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600"/>
  </bookViews>
  <sheets>
    <sheet name="sheet1" sheetId="4" r:id="rId1"/>
    <sheet name="Plan1" sheetId="1" state="hidden" r:id="rId2"/>
    <sheet name="Plan3" sheetId="3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4" l="1"/>
  <c r="G3" i="4" s="1"/>
  <c r="I3" i="4" l="1"/>
  <c r="G67" i="4"/>
  <c r="G13" i="4"/>
  <c r="G8" i="4"/>
  <c r="E97" i="4"/>
  <c r="E92" i="4"/>
  <c r="E87" i="4"/>
  <c r="E78" i="4"/>
  <c r="E67" i="4"/>
  <c r="D67" i="4"/>
  <c r="E55" i="4"/>
  <c r="D55" i="4"/>
  <c r="G55" i="4" s="1"/>
  <c r="E44" i="4"/>
  <c r="D44" i="4"/>
  <c r="G44" i="4" s="1"/>
  <c r="E36" i="4"/>
  <c r="D36" i="4"/>
  <c r="G36" i="4" s="1"/>
  <c r="E30" i="4"/>
  <c r="D30" i="4"/>
  <c r="G30" i="4" s="1"/>
  <c r="E26" i="4"/>
  <c r="D26" i="4"/>
  <c r="E21" i="4"/>
  <c r="D21" i="4"/>
  <c r="G21" i="4" s="1"/>
  <c r="E17" i="4"/>
  <c r="D17" i="4"/>
  <c r="G17" i="4" s="1"/>
  <c r="E13" i="4"/>
  <c r="D13" i="4"/>
  <c r="E8" i="4"/>
  <c r="D8" i="4"/>
  <c r="E3" i="4"/>
  <c r="H67" i="4" l="1"/>
  <c r="H55" i="4"/>
  <c r="H44" i="4"/>
  <c r="H103" i="4"/>
  <c r="H100" i="4"/>
  <c r="H97" i="4"/>
  <c r="H92" i="4"/>
  <c r="H87" i="4"/>
  <c r="H78" i="4"/>
  <c r="E103" i="4"/>
  <c r="E100" i="4" l="1"/>
  <c r="D107" i="4" l="1"/>
  <c r="D106" i="4"/>
  <c r="D105" i="4"/>
  <c r="D104" i="4"/>
  <c r="D101" i="4"/>
  <c r="D100" i="4" s="1"/>
  <c r="I55" i="4"/>
  <c r="I44" i="4"/>
  <c r="I36" i="4"/>
  <c r="I30" i="4"/>
  <c r="I21" i="4"/>
  <c r="I17" i="4"/>
  <c r="I13" i="4"/>
  <c r="I8" i="4"/>
  <c r="D98" i="4"/>
  <c r="D95" i="4"/>
  <c r="D94" i="4"/>
  <c r="D93" i="4"/>
  <c r="D90" i="4"/>
  <c r="D89" i="4"/>
  <c r="D88" i="4"/>
  <c r="D87" i="4" s="1"/>
  <c r="G87" i="4" s="1"/>
  <c r="D85" i="4"/>
  <c r="D84" i="4"/>
  <c r="D83" i="4"/>
  <c r="D82" i="4"/>
  <c r="D81" i="4"/>
  <c r="D79" i="4"/>
  <c r="I67" i="4"/>
  <c r="I100" i="4" l="1"/>
  <c r="G100" i="4"/>
  <c r="D97" i="4"/>
  <c r="G97" i="4" s="1"/>
  <c r="D78" i="4"/>
  <c r="G78" i="4" s="1"/>
  <c r="D92" i="4"/>
  <c r="G92" i="4" s="1"/>
  <c r="I78" i="4"/>
  <c r="I87" i="4"/>
  <c r="D103" i="4"/>
  <c r="I97" i="4" l="1"/>
  <c r="I103" i="4"/>
  <c r="G103" i="4"/>
  <c r="I92" i="4"/>
</calcChain>
</file>

<file path=xl/sharedStrings.xml><?xml version="1.0" encoding="utf-8"?>
<sst xmlns="http://schemas.openxmlformats.org/spreadsheetml/2006/main" count="143" uniqueCount="46">
  <si>
    <t>Tipo de Distribuição</t>
  </si>
  <si>
    <t>Data do Ex-Direito</t>
  </si>
  <si>
    <t>Data Pagto</t>
  </si>
  <si>
    <t>Valores por Ação (R$/ação)</t>
  </si>
  <si>
    <t>Montante Distribuido</t>
  </si>
  <si>
    <t>(R$ mil)</t>
  </si>
  <si>
    <t>Resultado Líquido</t>
  </si>
  <si>
    <r>
      <t>Payout </t>
    </r>
    <r>
      <rPr>
        <b/>
        <sz val="10.45"/>
        <color rgb="FF005282"/>
        <rFont val="Arial"/>
        <family val="2"/>
      </rPr>
      <t>(%)</t>
    </r>
  </si>
  <si>
    <t>ON</t>
  </si>
  <si>
    <t>Exercício Social 2017</t>
  </si>
  <si>
    <t>JCP</t>
  </si>
  <si>
    <t>-</t>
  </si>
  <si>
    <t>Dividendos</t>
  </si>
  <si>
    <t>Exercício Social 2016</t>
  </si>
  <si>
    <r>
      <t>Exercício Social 2015</t>
    </r>
    <r>
      <rPr>
        <sz val="10.45"/>
        <color rgb="FF333333"/>
        <rFont val="Arial"/>
        <family val="2"/>
      </rPr>
      <t> </t>
    </r>
  </si>
  <si>
    <t> 0,25800</t>
  </si>
  <si>
    <t>n.a.</t>
  </si>
  <si>
    <t>Dividendos Intermediários</t>
  </si>
  <si>
    <t>Exercício Social 2014</t>
  </si>
  <si>
    <t>Exercício Social 2013</t>
  </si>
  <si>
    <t>Exercício Social 2012</t>
  </si>
  <si>
    <r>
      <t>Dividendos</t>
    </r>
    <r>
      <rPr>
        <vertAlign val="superscript"/>
        <sz val="10.45"/>
        <color rgb="FF333333"/>
        <rFont val="Arial"/>
        <family val="2"/>
      </rPr>
      <t>1 </t>
    </r>
  </si>
  <si>
    <t>Exercício Social 2011</t>
  </si>
  <si>
    <t>23/12/2011 </t>
  </si>
  <si>
    <t>Exercício Social 2010</t>
  </si>
  <si>
    <r>
      <t>Dividendos</t>
    </r>
    <r>
      <rPr>
        <vertAlign val="superscript"/>
        <sz val="10.45"/>
        <color rgb="FF333333"/>
        <rFont val="Arial"/>
        <family val="2"/>
      </rPr>
      <t>1</t>
    </r>
  </si>
  <si>
    <r>
      <t>JCP</t>
    </r>
    <r>
      <rPr>
        <vertAlign val="superscript"/>
        <sz val="10.45"/>
        <color rgb="FF333333"/>
        <rFont val="Arial"/>
        <family val="2"/>
      </rPr>
      <t>1</t>
    </r>
  </si>
  <si>
    <t>Exercício Social 2009</t>
  </si>
  <si>
    <t>Exercício Social 2007</t>
  </si>
  <si>
    <t>Exercício Social 2006</t>
  </si>
  <si>
    <t>Exercício Social 2005</t>
  </si>
  <si>
    <t>PN</t>
  </si>
  <si>
    <t>Provento Tipo</t>
  </si>
  <si>
    <t>Data ex-Direitos</t>
  </si>
  <si>
    <t>Valores em R$</t>
  </si>
  <si>
    <t>P/Ação</t>
  </si>
  <si>
    <t>n/a</t>
  </si>
  <si>
    <t>Data Pagamento</t>
  </si>
  <si>
    <t>Payout
IFRS</t>
  </si>
  <si>
    <t>Payout
Regulatório</t>
  </si>
  <si>
    <t>Resultado Líquido IFRS
(R$ mil)</t>
  </si>
  <si>
    <t>Resultado Líquido Regulatório
(R$ mil)</t>
  </si>
  <si>
    <t>Total
(R$ mil)</t>
  </si>
  <si>
    <t>2018¹</t>
  </si>
  <si>
    <t>¹ distribuição de dividendos com base na reserva constituída nas demonstrações financeiras relativas ao exercício de 2017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</si>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</sst>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.0000"/>
    <numFmt numFmtId="166" formatCode="#,##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45"/>
      <color rgb="FF005282"/>
      <name val="Arial"/>
      <family val="2"/>
    </font>
    <font>
      <b/>
      <i/>
      <sz val="10.45"/>
      <color rgb="FF005282"/>
      <name val="Arial"/>
      <family val="2"/>
    </font>
    <font>
      <sz val="10.45"/>
      <color rgb="FF333333"/>
      <name val="Arial"/>
      <family val="2"/>
    </font>
    <font>
      <b/>
      <sz val="10.45"/>
      <color rgb="FF333333"/>
      <name val="Arial"/>
      <family val="2"/>
    </font>
    <font>
      <vertAlign val="superscript"/>
      <sz val="10.45"/>
      <color rgb="FF333333"/>
      <name val="Arial"/>
      <family val="2"/>
    </font>
    <font>
      <b/>
      <sz val="11"/>
      <color rgb="FFFFFFFF"/>
      <name val="Tahoma"/>
      <family val="2"/>
    </font>
    <font>
      <sz val="11"/>
      <color rgb="FF68686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color rgb="FF686868"/>
      <name val="Tahoma"/>
      <family val="2"/>
    </font>
    <font>
      <sz val="8"/>
      <color rgb="FF68686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1D6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rgb="FF005282"/>
      </bottom>
      <diagonal/>
    </border>
    <border>
      <left/>
      <right/>
      <top/>
      <bottom style="thick">
        <color rgb="FF00528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14999847407452621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/>
      <right style="thin">
        <color theme="0" tint="-0.14999847407452621"/>
      </right>
      <top style="thin">
        <color theme="0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/>
      </left>
      <right style="thin">
        <color theme="0" tint="-0.14999847407452621"/>
      </right>
      <top/>
      <bottom style="thin">
        <color theme="0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/>
      <diagonal/>
    </border>
    <border>
      <left style="thin">
        <color theme="0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wrapText="1" indent="1"/>
    </xf>
    <xf numFmtId="3" fontId="5" fillId="3" borderId="0" xfId="0" applyNumberFormat="1" applyFont="1" applyFill="1" applyAlignment="1">
      <alignment horizontal="right" vertical="center" wrapText="1" indent="1"/>
    </xf>
    <xf numFmtId="0" fontId="4" fillId="4" borderId="0" xfId="0" applyFont="1" applyFill="1" applyAlignment="1">
      <alignment horizontal="left" vertical="center" wrapText="1" indent="1"/>
    </xf>
    <xf numFmtId="14" fontId="4" fillId="4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 indent="1"/>
    </xf>
    <xf numFmtId="3" fontId="4" fillId="4" borderId="0" xfId="0" applyNumberFormat="1" applyFont="1" applyFill="1" applyAlignment="1">
      <alignment horizontal="right" vertical="center" wrapText="1" indent="1"/>
    </xf>
    <xf numFmtId="9" fontId="4" fillId="4" borderId="0" xfId="0" applyNumberFormat="1" applyFont="1" applyFill="1" applyAlignment="1">
      <alignment horizontal="right" vertical="center" wrapText="1" indent="1"/>
    </xf>
    <xf numFmtId="0" fontId="4" fillId="2" borderId="0" xfId="0" applyFont="1" applyFill="1" applyAlignment="1">
      <alignment horizontal="left" vertical="center" wrapText="1" indent="1"/>
    </xf>
    <xf numFmtId="0" fontId="4" fillId="2" borderId="0" xfId="0" applyFont="1" applyFill="1" applyAlignment="1">
      <alignment horizontal="right" vertical="center" wrapText="1" indent="1"/>
    </xf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3" fontId="5" fillId="3" borderId="2" xfId="0" applyNumberFormat="1" applyFont="1" applyFill="1" applyBorder="1" applyAlignment="1">
      <alignment horizontal="right" vertical="center" wrapText="1" indent="1"/>
    </xf>
    <xf numFmtId="0" fontId="3" fillId="2" borderId="0" xfId="0" applyFont="1" applyFill="1" applyAlignment="1">
      <alignment vertical="center" wrapText="1"/>
    </xf>
    <xf numFmtId="0" fontId="0" fillId="5" borderId="0" xfId="0" applyFill="1"/>
    <xf numFmtId="0" fontId="9" fillId="6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14" fontId="11" fillId="7" borderId="3" xfId="0" applyNumberFormat="1" applyFont="1" applyFill="1" applyBorder="1" applyAlignment="1">
      <alignment horizontal="center" vertical="center" wrapText="1"/>
    </xf>
    <xf numFmtId="4" fontId="11" fillId="7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4" fontId="11" fillId="2" borderId="0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164" fontId="9" fillId="6" borderId="10" xfId="1" applyNumberFormat="1" applyFont="1" applyFill="1" applyBorder="1" applyAlignment="1">
      <alignment horizontal="center" vertical="center" wrapText="1"/>
    </xf>
    <xf numFmtId="9" fontId="9" fillId="6" borderId="10" xfId="2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18" xfId="0" applyFont="1" applyFill="1" applyBorder="1" applyAlignment="1">
      <alignment horizontal="left" vertical="center" wrapText="1"/>
    </xf>
    <xf numFmtId="164" fontId="9" fillId="6" borderId="13" xfId="1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165" fontId="9" fillId="5" borderId="4" xfId="0" applyNumberFormat="1" applyFont="1" applyFill="1" applyBorder="1" applyAlignment="1">
      <alignment horizontal="center" vertical="center" wrapText="1"/>
    </xf>
    <xf numFmtId="164" fontId="9" fillId="5" borderId="13" xfId="1" applyNumberFormat="1" applyFont="1" applyFill="1" applyBorder="1" applyAlignment="1">
      <alignment horizontal="center" vertical="center" wrapText="1"/>
    </xf>
    <xf numFmtId="9" fontId="9" fillId="5" borderId="13" xfId="2" applyFont="1" applyFill="1" applyBorder="1" applyAlignment="1">
      <alignment horizontal="center" vertical="center" wrapText="1"/>
    </xf>
    <xf numFmtId="14" fontId="11" fillId="5" borderId="3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166" fontId="9" fillId="6" borderId="3" xfId="0" applyNumberFormat="1" applyFont="1" applyFill="1" applyBorder="1" applyAlignment="1">
      <alignment horizontal="center" vertical="center" wrapText="1"/>
    </xf>
    <xf numFmtId="3" fontId="9" fillId="6" borderId="3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3" fontId="11" fillId="7" borderId="3" xfId="0" applyNumberFormat="1" applyFont="1" applyFill="1" applyBorder="1" applyAlignment="1">
      <alignment horizontal="center" vertical="center" wrapText="1"/>
    </xf>
    <xf numFmtId="3" fontId="9" fillId="6" borderId="4" xfId="0" applyNumberFormat="1" applyFont="1" applyFill="1" applyBorder="1" applyAlignment="1">
      <alignment horizontal="center" vertical="center" wrapText="1"/>
    </xf>
    <xf numFmtId="3" fontId="11" fillId="5" borderId="3" xfId="0" applyNumberFormat="1" applyFont="1" applyFill="1" applyBorder="1" applyAlignment="1">
      <alignment horizontal="center" vertical="center" wrapText="1"/>
    </xf>
    <xf numFmtId="0" fontId="8" fillId="7" borderId="12" xfId="1" applyNumberFormat="1" applyFont="1" applyFill="1" applyBorder="1" applyAlignment="1">
      <alignment horizontal="center" vertical="center" wrapText="1"/>
    </xf>
    <xf numFmtId="0" fontId="8" fillId="7" borderId="9" xfId="1" applyNumberFormat="1" applyFont="1" applyFill="1" applyBorder="1" applyAlignment="1">
      <alignment horizontal="center" vertical="center" wrapText="1"/>
    </xf>
    <xf numFmtId="0" fontId="8" fillId="2" borderId="11" xfId="1" applyNumberFormat="1" applyFont="1" applyFill="1" applyBorder="1" applyAlignment="1">
      <alignment horizontal="center" vertical="center" wrapText="1"/>
    </xf>
    <xf numFmtId="0" fontId="8" fillId="2" borderId="12" xfId="1" applyNumberFormat="1" applyFont="1" applyFill="1" applyBorder="1" applyAlignment="1">
      <alignment horizontal="center" vertical="center" wrapText="1"/>
    </xf>
    <xf numFmtId="0" fontId="8" fillId="2" borderId="9" xfId="1" applyNumberFormat="1" applyFont="1" applyFill="1" applyBorder="1" applyAlignment="1">
      <alignment horizontal="center" vertical="center" wrapText="1"/>
    </xf>
    <xf numFmtId="0" fontId="8" fillId="7" borderId="11" xfId="1" applyNumberFormat="1" applyFont="1" applyFill="1" applyBorder="1" applyAlignment="1">
      <alignment horizontal="center" vertical="center" wrapText="1"/>
    </xf>
    <xf numFmtId="0" fontId="8" fillId="2" borderId="15" xfId="1" applyNumberFormat="1" applyFont="1" applyFill="1" applyBorder="1" applyAlignment="1">
      <alignment horizontal="center" vertical="center" wrapText="1"/>
    </xf>
    <xf numFmtId="0" fontId="8" fillId="2" borderId="16" xfId="1" applyNumberFormat="1" applyFont="1" applyFill="1" applyBorder="1" applyAlignment="1">
      <alignment horizontal="center" vertical="center" wrapText="1"/>
    </xf>
    <xf numFmtId="0" fontId="8" fillId="2" borderId="17" xfId="1" applyNumberFormat="1" applyFont="1" applyFill="1" applyBorder="1" applyAlignment="1">
      <alignment horizontal="center" vertical="center" wrapText="1"/>
    </xf>
    <xf numFmtId="0" fontId="0" fillId="0" borderId="0" xfId="0" applyNumberFormat="1"/>
    <xf numFmtId="9" fontId="0" fillId="5" borderId="0" xfId="2" applyFont="1" applyFill="1"/>
    <xf numFmtId="3" fontId="11" fillId="5" borderId="3" xfId="0" quotePrefix="1" applyNumberFormat="1" applyFont="1" applyFill="1" applyBorder="1" applyAlignment="1">
      <alignment horizontal="center" vertical="center" wrapText="1"/>
    </xf>
    <xf numFmtId="0" fontId="11" fillId="5" borderId="3" xfId="0" quotePrefix="1" applyFont="1" applyFill="1" applyBorder="1" applyAlignment="1">
      <alignment horizontal="center" vertical="center" wrapText="1"/>
    </xf>
    <xf numFmtId="14" fontId="11" fillId="7" borderId="5" xfId="0" applyNumberFormat="1" applyFont="1" applyFill="1" applyBorder="1" applyAlignment="1">
      <alignment horizontal="center" vertical="center" wrapText="1"/>
    </xf>
    <xf numFmtId="14" fontId="11" fillId="7" borderId="6" xfId="0" applyNumberFormat="1" applyFont="1" applyFill="1" applyBorder="1" applyAlignment="1">
      <alignment horizontal="center" vertical="center" wrapText="1"/>
    </xf>
    <xf numFmtId="164" fontId="8" fillId="7" borderId="0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7" borderId="12" xfId="1" applyNumberFormat="1" applyFont="1" applyFill="1" applyBorder="1" applyAlignment="1">
      <alignment horizontal="center" vertical="center" wrapText="1"/>
    </xf>
    <xf numFmtId="164" fontId="8" fillId="2" borderId="11" xfId="1" applyNumberFormat="1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164" fontId="8" fillId="2" borderId="15" xfId="1" applyNumberFormat="1" applyFont="1" applyFill="1" applyBorder="1" applyAlignment="1">
      <alignment horizontal="center" vertical="center" wrapText="1"/>
    </xf>
    <xf numFmtId="164" fontId="8" fillId="7" borderId="11" xfId="1" applyNumberFormat="1" applyFont="1" applyFill="1" applyBorder="1" applyAlignment="1">
      <alignment vertical="center" wrapText="1"/>
    </xf>
    <xf numFmtId="164" fontId="8" fillId="7" borderId="15" xfId="1" applyNumberFormat="1" applyFont="1" applyFill="1" applyBorder="1" applyAlignment="1">
      <alignment vertical="center" wrapText="1"/>
    </xf>
    <xf numFmtId="164" fontId="8" fillId="7" borderId="12" xfId="1" applyNumberFormat="1" applyFont="1" applyFill="1" applyBorder="1" applyAlignment="1">
      <alignment vertical="center" wrapText="1"/>
    </xf>
    <xf numFmtId="164" fontId="8" fillId="7" borderId="16" xfId="1" applyNumberFormat="1" applyFont="1" applyFill="1" applyBorder="1" applyAlignment="1">
      <alignment vertical="center" wrapText="1"/>
    </xf>
    <xf numFmtId="164" fontId="8" fillId="7" borderId="9" xfId="1" applyNumberFormat="1" applyFont="1" applyFill="1" applyBorder="1" applyAlignment="1">
      <alignment vertical="center" wrapText="1"/>
    </xf>
    <xf numFmtId="164" fontId="8" fillId="7" borderId="21" xfId="1" applyNumberFormat="1" applyFont="1" applyFill="1" applyBorder="1" applyAlignment="1">
      <alignment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left" vertical="center" wrapText="1"/>
    </xf>
    <xf numFmtId="9" fontId="9" fillId="6" borderId="30" xfId="2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9" fontId="9" fillId="5" borderId="32" xfId="2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left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164" fontId="8" fillId="7" borderId="39" xfId="1" applyNumberFormat="1" applyFont="1" applyFill="1" applyBorder="1" applyAlignment="1">
      <alignment vertical="center" wrapText="1"/>
    </xf>
    <xf numFmtId="164" fontId="8" fillId="7" borderId="28" xfId="1" applyNumberFormat="1" applyFont="1" applyFill="1" applyBorder="1" applyAlignment="1">
      <alignment vertical="center" wrapText="1"/>
    </xf>
    <xf numFmtId="164" fontId="8" fillId="7" borderId="40" xfId="1" applyNumberFormat="1" applyFont="1" applyFill="1" applyBorder="1" applyAlignment="1">
      <alignment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8" fillId="2" borderId="39" xfId="1" applyNumberFormat="1" applyFont="1" applyFill="1" applyBorder="1" applyAlignment="1">
      <alignment horizontal="center" vertical="center" wrapText="1"/>
    </xf>
    <xf numFmtId="0" fontId="8" fillId="2" borderId="28" xfId="1" applyNumberFormat="1" applyFont="1" applyFill="1" applyBorder="1" applyAlignment="1">
      <alignment horizontal="center" vertical="center" wrapText="1"/>
    </xf>
    <xf numFmtId="0" fontId="8" fillId="2" borderId="42" xfId="1" applyNumberFormat="1" applyFont="1" applyFill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 wrapText="1"/>
    </xf>
    <xf numFmtId="164" fontId="8" fillId="7" borderId="34" xfId="1" applyNumberFormat="1" applyFont="1" applyFill="1" applyBorder="1" applyAlignment="1">
      <alignment horizontal="center" vertical="center" wrapText="1"/>
    </xf>
    <xf numFmtId="164" fontId="8" fillId="2" borderId="39" xfId="1" applyNumberFormat="1" applyFont="1" applyFill="1" applyBorder="1" applyAlignment="1">
      <alignment horizontal="center" vertical="center" wrapText="1"/>
    </xf>
    <xf numFmtId="164" fontId="8" fillId="2" borderId="37" xfId="1" applyNumberFormat="1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14" fontId="11" fillId="2" borderId="46" xfId="0" applyNumberFormat="1" applyFont="1" applyFill="1" applyBorder="1" applyAlignment="1">
      <alignment horizontal="center" vertical="center" wrapText="1"/>
    </xf>
    <xf numFmtId="4" fontId="11" fillId="2" borderId="47" xfId="0" applyNumberFormat="1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164" fontId="8" fillId="2" borderId="46" xfId="1" applyNumberFormat="1" applyFont="1" applyFill="1" applyBorder="1" applyAlignment="1">
      <alignment horizontal="center" vertical="center" wrapText="1"/>
    </xf>
    <xf numFmtId="164" fontId="8" fillId="2" borderId="48" xfId="1" applyNumberFormat="1" applyFont="1" applyFill="1" applyBorder="1" applyAlignment="1">
      <alignment horizontal="center" vertical="center" wrapText="1"/>
    </xf>
    <xf numFmtId="0" fontId="8" fillId="2" borderId="48" xfId="1" applyNumberFormat="1" applyFont="1" applyFill="1" applyBorder="1" applyAlignment="1">
      <alignment horizontal="center" vertical="center" wrapText="1"/>
    </xf>
    <xf numFmtId="164" fontId="8" fillId="2" borderId="49" xfId="1" applyNumberFormat="1" applyFont="1" applyFill="1" applyBorder="1" applyAlignment="1">
      <alignment horizontal="center" vertical="center" wrapText="1"/>
    </xf>
    <xf numFmtId="9" fontId="0" fillId="0" borderId="0" xfId="2" applyFont="1"/>
    <xf numFmtId="0" fontId="10" fillId="6" borderId="33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164" fontId="8" fillId="7" borderId="11" xfId="1" applyNumberFormat="1" applyFont="1" applyFill="1" applyBorder="1" applyAlignment="1">
      <alignment horizontal="center" vertical="center" wrapText="1"/>
    </xf>
    <xf numFmtId="164" fontId="8" fillId="7" borderId="12" xfId="1" applyNumberFormat="1" applyFont="1" applyFill="1" applyBorder="1" applyAlignment="1">
      <alignment horizontal="center" vertical="center" wrapText="1"/>
    </xf>
    <xf numFmtId="164" fontId="8" fillId="7" borderId="37" xfId="1" applyNumberFormat="1" applyFont="1" applyFill="1" applyBorder="1" applyAlignment="1">
      <alignment horizontal="center" vertical="center" wrapText="1"/>
    </xf>
    <xf numFmtId="164" fontId="8" fillId="7" borderId="34" xfId="1" applyNumberFormat="1" applyFont="1" applyFill="1" applyBorder="1" applyAlignment="1">
      <alignment horizontal="center" vertical="center" wrapText="1"/>
    </xf>
    <xf numFmtId="0" fontId="8" fillId="7" borderId="19" xfId="1" applyNumberFormat="1" applyFont="1" applyFill="1" applyBorder="1" applyAlignment="1">
      <alignment horizontal="center" vertical="center" wrapText="1"/>
    </xf>
    <xf numFmtId="0" fontId="8" fillId="7" borderId="20" xfId="1" applyNumberFormat="1" applyFont="1" applyFill="1" applyBorder="1" applyAlignment="1">
      <alignment horizontal="center" vertical="center" wrapText="1"/>
    </xf>
    <xf numFmtId="0" fontId="8" fillId="7" borderId="13" xfId="1" applyNumberFormat="1" applyFont="1" applyFill="1" applyBorder="1" applyAlignment="1">
      <alignment horizontal="center" vertical="center" wrapText="1"/>
    </xf>
    <xf numFmtId="0" fontId="8" fillId="7" borderId="43" xfId="1" applyNumberFormat="1" applyFont="1" applyFill="1" applyBorder="1" applyAlignment="1">
      <alignment horizontal="center" vertical="center" wrapText="1"/>
    </xf>
    <xf numFmtId="0" fontId="8" fillId="7" borderId="44" xfId="1" applyNumberFormat="1" applyFont="1" applyFill="1" applyBorder="1" applyAlignment="1">
      <alignment horizontal="center" vertical="center" wrapText="1"/>
    </xf>
    <xf numFmtId="0" fontId="8" fillId="7" borderId="32" xfId="1" applyNumberFormat="1" applyFont="1" applyFill="1" applyBorder="1" applyAlignment="1">
      <alignment horizontal="center" vertical="center" wrapText="1"/>
    </xf>
    <xf numFmtId="164" fontId="8" fillId="2" borderId="11" xfId="1" applyNumberFormat="1" applyFont="1" applyFill="1" applyBorder="1" applyAlignment="1">
      <alignment horizontal="center" vertical="center" wrapText="1"/>
    </xf>
    <xf numFmtId="164" fontId="8" fillId="2" borderId="12" xfId="1" applyNumberFormat="1" applyFont="1" applyFill="1" applyBorder="1" applyAlignment="1">
      <alignment horizontal="center" vertical="center" wrapText="1"/>
    </xf>
    <xf numFmtId="164" fontId="8" fillId="2" borderId="9" xfId="1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164" fontId="8" fillId="7" borderId="9" xfId="1" applyNumberFormat="1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7" borderId="38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7" fillId="8" borderId="25" xfId="0" applyNumberFormat="1" applyFont="1" applyFill="1" applyBorder="1" applyAlignment="1">
      <alignment horizontal="center" vertical="center" wrapText="1"/>
    </xf>
    <xf numFmtId="0" fontId="7" fillId="8" borderId="16" xfId="0" applyNumberFormat="1" applyFont="1" applyFill="1" applyBorder="1" applyAlignment="1">
      <alignment horizontal="center" vertical="center" wrapText="1"/>
    </xf>
    <xf numFmtId="164" fontId="8" fillId="2" borderId="37" xfId="1" applyNumberFormat="1" applyFont="1" applyFill="1" applyBorder="1" applyAlignment="1">
      <alignment horizontal="center" vertical="center" wrapText="1"/>
    </xf>
    <xf numFmtId="164" fontId="8" fillId="2" borderId="34" xfId="1" applyNumberFormat="1" applyFont="1" applyFill="1" applyBorder="1" applyAlignment="1">
      <alignment horizontal="center" vertical="center" wrapText="1"/>
    </xf>
    <xf numFmtId="164" fontId="8" fillId="2" borderId="35" xfId="1" applyNumberFormat="1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164" fontId="8" fillId="7" borderId="35" xfId="1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Alignment="1">
      <alignment horizontal="right" vertical="center" wrapText="1" indent="1"/>
    </xf>
    <xf numFmtId="9" fontId="4" fillId="4" borderId="0" xfId="0" applyNumberFormat="1" applyFont="1" applyFill="1" applyAlignment="1">
      <alignment horizontal="righ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14" fontId="4" fillId="4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 indent="1"/>
    </xf>
    <xf numFmtId="0" fontId="2" fillId="2" borderId="0" xfId="0" applyFont="1" applyFill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61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showGridLines="0" tabSelected="1" workbookViewId="0">
      <pane ySplit="2" topLeftCell="A3" activePane="bottomLeft" state="frozen"/>
      <selection pane="bottomLeft" activeCell="H3" sqref="H3:H21"/>
    </sheetView>
  </sheetViews>
  <sheetFormatPr defaultRowHeight="15" x14ac:dyDescent="0.25"/>
  <cols>
    <col min="1" max="1" width="16.28515625" bestFit="1" customWidth="1"/>
    <col min="2" max="2" width="18.7109375" customWidth="1"/>
    <col min="3" max="3" width="15.140625" customWidth="1"/>
    <col min="4" max="4" width="20.5703125" bestFit="1" customWidth="1"/>
    <col min="5" max="5" width="12" bestFit="1" customWidth="1"/>
    <col min="6" max="6" width="15.140625" customWidth="1"/>
    <col min="7" max="7" width="13.5703125" customWidth="1"/>
    <col min="8" max="8" width="14" style="59" bestFit="1" customWidth="1"/>
    <col min="9" max="9" width="14" bestFit="1" customWidth="1"/>
  </cols>
  <sheetData>
    <row r="1" spans="1:12" ht="15" customHeight="1" x14ac:dyDescent="0.25">
      <c r="A1" s="123" t="s">
        <v>32</v>
      </c>
      <c r="B1" s="125" t="s">
        <v>33</v>
      </c>
      <c r="C1" s="125" t="s">
        <v>37</v>
      </c>
      <c r="D1" s="125" t="s">
        <v>34</v>
      </c>
      <c r="E1" s="125"/>
      <c r="F1" s="127" t="s">
        <v>40</v>
      </c>
      <c r="G1" s="127" t="s">
        <v>38</v>
      </c>
      <c r="H1" s="140" t="s">
        <v>41</v>
      </c>
      <c r="I1" s="145" t="s">
        <v>39</v>
      </c>
    </row>
    <row r="2" spans="1:12" ht="45" customHeight="1" x14ac:dyDescent="0.25">
      <c r="A2" s="124"/>
      <c r="B2" s="126"/>
      <c r="C2" s="126"/>
      <c r="D2" s="69" t="s">
        <v>42</v>
      </c>
      <c r="E2" s="69" t="s">
        <v>35</v>
      </c>
      <c r="F2" s="128"/>
      <c r="G2" s="128"/>
      <c r="H2" s="141"/>
      <c r="I2" s="146"/>
    </row>
    <row r="3" spans="1:12" s="19" customFormat="1" x14ac:dyDescent="0.25">
      <c r="A3" s="78" t="s">
        <v>43</v>
      </c>
      <c r="B3" s="32"/>
      <c r="C3" s="33"/>
      <c r="D3" s="48">
        <f>SUM(D4:D6)</f>
        <v>1985306</v>
      </c>
      <c r="E3" s="44">
        <f>SUM(E4:E6)</f>
        <v>12.052554000000001</v>
      </c>
      <c r="F3" s="34">
        <v>1895245</v>
      </c>
      <c r="G3" s="28">
        <f>D3/F3</f>
        <v>1.0475194499919536</v>
      </c>
      <c r="H3" s="27">
        <v>1289888</v>
      </c>
      <c r="I3" s="79">
        <f>D3/H3</f>
        <v>1.5391305291622219</v>
      </c>
    </row>
    <row r="4" spans="1:12" s="19" customFormat="1" x14ac:dyDescent="0.25">
      <c r="A4" s="80" t="s">
        <v>12</v>
      </c>
      <c r="B4" s="41">
        <v>43441</v>
      </c>
      <c r="C4" s="41">
        <v>43451</v>
      </c>
      <c r="D4" s="61">
        <v>633000</v>
      </c>
      <c r="E4" s="62">
        <v>3.8428659999999999</v>
      </c>
      <c r="F4" s="39"/>
      <c r="G4" s="40"/>
      <c r="H4" s="40"/>
      <c r="I4" s="81"/>
    </row>
    <row r="5" spans="1:12" s="19" customFormat="1" x14ac:dyDescent="0.25">
      <c r="A5" s="80" t="s">
        <v>10</v>
      </c>
      <c r="B5" s="41">
        <v>43441</v>
      </c>
      <c r="C5" s="41">
        <v>43451</v>
      </c>
      <c r="D5" s="61">
        <v>592000</v>
      </c>
      <c r="E5" s="62">
        <v>3.59396</v>
      </c>
      <c r="F5" s="39"/>
      <c r="G5" s="40"/>
      <c r="H5" s="40"/>
      <c r="I5" s="81"/>
    </row>
    <row r="6" spans="1:12" s="19" customFormat="1" x14ac:dyDescent="0.25">
      <c r="A6" s="80" t="s">
        <v>12</v>
      </c>
      <c r="B6" s="41">
        <v>43257</v>
      </c>
      <c r="C6" s="41">
        <v>43269</v>
      </c>
      <c r="D6" s="49">
        <v>760306</v>
      </c>
      <c r="E6" s="42">
        <v>4.6157279999999998</v>
      </c>
      <c r="F6" s="39"/>
      <c r="G6" s="40"/>
      <c r="H6" s="40"/>
      <c r="I6" s="81"/>
    </row>
    <row r="7" spans="1:12" s="19" customFormat="1" x14ac:dyDescent="0.25">
      <c r="A7" s="82"/>
      <c r="B7" s="35"/>
      <c r="C7" s="36"/>
      <c r="D7" s="37"/>
      <c r="E7" s="38"/>
      <c r="F7" s="39"/>
      <c r="G7" s="40"/>
      <c r="H7" s="40"/>
      <c r="I7" s="81"/>
    </row>
    <row r="8" spans="1:12" s="19" customFormat="1" x14ac:dyDescent="0.25">
      <c r="A8" s="105">
        <v>2017</v>
      </c>
      <c r="B8" s="106"/>
      <c r="C8" s="107"/>
      <c r="D8" s="45">
        <f>SUM(D9:D11)</f>
        <v>585093</v>
      </c>
      <c r="E8" s="44">
        <f>SUM(E9:E11)</f>
        <v>3.5520320000000001</v>
      </c>
      <c r="F8" s="27">
        <v>1385512</v>
      </c>
      <c r="G8" s="28">
        <f>D8/(F8)</f>
        <v>0.42229370802995569</v>
      </c>
      <c r="H8" s="27">
        <v>635422</v>
      </c>
      <c r="I8" s="79">
        <f>D8/H8</f>
        <v>0.92079436972594586</v>
      </c>
      <c r="J8" s="60"/>
      <c r="K8" s="60"/>
    </row>
    <row r="9" spans="1:12" x14ac:dyDescent="0.25">
      <c r="A9" s="83" t="s">
        <v>12</v>
      </c>
      <c r="B9" s="22">
        <v>43208</v>
      </c>
      <c r="C9" s="22">
        <v>43266</v>
      </c>
      <c r="D9" s="23">
        <v>84693</v>
      </c>
      <c r="E9" s="21">
        <v>0.51416399999999995</v>
      </c>
      <c r="F9" s="109"/>
      <c r="G9" s="109"/>
      <c r="H9" s="50"/>
      <c r="I9" s="111"/>
    </row>
    <row r="10" spans="1:12" x14ac:dyDescent="0.25">
      <c r="A10" s="83" t="s">
        <v>12</v>
      </c>
      <c r="B10" s="22">
        <v>43060</v>
      </c>
      <c r="C10" s="22">
        <v>43067</v>
      </c>
      <c r="D10" s="23">
        <v>365400</v>
      </c>
      <c r="E10" s="21">
        <v>2.218299</v>
      </c>
      <c r="F10" s="109"/>
      <c r="G10" s="109"/>
      <c r="H10" s="50"/>
      <c r="I10" s="111"/>
    </row>
    <row r="11" spans="1:12" x14ac:dyDescent="0.25">
      <c r="A11" s="83" t="s">
        <v>12</v>
      </c>
      <c r="B11" s="22">
        <v>42888</v>
      </c>
      <c r="C11" s="22">
        <v>42899</v>
      </c>
      <c r="D11" s="23">
        <v>135000</v>
      </c>
      <c r="E11" s="21">
        <v>0.81956899999999999</v>
      </c>
      <c r="F11" s="109"/>
      <c r="G11" s="109"/>
      <c r="H11" s="50"/>
      <c r="I11" s="111"/>
    </row>
    <row r="12" spans="1:12" x14ac:dyDescent="0.25">
      <c r="A12" s="130"/>
      <c r="B12" s="131"/>
      <c r="C12" s="131"/>
      <c r="D12" s="131"/>
      <c r="E12" s="131"/>
      <c r="F12" s="129"/>
      <c r="G12" s="129"/>
      <c r="H12" s="51"/>
      <c r="I12" s="147"/>
    </row>
    <row r="13" spans="1:12" x14ac:dyDescent="0.25">
      <c r="A13" s="105">
        <v>2016</v>
      </c>
      <c r="B13" s="106"/>
      <c r="C13" s="107"/>
      <c r="D13" s="45">
        <f>SUM(D14:D15)</f>
        <v>247500</v>
      </c>
      <c r="E13" s="44">
        <f>SUM(E14:E15)</f>
        <v>1.502543</v>
      </c>
      <c r="F13" s="27">
        <v>4949312</v>
      </c>
      <c r="G13" s="28">
        <f>D13/(F13)</f>
        <v>5.0006950460993363E-2</v>
      </c>
      <c r="H13" s="27">
        <v>245807</v>
      </c>
      <c r="I13" s="79">
        <f>D13/H13</f>
        <v>1.0068875174425465</v>
      </c>
      <c r="L13" s="104"/>
    </row>
    <row r="14" spans="1:12" x14ac:dyDescent="0.25">
      <c r="A14" s="84" t="s">
        <v>12</v>
      </c>
      <c r="B14" s="25">
        <v>42709</v>
      </c>
      <c r="C14" s="25">
        <v>42755</v>
      </c>
      <c r="D14" s="46">
        <v>137500</v>
      </c>
      <c r="E14" s="24">
        <v>0.83474599999999999</v>
      </c>
      <c r="F14" s="118"/>
      <c r="G14" s="118"/>
      <c r="H14" s="52"/>
      <c r="I14" s="142"/>
    </row>
    <row r="15" spans="1:12" x14ac:dyDescent="0.25">
      <c r="A15" s="84" t="s">
        <v>12</v>
      </c>
      <c r="B15" s="25">
        <v>42543</v>
      </c>
      <c r="C15" s="25">
        <v>42552</v>
      </c>
      <c r="D15" s="46">
        <v>110000</v>
      </c>
      <c r="E15" s="24">
        <v>0.66779699999999997</v>
      </c>
      <c r="F15" s="119"/>
      <c r="G15" s="119"/>
      <c r="H15" s="53"/>
      <c r="I15" s="143"/>
    </row>
    <row r="16" spans="1:12" x14ac:dyDescent="0.25">
      <c r="A16" s="121"/>
      <c r="B16" s="122"/>
      <c r="C16" s="122"/>
      <c r="D16" s="122"/>
      <c r="E16" s="122"/>
      <c r="F16" s="120"/>
      <c r="G16" s="120"/>
      <c r="H16" s="54"/>
      <c r="I16" s="144"/>
    </row>
    <row r="17" spans="1:9" x14ac:dyDescent="0.25">
      <c r="A17" s="105">
        <v>2015</v>
      </c>
      <c r="B17" s="106"/>
      <c r="C17" s="107"/>
      <c r="D17" s="45">
        <f>SUM(D18:D19)</f>
        <v>334865</v>
      </c>
      <c r="E17" s="44">
        <f>SUM(E18:E19)</f>
        <v>2.0765609999999999</v>
      </c>
      <c r="F17" s="27">
        <v>517200</v>
      </c>
      <c r="G17" s="28">
        <f>D17/(F17)</f>
        <v>0.64745746326372777</v>
      </c>
      <c r="H17" s="27">
        <v>246726</v>
      </c>
      <c r="I17" s="79">
        <f>D17/H17</f>
        <v>1.3572343409288037</v>
      </c>
    </row>
    <row r="18" spans="1:9" x14ac:dyDescent="0.25">
      <c r="A18" s="83" t="s">
        <v>12</v>
      </c>
      <c r="B18" s="22">
        <v>42334</v>
      </c>
      <c r="C18" s="22">
        <v>42345</v>
      </c>
      <c r="D18" s="47">
        <v>224100</v>
      </c>
      <c r="E18" s="21">
        <v>1.389686</v>
      </c>
      <c r="F18" s="108"/>
      <c r="G18" s="108"/>
      <c r="H18" s="55"/>
      <c r="I18" s="110"/>
    </row>
    <row r="19" spans="1:9" x14ac:dyDescent="0.25">
      <c r="A19" s="83" t="s">
        <v>12</v>
      </c>
      <c r="B19" s="22">
        <v>42151</v>
      </c>
      <c r="C19" s="22">
        <v>42163</v>
      </c>
      <c r="D19" s="47">
        <v>110765</v>
      </c>
      <c r="E19" s="21">
        <v>0.68687500000000001</v>
      </c>
      <c r="F19" s="109"/>
      <c r="G19" s="109"/>
      <c r="H19" s="50"/>
      <c r="I19" s="111"/>
    </row>
    <row r="20" spans="1:9" x14ac:dyDescent="0.25">
      <c r="A20" s="132"/>
      <c r="B20" s="133"/>
      <c r="C20" s="133"/>
      <c r="D20" s="133"/>
      <c r="E20" s="133"/>
      <c r="F20" s="109"/>
      <c r="G20" s="109"/>
      <c r="H20" s="50"/>
      <c r="I20" s="111"/>
    </row>
    <row r="21" spans="1:9" x14ac:dyDescent="0.25">
      <c r="A21" s="105">
        <v>2014</v>
      </c>
      <c r="B21" s="106"/>
      <c r="C21" s="107"/>
      <c r="D21" s="45">
        <f>SUM(D22:D24)</f>
        <v>226029</v>
      </c>
      <c r="E21" s="44">
        <f>SUM(E22:E24)</f>
        <v>1.4121270000000001</v>
      </c>
      <c r="F21" s="27">
        <v>379700</v>
      </c>
      <c r="G21" s="28">
        <f>D21/(F21)</f>
        <v>0.59528311825125102</v>
      </c>
      <c r="H21" s="27">
        <v>249657</v>
      </c>
      <c r="I21" s="79">
        <f>D21/H21</f>
        <v>0.90535815138369846</v>
      </c>
    </row>
    <row r="22" spans="1:9" x14ac:dyDescent="0.25">
      <c r="A22" s="84" t="s">
        <v>12</v>
      </c>
      <c r="B22" s="25">
        <v>42131</v>
      </c>
      <c r="C22" s="25">
        <v>42185</v>
      </c>
      <c r="D22" s="46">
        <v>31029</v>
      </c>
      <c r="E22" s="24">
        <v>0.192417</v>
      </c>
      <c r="F22" s="118"/>
      <c r="G22" s="118"/>
      <c r="H22" s="52"/>
      <c r="I22" s="142"/>
    </row>
    <row r="23" spans="1:9" x14ac:dyDescent="0.25">
      <c r="A23" s="84" t="s">
        <v>12</v>
      </c>
      <c r="B23" s="25">
        <v>41968</v>
      </c>
      <c r="C23" s="25">
        <v>41978</v>
      </c>
      <c r="D23" s="46">
        <v>165000</v>
      </c>
      <c r="E23" s="24">
        <v>1.023196</v>
      </c>
      <c r="F23" s="119"/>
      <c r="G23" s="119"/>
      <c r="H23" s="53"/>
      <c r="I23" s="143"/>
    </row>
    <row r="24" spans="1:9" x14ac:dyDescent="0.25">
      <c r="A24" s="84" t="s">
        <v>10</v>
      </c>
      <c r="B24" s="25">
        <v>41864</v>
      </c>
      <c r="C24" s="25">
        <v>41880</v>
      </c>
      <c r="D24" s="46">
        <v>30000</v>
      </c>
      <c r="E24" s="24">
        <v>0.19651399999999999</v>
      </c>
      <c r="F24" s="119"/>
      <c r="G24" s="119"/>
      <c r="H24" s="53"/>
      <c r="I24" s="143"/>
    </row>
    <row r="25" spans="1:9" x14ac:dyDescent="0.25">
      <c r="A25" s="134"/>
      <c r="B25" s="135"/>
      <c r="C25" s="135"/>
      <c r="D25" s="135"/>
      <c r="E25" s="135"/>
      <c r="F25" s="119"/>
      <c r="G25" s="119"/>
      <c r="H25" s="53"/>
      <c r="I25" s="143"/>
    </row>
    <row r="26" spans="1:9" x14ac:dyDescent="0.25">
      <c r="A26" s="105">
        <v>2013</v>
      </c>
      <c r="B26" s="106"/>
      <c r="C26" s="107"/>
      <c r="D26" s="45">
        <f>SUM(D27:D28)</f>
        <v>230000</v>
      </c>
      <c r="E26" s="44">
        <f>SUM(E27:E28)</f>
        <v>1.506602</v>
      </c>
      <c r="F26" s="27">
        <v>31900</v>
      </c>
      <c r="G26" s="28" t="s">
        <v>45</v>
      </c>
      <c r="H26" s="27">
        <v>-145400</v>
      </c>
      <c r="I26" s="79" t="s">
        <v>36</v>
      </c>
    </row>
    <row r="27" spans="1:9" x14ac:dyDescent="0.25">
      <c r="A27" s="83" t="s">
        <v>12</v>
      </c>
      <c r="B27" s="22">
        <v>41731</v>
      </c>
      <c r="C27" s="22">
        <v>41851</v>
      </c>
      <c r="D27" s="47">
        <v>30000</v>
      </c>
      <c r="E27" s="21">
        <v>0.19651399999999999</v>
      </c>
      <c r="F27" s="108"/>
      <c r="G27" s="108"/>
      <c r="H27" s="55"/>
      <c r="I27" s="110"/>
    </row>
    <row r="28" spans="1:9" x14ac:dyDescent="0.25">
      <c r="A28" s="83" t="s">
        <v>10</v>
      </c>
      <c r="B28" s="22">
        <v>41634</v>
      </c>
      <c r="C28" s="22">
        <v>41669</v>
      </c>
      <c r="D28" s="47">
        <v>200000</v>
      </c>
      <c r="E28" s="21">
        <v>1.3100879999999999</v>
      </c>
      <c r="F28" s="109"/>
      <c r="G28" s="109"/>
      <c r="H28" s="50"/>
      <c r="I28" s="111"/>
    </row>
    <row r="29" spans="1:9" x14ac:dyDescent="0.25">
      <c r="A29" s="132"/>
      <c r="B29" s="133"/>
      <c r="C29" s="133"/>
      <c r="D29" s="133"/>
      <c r="E29" s="133"/>
      <c r="F29" s="109"/>
      <c r="G29" s="109"/>
      <c r="H29" s="50"/>
      <c r="I29" s="111"/>
    </row>
    <row r="30" spans="1:9" x14ac:dyDescent="0.25">
      <c r="A30" s="105">
        <v>2012</v>
      </c>
      <c r="B30" s="106"/>
      <c r="C30" s="107"/>
      <c r="D30" s="45">
        <f>SUM(D31:D34)</f>
        <v>242678</v>
      </c>
      <c r="E30" s="20">
        <f>SUM(E31:E34)</f>
        <v>1.5896650000000001</v>
      </c>
      <c r="F30" s="27">
        <v>843488</v>
      </c>
      <c r="G30" s="28">
        <f>D30/(F30)</f>
        <v>0.28770770894191738</v>
      </c>
      <c r="H30" s="27">
        <v>1004000</v>
      </c>
      <c r="I30" s="79">
        <f>D30/H30</f>
        <v>0.24171115537848606</v>
      </c>
    </row>
    <row r="31" spans="1:9" x14ac:dyDescent="0.25">
      <c r="A31" s="84" t="s">
        <v>12</v>
      </c>
      <c r="B31" s="25">
        <v>41092</v>
      </c>
      <c r="C31" s="25">
        <v>41117</v>
      </c>
      <c r="D31" s="46">
        <v>97050</v>
      </c>
      <c r="E31" s="24">
        <v>0.63572099999999998</v>
      </c>
      <c r="F31" s="118"/>
      <c r="G31" s="118"/>
      <c r="H31" s="52"/>
      <c r="I31" s="142"/>
    </row>
    <row r="32" spans="1:9" x14ac:dyDescent="0.25">
      <c r="A32" s="84" t="s">
        <v>10</v>
      </c>
      <c r="B32" s="25">
        <v>41092</v>
      </c>
      <c r="C32" s="25">
        <v>41117</v>
      </c>
      <c r="D32" s="46">
        <v>63949</v>
      </c>
      <c r="E32" s="24">
        <v>0.41889999999999999</v>
      </c>
      <c r="F32" s="119"/>
      <c r="G32" s="119"/>
      <c r="H32" s="53"/>
      <c r="I32" s="143"/>
    </row>
    <row r="33" spans="1:9" x14ac:dyDescent="0.25">
      <c r="A33" s="84" t="s">
        <v>12</v>
      </c>
      <c r="B33" s="25">
        <v>41016</v>
      </c>
      <c r="C33" s="25">
        <v>41029</v>
      </c>
      <c r="D33" s="46">
        <v>31348</v>
      </c>
      <c r="E33" s="24">
        <v>0.205349</v>
      </c>
      <c r="F33" s="119"/>
      <c r="G33" s="119"/>
      <c r="H33" s="53"/>
      <c r="I33" s="143"/>
    </row>
    <row r="34" spans="1:9" x14ac:dyDescent="0.25">
      <c r="A34" s="84" t="s">
        <v>12</v>
      </c>
      <c r="B34" s="25">
        <v>41016</v>
      </c>
      <c r="C34" s="25">
        <v>41029</v>
      </c>
      <c r="D34" s="46">
        <v>50331</v>
      </c>
      <c r="E34" s="24">
        <v>0.32969500000000002</v>
      </c>
      <c r="F34" s="119"/>
      <c r="G34" s="119"/>
      <c r="H34" s="53"/>
      <c r="I34" s="143"/>
    </row>
    <row r="35" spans="1:9" x14ac:dyDescent="0.25">
      <c r="A35" s="121"/>
      <c r="B35" s="122"/>
      <c r="C35" s="122"/>
      <c r="D35" s="122"/>
      <c r="E35" s="122"/>
      <c r="F35" s="120"/>
      <c r="G35" s="120"/>
      <c r="H35" s="54"/>
      <c r="I35" s="144"/>
    </row>
    <row r="36" spans="1:9" x14ac:dyDescent="0.25">
      <c r="A36" s="105">
        <v>2011</v>
      </c>
      <c r="B36" s="106"/>
      <c r="C36" s="107"/>
      <c r="D36" s="45">
        <f>SUM(D37:D42)</f>
        <v>691982</v>
      </c>
      <c r="E36" s="20">
        <f>SUM(E37:E42)</f>
        <v>4.5492609999999996</v>
      </c>
      <c r="F36" s="27">
        <v>915260</v>
      </c>
      <c r="G36" s="28">
        <f>D36/(F36)</f>
        <v>0.75604964709481459</v>
      </c>
      <c r="H36" s="27">
        <v>805700</v>
      </c>
      <c r="I36" s="79">
        <f>D36/H36</f>
        <v>0.85885813578254933</v>
      </c>
    </row>
    <row r="37" spans="1:9" x14ac:dyDescent="0.25">
      <c r="A37" s="83" t="s">
        <v>10</v>
      </c>
      <c r="B37" s="22">
        <v>40925</v>
      </c>
      <c r="C37" s="22">
        <v>40938</v>
      </c>
      <c r="D37" s="47">
        <v>64158</v>
      </c>
      <c r="E37" s="21">
        <v>0.42026400000000003</v>
      </c>
      <c r="F37" s="109"/>
      <c r="G37" s="109"/>
      <c r="H37" s="50"/>
      <c r="I37" s="111"/>
    </row>
    <row r="38" spans="1:9" x14ac:dyDescent="0.25">
      <c r="A38" s="83" t="s">
        <v>12</v>
      </c>
      <c r="B38" s="22">
        <v>40925</v>
      </c>
      <c r="C38" s="22">
        <v>40938</v>
      </c>
      <c r="D38" s="47">
        <v>169841</v>
      </c>
      <c r="E38" s="21">
        <v>1.1125389999999999</v>
      </c>
      <c r="F38" s="109"/>
      <c r="G38" s="109"/>
      <c r="H38" s="50"/>
      <c r="I38" s="111"/>
    </row>
    <row r="39" spans="1:9" x14ac:dyDescent="0.25">
      <c r="A39" s="83" t="s">
        <v>10</v>
      </c>
      <c r="B39" s="22">
        <v>40827</v>
      </c>
      <c r="C39" s="22">
        <v>40847</v>
      </c>
      <c r="D39" s="47">
        <v>61228</v>
      </c>
      <c r="E39" s="21">
        <v>0.40327299999999999</v>
      </c>
      <c r="F39" s="109"/>
      <c r="G39" s="109"/>
      <c r="H39" s="50"/>
      <c r="I39" s="111"/>
    </row>
    <row r="40" spans="1:9" x14ac:dyDescent="0.25">
      <c r="A40" s="83" t="s">
        <v>12</v>
      </c>
      <c r="B40" s="22">
        <v>40827</v>
      </c>
      <c r="C40" s="22">
        <v>40847</v>
      </c>
      <c r="D40" s="47">
        <v>172771</v>
      </c>
      <c r="E40" s="21">
        <v>1.1379349999999999</v>
      </c>
      <c r="F40" s="109"/>
      <c r="G40" s="109"/>
      <c r="H40" s="50"/>
      <c r="I40" s="111"/>
    </row>
    <row r="41" spans="1:9" x14ac:dyDescent="0.25">
      <c r="A41" s="83" t="s">
        <v>10</v>
      </c>
      <c r="B41" s="22">
        <v>40731</v>
      </c>
      <c r="C41" s="22">
        <v>40752</v>
      </c>
      <c r="D41" s="47">
        <v>63460</v>
      </c>
      <c r="E41" s="21">
        <v>0.41797499999999999</v>
      </c>
      <c r="F41" s="109"/>
      <c r="G41" s="109"/>
      <c r="H41" s="50"/>
      <c r="I41" s="111"/>
    </row>
    <row r="42" spans="1:9" x14ac:dyDescent="0.25">
      <c r="A42" s="83" t="s">
        <v>12</v>
      </c>
      <c r="B42" s="22">
        <v>40731</v>
      </c>
      <c r="C42" s="22">
        <v>40752</v>
      </c>
      <c r="D42" s="47">
        <v>160524</v>
      </c>
      <c r="E42" s="21">
        <v>1.057275</v>
      </c>
      <c r="F42" s="109"/>
      <c r="G42" s="109"/>
      <c r="H42" s="50"/>
      <c r="I42" s="111"/>
    </row>
    <row r="43" spans="1:9" x14ac:dyDescent="0.25">
      <c r="A43" s="138"/>
      <c r="B43" s="139"/>
      <c r="C43" s="139"/>
      <c r="D43" s="139"/>
      <c r="E43" s="139"/>
      <c r="F43" s="109"/>
      <c r="G43" s="109"/>
      <c r="H43" s="50"/>
      <c r="I43" s="111"/>
    </row>
    <row r="44" spans="1:9" x14ac:dyDescent="0.25">
      <c r="A44" s="105">
        <v>2010</v>
      </c>
      <c r="B44" s="106"/>
      <c r="C44" s="107"/>
      <c r="D44" s="45">
        <f>SUM(D45:D53)</f>
        <v>775407</v>
      </c>
      <c r="E44" s="20">
        <f>SUM(E45:E53)</f>
        <v>5.1071389999999992</v>
      </c>
      <c r="F44" s="27">
        <v>812171</v>
      </c>
      <c r="G44" s="28">
        <f>D44/(F44)</f>
        <v>0.95473367061862591</v>
      </c>
      <c r="H44" s="27">
        <f>F44</f>
        <v>812171</v>
      </c>
      <c r="I44" s="79">
        <f>D44/H44</f>
        <v>0.95473367061862591</v>
      </c>
    </row>
    <row r="45" spans="1:9" x14ac:dyDescent="0.25">
      <c r="A45" s="84" t="s">
        <v>12</v>
      </c>
      <c r="B45" s="25">
        <v>40665</v>
      </c>
      <c r="C45" s="25">
        <v>40752</v>
      </c>
      <c r="D45" s="46">
        <v>16714</v>
      </c>
      <c r="E45" s="24">
        <v>0.110087</v>
      </c>
      <c r="F45" s="118"/>
      <c r="G45" s="118"/>
      <c r="H45" s="52"/>
      <c r="I45" s="142"/>
    </row>
    <row r="46" spans="1:9" x14ac:dyDescent="0.25">
      <c r="A46" s="84" t="s">
        <v>10</v>
      </c>
      <c r="B46" s="25">
        <v>40640</v>
      </c>
      <c r="C46" s="25">
        <v>40662</v>
      </c>
      <c r="D46" s="46">
        <v>65692</v>
      </c>
      <c r="E46" s="24">
        <v>0.43267600000000001</v>
      </c>
      <c r="F46" s="119"/>
      <c r="G46" s="119"/>
      <c r="H46" s="53"/>
      <c r="I46" s="143"/>
    </row>
    <row r="47" spans="1:9" x14ac:dyDescent="0.25">
      <c r="A47" s="84" t="s">
        <v>12</v>
      </c>
      <c r="B47" s="25">
        <v>40640</v>
      </c>
      <c r="C47" s="25">
        <v>40662</v>
      </c>
      <c r="D47" s="46">
        <v>181307</v>
      </c>
      <c r="E47" s="24">
        <v>1.1941539999999999</v>
      </c>
      <c r="F47" s="119"/>
      <c r="G47" s="119"/>
      <c r="H47" s="53"/>
      <c r="I47" s="143"/>
    </row>
    <row r="48" spans="1:9" x14ac:dyDescent="0.25">
      <c r="A48" s="84" t="s">
        <v>10</v>
      </c>
      <c r="B48" s="25">
        <v>40560</v>
      </c>
      <c r="C48" s="25">
        <v>40571</v>
      </c>
      <c r="D48" s="46">
        <v>63027</v>
      </c>
      <c r="E48" s="24">
        <v>0.41511900000000002</v>
      </c>
      <c r="F48" s="119"/>
      <c r="G48" s="119"/>
      <c r="H48" s="53"/>
      <c r="I48" s="143"/>
    </row>
    <row r="49" spans="1:9" x14ac:dyDescent="0.25">
      <c r="A49" s="84" t="s">
        <v>12</v>
      </c>
      <c r="B49" s="25">
        <v>40560</v>
      </c>
      <c r="C49" s="25">
        <v>40571</v>
      </c>
      <c r="D49" s="46">
        <v>112072</v>
      </c>
      <c r="E49" s="24">
        <v>0.73815200000000003</v>
      </c>
      <c r="F49" s="119"/>
      <c r="G49" s="119"/>
      <c r="H49" s="53"/>
      <c r="I49" s="143"/>
    </row>
    <row r="50" spans="1:9" x14ac:dyDescent="0.25">
      <c r="A50" s="84" t="s">
        <v>12</v>
      </c>
      <c r="B50" s="25">
        <v>40459</v>
      </c>
      <c r="C50" s="25">
        <v>40476</v>
      </c>
      <c r="D50" s="46">
        <v>146280</v>
      </c>
      <c r="E50" s="24">
        <v>0.963453</v>
      </c>
      <c r="F50" s="119"/>
      <c r="G50" s="119"/>
      <c r="H50" s="53"/>
      <c r="I50" s="143"/>
    </row>
    <row r="51" spans="1:9" x14ac:dyDescent="0.25">
      <c r="A51" s="84" t="s">
        <v>10</v>
      </c>
      <c r="B51" s="25">
        <v>40459</v>
      </c>
      <c r="C51" s="25">
        <v>40476</v>
      </c>
      <c r="D51" s="46">
        <v>63719</v>
      </c>
      <c r="E51" s="24">
        <v>0.419682</v>
      </c>
      <c r="F51" s="119"/>
      <c r="G51" s="119"/>
      <c r="H51" s="53"/>
      <c r="I51" s="143"/>
    </row>
    <row r="52" spans="1:9" x14ac:dyDescent="0.25">
      <c r="A52" s="84" t="s">
        <v>10</v>
      </c>
      <c r="B52" s="25">
        <v>40367</v>
      </c>
      <c r="C52" s="25">
        <v>40382</v>
      </c>
      <c r="D52" s="46">
        <v>62925</v>
      </c>
      <c r="E52" s="24">
        <v>0.41445199999999999</v>
      </c>
      <c r="F52" s="119"/>
      <c r="G52" s="119"/>
      <c r="H52" s="53"/>
      <c r="I52" s="143"/>
    </row>
    <row r="53" spans="1:9" x14ac:dyDescent="0.25">
      <c r="A53" s="84" t="s">
        <v>12</v>
      </c>
      <c r="B53" s="25">
        <v>40367</v>
      </c>
      <c r="C53" s="25">
        <v>40382</v>
      </c>
      <c r="D53" s="46">
        <v>63671</v>
      </c>
      <c r="E53" s="24">
        <v>0.41936400000000001</v>
      </c>
      <c r="F53" s="119"/>
      <c r="G53" s="119"/>
      <c r="H53" s="53"/>
      <c r="I53" s="143"/>
    </row>
    <row r="54" spans="1:9" x14ac:dyDescent="0.25">
      <c r="A54" s="134"/>
      <c r="B54" s="135"/>
      <c r="C54" s="135"/>
      <c r="D54" s="135"/>
      <c r="E54" s="135"/>
      <c r="F54" s="119"/>
      <c r="G54" s="119"/>
      <c r="H54" s="53"/>
      <c r="I54" s="143"/>
    </row>
    <row r="55" spans="1:9" x14ac:dyDescent="0.25">
      <c r="A55" s="105">
        <v>2009</v>
      </c>
      <c r="B55" s="106"/>
      <c r="C55" s="107"/>
      <c r="D55" s="45">
        <f>SUM(D56:D65)</f>
        <v>845095</v>
      </c>
      <c r="E55" s="20">
        <f>SUM(E56:E65)</f>
        <v>5.6169479999999989</v>
      </c>
      <c r="F55" s="27">
        <v>861975</v>
      </c>
      <c r="G55" s="28">
        <f>D55/(F55)</f>
        <v>0.98041706546013518</v>
      </c>
      <c r="H55" s="27">
        <f>F55</f>
        <v>861975</v>
      </c>
      <c r="I55" s="79">
        <f>D55/H55</f>
        <v>0.98041706546013518</v>
      </c>
    </row>
    <row r="56" spans="1:9" x14ac:dyDescent="0.25">
      <c r="A56" s="83" t="s">
        <v>12</v>
      </c>
      <c r="B56" s="22">
        <v>40303</v>
      </c>
      <c r="C56" s="22">
        <v>40382</v>
      </c>
      <c r="D56" s="47">
        <v>77302</v>
      </c>
      <c r="E56" s="21">
        <v>0.50914300000000001</v>
      </c>
      <c r="F56" s="71"/>
      <c r="G56" s="72"/>
      <c r="H56" s="55"/>
      <c r="I56" s="85"/>
    </row>
    <row r="57" spans="1:9" x14ac:dyDescent="0.25">
      <c r="A57" s="83" t="s">
        <v>12</v>
      </c>
      <c r="B57" s="22">
        <v>40277</v>
      </c>
      <c r="C57" s="22">
        <v>40288</v>
      </c>
      <c r="D57" s="47">
        <v>129979</v>
      </c>
      <c r="E57" s="21">
        <v>0.86275599999999997</v>
      </c>
      <c r="F57" s="71"/>
      <c r="G57" s="72"/>
      <c r="H57" s="55"/>
      <c r="I57" s="85"/>
    </row>
    <row r="58" spans="1:9" x14ac:dyDescent="0.25">
      <c r="A58" s="83" t="s">
        <v>10</v>
      </c>
      <c r="B58" s="22">
        <v>40277</v>
      </c>
      <c r="C58" s="22">
        <v>40288</v>
      </c>
      <c r="D58" s="47">
        <v>61920</v>
      </c>
      <c r="E58" s="21">
        <v>0.41100199999999998</v>
      </c>
      <c r="F58" s="73"/>
      <c r="G58" s="74"/>
      <c r="H58" s="50"/>
      <c r="I58" s="86"/>
    </row>
    <row r="59" spans="1:9" x14ac:dyDescent="0.25">
      <c r="A59" s="83" t="s">
        <v>12</v>
      </c>
      <c r="B59" s="22">
        <v>40190</v>
      </c>
      <c r="C59" s="22">
        <v>40200</v>
      </c>
      <c r="D59" s="47">
        <v>161000</v>
      </c>
      <c r="E59" s="21">
        <v>1.0686560000000001</v>
      </c>
      <c r="F59" s="73"/>
      <c r="G59" s="74"/>
      <c r="H59" s="50"/>
      <c r="I59" s="86"/>
    </row>
    <row r="60" spans="1:9" x14ac:dyDescent="0.25">
      <c r="A60" s="83" t="s">
        <v>10</v>
      </c>
      <c r="B60" s="22">
        <v>40163</v>
      </c>
      <c r="C60" s="22">
        <v>40177</v>
      </c>
      <c r="D60" s="47">
        <v>61380</v>
      </c>
      <c r="E60" s="21">
        <v>0.40742200000000001</v>
      </c>
      <c r="F60" s="73"/>
      <c r="G60" s="74"/>
      <c r="H60" s="50"/>
      <c r="I60" s="86"/>
    </row>
    <row r="61" spans="1:9" x14ac:dyDescent="0.25">
      <c r="A61" s="83" t="s">
        <v>12</v>
      </c>
      <c r="B61" s="22">
        <v>40093</v>
      </c>
      <c r="C61" s="22">
        <v>40107</v>
      </c>
      <c r="D61" s="47">
        <v>103444</v>
      </c>
      <c r="E61" s="21">
        <v>0.68662500000000004</v>
      </c>
      <c r="F61" s="73"/>
      <c r="G61" s="74"/>
      <c r="H61" s="50"/>
      <c r="I61" s="86"/>
    </row>
    <row r="62" spans="1:9" x14ac:dyDescent="0.25">
      <c r="A62" s="83" t="s">
        <v>10</v>
      </c>
      <c r="B62" s="22">
        <v>40093</v>
      </c>
      <c r="C62" s="22">
        <v>40107</v>
      </c>
      <c r="D62" s="47">
        <v>62055</v>
      </c>
      <c r="E62" s="21">
        <v>0.41189999999999999</v>
      </c>
      <c r="F62" s="73"/>
      <c r="G62" s="74"/>
      <c r="H62" s="50"/>
      <c r="I62" s="86"/>
    </row>
    <row r="63" spans="1:9" x14ac:dyDescent="0.25">
      <c r="A63" s="83" t="s">
        <v>12</v>
      </c>
      <c r="B63" s="22">
        <v>40001</v>
      </c>
      <c r="C63" s="22">
        <v>40015</v>
      </c>
      <c r="D63" s="47">
        <v>60842</v>
      </c>
      <c r="E63" s="21">
        <v>0.407557</v>
      </c>
      <c r="F63" s="73"/>
      <c r="G63" s="74"/>
      <c r="H63" s="50"/>
      <c r="I63" s="86"/>
    </row>
    <row r="64" spans="1:9" x14ac:dyDescent="0.25">
      <c r="A64" s="83" t="s">
        <v>10</v>
      </c>
      <c r="B64" s="22">
        <v>39987</v>
      </c>
      <c r="C64" s="22">
        <v>39995</v>
      </c>
      <c r="D64" s="47">
        <v>63938</v>
      </c>
      <c r="E64" s="21">
        <v>0.42829699999999998</v>
      </c>
      <c r="F64" s="73"/>
      <c r="G64" s="74"/>
      <c r="H64" s="50"/>
      <c r="I64" s="86"/>
    </row>
    <row r="65" spans="1:9" x14ac:dyDescent="0.25">
      <c r="A65" s="83" t="s">
        <v>10</v>
      </c>
      <c r="B65" s="22">
        <v>39917</v>
      </c>
      <c r="C65" s="22">
        <v>39927</v>
      </c>
      <c r="D65" s="47">
        <v>63235</v>
      </c>
      <c r="E65" s="21">
        <v>0.42359000000000002</v>
      </c>
      <c r="F65" s="73"/>
      <c r="G65" s="74"/>
      <c r="H65" s="50"/>
      <c r="I65" s="86"/>
    </row>
    <row r="66" spans="1:9" x14ac:dyDescent="0.25">
      <c r="A66" s="138"/>
      <c r="B66" s="139"/>
      <c r="C66" s="139"/>
      <c r="D66" s="139"/>
      <c r="E66" s="139"/>
      <c r="F66" s="75"/>
      <c r="G66" s="76"/>
      <c r="H66" s="50"/>
      <c r="I66" s="87"/>
    </row>
    <row r="67" spans="1:9" x14ac:dyDescent="0.25">
      <c r="A67" s="105">
        <v>2008</v>
      </c>
      <c r="B67" s="106"/>
      <c r="C67" s="107"/>
      <c r="D67" s="45">
        <f>SUM(D68:D76)</f>
        <v>734897</v>
      </c>
      <c r="E67" s="20">
        <f>SUM(E68:E76)</f>
        <v>4.9228040000000002</v>
      </c>
      <c r="F67" s="27">
        <v>827065</v>
      </c>
      <c r="G67" s="28">
        <f>D67/(F67)</f>
        <v>0.88856014944411865</v>
      </c>
      <c r="H67" s="27">
        <f>F67</f>
        <v>827065</v>
      </c>
      <c r="I67" s="79">
        <f>D67/H67</f>
        <v>0.88856014944411865</v>
      </c>
    </row>
    <row r="68" spans="1:9" x14ac:dyDescent="0.25">
      <c r="A68" s="88" t="s">
        <v>12</v>
      </c>
      <c r="B68" s="29">
        <v>39919</v>
      </c>
      <c r="C68" s="29">
        <v>39927</v>
      </c>
      <c r="D68" s="77">
        <v>105890</v>
      </c>
      <c r="E68" s="31">
        <v>0.70931900000000003</v>
      </c>
      <c r="F68" s="56"/>
      <c r="G68" s="56"/>
      <c r="H68" s="56"/>
      <c r="I68" s="89"/>
    </row>
    <row r="69" spans="1:9" x14ac:dyDescent="0.25">
      <c r="A69" s="88" t="s">
        <v>12</v>
      </c>
      <c r="B69" s="29">
        <v>39826</v>
      </c>
      <c r="C69" s="29">
        <v>39833</v>
      </c>
      <c r="D69" s="77">
        <v>122500</v>
      </c>
      <c r="E69" s="31">
        <v>0.82057800000000003</v>
      </c>
      <c r="F69" s="56"/>
      <c r="G69" s="56"/>
      <c r="H69" s="56"/>
      <c r="I69" s="89"/>
    </row>
    <row r="70" spans="1:9" x14ac:dyDescent="0.25">
      <c r="A70" s="84" t="s">
        <v>10</v>
      </c>
      <c r="B70" s="25">
        <v>39797</v>
      </c>
      <c r="C70" s="25">
        <v>39812</v>
      </c>
      <c r="D70" s="46">
        <v>59667</v>
      </c>
      <c r="E70" s="24">
        <v>0.39968999999999999</v>
      </c>
      <c r="F70" s="57"/>
      <c r="G70" s="57"/>
      <c r="H70" s="57"/>
      <c r="I70" s="90"/>
    </row>
    <row r="71" spans="1:9" x14ac:dyDescent="0.25">
      <c r="A71" s="84" t="s">
        <v>12</v>
      </c>
      <c r="B71" s="25">
        <v>39731</v>
      </c>
      <c r="C71" s="25">
        <v>39738</v>
      </c>
      <c r="D71" s="46">
        <v>54611</v>
      </c>
      <c r="E71" s="24">
        <v>0.36582300000000001</v>
      </c>
      <c r="F71" s="57"/>
      <c r="G71" s="57"/>
      <c r="H71" s="57"/>
      <c r="I71" s="90"/>
    </row>
    <row r="72" spans="1:9" x14ac:dyDescent="0.25">
      <c r="A72" s="84" t="s">
        <v>10</v>
      </c>
      <c r="B72" s="25">
        <v>39731</v>
      </c>
      <c r="C72" s="25">
        <v>39738</v>
      </c>
      <c r="D72" s="46">
        <v>60388</v>
      </c>
      <c r="E72" s="24">
        <v>0.40451599999999999</v>
      </c>
      <c r="F72" s="57"/>
      <c r="G72" s="57"/>
      <c r="H72" s="57"/>
      <c r="I72" s="90"/>
    </row>
    <row r="73" spans="1:9" x14ac:dyDescent="0.25">
      <c r="A73" s="84" t="s">
        <v>12</v>
      </c>
      <c r="B73" s="25">
        <v>39639</v>
      </c>
      <c r="C73" s="25">
        <v>39646</v>
      </c>
      <c r="D73" s="46">
        <v>145000</v>
      </c>
      <c r="E73" s="24">
        <v>0.97129699999999997</v>
      </c>
      <c r="F73" s="57"/>
      <c r="G73" s="57"/>
      <c r="H73" s="57"/>
      <c r="I73" s="90"/>
    </row>
    <row r="74" spans="1:9" x14ac:dyDescent="0.25">
      <c r="A74" s="84" t="s">
        <v>10</v>
      </c>
      <c r="B74" s="25">
        <v>39639</v>
      </c>
      <c r="C74" s="25">
        <v>39646</v>
      </c>
      <c r="D74" s="46">
        <v>58311</v>
      </c>
      <c r="E74" s="24">
        <v>0.39060400000000001</v>
      </c>
      <c r="F74" s="57"/>
      <c r="G74" s="57"/>
      <c r="H74" s="57"/>
      <c r="I74" s="90"/>
    </row>
    <row r="75" spans="1:9" x14ac:dyDescent="0.25">
      <c r="A75" s="84" t="s">
        <v>12</v>
      </c>
      <c r="B75" s="25">
        <v>39549</v>
      </c>
      <c r="C75" s="25">
        <v>39556</v>
      </c>
      <c r="D75" s="46">
        <v>67000</v>
      </c>
      <c r="E75" s="24">
        <v>0.44880599999999998</v>
      </c>
      <c r="F75" s="57"/>
      <c r="G75" s="57"/>
      <c r="H75" s="57"/>
      <c r="I75" s="90"/>
    </row>
    <row r="76" spans="1:9" x14ac:dyDescent="0.25">
      <c r="A76" s="84" t="s">
        <v>10</v>
      </c>
      <c r="B76" s="25">
        <v>39539</v>
      </c>
      <c r="C76" s="25">
        <v>39556</v>
      </c>
      <c r="D76" s="46">
        <v>61530</v>
      </c>
      <c r="E76" s="24">
        <v>0.41217100000000001</v>
      </c>
      <c r="F76" s="57"/>
      <c r="G76" s="57"/>
      <c r="H76" s="57"/>
      <c r="I76" s="90"/>
    </row>
    <row r="77" spans="1:9" x14ac:dyDescent="0.25">
      <c r="A77" s="136"/>
      <c r="B77" s="137"/>
      <c r="C77" s="137"/>
      <c r="D77" s="137"/>
      <c r="E77" s="137"/>
      <c r="F77" s="58"/>
      <c r="G77" s="58"/>
      <c r="H77" s="58"/>
      <c r="I77" s="91"/>
    </row>
    <row r="78" spans="1:9" x14ac:dyDescent="0.25">
      <c r="A78" s="105">
        <v>2007</v>
      </c>
      <c r="B78" s="106"/>
      <c r="C78" s="107"/>
      <c r="D78" s="45">
        <f>SUM(D79:D85)</f>
        <v>907495.42213999992</v>
      </c>
      <c r="E78" s="20">
        <f>SUM(E79:E85)</f>
        <v>6.0789480000000005</v>
      </c>
      <c r="F78" s="45">
        <v>855483</v>
      </c>
      <c r="G78" s="28">
        <f>D78/(F78)</f>
        <v>1.0607988962258748</v>
      </c>
      <c r="H78" s="27">
        <f>F78</f>
        <v>855483</v>
      </c>
      <c r="I78" s="79">
        <f>D78/H78</f>
        <v>1.0607988962258748</v>
      </c>
    </row>
    <row r="79" spans="1:9" x14ac:dyDescent="0.25">
      <c r="A79" s="83" t="s">
        <v>12</v>
      </c>
      <c r="B79" s="22">
        <v>39469</v>
      </c>
      <c r="C79" s="22">
        <v>39489</v>
      </c>
      <c r="D79" s="47">
        <f>170000123.89/1000</f>
        <v>170000.12388999999</v>
      </c>
      <c r="E79" s="21">
        <v>1.1387620000000001</v>
      </c>
      <c r="F79" s="108"/>
      <c r="G79" s="108"/>
      <c r="H79" s="55"/>
      <c r="I79" s="110"/>
    </row>
    <row r="80" spans="1:9" x14ac:dyDescent="0.25">
      <c r="A80" s="83" t="s">
        <v>10</v>
      </c>
      <c r="B80" s="22">
        <v>39429</v>
      </c>
      <c r="C80" s="22">
        <v>39465</v>
      </c>
      <c r="D80" s="47">
        <v>39122</v>
      </c>
      <c r="E80" s="21">
        <v>0.26206600000000002</v>
      </c>
      <c r="F80" s="109"/>
      <c r="G80" s="109"/>
      <c r="H80" s="50"/>
      <c r="I80" s="111"/>
    </row>
    <row r="81" spans="1:9" x14ac:dyDescent="0.25">
      <c r="A81" s="83" t="s">
        <v>10</v>
      </c>
      <c r="B81" s="22">
        <v>39392</v>
      </c>
      <c r="C81" s="22">
        <v>39405</v>
      </c>
      <c r="D81" s="47">
        <f>199614841.08/1000</f>
        <v>199614.84108000001</v>
      </c>
      <c r="E81" s="21">
        <v>1.3371390000000001</v>
      </c>
      <c r="F81" s="109"/>
      <c r="G81" s="109"/>
      <c r="H81" s="50"/>
      <c r="I81" s="111"/>
    </row>
    <row r="82" spans="1:9" x14ac:dyDescent="0.25">
      <c r="A82" s="83" t="s">
        <v>12</v>
      </c>
      <c r="B82" s="22">
        <v>39357</v>
      </c>
      <c r="C82" s="22">
        <v>39405</v>
      </c>
      <c r="D82" s="47">
        <f>13347127.03/1000</f>
        <v>13347.12703</v>
      </c>
      <c r="E82" s="21">
        <v>8.9407E-2</v>
      </c>
      <c r="F82" s="109"/>
      <c r="G82" s="109"/>
      <c r="H82" s="50"/>
      <c r="I82" s="111"/>
    </row>
    <row r="83" spans="1:9" x14ac:dyDescent="0.25">
      <c r="A83" s="83" t="s">
        <v>12</v>
      </c>
      <c r="B83" s="22">
        <v>39357</v>
      </c>
      <c r="C83" s="22">
        <v>39372</v>
      </c>
      <c r="D83" s="47">
        <f>160164330.14/1000</f>
        <v>160164.33013999998</v>
      </c>
      <c r="E83" s="21">
        <v>1.0728759999999999</v>
      </c>
      <c r="F83" s="109"/>
      <c r="G83" s="109"/>
      <c r="H83" s="50"/>
      <c r="I83" s="111"/>
    </row>
    <row r="84" spans="1:9" x14ac:dyDescent="0.25">
      <c r="A84" s="83" t="s">
        <v>12</v>
      </c>
      <c r="B84" s="22">
        <v>39274</v>
      </c>
      <c r="C84" s="22">
        <v>39281</v>
      </c>
      <c r="D84" s="47">
        <f>240247000/1000</f>
        <v>240247</v>
      </c>
      <c r="E84" s="21">
        <v>1.6093170000000001</v>
      </c>
      <c r="F84" s="109"/>
      <c r="G84" s="109"/>
      <c r="H84" s="50"/>
      <c r="I84" s="111"/>
    </row>
    <row r="85" spans="1:9" x14ac:dyDescent="0.25">
      <c r="A85" s="83" t="s">
        <v>12</v>
      </c>
      <c r="B85" s="22">
        <v>39161</v>
      </c>
      <c r="C85" s="22">
        <v>39168</v>
      </c>
      <c r="D85" s="47">
        <f>85000000/1000</f>
        <v>85000</v>
      </c>
      <c r="E85" s="21">
        <v>0.56938100000000003</v>
      </c>
      <c r="F85" s="109"/>
      <c r="G85" s="109"/>
      <c r="H85" s="50"/>
      <c r="I85" s="111"/>
    </row>
    <row r="86" spans="1:9" x14ac:dyDescent="0.25">
      <c r="A86" s="92"/>
      <c r="B86" s="63"/>
      <c r="C86" s="64"/>
      <c r="D86" s="47"/>
      <c r="E86" s="21"/>
      <c r="F86" s="65"/>
      <c r="G86" s="67"/>
      <c r="H86" s="50"/>
      <c r="I86" s="93"/>
    </row>
    <row r="87" spans="1:9" x14ac:dyDescent="0.25">
      <c r="A87" s="105">
        <v>2006</v>
      </c>
      <c r="B87" s="106"/>
      <c r="C87" s="107"/>
      <c r="D87" s="45">
        <f>SUM(D88:D90)</f>
        <v>185075.59255</v>
      </c>
      <c r="E87" s="20">
        <f>SUM(E88:E90)</f>
        <v>1.239746</v>
      </c>
      <c r="F87" s="45">
        <v>117752</v>
      </c>
      <c r="G87" s="28">
        <f>D87/(F87)</f>
        <v>1.5717405441096541</v>
      </c>
      <c r="H87" s="27">
        <f>F87</f>
        <v>117752</v>
      </c>
      <c r="I87" s="79">
        <f>D87/H87</f>
        <v>1.5717405441096541</v>
      </c>
    </row>
    <row r="88" spans="1:9" x14ac:dyDescent="0.25">
      <c r="A88" s="88" t="s">
        <v>12</v>
      </c>
      <c r="B88" s="29">
        <v>39161</v>
      </c>
      <c r="C88" s="29">
        <v>39168</v>
      </c>
      <c r="D88" s="30">
        <f>60598592.55/1000</f>
        <v>60598.592549999994</v>
      </c>
      <c r="E88" s="31">
        <v>0.40592499999999998</v>
      </c>
      <c r="F88" s="56"/>
      <c r="G88" s="70"/>
      <c r="H88" s="56"/>
      <c r="I88" s="94"/>
    </row>
    <row r="89" spans="1:9" x14ac:dyDescent="0.25">
      <c r="A89" s="84" t="s">
        <v>10</v>
      </c>
      <c r="B89" s="29">
        <v>38863</v>
      </c>
      <c r="C89" s="29">
        <v>39168</v>
      </c>
      <c r="D89" s="30">
        <f>27177000/1000</f>
        <v>27177</v>
      </c>
      <c r="E89" s="31">
        <v>0.18204799999999999</v>
      </c>
      <c r="F89" s="56"/>
      <c r="G89" s="70"/>
      <c r="H89" s="56"/>
      <c r="I89" s="94"/>
    </row>
    <row r="90" spans="1:9" x14ac:dyDescent="0.25">
      <c r="A90" s="88" t="s">
        <v>12</v>
      </c>
      <c r="B90" s="29">
        <v>38828</v>
      </c>
      <c r="C90" s="29">
        <v>38887</v>
      </c>
      <c r="D90" s="26">
        <f>97300000/1000</f>
        <v>97300</v>
      </c>
      <c r="E90" s="24">
        <v>0.65177300000000005</v>
      </c>
      <c r="F90" s="56"/>
      <c r="G90" s="70"/>
      <c r="H90" s="56"/>
      <c r="I90" s="94"/>
    </row>
    <row r="91" spans="1:9" x14ac:dyDescent="0.25">
      <c r="A91" s="88"/>
      <c r="B91" s="29"/>
      <c r="C91" s="29"/>
      <c r="D91" s="26"/>
      <c r="E91" s="24"/>
      <c r="F91" s="52"/>
      <c r="G91" s="68"/>
      <c r="H91" s="52"/>
      <c r="I91" s="95"/>
    </row>
    <row r="92" spans="1:9" x14ac:dyDescent="0.25">
      <c r="A92" s="105">
        <v>2005</v>
      </c>
      <c r="B92" s="106"/>
      <c r="C92" s="107"/>
      <c r="D92" s="45">
        <f>SUM(D93:D95)</f>
        <v>239354</v>
      </c>
      <c r="E92" s="20">
        <f>SUM(E93:E95)</f>
        <v>1.603334</v>
      </c>
      <c r="F92" s="45">
        <v>468277</v>
      </c>
      <c r="G92" s="28">
        <f>D92/(F92)</f>
        <v>0.51113763861987671</v>
      </c>
      <c r="H92" s="27">
        <f>F92</f>
        <v>468277</v>
      </c>
      <c r="I92" s="79">
        <f>D92/H92</f>
        <v>0.51113763861987671</v>
      </c>
    </row>
    <row r="93" spans="1:9" x14ac:dyDescent="0.25">
      <c r="A93" s="83" t="s">
        <v>10</v>
      </c>
      <c r="B93" s="22">
        <v>38715</v>
      </c>
      <c r="C93" s="22">
        <v>38730</v>
      </c>
      <c r="D93" s="47">
        <f>90000000/1000</f>
        <v>90000</v>
      </c>
      <c r="E93" s="21">
        <v>0.60287299999999999</v>
      </c>
      <c r="F93" s="112"/>
      <c r="G93" s="112"/>
      <c r="H93" s="112"/>
      <c r="I93" s="115"/>
    </row>
    <row r="94" spans="1:9" x14ac:dyDescent="0.25">
      <c r="A94" s="83" t="s">
        <v>10</v>
      </c>
      <c r="B94" s="22">
        <v>38618</v>
      </c>
      <c r="C94" s="22">
        <v>38632</v>
      </c>
      <c r="D94" s="47">
        <f>95000000/1000</f>
        <v>95000</v>
      </c>
      <c r="E94" s="21">
        <v>0.63636599999999999</v>
      </c>
      <c r="F94" s="113"/>
      <c r="G94" s="113"/>
      <c r="H94" s="113"/>
      <c r="I94" s="116"/>
    </row>
    <row r="95" spans="1:9" x14ac:dyDescent="0.25">
      <c r="A95" s="83" t="s">
        <v>10</v>
      </c>
      <c r="B95" s="22">
        <v>38527</v>
      </c>
      <c r="C95" s="22">
        <v>38687</v>
      </c>
      <c r="D95" s="47">
        <f>54354000/1000</f>
        <v>54354</v>
      </c>
      <c r="E95" s="21">
        <v>0.364095</v>
      </c>
      <c r="F95" s="113"/>
      <c r="G95" s="113"/>
      <c r="H95" s="113"/>
      <c r="I95" s="116"/>
    </row>
    <row r="96" spans="1:9" x14ac:dyDescent="0.25">
      <c r="A96" s="92"/>
      <c r="B96" s="63"/>
      <c r="C96" s="64"/>
      <c r="D96" s="47"/>
      <c r="E96" s="21"/>
      <c r="F96" s="114"/>
      <c r="G96" s="114"/>
      <c r="H96" s="114"/>
      <c r="I96" s="117"/>
    </row>
    <row r="97" spans="1:9" x14ac:dyDescent="0.25">
      <c r="A97" s="105">
        <v>2004</v>
      </c>
      <c r="B97" s="106"/>
      <c r="C97" s="107"/>
      <c r="D97" s="45">
        <f>SUM(D98)</f>
        <v>75000</v>
      </c>
      <c r="E97" s="20">
        <f>SUM(E98)</f>
        <v>0.50239460000000002</v>
      </c>
      <c r="F97" s="45">
        <v>348778</v>
      </c>
      <c r="G97" s="28">
        <f>D97/(F97)</f>
        <v>0.21503649886174014</v>
      </c>
      <c r="H97" s="27">
        <f>F97</f>
        <v>348778</v>
      </c>
      <c r="I97" s="79">
        <f>D97/H97</f>
        <v>0.21503649886174014</v>
      </c>
    </row>
    <row r="98" spans="1:9" x14ac:dyDescent="0.25">
      <c r="A98" s="84" t="s">
        <v>10</v>
      </c>
      <c r="B98" s="29">
        <v>38324</v>
      </c>
      <c r="C98" s="29">
        <v>38526</v>
      </c>
      <c r="D98" s="26">
        <f>75000000/1000</f>
        <v>75000</v>
      </c>
      <c r="E98" s="24">
        <v>0.50239460000000002</v>
      </c>
      <c r="F98" s="68"/>
      <c r="G98" s="70"/>
      <c r="H98" s="56"/>
      <c r="I98" s="94"/>
    </row>
    <row r="99" spans="1:9" x14ac:dyDescent="0.25">
      <c r="A99" s="84"/>
      <c r="B99" s="29"/>
      <c r="C99" s="29"/>
      <c r="D99" s="26"/>
      <c r="E99" s="24"/>
      <c r="F99" s="66"/>
      <c r="G99" s="68"/>
      <c r="H99" s="52"/>
      <c r="I99" s="95"/>
    </row>
    <row r="100" spans="1:9" x14ac:dyDescent="0.25">
      <c r="A100" s="105">
        <v>2003</v>
      </c>
      <c r="B100" s="106"/>
      <c r="C100" s="107"/>
      <c r="D100" s="45">
        <f>SUM(D101)</f>
        <v>147249</v>
      </c>
      <c r="E100" s="20">
        <f>SUM(E101)</f>
        <v>0.98636140000000005</v>
      </c>
      <c r="F100" s="45">
        <v>222376</v>
      </c>
      <c r="G100" s="28">
        <f>D100/(F100)</f>
        <v>0.66216228369967978</v>
      </c>
      <c r="H100" s="27">
        <f>F100</f>
        <v>222376</v>
      </c>
      <c r="I100" s="79">
        <f>D100/H100</f>
        <v>0.66216228369967978</v>
      </c>
    </row>
    <row r="101" spans="1:9" x14ac:dyDescent="0.25">
      <c r="A101" s="83" t="s">
        <v>10</v>
      </c>
      <c r="B101" s="22">
        <v>37883</v>
      </c>
      <c r="C101" s="22">
        <v>38159</v>
      </c>
      <c r="D101" s="47">
        <f>147249000/1000</f>
        <v>147249</v>
      </c>
      <c r="E101" s="21">
        <v>0.98636140000000005</v>
      </c>
      <c r="F101" s="108"/>
      <c r="G101" s="108"/>
      <c r="H101" s="55"/>
      <c r="I101" s="110"/>
    </row>
    <row r="102" spans="1:9" x14ac:dyDescent="0.25">
      <c r="A102" s="92"/>
      <c r="B102" s="63"/>
      <c r="C102" s="64"/>
      <c r="D102" s="47"/>
      <c r="E102" s="21"/>
      <c r="F102" s="109"/>
      <c r="G102" s="109"/>
      <c r="H102" s="50"/>
      <c r="I102" s="111"/>
    </row>
    <row r="103" spans="1:9" x14ac:dyDescent="0.25">
      <c r="A103" s="105">
        <v>2002</v>
      </c>
      <c r="B103" s="106"/>
      <c r="C103" s="107"/>
      <c r="D103" s="45">
        <f>SUM(D104:D107)</f>
        <v>149135.07715999999</v>
      </c>
      <c r="E103" s="20">
        <f>SUM(E104:E107)</f>
        <v>0.99899389999999988</v>
      </c>
      <c r="F103" s="45">
        <v>168137</v>
      </c>
      <c r="G103" s="28">
        <f>D103/(F103)</f>
        <v>0.88698547708118969</v>
      </c>
      <c r="H103" s="27">
        <f>F103</f>
        <v>168137</v>
      </c>
      <c r="I103" s="79">
        <f>D103/H103</f>
        <v>0.88698547708118969</v>
      </c>
    </row>
    <row r="104" spans="1:9" x14ac:dyDescent="0.25">
      <c r="A104" s="84" t="s">
        <v>12</v>
      </c>
      <c r="B104" s="29">
        <v>37737</v>
      </c>
      <c r="C104" s="29">
        <v>37796</v>
      </c>
      <c r="D104" s="26">
        <f>12782077.16/1000</f>
        <v>12782.077160000001</v>
      </c>
      <c r="E104" s="24">
        <v>8.5621900000000001E-2</v>
      </c>
      <c r="F104" s="68"/>
      <c r="G104" s="70"/>
      <c r="H104" s="56"/>
      <c r="I104" s="94"/>
    </row>
    <row r="105" spans="1:9" x14ac:dyDescent="0.25">
      <c r="A105" s="84" t="s">
        <v>10</v>
      </c>
      <c r="B105" s="29">
        <v>37618</v>
      </c>
      <c r="C105" s="29">
        <v>37666</v>
      </c>
      <c r="D105" s="30">
        <f>50000000/1000</f>
        <v>50000</v>
      </c>
      <c r="E105" s="24">
        <v>0.33492899999999998</v>
      </c>
      <c r="F105" s="68"/>
      <c r="G105" s="70"/>
      <c r="H105" s="56"/>
      <c r="I105" s="94"/>
    </row>
    <row r="106" spans="1:9" x14ac:dyDescent="0.25">
      <c r="A106" s="84" t="s">
        <v>10</v>
      </c>
      <c r="B106" s="29">
        <v>37533</v>
      </c>
      <c r="C106" s="29">
        <v>37582</v>
      </c>
      <c r="D106" s="30">
        <f>32000000/1000</f>
        <v>32000</v>
      </c>
      <c r="E106" s="24">
        <v>0.21435499999999999</v>
      </c>
      <c r="F106" s="68"/>
      <c r="G106" s="70"/>
      <c r="H106" s="56"/>
      <c r="I106" s="94"/>
    </row>
    <row r="107" spans="1:9" x14ac:dyDescent="0.25">
      <c r="A107" s="84" t="s">
        <v>10</v>
      </c>
      <c r="B107" s="29">
        <v>37442</v>
      </c>
      <c r="C107" s="29">
        <v>37491</v>
      </c>
      <c r="D107" s="26">
        <f>54353000/1000</f>
        <v>54353</v>
      </c>
      <c r="E107" s="24">
        <v>0.36408800000000002</v>
      </c>
      <c r="F107" s="68"/>
      <c r="G107" s="70"/>
      <c r="H107" s="56"/>
      <c r="I107" s="94"/>
    </row>
    <row r="108" spans="1:9" x14ac:dyDescent="0.25">
      <c r="A108" s="96"/>
      <c r="B108" s="97"/>
      <c r="C108" s="97"/>
      <c r="D108" s="98"/>
      <c r="E108" s="99"/>
      <c r="F108" s="100"/>
      <c r="G108" s="101"/>
      <c r="H108" s="102"/>
      <c r="I108" s="103"/>
    </row>
    <row r="109" spans="1:9" x14ac:dyDescent="0.25">
      <c r="A109" s="43" t="s">
        <v>44</v>
      </c>
    </row>
    <row r="110" spans="1:9" x14ac:dyDescent="0.25">
      <c r="A110" s="43"/>
    </row>
  </sheetData>
  <mergeCells count="68">
    <mergeCell ref="H1:H2"/>
    <mergeCell ref="I27:I29"/>
    <mergeCell ref="I31:I35"/>
    <mergeCell ref="I37:I43"/>
    <mergeCell ref="I45:I54"/>
    <mergeCell ref="I1:I2"/>
    <mergeCell ref="I9:I12"/>
    <mergeCell ref="I14:I16"/>
    <mergeCell ref="I18:I20"/>
    <mergeCell ref="I22:I25"/>
    <mergeCell ref="A77:E77"/>
    <mergeCell ref="A36:C36"/>
    <mergeCell ref="F37:F43"/>
    <mergeCell ref="G37:G43"/>
    <mergeCell ref="A43:E43"/>
    <mergeCell ref="A44:C44"/>
    <mergeCell ref="F45:F54"/>
    <mergeCell ref="G45:G54"/>
    <mergeCell ref="A54:E54"/>
    <mergeCell ref="A55:C55"/>
    <mergeCell ref="A66:E66"/>
    <mergeCell ref="A67:C67"/>
    <mergeCell ref="F31:F35"/>
    <mergeCell ref="G31:G35"/>
    <mergeCell ref="A35:E35"/>
    <mergeCell ref="A17:C17"/>
    <mergeCell ref="F18:F20"/>
    <mergeCell ref="G18:G20"/>
    <mergeCell ref="A20:E20"/>
    <mergeCell ref="A21:C21"/>
    <mergeCell ref="F22:F25"/>
    <mergeCell ref="G22:G25"/>
    <mergeCell ref="A25:E25"/>
    <mergeCell ref="A26:C26"/>
    <mergeCell ref="F27:F29"/>
    <mergeCell ref="G27:G29"/>
    <mergeCell ref="A29:E29"/>
    <mergeCell ref="A30:C30"/>
    <mergeCell ref="F14:F16"/>
    <mergeCell ref="G14:G16"/>
    <mergeCell ref="A16:E16"/>
    <mergeCell ref="A1:A2"/>
    <mergeCell ref="B1:B2"/>
    <mergeCell ref="C1:C2"/>
    <mergeCell ref="D1:E1"/>
    <mergeCell ref="F1:F2"/>
    <mergeCell ref="G1:G2"/>
    <mergeCell ref="A8:C8"/>
    <mergeCell ref="F9:F12"/>
    <mergeCell ref="G9:G12"/>
    <mergeCell ref="A12:E12"/>
    <mergeCell ref="A13:C13"/>
    <mergeCell ref="A78:C78"/>
    <mergeCell ref="A87:C87"/>
    <mergeCell ref="A92:C92"/>
    <mergeCell ref="A97:C97"/>
    <mergeCell ref="A100:C100"/>
    <mergeCell ref="A103:C103"/>
    <mergeCell ref="F79:F85"/>
    <mergeCell ref="G79:G85"/>
    <mergeCell ref="I79:I85"/>
    <mergeCell ref="F101:F102"/>
    <mergeCell ref="G101:G102"/>
    <mergeCell ref="I101:I102"/>
    <mergeCell ref="F93:F96"/>
    <mergeCell ref="G93:G96"/>
    <mergeCell ref="H93:H96"/>
    <mergeCell ref="I93:I9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H3" sqref="H3"/>
    </sheetView>
  </sheetViews>
  <sheetFormatPr defaultRowHeight="15" x14ac:dyDescent="0.25"/>
  <cols>
    <col min="1" max="9" width="17.7109375" customWidth="1"/>
  </cols>
  <sheetData>
    <row r="1" spans="1:8" ht="27.75" thickBot="1" x14ac:dyDescent="0.3">
      <c r="A1" s="153" t="s">
        <v>0</v>
      </c>
      <c r="B1" s="153" t="s">
        <v>1</v>
      </c>
      <c r="C1" s="153" t="s">
        <v>2</v>
      </c>
      <c r="D1" s="150" t="s">
        <v>3</v>
      </c>
      <c r="E1" s="150"/>
      <c r="F1" s="1" t="s">
        <v>4</v>
      </c>
      <c r="G1" s="1" t="s">
        <v>6</v>
      </c>
      <c r="H1" s="18" t="s">
        <v>7</v>
      </c>
    </row>
    <row r="2" spans="1:8" ht="15.75" thickBot="1" x14ac:dyDescent="0.3">
      <c r="A2" s="150"/>
      <c r="B2" s="150"/>
      <c r="C2" s="150"/>
      <c r="D2" s="2" t="s">
        <v>8</v>
      </c>
      <c r="E2" s="2" t="s">
        <v>31</v>
      </c>
      <c r="F2" s="2" t="s">
        <v>5</v>
      </c>
      <c r="G2" s="2" t="s">
        <v>5</v>
      </c>
      <c r="H2" s="2"/>
    </row>
    <row r="3" spans="1:8" ht="27" x14ac:dyDescent="0.25">
      <c r="A3" s="3" t="s">
        <v>9</v>
      </c>
      <c r="B3" s="4"/>
      <c r="C3" s="4"/>
      <c r="D3" s="4"/>
      <c r="E3" s="4"/>
      <c r="F3" s="5">
        <v>410091</v>
      </c>
      <c r="G3" s="4"/>
      <c r="H3" s="4"/>
    </row>
    <row r="4" spans="1:8" x14ac:dyDescent="0.25">
      <c r="A4" s="6" t="s">
        <v>10</v>
      </c>
      <c r="B4" s="7">
        <v>43069</v>
      </c>
      <c r="C4" s="7">
        <v>43080</v>
      </c>
      <c r="D4" s="8">
        <v>0.183</v>
      </c>
      <c r="E4" s="8" t="s">
        <v>11</v>
      </c>
      <c r="F4" s="9">
        <v>199835</v>
      </c>
      <c r="G4" s="148">
        <v>1807433</v>
      </c>
      <c r="H4" s="149">
        <v>0.21</v>
      </c>
    </row>
    <row r="5" spans="1:8" x14ac:dyDescent="0.25">
      <c r="A5" s="6" t="s">
        <v>12</v>
      </c>
      <c r="B5" s="7">
        <v>43217</v>
      </c>
      <c r="C5" s="7">
        <v>43229</v>
      </c>
      <c r="D5" s="8">
        <v>0.19222</v>
      </c>
      <c r="E5" s="8" t="s">
        <v>11</v>
      </c>
      <c r="F5" s="9">
        <v>210256</v>
      </c>
      <c r="G5" s="148"/>
      <c r="H5" s="149"/>
    </row>
    <row r="6" spans="1:8" x14ac:dyDescent="0.25">
      <c r="A6" s="11"/>
      <c r="B6" s="11"/>
      <c r="C6" s="11"/>
      <c r="D6" s="11"/>
      <c r="E6" s="11"/>
      <c r="F6" s="12"/>
      <c r="G6" s="11"/>
      <c r="H6" s="11"/>
    </row>
    <row r="7" spans="1:8" ht="27" x14ac:dyDescent="0.25">
      <c r="A7" s="3" t="s">
        <v>13</v>
      </c>
      <c r="B7" s="4"/>
      <c r="C7" s="4"/>
      <c r="D7" s="4"/>
      <c r="E7" s="4"/>
      <c r="F7" s="5">
        <v>370828</v>
      </c>
      <c r="G7" s="4"/>
      <c r="H7" s="4"/>
    </row>
    <row r="8" spans="1:8" x14ac:dyDescent="0.25">
      <c r="A8" s="6" t="s">
        <v>12</v>
      </c>
      <c r="B8" s="7">
        <v>42857</v>
      </c>
      <c r="C8" s="7">
        <v>42865</v>
      </c>
      <c r="D8" s="8">
        <v>0.31836999999999999</v>
      </c>
      <c r="E8" s="8">
        <v>0.35021000000000002</v>
      </c>
      <c r="F8" s="9">
        <v>370828</v>
      </c>
      <c r="G8" s="9">
        <v>1691998</v>
      </c>
      <c r="H8" s="10">
        <v>0.22</v>
      </c>
    </row>
    <row r="9" spans="1:8" x14ac:dyDescent="0.25">
      <c r="A9" s="11"/>
      <c r="B9" s="11"/>
      <c r="C9" s="11"/>
      <c r="D9" s="11"/>
      <c r="E9" s="11"/>
      <c r="F9" s="12"/>
      <c r="G9" s="11"/>
      <c r="H9" s="11"/>
    </row>
    <row r="10" spans="1:8" ht="27" x14ac:dyDescent="0.25">
      <c r="A10" s="3" t="s">
        <v>14</v>
      </c>
      <c r="B10" s="4"/>
      <c r="C10" s="4"/>
      <c r="D10" s="4"/>
      <c r="E10" s="4"/>
      <c r="F10" s="5">
        <v>420000</v>
      </c>
      <c r="G10" s="4"/>
      <c r="H10" s="4"/>
    </row>
    <row r="11" spans="1:8" x14ac:dyDescent="0.25">
      <c r="A11" s="6" t="s">
        <v>12</v>
      </c>
      <c r="B11" s="7">
        <v>42486</v>
      </c>
      <c r="C11" s="7">
        <v>42494</v>
      </c>
      <c r="D11" s="8" t="s">
        <v>15</v>
      </c>
      <c r="E11" s="8">
        <v>0.2838</v>
      </c>
      <c r="F11" s="9">
        <v>300000</v>
      </c>
      <c r="G11" s="148">
        <v>-925354</v>
      </c>
      <c r="H11" s="8" t="s">
        <v>16</v>
      </c>
    </row>
    <row r="12" spans="1:8" ht="27" x14ac:dyDescent="0.25">
      <c r="A12" s="6" t="s">
        <v>17</v>
      </c>
      <c r="B12" s="7">
        <v>42321</v>
      </c>
      <c r="C12" s="7">
        <v>42332</v>
      </c>
      <c r="D12" s="8">
        <v>0.10337</v>
      </c>
      <c r="E12" s="8">
        <v>0.1137</v>
      </c>
      <c r="F12" s="9">
        <v>120000</v>
      </c>
      <c r="G12" s="148"/>
      <c r="H12" s="8" t="s">
        <v>16</v>
      </c>
    </row>
    <row r="13" spans="1:8" x14ac:dyDescent="0.25">
      <c r="A13" s="11"/>
      <c r="B13" s="13"/>
      <c r="C13" s="13"/>
      <c r="D13" s="12"/>
      <c r="E13" s="12"/>
      <c r="F13" s="12"/>
      <c r="G13" s="12"/>
      <c r="H13" s="12"/>
    </row>
    <row r="14" spans="1:8" ht="27" x14ac:dyDescent="0.25">
      <c r="A14" s="3" t="s">
        <v>18</v>
      </c>
      <c r="B14" s="4"/>
      <c r="C14" s="4"/>
      <c r="D14" s="4"/>
      <c r="E14" s="4"/>
      <c r="F14" s="5">
        <v>150000</v>
      </c>
      <c r="G14" s="4"/>
      <c r="H14" s="4"/>
    </row>
    <row r="15" spans="1:8" x14ac:dyDescent="0.25">
      <c r="A15" s="6" t="s">
        <v>12</v>
      </c>
      <c r="B15" s="7">
        <v>42128</v>
      </c>
      <c r="C15" s="7">
        <v>42135</v>
      </c>
      <c r="D15" s="8">
        <v>0.12922</v>
      </c>
      <c r="E15" s="8">
        <v>0.14213999999999999</v>
      </c>
      <c r="F15" s="9">
        <v>150000</v>
      </c>
      <c r="G15" s="9">
        <v>-261506</v>
      </c>
      <c r="H15" s="8" t="s">
        <v>16</v>
      </c>
    </row>
    <row r="16" spans="1:8" x14ac:dyDescent="0.25">
      <c r="A16" s="11"/>
      <c r="B16" s="13"/>
      <c r="C16" s="13"/>
      <c r="D16" s="12"/>
      <c r="E16" s="12"/>
      <c r="F16" s="12"/>
      <c r="G16" s="12"/>
      <c r="H16" s="12"/>
    </row>
    <row r="17" spans="1:8" ht="27" x14ac:dyDescent="0.25">
      <c r="A17" s="3" t="s">
        <v>19</v>
      </c>
      <c r="B17" s="4"/>
      <c r="C17" s="4"/>
      <c r="D17" s="4"/>
      <c r="E17" s="4"/>
      <c r="F17" s="5">
        <v>122000</v>
      </c>
      <c r="G17" s="4"/>
      <c r="H17" s="4"/>
    </row>
    <row r="18" spans="1:8" x14ac:dyDescent="0.25">
      <c r="A18" s="6" t="s">
        <v>12</v>
      </c>
      <c r="B18" s="7">
        <v>41761</v>
      </c>
      <c r="C18" s="7">
        <v>41771</v>
      </c>
      <c r="D18" s="8">
        <v>0.10545</v>
      </c>
      <c r="E18" s="8">
        <v>0.11600000000000001</v>
      </c>
      <c r="F18" s="9">
        <v>122000</v>
      </c>
      <c r="G18" s="9">
        <v>-220459</v>
      </c>
      <c r="H18" s="8" t="s">
        <v>16</v>
      </c>
    </row>
    <row r="19" spans="1:8" x14ac:dyDescent="0.25">
      <c r="A19" s="11"/>
      <c r="B19" s="13"/>
      <c r="C19" s="13"/>
      <c r="D19" s="12"/>
      <c r="E19" s="12"/>
      <c r="F19" s="12"/>
      <c r="G19" s="12"/>
      <c r="H19" s="12"/>
    </row>
    <row r="20" spans="1:8" ht="27" x14ac:dyDescent="0.25">
      <c r="A20" s="3" t="s">
        <v>20</v>
      </c>
      <c r="B20" s="4"/>
      <c r="C20" s="4"/>
      <c r="D20" s="4"/>
      <c r="E20" s="4"/>
      <c r="F20" s="5">
        <v>100000</v>
      </c>
      <c r="G20" s="4"/>
      <c r="H20" s="4"/>
    </row>
    <row r="21" spans="1:8" x14ac:dyDescent="0.25">
      <c r="A21" s="6" t="s">
        <v>12</v>
      </c>
      <c r="B21" s="151">
        <v>41396</v>
      </c>
      <c r="C21" s="151">
        <v>41404</v>
      </c>
      <c r="D21" s="8">
        <v>8.6550000000000002E-2</v>
      </c>
      <c r="E21" s="8">
        <v>9.5210000000000003E-2</v>
      </c>
      <c r="F21" s="148">
        <v>100000</v>
      </c>
      <c r="G21" s="148">
        <v>-182126</v>
      </c>
      <c r="H21" s="152" t="s">
        <v>16</v>
      </c>
    </row>
    <row r="22" spans="1:8" ht="15.75" x14ac:dyDescent="0.25">
      <c r="A22" s="6" t="s">
        <v>21</v>
      </c>
      <c r="B22" s="151"/>
      <c r="C22" s="151"/>
      <c r="D22" s="8">
        <v>3.984E-2</v>
      </c>
      <c r="E22" s="8">
        <v>4.6690000000000002E-2</v>
      </c>
      <c r="F22" s="148"/>
      <c r="G22" s="148"/>
      <c r="H22" s="152"/>
    </row>
    <row r="23" spans="1:8" x14ac:dyDescent="0.25">
      <c r="A23" s="11"/>
      <c r="B23" s="13"/>
      <c r="C23" s="13"/>
      <c r="D23" s="12"/>
      <c r="E23" s="12"/>
      <c r="F23" s="12"/>
      <c r="G23" s="12"/>
      <c r="H23" s="12"/>
    </row>
    <row r="24" spans="1:8" ht="27" x14ac:dyDescent="0.25">
      <c r="A24" s="3" t="s">
        <v>22</v>
      </c>
      <c r="B24" s="4"/>
      <c r="C24" s="4"/>
      <c r="D24" s="4"/>
      <c r="E24" s="4"/>
      <c r="F24" s="5">
        <v>96000</v>
      </c>
      <c r="G24" s="4"/>
      <c r="H24" s="4"/>
    </row>
    <row r="25" spans="1:8" x14ac:dyDescent="0.25">
      <c r="A25" s="6" t="s">
        <v>10</v>
      </c>
      <c r="B25" s="14" t="s">
        <v>23</v>
      </c>
      <c r="C25" s="7">
        <v>40983</v>
      </c>
      <c r="D25" s="8">
        <v>0.22619</v>
      </c>
      <c r="E25" s="8">
        <v>0.24881</v>
      </c>
      <c r="F25" s="9">
        <v>96000</v>
      </c>
      <c r="G25" s="9">
        <v>29892</v>
      </c>
      <c r="H25" s="8" t="s">
        <v>16</v>
      </c>
    </row>
    <row r="26" spans="1:8" x14ac:dyDescent="0.25">
      <c r="A26" s="11"/>
      <c r="B26" s="13"/>
      <c r="C26" s="13"/>
      <c r="D26" s="12"/>
      <c r="E26" s="12"/>
      <c r="F26" s="12"/>
      <c r="G26" s="12"/>
      <c r="H26" s="12"/>
    </row>
    <row r="27" spans="1:8" ht="27" x14ac:dyDescent="0.25">
      <c r="A27" s="3" t="s">
        <v>24</v>
      </c>
      <c r="B27" s="4"/>
      <c r="C27" s="4"/>
      <c r="D27" s="4"/>
      <c r="E27" s="4"/>
      <c r="F27" s="5">
        <v>220776</v>
      </c>
      <c r="G27" s="4"/>
      <c r="H27" s="4"/>
    </row>
    <row r="28" spans="1:8" x14ac:dyDescent="0.25">
      <c r="A28" s="6" t="s">
        <v>12</v>
      </c>
      <c r="B28" s="151">
        <v>40665</v>
      </c>
      <c r="C28" s="151">
        <v>40672</v>
      </c>
      <c r="D28" s="8">
        <v>3.1579999999999997E-2</v>
      </c>
      <c r="E28" s="8">
        <v>3.4729999999999997E-2</v>
      </c>
      <c r="F28" s="148">
        <v>13111</v>
      </c>
      <c r="G28" s="148">
        <v>768997</v>
      </c>
      <c r="H28" s="149">
        <v>0.28999999999999998</v>
      </c>
    </row>
    <row r="29" spans="1:8" ht="15.75" x14ac:dyDescent="0.25">
      <c r="A29" s="6" t="s">
        <v>25</v>
      </c>
      <c r="B29" s="151"/>
      <c r="C29" s="151"/>
      <c r="D29" s="8">
        <v>1.4460000000000001E-2</v>
      </c>
      <c r="E29" s="8">
        <v>1.5910000000000001E-2</v>
      </c>
      <c r="F29" s="148"/>
      <c r="G29" s="148"/>
      <c r="H29" s="149"/>
    </row>
    <row r="30" spans="1:8" x14ac:dyDescent="0.25">
      <c r="A30" s="6" t="s">
        <v>10</v>
      </c>
      <c r="B30" s="151">
        <v>40542</v>
      </c>
      <c r="C30" s="151">
        <v>40617</v>
      </c>
      <c r="D30" s="8">
        <v>0.36371999999999999</v>
      </c>
      <c r="E30" s="8">
        <v>0.40010000000000001</v>
      </c>
      <c r="F30" s="148">
        <v>148777</v>
      </c>
      <c r="G30" s="148"/>
      <c r="H30" s="149"/>
    </row>
    <row r="31" spans="1:8" ht="15.75" x14ac:dyDescent="0.25">
      <c r="A31" s="6" t="s">
        <v>26</v>
      </c>
      <c r="B31" s="151"/>
      <c r="C31" s="151"/>
      <c r="D31" s="8">
        <v>2.9899999999999999E-2</v>
      </c>
      <c r="E31" s="8">
        <v>3.288E-2</v>
      </c>
      <c r="F31" s="148"/>
      <c r="G31" s="148"/>
      <c r="H31" s="149"/>
    </row>
    <row r="32" spans="1:8" x14ac:dyDescent="0.25">
      <c r="A32" s="6" t="s">
        <v>10</v>
      </c>
      <c r="B32" s="7">
        <v>40401</v>
      </c>
      <c r="C32" s="7">
        <v>40431</v>
      </c>
      <c r="D32" s="8">
        <v>0.14433000000000001</v>
      </c>
      <c r="E32" s="8">
        <v>0.15876999999999999</v>
      </c>
      <c r="F32" s="9">
        <v>58888</v>
      </c>
      <c r="G32" s="148"/>
      <c r="H32" s="149"/>
    </row>
    <row r="33" spans="1:8" x14ac:dyDescent="0.25">
      <c r="A33" s="11"/>
      <c r="B33" s="13"/>
      <c r="C33" s="13"/>
      <c r="D33" s="12"/>
      <c r="E33" s="12"/>
      <c r="F33" s="12"/>
      <c r="G33" s="12"/>
      <c r="H33" s="12"/>
    </row>
    <row r="34" spans="1:8" ht="27" x14ac:dyDescent="0.25">
      <c r="A34" s="3" t="s">
        <v>27</v>
      </c>
      <c r="B34" s="4"/>
      <c r="C34" s="4"/>
      <c r="D34" s="4"/>
      <c r="E34" s="4"/>
      <c r="F34" s="5">
        <v>230810</v>
      </c>
      <c r="G34" s="4"/>
      <c r="H34" s="4"/>
    </row>
    <row r="35" spans="1:8" x14ac:dyDescent="0.25">
      <c r="A35" s="6" t="s">
        <v>12</v>
      </c>
      <c r="B35" s="7">
        <v>40298</v>
      </c>
      <c r="C35" s="7">
        <v>40315</v>
      </c>
      <c r="D35" s="8">
        <v>0.01</v>
      </c>
      <c r="E35" s="8">
        <v>1.0999999999999999E-2</v>
      </c>
      <c r="F35" s="9">
        <v>3269</v>
      </c>
      <c r="G35" s="148">
        <v>853315</v>
      </c>
      <c r="H35" s="149">
        <v>0.27</v>
      </c>
    </row>
    <row r="36" spans="1:8" x14ac:dyDescent="0.25">
      <c r="A36" s="6" t="s">
        <v>10</v>
      </c>
      <c r="B36" s="7">
        <v>40177</v>
      </c>
      <c r="C36" s="7">
        <v>40247</v>
      </c>
      <c r="D36" s="8">
        <v>0.58804000000000001</v>
      </c>
      <c r="E36" s="8">
        <v>0.64683999999999997</v>
      </c>
      <c r="F36" s="9">
        <v>192245</v>
      </c>
      <c r="G36" s="148"/>
      <c r="H36" s="149"/>
    </row>
    <row r="37" spans="1:8" x14ac:dyDescent="0.25">
      <c r="A37" s="6" t="s">
        <v>10</v>
      </c>
      <c r="B37" s="7">
        <v>40116</v>
      </c>
      <c r="C37" s="7">
        <v>40128</v>
      </c>
      <c r="D37" s="8">
        <v>0.10796</v>
      </c>
      <c r="E37" s="8">
        <v>0.11876</v>
      </c>
      <c r="F37" s="9">
        <v>35296</v>
      </c>
      <c r="G37" s="148"/>
      <c r="H37" s="149"/>
    </row>
    <row r="38" spans="1:8" x14ac:dyDescent="0.25">
      <c r="A38" s="11"/>
      <c r="B38" s="13"/>
      <c r="C38" s="13"/>
      <c r="D38" s="12"/>
      <c r="E38" s="12"/>
      <c r="F38" s="12"/>
      <c r="G38" s="12"/>
      <c r="H38" s="12"/>
    </row>
    <row r="39" spans="1:8" ht="27" x14ac:dyDescent="0.25">
      <c r="A39" s="3" t="s">
        <v>28</v>
      </c>
      <c r="B39" s="4"/>
      <c r="C39" s="4"/>
      <c r="D39" s="4"/>
      <c r="E39" s="4"/>
      <c r="F39" s="5">
        <v>161222</v>
      </c>
      <c r="G39" s="4"/>
      <c r="H39" s="4"/>
    </row>
    <row r="40" spans="1:8" x14ac:dyDescent="0.25">
      <c r="A40" s="6" t="s">
        <v>10</v>
      </c>
      <c r="B40" s="151">
        <v>39437</v>
      </c>
      <c r="C40" s="7">
        <v>39456</v>
      </c>
      <c r="D40" s="8">
        <v>0.22635</v>
      </c>
      <c r="E40" s="8">
        <v>0.24898999999999999</v>
      </c>
      <c r="F40" s="9">
        <v>74043</v>
      </c>
      <c r="G40" s="148">
        <v>539437</v>
      </c>
      <c r="H40" s="149">
        <v>0.3</v>
      </c>
    </row>
    <row r="41" spans="1:8" ht="15.75" x14ac:dyDescent="0.25">
      <c r="A41" s="6" t="s">
        <v>26</v>
      </c>
      <c r="B41" s="151"/>
      <c r="C41" s="7">
        <v>39456</v>
      </c>
      <c r="D41" s="8">
        <v>0.22939999999999999</v>
      </c>
      <c r="E41" s="8">
        <v>0.25086999999999998</v>
      </c>
      <c r="F41" s="148">
        <v>87179</v>
      </c>
      <c r="G41" s="148"/>
      <c r="H41" s="149"/>
    </row>
    <row r="42" spans="1:8" x14ac:dyDescent="0.25">
      <c r="A42" s="6" t="s">
        <v>10</v>
      </c>
      <c r="B42" s="7">
        <v>39344</v>
      </c>
      <c r="C42" s="7">
        <v>39353</v>
      </c>
      <c r="D42" s="8">
        <v>0.26651000000000002</v>
      </c>
      <c r="E42" s="8">
        <v>0.29315999999999998</v>
      </c>
      <c r="F42" s="148"/>
      <c r="G42" s="148"/>
      <c r="H42" s="149"/>
    </row>
    <row r="43" spans="1:8" x14ac:dyDescent="0.25">
      <c r="A43" s="11"/>
      <c r="B43" s="13"/>
      <c r="C43" s="13"/>
      <c r="D43" s="12"/>
      <c r="E43" s="12"/>
      <c r="F43" s="12"/>
      <c r="G43" s="12"/>
      <c r="H43" s="12"/>
    </row>
    <row r="44" spans="1:8" ht="27" x14ac:dyDescent="0.25">
      <c r="A44" s="3" t="s">
        <v>29</v>
      </c>
      <c r="B44" s="4"/>
      <c r="C44" s="4"/>
      <c r="D44" s="4"/>
      <c r="E44" s="4"/>
      <c r="F44" s="5">
        <v>114099</v>
      </c>
      <c r="G44" s="4"/>
      <c r="H44" s="4"/>
    </row>
    <row r="45" spans="1:8" x14ac:dyDescent="0.25">
      <c r="A45" s="6" t="s">
        <v>12</v>
      </c>
      <c r="B45" s="7">
        <v>39198</v>
      </c>
      <c r="C45" s="7">
        <v>39233</v>
      </c>
      <c r="D45" s="8">
        <v>1.9040000000000001E-2</v>
      </c>
      <c r="E45" s="8">
        <v>2.095E-2</v>
      </c>
      <c r="F45" s="9">
        <v>6349</v>
      </c>
      <c r="G45" s="148">
        <v>455314</v>
      </c>
      <c r="H45" s="149">
        <v>0.25</v>
      </c>
    </row>
    <row r="46" spans="1:8" x14ac:dyDescent="0.25">
      <c r="A46" s="6" t="s">
        <v>10</v>
      </c>
      <c r="B46" s="7">
        <v>39064</v>
      </c>
      <c r="C46" s="7">
        <v>39086</v>
      </c>
      <c r="D46" s="8">
        <v>0.15570999999999999</v>
      </c>
      <c r="E46" s="8">
        <v>0.17127999999999999</v>
      </c>
      <c r="F46" s="9">
        <v>50944</v>
      </c>
      <c r="G46" s="148"/>
      <c r="H46" s="149"/>
    </row>
    <row r="47" spans="1:8" x14ac:dyDescent="0.25">
      <c r="A47" s="6" t="s">
        <v>10</v>
      </c>
      <c r="B47" s="7">
        <v>38918</v>
      </c>
      <c r="C47" s="7">
        <v>38940</v>
      </c>
      <c r="D47" s="8">
        <v>0.17369000000000001</v>
      </c>
      <c r="E47" s="8">
        <v>0.19106000000000001</v>
      </c>
      <c r="F47" s="9">
        <v>56806</v>
      </c>
      <c r="G47" s="148"/>
      <c r="H47" s="149"/>
    </row>
    <row r="48" spans="1:8" x14ac:dyDescent="0.25">
      <c r="A48" s="11"/>
      <c r="B48" s="13"/>
      <c r="C48" s="13"/>
      <c r="D48" s="12"/>
      <c r="E48" s="12"/>
      <c r="F48" s="12"/>
      <c r="G48" s="12"/>
      <c r="H48" s="12"/>
    </row>
    <row r="49" spans="1:8" ht="27.75" thickBot="1" x14ac:dyDescent="0.3">
      <c r="A49" s="15" t="s">
        <v>30</v>
      </c>
      <c r="B49" s="16"/>
      <c r="C49" s="16"/>
      <c r="D49" s="16"/>
      <c r="E49" s="16"/>
      <c r="F49" s="17">
        <v>138438</v>
      </c>
      <c r="G49" s="16"/>
      <c r="H49" s="16"/>
    </row>
    <row r="50" spans="1:8" ht="15.75" thickTop="1" x14ac:dyDescent="0.25"/>
  </sheetData>
  <mergeCells count="28">
    <mergeCell ref="A1:A2"/>
    <mergeCell ref="B1:B2"/>
    <mergeCell ref="C1:C2"/>
    <mergeCell ref="G4:G5"/>
    <mergeCell ref="H4:H5"/>
    <mergeCell ref="B21:B22"/>
    <mergeCell ref="C21:C22"/>
    <mergeCell ref="F21:F22"/>
    <mergeCell ref="G21:G22"/>
    <mergeCell ref="H21:H22"/>
    <mergeCell ref="B40:B41"/>
    <mergeCell ref="G40:G42"/>
    <mergeCell ref="H40:H42"/>
    <mergeCell ref="F41:F42"/>
    <mergeCell ref="B28:B29"/>
    <mergeCell ref="C28:C29"/>
    <mergeCell ref="F28:F29"/>
    <mergeCell ref="G28:G32"/>
    <mergeCell ref="H28:H32"/>
    <mergeCell ref="B30:B31"/>
    <mergeCell ref="C30:C31"/>
    <mergeCell ref="F30:F31"/>
    <mergeCell ref="G45:G47"/>
    <mergeCell ref="H45:H47"/>
    <mergeCell ref="D1:E1"/>
    <mergeCell ref="G35:G37"/>
    <mergeCell ref="H35:H37"/>
    <mergeCell ref="G11:G1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sheet1</vt:lpstr>
      <vt:lpstr>Plan1</vt:lpstr>
      <vt:lpstr>Plan3</vt:lpstr>
    </vt:vector>
  </TitlesOfParts>
  <Company>CTEEP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CTEEP</dc:creator>
  <cp:lastModifiedBy>Gabriela Rigo Bussotti</cp:lastModifiedBy>
  <dcterms:created xsi:type="dcterms:W3CDTF">2018-05-29T13:10:25Z</dcterms:created>
  <dcterms:modified xsi:type="dcterms:W3CDTF">2019-05-08T20:07:08Z</dcterms:modified>
</cp:coreProperties>
</file>