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ari\OneDrive\Documentos\Escritorio\Galerias de excel\"/>
    </mc:Choice>
  </mc:AlternateContent>
  <xr:revisionPtr revIDLastSave="0" documentId="13_ncr:1_{98881F19-A3B3-4AF9-8DAA-6567C1A6AF70}" xr6:coauthVersionLast="45" xr6:coauthVersionMax="45" xr10:uidLastSave="{00000000-0000-0000-0000-000000000000}"/>
  <bookViews>
    <workbookView xWindow="-110" yWindow="-110" windowWidth="19420" windowHeight="10420" xr2:uid="{9DEF0C68-CD7C-41C0-9629-59BE2AF70276}"/>
  </bookViews>
  <sheets>
    <sheet name="screening_titulos_publicos" sheetId="1" r:id="rId1"/>
  </sheets>
  <definedNames>
    <definedName name="_ECO_RANGE_ID051b08f5e7ce4bb9ab9a22ea1c276e3b" localSheetId="0" hidden="1">screening_titulos_publicos!$AE$10:$AE$99</definedName>
    <definedName name="_ECO_RANGE_ID08349b0e2ce54571aa3731eebe1d3866" localSheetId="0" hidden="1">screening_titulos_publicos!$AR$10:$AR$99</definedName>
    <definedName name="_ECO_RANGE_ID0c0c998c4d394389a79738ccf20d731c" localSheetId="0" hidden="1">screening_titulos_publicos!$F$10:$F$99</definedName>
    <definedName name="_ECO_RANGE_ID0de7cb1b17f44baf9da71357aab3e6f3" localSheetId="0" hidden="1">screening_titulos_publicos!$P$10:$P$99</definedName>
    <definedName name="_ECO_RANGE_ID130414b64b6649668ebbb1939645cff6" localSheetId="0" hidden="1">screening_titulos_publicos!$AK$10:$AK$99</definedName>
    <definedName name="_ECO_RANGE_ID1740709d3c1e45a59f0eb3b97a68a77d" localSheetId="0" hidden="1">screening_titulos_publicos!$A$10:$A$99</definedName>
    <definedName name="_ECO_RANGE_ID18ecc856d8094076bedb14ff72dcb3e5" localSheetId="0" hidden="1">screening_titulos_publicos!$AA$10:$AA$99</definedName>
    <definedName name="_ECO_RANGE_ID1a176c3b97fd4757a2076a84853b2e54" localSheetId="0" hidden="1">screening_titulos_publicos!$AV$10:$AV$99</definedName>
    <definedName name="_ECO_RANGE_ID1e0970a04392469390101ef77ec703d6" localSheetId="0" hidden="1">screening_titulos_publicos!$AL$10:$AL$99</definedName>
    <definedName name="_ECO_RANGE_ID28e7676274c9455496f480d6f4dfe667" localSheetId="0" hidden="1">screening_titulos_publicos!$S$10:$S$99</definedName>
    <definedName name="_ECO_RANGE_ID28ea5971ee79416b97da4e728a524e36" localSheetId="0" hidden="1">screening_titulos_publicos!$AP$10:$AP$99</definedName>
    <definedName name="_ECO_RANGE_ID3443110153ce4b59b2412e45410eca11" localSheetId="0" hidden="1">screening_titulos_publicos!$AW$10:$AW$99</definedName>
    <definedName name="_ECO_RANGE_ID3c1f13104e6c434e9ca3a9c604018fe8" localSheetId="0" hidden="1">screening_titulos_publicos!$L$10:$L$99</definedName>
    <definedName name="_ECO_RANGE_ID3ccfed855da3444c92084cc80d2e5bb7" localSheetId="0" hidden="1">screening_titulos_publicos!$V$10:$V$99</definedName>
    <definedName name="_ECO_RANGE_ID441d5d90e3364c77aa850a39469775fb" localSheetId="0" hidden="1">screening_titulos_publicos!$G$10:$G$99</definedName>
    <definedName name="_ECO_RANGE_ID62d054bfd05b4742960429b24704896d" localSheetId="0" hidden="1">screening_titulos_publicos!$I$10:$I$99</definedName>
    <definedName name="_ECO_RANGE_ID62d617a46218402c947c5559d38759dc" localSheetId="0" hidden="1">screening_titulos_publicos!$B$10:$B$99</definedName>
    <definedName name="_ECO_RANGE_ID6692ea8c544c49c1b814e8daad02a232" localSheetId="0" hidden="1">screening_titulos_publicos!$AQ$10:$AQ$99</definedName>
    <definedName name="_ECO_RANGE_ID684c055dd63043d288787a6a97c9f2e7" localSheetId="0" hidden="1">screening_titulos_publicos!$AU$10:$AU$99</definedName>
    <definedName name="_ECO_RANGE_ID6879358af4b14a8a9536b6f01f99b747" localSheetId="0" hidden="1">screening_titulos_publicos!$AD$10:$AD$99</definedName>
    <definedName name="_ECO_RANGE_ID6a13255027bc44fda1c43d30f1eedb97" localSheetId="0" hidden="1">screening_titulos_publicos!$AG$10:$AG$99</definedName>
    <definedName name="_ECO_RANGE_ID6ce5c67f8813446486eea4bb50d3e0a5" localSheetId="0" hidden="1">screening_titulos_publicos!$H$10:$H$99</definedName>
    <definedName name="_ECO_RANGE_ID7313903a67f2454b96b7cb22c9532da2" localSheetId="0" hidden="1">screening_titulos_publicos!$W$10:$W$99</definedName>
    <definedName name="_ECO_RANGE_ID75f386559b9c4748bec685d19547d82d" localSheetId="0" hidden="1">screening_titulos_publicos!$AS$10:$AS$99</definedName>
    <definedName name="_ECO_RANGE_ID7c70ac243f7a4b029b28de6dcd811214" localSheetId="0" hidden="1">screening_titulos_publicos!$Q$10:$Q$99</definedName>
    <definedName name="_ECO_RANGE_ID8d597ebcd2e2411fad66f2fa3c002b98" localSheetId="0" hidden="1">screening_titulos_publicos!$R$10:$R$99</definedName>
    <definedName name="_ECO_RANGE_ID8db50535d95b4795b471252a4b18b685" localSheetId="0" hidden="1">screening_titulos_publicos!$T$10:$T$99</definedName>
    <definedName name="_ECO_RANGE_ID8e84696459e44830b817823bed37bdd0" localSheetId="0" hidden="1">screening_titulos_publicos!$AB$10:$AB$99</definedName>
    <definedName name="_ECO_RANGE_ID968d233bfba446479e557c50d65ad6fe" localSheetId="0" hidden="1">screening_titulos_publicos!$E$10:$E$99</definedName>
    <definedName name="_ECO_RANGE_ID991ab323c6ef47eaa207c3c86cca8cd6" localSheetId="0" hidden="1">screening_titulos_publicos!$AT$10:$AT$99</definedName>
    <definedName name="_ECO_RANGE_IDa4a729295c9649d997b3f89b5d45886d" localSheetId="0" hidden="1">screening_titulos_publicos!$AN$10:$AN$99</definedName>
    <definedName name="_ECO_RANGE_IDa5e4d4335e7a4bdb8b264e01657f9e56" localSheetId="0" hidden="1">screening_titulos_publicos!$M$10:$M$99</definedName>
    <definedName name="_ECO_RANGE_IDa603f3500686484ea32f69ab00b37bc1" localSheetId="0" hidden="1">screening_titulos_publicos!$AO$10:$AO$99</definedName>
    <definedName name="_ECO_RANGE_IDa8dd22125f8542009815b2eb0f17f9ba" localSheetId="0" hidden="1">screening_titulos_publicos!$J$10:$J$99</definedName>
    <definedName name="_ECO_RANGE_IDaa0a4b47fa554add93ac75da777badc8" localSheetId="0" hidden="1">screening_titulos_publicos!$Z$10:$Z$99</definedName>
    <definedName name="_ECO_RANGE_IDabb177b19d2849e3a92de7e2bf9cf710" localSheetId="0" hidden="1">screening_titulos_publicos!$X$10:$X$99</definedName>
    <definedName name="_ECO_RANGE_IDaedfdc61d9354961bf9247180dd53129" localSheetId="0" hidden="1">screening_titulos_publicos!$AC$10:$AC$99</definedName>
    <definedName name="_ECO_RANGE_IDb4250b6813dd4e11959c69ece99f0148" localSheetId="0" hidden="1">screening_titulos_publicos!$AH$10:$AH$99</definedName>
    <definedName name="_ECO_RANGE_IDc45d2e30786d45dab9d8c39c88fcf313" localSheetId="0" hidden="1">screening_titulos_publicos!$AJ$10:$AJ$99</definedName>
    <definedName name="_ECO_RANGE_IDc96de55478dc49d1bd87f6b5f63e3148" localSheetId="0" hidden="1">screening_titulos_publicos!$O$10:$O$99</definedName>
    <definedName name="_ECO_RANGE_IDd3b0ff8b53844e5da87e109e3f65acda" localSheetId="0" hidden="1">screening_titulos_publicos!$AF$10:$AF$99</definedName>
    <definedName name="_ECO_RANGE_IDd697d4e3caf04ee983935852da3b5db0" localSheetId="0" hidden="1">screening_titulos_publicos!$K$10:$K$99</definedName>
    <definedName name="_ECO_RANGE_IDd89891c26bde48f9ad09fd9b96e1a4f2" localSheetId="0" hidden="1">screening_titulos_publicos!$C$10:$C$99</definedName>
    <definedName name="_ECO_RANGE_IDdd526d48d26d40449f453f434509bf5b" localSheetId="0" hidden="1">screening_titulos_publicos!$AM$10:$AM$99</definedName>
    <definedName name="_ECO_RANGE_IDdf6157be511c4b53901e59f5b8c2f8b5" localSheetId="0" hidden="1">screening_titulos_publicos!$AI$10:$AI$99</definedName>
    <definedName name="_ECO_RANGE_IDe1c2c3ada061402fa991b93596bef3d1" localSheetId="0" hidden="1">screening_titulos_publicos!$N$10:$N$99</definedName>
    <definedName name="_ECO_RANGE_IDf29e4e8a97f2461e926de5fa0c70926e" localSheetId="0" hidden="1">screening_titulos_publicos!$Y$10:$Y$99</definedName>
    <definedName name="_ECO_RANGE_IDfac2a38ef284497998c989f67a1a7823" localSheetId="0" hidden="1">screening_titulos_publicos!$U$10:$U$99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99" i="1" l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A9" i="1" a="1"/>
  <c r="Q9" i="1" a="1"/>
  <c r="P9" i="1" a="1"/>
  <c r="O9" i="1" a="1"/>
  <c r="N9" i="1" a="1"/>
  <c r="M9" i="1" a="1"/>
  <c r="L9" i="1" a="1"/>
  <c r="B4" i="1" a="1"/>
  <c r="H9" i="1" a="1"/>
  <c r="E9" i="1" a="1"/>
  <c r="G9" i="1" a="1"/>
  <c r="B9" i="1" a="1"/>
  <c r="J9" i="1" a="1"/>
  <c r="K9" i="1" a="1"/>
  <c r="F9" i="1" a="1"/>
  <c r="I9" i="1" a="1"/>
  <c r="A9" i="1" l="1"/>
  <c r="Q9" i="1"/>
  <c r="P9" i="1"/>
  <c r="O9" i="1"/>
  <c r="N9" i="1"/>
  <c r="M9" i="1"/>
  <c r="L9" i="1"/>
  <c r="B4" i="1"/>
  <c r="B9" i="1"/>
  <c r="K9" i="1"/>
  <c r="G9" i="1"/>
  <c r="H9" i="1"/>
  <c r="E9" i="1"/>
  <c r="I9" i="1"/>
  <c r="F9" i="1"/>
  <c r="J9" i="1"/>
  <c r="AW9" i="1" a="1"/>
  <c r="R9" i="1" a="1"/>
  <c r="AI9" i="1" a="1"/>
  <c r="AC9" i="1" a="1"/>
  <c r="AD9" i="1" a="1"/>
  <c r="AL9" i="1" a="1"/>
  <c r="AJ9" i="1" a="1"/>
  <c r="T9" i="1" a="1"/>
  <c r="AG9" i="1" a="1"/>
  <c r="AS9" i="1" a="1"/>
  <c r="AP9" i="1" a="1"/>
  <c r="AF9" i="1" a="1"/>
  <c r="V9" i="1" a="1"/>
  <c r="AU9" i="1" a="1"/>
  <c r="S9" i="1" a="1"/>
  <c r="AV9" i="1" a="1"/>
  <c r="AT9" i="1" a="1"/>
  <c r="Y9" i="1" a="1"/>
  <c r="AE9" i="1" a="1"/>
  <c r="Z9" i="1" a="1"/>
  <c r="AR9" i="1" a="1"/>
  <c r="AN9" i="1" a="1"/>
  <c r="AQ9" i="1" a="1"/>
  <c r="AB9" i="1" a="1"/>
  <c r="AH9" i="1" a="1"/>
  <c r="AA9" i="1" a="1"/>
  <c r="X9" i="1" a="1"/>
  <c r="C9" i="1" a="1"/>
  <c r="AK9" i="1" a="1"/>
  <c r="W9" i="1" a="1"/>
  <c r="AM9" i="1" a="1"/>
  <c r="AO9" i="1" a="1"/>
  <c r="U9" i="1" a="1"/>
  <c r="U9" i="1" l="1"/>
  <c r="AO9" i="1"/>
  <c r="AM9" i="1"/>
  <c r="W9" i="1"/>
  <c r="AK9" i="1"/>
  <c r="C9" i="1"/>
  <c r="X9" i="1"/>
  <c r="AA9" i="1"/>
  <c r="AH9" i="1"/>
  <c r="AB9" i="1"/>
  <c r="AQ9" i="1"/>
  <c r="AN9" i="1"/>
  <c r="AR9" i="1"/>
  <c r="Z9" i="1"/>
  <c r="AE9" i="1"/>
  <c r="Y9" i="1"/>
  <c r="AT9" i="1"/>
  <c r="AV9" i="1"/>
  <c r="S9" i="1"/>
  <c r="AU9" i="1"/>
  <c r="V9" i="1"/>
  <c r="AF9" i="1"/>
  <c r="AP9" i="1"/>
  <c r="AS9" i="1"/>
  <c r="AG9" i="1"/>
  <c r="T9" i="1"/>
  <c r="AJ9" i="1"/>
  <c r="AL9" i="1"/>
  <c r="AD9" i="1"/>
  <c r="AC9" i="1"/>
  <c r="AI9" i="1"/>
  <c r="R9" i="1"/>
  <c r="AW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<sst xmlns="http://schemas.openxmlformats.org/spreadsheetml/2006/main" count="1270" uniqueCount="299">
  <si>
    <t>Fecha:</t>
  </si>
  <si>
    <t>&lt;--Seleccione una fecha</t>
  </si>
  <si>
    <t>Indicadores tecnicos de titulos publicos</t>
  </si>
  <si>
    <t>codigo_economatica_cotizaciones</t>
  </si>
  <si>
    <t>AF20&lt;ArgNa&gt;</t>
  </si>
  <si>
    <t>Bonos de La Nacion Argentina En Moneda Dual Vencimiento 2020</t>
  </si>
  <si>
    <t>AF20</t>
  </si>
  <si>
    <t>Gobierno nacional</t>
  </si>
  <si>
    <t>Titulo publico nacional</t>
  </si>
  <si>
    <t>Títulos en moneda dual</t>
  </si>
  <si>
    <t>Otro</t>
  </si>
  <si>
    <t>Ley Argentina</t>
  </si>
  <si>
    <t>Común</t>
  </si>
  <si>
    <t>IAMC; Bolsar; BYMA</t>
  </si>
  <si>
    <t>USD</t>
  </si>
  <si>
    <t>ARG</t>
  </si>
  <si>
    <t>Peso Argentina</t>
  </si>
  <si>
    <t>AF20D&lt;ArgNa&gt;</t>
  </si>
  <si>
    <t>AF20D</t>
  </si>
  <si>
    <t>Dollar US</t>
  </si>
  <si>
    <t>CO26&lt;ArgNa&gt;</t>
  </si>
  <si>
    <t>Titulos de Deuda Clase I En Dolares Estadounidenses Al 7,125% Con Vencimiento En 2026 Garantizados</t>
  </si>
  <si>
    <t>CO26</t>
  </si>
  <si>
    <t>Gobierno provincial</t>
  </si>
  <si>
    <t>Cordoba</t>
  </si>
  <si>
    <t>Titulo publico provincial</t>
  </si>
  <si>
    <t>Títulos emitidos en dólares</t>
  </si>
  <si>
    <t>Dolares: tasa fija</t>
  </si>
  <si>
    <t>Coparticipación Federal de Impuestos</t>
  </si>
  <si>
    <t>CO26D&lt;ArgNa&gt;</t>
  </si>
  <si>
    <t>CO26D</t>
  </si>
  <si>
    <t>BDC22&lt;ArgNa&gt;</t>
  </si>
  <si>
    <t>Titulos de Deuda Publica Clase N° 20 A Tasa Variable Con Vencimiento En 2022</t>
  </si>
  <si>
    <t>BDC22</t>
  </si>
  <si>
    <t>CABA</t>
  </si>
  <si>
    <t>Títulos emitidos en pesos a tasa variable</t>
  </si>
  <si>
    <t>Pesos: tasa variable</t>
  </si>
  <si>
    <t>BDC24&lt;ArgNa&gt;</t>
  </si>
  <si>
    <t>Titulos de Deuda Publica Clase N° 22 A Tasa Variable Con Vencimiento El 29 de Marzo de 2024</t>
  </si>
  <si>
    <t>BDC24</t>
  </si>
  <si>
    <t>BDC28&lt;ArgNa&gt;</t>
  </si>
  <si>
    <t>Titulos de Deuda Publica Clase N° 23 A Tasa Variable Con Vencimiento En 2028</t>
  </si>
  <si>
    <t>BDC28</t>
  </si>
  <si>
    <t>PR15&lt;ArgNa&gt;</t>
  </si>
  <si>
    <t>Bonos de Consolidacion - Octava Serie</t>
  </si>
  <si>
    <t>PR15</t>
  </si>
  <si>
    <t>PR13&lt;ArgNa&gt;</t>
  </si>
  <si>
    <t>Bonos de Consolidacion - Sexta Serie</t>
  </si>
  <si>
    <t>PR13</t>
  </si>
  <si>
    <t>Títulos en pesos y ajustables por el CER</t>
  </si>
  <si>
    <t>Pesos: con ajuste CER</t>
  </si>
  <si>
    <t>AA22&lt;ArgNa&gt;</t>
  </si>
  <si>
    <t>Bonos de La Nacion Argentina En Pesos Badlar Privada + 200 Puntos- Vencimiento 2022</t>
  </si>
  <si>
    <t>AA22</t>
  </si>
  <si>
    <t>AM20&lt;ArgNa&gt;</t>
  </si>
  <si>
    <t>Bono de La Nación Argentina En Pesos - Badlar Privada + 325 Pbs. Vto. 2020 (Bonar 20 B+325)</t>
  </si>
  <si>
    <t>AM20</t>
  </si>
  <si>
    <t>AA25&lt;ArgNa&gt;</t>
  </si>
  <si>
    <t>Bonos de La Nacion Argentina En Dolares Estadounidenses 5.75% Venc. 2025</t>
  </si>
  <si>
    <t>AA25</t>
  </si>
  <si>
    <t>AA25D&lt;ArgNa&gt;</t>
  </si>
  <si>
    <t>AA25D</t>
  </si>
  <si>
    <t>AA37D&lt;ArgNa&gt;</t>
  </si>
  <si>
    <t>Bonos de La Nacion Argentina En Dolares Estadounidenses 7.625% Venc. 2037</t>
  </si>
  <si>
    <t>AA37D</t>
  </si>
  <si>
    <t>AA37&lt;ArgNa&gt;</t>
  </si>
  <si>
    <t>AA37</t>
  </si>
  <si>
    <t>AO20D&lt;ArgNa&gt;</t>
  </si>
  <si>
    <t>Bonos de La Nación Argentina En Dólares Estadounidenses 8% 2020 (Bonar 2020 Usd)</t>
  </si>
  <si>
    <t>AO20D</t>
  </si>
  <si>
    <t>AO20&lt;ArgNa&gt;</t>
  </si>
  <si>
    <t>AO20</t>
  </si>
  <si>
    <t>A2M2&lt;ArgNa&gt;</t>
  </si>
  <si>
    <t>Bonos de La Nacion Argentina En Pesos Vencimiento 2020</t>
  </si>
  <si>
    <t>A2M2</t>
  </si>
  <si>
    <t>Títulos en pesos cláusula gatillo</t>
  </si>
  <si>
    <t>BP28&lt;ArgNa&gt;</t>
  </si>
  <si>
    <t>Titulos de Deuda Publica de La Provincia de Buenos Aires Al 9,625% Con Vencimiento Final En 2028</t>
  </si>
  <si>
    <t>BP28</t>
  </si>
  <si>
    <t>Buenos Aires</t>
  </si>
  <si>
    <t>Ley New York</t>
  </si>
  <si>
    <t>PBY22&lt;ArgNa&gt;</t>
  </si>
  <si>
    <t>Titulos de Deuda de La Provincia de Buenos Aires A Tasa Variable Con Vencimiento El 31/05/2022</t>
  </si>
  <si>
    <t>PBY22</t>
  </si>
  <si>
    <t>PBA25&lt;ArgNa&gt;</t>
  </si>
  <si>
    <t>Titulos de Deuda de La Provincia de Buenos Aires A Tasa Variables Con Vencimiento El 12/04/2025</t>
  </si>
  <si>
    <t>PBA25</t>
  </si>
  <si>
    <t>PBF23&lt;ArgNa&gt;</t>
  </si>
  <si>
    <t>Titulos de Deuda de La Provincia de Buenos Aires Al 6,50% Con Vencimiento En 2023</t>
  </si>
  <si>
    <t>PBF23</t>
  </si>
  <si>
    <t>PBM24&lt;ArgNa&gt;</t>
  </si>
  <si>
    <t>Títulos de Deuda Pública de La Provincia de Buenos Aires Al 9,125% Con Vencimiento En 2024</t>
  </si>
  <si>
    <t>PBM24</t>
  </si>
  <si>
    <t>FORM3&lt;ArgNa&gt;</t>
  </si>
  <si>
    <t>Titulos de Deuda Publica de La Provincia de Formosa Con Vencimiento En 2022</t>
  </si>
  <si>
    <t>FORM3</t>
  </si>
  <si>
    <t>Formosa</t>
  </si>
  <si>
    <t>Títulos denominados en dólares y pagaderos en pesos (dollar-linked)</t>
  </si>
  <si>
    <t>Dolllar link</t>
  </si>
  <si>
    <t>TJ20&lt;ArgNa&gt;</t>
  </si>
  <si>
    <t>Bonos del Tesoro En Pesos A Tasa de Politica Monetaria Vto. 2020</t>
  </si>
  <si>
    <t>TJ20</t>
  </si>
  <si>
    <t>TN20&lt;ArgNa&gt;</t>
  </si>
  <si>
    <t>Bonos del Tesoro Nacional En Pesos A Tasa Fija Vencimiento Noviembre 2020</t>
  </si>
  <si>
    <t>TN20</t>
  </si>
  <si>
    <t>Títulos emitidos en pesos a tasa fija</t>
  </si>
  <si>
    <t>Pesos: tasa fija</t>
  </si>
  <si>
    <t>TO21&lt;ArgNa&gt;</t>
  </si>
  <si>
    <t>Bonos del Tesoro Nacional En Pesos A Tasa Fija Vencimiento 3 de Octubre de 2021</t>
  </si>
  <si>
    <t>TO21</t>
  </si>
  <si>
    <t>TO23&lt;ArgNa&gt;</t>
  </si>
  <si>
    <t>Bonos del Tesoro Nacional En Pesos A Tasa Fija Vencimiento 17 de Octubre de 2023</t>
  </si>
  <si>
    <t>TO23</t>
  </si>
  <si>
    <t>TO26&lt;ArgNa&gt;</t>
  </si>
  <si>
    <t>Bonos del Tesoro Nacional En Pesos A Tasa Fija Vencimiento 17 de Octubre de 2026</t>
  </si>
  <si>
    <t>TO26</t>
  </si>
  <si>
    <t>TC21&lt;ArgNa&gt;</t>
  </si>
  <si>
    <t>Bonos del Tesoro Nacional En Pesos Con Ajuste Por Cer 2021 (Boncer 2021)</t>
  </si>
  <si>
    <t>TC21</t>
  </si>
  <si>
    <t>A2E3&lt;ArgNa&gt;</t>
  </si>
  <si>
    <t>Bonos Internacionales de La Republica Argentina En Dolares Estadounidenses 4,625% 2023</t>
  </si>
  <si>
    <t>A2E3</t>
  </si>
  <si>
    <t>A2E3D&lt;ArgNa&gt;</t>
  </si>
  <si>
    <t>A2E3D</t>
  </si>
  <si>
    <t>A2E2D&lt;ArgNa&gt;</t>
  </si>
  <si>
    <t>Bonos Internacionales de La República Argentina En Dólares Estadounidenses 5,625% 2022 - Registrados Sec</t>
  </si>
  <si>
    <t>A2E2D</t>
  </si>
  <si>
    <t>Ley Extranjera</t>
  </si>
  <si>
    <t>A2E2&lt;ArgNa&gt;</t>
  </si>
  <si>
    <t>A2E2</t>
  </si>
  <si>
    <t>A2E8&lt;ArgNa&gt;</t>
  </si>
  <si>
    <t>Bonos Internacionales de La Republica Argentina En Dolares Estadounidenses 5,875% 2028</t>
  </si>
  <si>
    <t>A2E8</t>
  </si>
  <si>
    <t>A2E8D&lt;ArgNa&gt;</t>
  </si>
  <si>
    <t>A2E8D</t>
  </si>
  <si>
    <t>AA21D&lt;ArgNa&gt;</t>
  </si>
  <si>
    <t>Bonos Internacionales de La República Argentina En Dólares Estadounidenses 6,875% 2021 - Registrados Sec</t>
  </si>
  <si>
    <t>AA21D</t>
  </si>
  <si>
    <t>AA21&lt;ArgNa&gt;</t>
  </si>
  <si>
    <t>AA21</t>
  </si>
  <si>
    <t>A2E7D&lt;ArgNa&gt;</t>
  </si>
  <si>
    <t>Bonos Internacionales de La República Argentina En Dólares Estadounidenses 6,875% 2027 - Registrados Sec</t>
  </si>
  <si>
    <t>A2E7D</t>
  </si>
  <si>
    <t>A2E7&lt;ArgNa&gt;</t>
  </si>
  <si>
    <t>A2E7</t>
  </si>
  <si>
    <t>AE48&lt;ArgNa&gt;</t>
  </si>
  <si>
    <t>Bonos Internacionales de La Republica Argentina En Dolares Estadounidenses 6,875% 2048</t>
  </si>
  <si>
    <t>AE48</t>
  </si>
  <si>
    <t>AE48D&lt;ArgNa&gt;</t>
  </si>
  <si>
    <t>AE48D</t>
  </si>
  <si>
    <t>AC17&lt;ArgNa&gt;</t>
  </si>
  <si>
    <t>Bonos Internacionales de La Republica Argentina En Dólares Estadounidenses 7,125% - 2117 - Registrados Sec</t>
  </si>
  <si>
    <t>AC17</t>
  </si>
  <si>
    <t>AC17D&lt;ArgNa&gt;</t>
  </si>
  <si>
    <t>AC17D</t>
  </si>
  <si>
    <t>AA26D&lt;ArgNa&gt;</t>
  </si>
  <si>
    <t>Bonos Internacionales de La República Argentina En Dólares Estadounidenses 7,5% 2026 - Registrados Sec</t>
  </si>
  <si>
    <t>AA26D</t>
  </si>
  <si>
    <t>AA26&lt;ArgNa&gt;</t>
  </si>
  <si>
    <t>AA26</t>
  </si>
  <si>
    <t>AA46D&lt;ArgNa&gt;</t>
  </si>
  <si>
    <t>Bonos Internacionales de La República Argentina En Dólares Estadounidenses 7,625% 2046 - Registrados Sec</t>
  </si>
  <si>
    <t>AA46D</t>
  </si>
  <si>
    <t>AA46&lt;ArgNa&gt;</t>
  </si>
  <si>
    <t>AA46</t>
  </si>
  <si>
    <t>BPLE&lt;ArgNa&gt;</t>
  </si>
  <si>
    <t>Bonos Par A Largo Plazo En Euros Vto 2035</t>
  </si>
  <si>
    <t>BPLE</t>
  </si>
  <si>
    <t>Bonos PAR</t>
  </si>
  <si>
    <t>EURO</t>
  </si>
  <si>
    <t>BPMD&lt;ArgNa&gt;</t>
  </si>
  <si>
    <t>Bonos Par A Mediano Plazo En Dólares Estadounidenses Vto. 2020</t>
  </si>
  <si>
    <t>BPMD</t>
  </si>
  <si>
    <t>Dolares: tasa variable</t>
  </si>
  <si>
    <t>PUM21&lt;ArgNa&gt;</t>
  </si>
  <si>
    <t>Bono Para El Desarrollo E Infraestructura del Chubut Clase 2</t>
  </si>
  <si>
    <t>PUM21</t>
  </si>
  <si>
    <t>Chubut</t>
  </si>
  <si>
    <t>Especial de regalías</t>
  </si>
  <si>
    <t>TX21&lt;ArgNa&gt;</t>
  </si>
  <si>
    <t>Bonos del Tesoro Nacional En Pesos En Ajuste Por Cer 1% Venc. 2021</t>
  </si>
  <si>
    <t>TX21</t>
  </si>
  <si>
    <t>TC20&lt;ArgNa&gt;</t>
  </si>
  <si>
    <t>Bonos del Tesoro Nacional En Pesos Con Ajuste Por Cer 2,25% Vto. 2020</t>
  </si>
  <si>
    <t>TC20</t>
  </si>
  <si>
    <t>TC23&lt;ArgNa&gt;</t>
  </si>
  <si>
    <t>Bonos del Tesoro Nacional En Pesos Ajuste Por Cer 4% Vto 2023 (Boncer 2023)</t>
  </si>
  <si>
    <t>TC23</t>
  </si>
  <si>
    <t>TC25P&lt;ArgNa&gt;</t>
  </si>
  <si>
    <t>Bonos del Tesoro Nacional En Pesos Con Ajuste Por Cer 4% Vto.2025 (Boncer 2025)</t>
  </si>
  <si>
    <t>TC25P</t>
  </si>
  <si>
    <t>TVPY&lt;ArgNa&gt;</t>
  </si>
  <si>
    <t>Titulos Vinculados Al Pbi Denominados En Dolares Estadounidenses (Regidos Por La Ley de Nueva York)</t>
  </si>
  <si>
    <t>TVPY</t>
  </si>
  <si>
    <t>Unidades vinculadas al producto (U.V.P.)</t>
  </si>
  <si>
    <t>AY24&lt;ArgNa&gt;</t>
  </si>
  <si>
    <t>Bonos de La Nacion Argentina En Dolares Estadounidenses 8,75% 2024 (Bonar 2024)</t>
  </si>
  <si>
    <t>AY24</t>
  </si>
  <si>
    <t>AY24D&lt;ArgNa&gt;</t>
  </si>
  <si>
    <t>AY24D</t>
  </si>
  <si>
    <t>DIA0D&lt;ArgNa&gt;</t>
  </si>
  <si>
    <t>Bonos de La Republica Argentina Discount En Dolares Estadounidenses Regidos Por La Ley Argentina</t>
  </si>
  <si>
    <t>DIA0D</t>
  </si>
  <si>
    <t>Bonos discount</t>
  </si>
  <si>
    <t>DIA0&lt;ArgNa&gt;</t>
  </si>
  <si>
    <t>DIA0</t>
  </si>
  <si>
    <t>PAP0&lt;ArgNa&gt;</t>
  </si>
  <si>
    <t>Bonos de La Republica Argentina A La Par En Pesos Regidos Por La Ley Argentina (Ajustables Por Cer)</t>
  </si>
  <si>
    <t>PAP0</t>
  </si>
  <si>
    <t>PAA0D&lt;ArgNa&gt;</t>
  </si>
  <si>
    <t>Bonos de La Republica Argentina A L A Par En Dolares Estadounidenses Regidos Por La Ley Argentina</t>
  </si>
  <si>
    <t>PAA0D</t>
  </si>
  <si>
    <t>PAA0&lt;ArgNa&gt;</t>
  </si>
  <si>
    <t>PAA0</t>
  </si>
  <si>
    <t>NO20&lt;ArgNa&gt;</t>
  </si>
  <si>
    <t>Bonos Garantizados 2020</t>
  </si>
  <si>
    <t>NO20</t>
  </si>
  <si>
    <t>Banco Nacion</t>
  </si>
  <si>
    <t>PAY0&lt;ArgNa&gt;</t>
  </si>
  <si>
    <t>Bonos Int. de La Rep. Arg. A La Par En Dol. Regidos Por La Ley de N.Y. (Canjeados Por Tit. Elegibles Pre-2005 O Descuento 2005)</t>
  </si>
  <si>
    <t>PAY0</t>
  </si>
  <si>
    <t>PAY0D&lt;ArgNa&gt;</t>
  </si>
  <si>
    <t>PAY0D</t>
  </si>
  <si>
    <t>BPLD&lt;ArgNa&gt;</t>
  </si>
  <si>
    <t>Bonos Par A Largo Plazo En Dólares Estadounidenses Vto. 2035</t>
  </si>
  <si>
    <t>BPLD</t>
  </si>
  <si>
    <t>TD21&lt;ArgNa&gt;</t>
  </si>
  <si>
    <t>Bonos del Tesoro Nacional En Pesos A Tasa de Interes Dual Venc. 2021</t>
  </si>
  <si>
    <t>TD21</t>
  </si>
  <si>
    <t>TX23&lt;ArgNa&gt;</t>
  </si>
  <si>
    <t>Bonos del Tesoro En Pesos Ajustado Por Cer 1,40% Vencimiento 25 de Marzo de 2023</t>
  </si>
  <si>
    <t>TX23</t>
  </si>
  <si>
    <t>CUAP&lt;ArgNa&gt;</t>
  </si>
  <si>
    <t>Titulos Cuasipar En Pesos Con Vencimiento En Diciembre de 2045</t>
  </si>
  <si>
    <t>CUAP</t>
  </si>
  <si>
    <t>Bono CUASIPAR</t>
  </si>
  <si>
    <t>TVPP&lt;ArgNa&gt;</t>
  </si>
  <si>
    <t>Titulos Vinculados Al Pbi Denominados En Pesos</t>
  </si>
  <si>
    <t>TVPP</t>
  </si>
  <si>
    <t>TVPA&lt;ArgNa&gt;</t>
  </si>
  <si>
    <t>Titulos Vinculados Al Pbi Denominados En Dolares Estadounidenses (Regidos Por La Ley Argentina)</t>
  </si>
  <si>
    <t>TVPA</t>
  </si>
  <si>
    <t>DIP0&lt;ArgNa&gt;</t>
  </si>
  <si>
    <t>Bonos de La Republica Argentina Discount En Pesos Regidos Por La Ley Argentina (Ajustables Por Cer)</t>
  </si>
  <si>
    <t>DIP0</t>
  </si>
  <si>
    <t>DICP&lt;ArgNa&gt;</t>
  </si>
  <si>
    <t>Títulos Discount En Pesos Regidos Por Ley Argentina Con Vencimiento En Diciembre de 2033 (Ajustables Por Cer)</t>
  </si>
  <si>
    <t>DICP</t>
  </si>
  <si>
    <t>DIY0&lt;ArgNa&gt;</t>
  </si>
  <si>
    <t>Bonos Internac. de La Rep. Arg. Discount En Dol. Estadoun. Regidos Por La Ley de Ny</t>
  </si>
  <si>
    <t>DIY0</t>
  </si>
  <si>
    <t>DIY0D&lt;ArgNa&gt;</t>
  </si>
  <si>
    <t>DIY0D</t>
  </si>
  <si>
    <t>DICAD&lt;ArgNa&gt;</t>
  </si>
  <si>
    <t>Titulos Discount Denominados En Dolares Estadounidenses (Regidos Por La Ley Argentina)</t>
  </si>
  <si>
    <t>DICAD</t>
  </si>
  <si>
    <t>DICA&lt;ArgNa&gt;</t>
  </si>
  <si>
    <t>DICA</t>
  </si>
  <si>
    <t>DICY&lt;ArgNa&gt;</t>
  </si>
  <si>
    <t>Títulos Discount En Dolares Estadounidenses Regidos Por Ley de Nueva York Con Vencimiento En Diciembre de 2033</t>
  </si>
  <si>
    <t>DICY</t>
  </si>
  <si>
    <t>DICYD&lt;ArgNa&gt;</t>
  </si>
  <si>
    <t>DICYD</t>
  </si>
  <si>
    <t>PARP&lt;ArgNa&gt;</t>
  </si>
  <si>
    <t>Titulos Par Denominados En Pesos</t>
  </si>
  <si>
    <t>PARP</t>
  </si>
  <si>
    <t>PARY&lt;ArgNa&gt;</t>
  </si>
  <si>
    <t>Títulos Par En Dólares Estadounidenses Regidos Por La Ley de Nueva York.</t>
  </si>
  <si>
    <t>PARY</t>
  </si>
  <si>
    <t>PARYD&lt;ArgNa&gt;</t>
  </si>
  <si>
    <t>PARYD</t>
  </si>
  <si>
    <t>PARAD&lt;ArgNa&gt;</t>
  </si>
  <si>
    <t>Titulos Par Denominados En Dolares Estadounidenses (Regidos Por La Ley Argentina)</t>
  </si>
  <si>
    <t>PARAD</t>
  </si>
  <si>
    <t>PARA&lt;ArgNa&gt;</t>
  </si>
  <si>
    <t>PARA</t>
  </si>
  <si>
    <t>PF23D&lt;ArgNa&gt;</t>
  </si>
  <si>
    <t>-</t>
  </si>
  <si>
    <t>PF23D</t>
  </si>
  <si>
    <t>PMJ21&lt;ArgNa&gt;</t>
  </si>
  <si>
    <t>Titulos de Deuda Clase 1 Con Vencimiento En 2021</t>
  </si>
  <si>
    <t>PMJ21</t>
  </si>
  <si>
    <t>Mendoza</t>
  </si>
  <si>
    <t>TVPE&lt;ArgNa&gt;</t>
  </si>
  <si>
    <t>Titulos Vinculados Al Pbi En Euros Que Vencen En Diciembre de 2035</t>
  </si>
  <si>
    <t>TVPE</t>
  </si>
  <si>
    <t>Ley Inglaterra</t>
  </si>
  <si>
    <t>TX22&lt;ArgNa&gt;</t>
  </si>
  <si>
    <t>Bonos del Tesoro En Pesos Ajustado Por Cer 1,20% Vencimiento 18-03-2022</t>
  </si>
  <si>
    <t>TX22</t>
  </si>
  <si>
    <t>ComÃºn</t>
  </si>
  <si>
    <t>TVY0&lt;ArgNa&gt;</t>
  </si>
  <si>
    <t>Valor Negociable Vinculado Al Pbi En Dolares Estadounidenses Serie 2 Regisdos Por La Ley de Nueva York</t>
  </si>
  <si>
    <t>TVY0</t>
  </si>
  <si>
    <t>Datos generales</t>
  </si>
  <si>
    <t>Tablas de retornos</t>
  </si>
  <si>
    <t>Estadísticas</t>
  </si>
  <si>
    <t>Selecionar período (D=dias; W=semanas; M=mes; Q=trimestre; Y=año)</t>
  </si>
  <si>
    <t>1Y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</si>
</sst>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_-[$R$-416]\ * #,##0.00_-;\-[$R$-416]\ * #,##0.00_-;_-[$R$-416]\ * &quot;-&quot;??_-;_-@_-"/>
    <numFmt numFmtId="166" formatCode="d/m/yyyy"/>
  </numFmts>
  <fonts count="15" x14ac:knownFonts="1">
    <font>
      <sz val="11"/>
      <color theme="1"/>
      <name val="Calibri"/>
      <family val="2"/>
      <scheme val="minor"/>
    </font>
    <font>
      <b/>
      <sz val="9"/>
      <color theme="9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6B6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9" tint="-0.499984740745262"/>
      <name val="Calibri"/>
      <family val="2"/>
      <scheme val="minor"/>
    </font>
    <font>
      <sz val="9"/>
      <color theme="1" tint="0.34998626667073579"/>
      <name val="Calibri"/>
      <family val="2"/>
      <scheme val="minor"/>
    </font>
    <font>
      <b/>
      <sz val="10"/>
      <color rgb="FF006B66"/>
      <name val="Calibri"/>
      <family val="2"/>
      <scheme val="minor"/>
    </font>
    <font>
      <sz val="9"/>
      <color theme="1" tint="4.9989318521683403E-2"/>
      <name val="Calibri"/>
      <family val="2"/>
      <scheme val="minor"/>
    </font>
    <font>
      <b/>
      <sz val="14"/>
      <color rgb="FF006B66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AE2DD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9" tint="-0.499984740745262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 style="medium">
        <color theme="9" tint="-0.499984740745262"/>
      </bottom>
      <diagonal/>
    </border>
    <border>
      <left style="medium">
        <color theme="9" tint="-0.499984740745262"/>
      </left>
      <right/>
      <top style="medium">
        <color theme="9" tint="-0.499984740745262"/>
      </top>
      <bottom style="thick">
        <color theme="9" tint="-0.499984740745262"/>
      </bottom>
      <diagonal/>
    </border>
    <border>
      <left/>
      <right/>
      <top style="medium">
        <color theme="9" tint="-0.499984740745262"/>
      </top>
      <bottom style="thick">
        <color theme="9" tint="-0.499984740745262"/>
      </bottom>
      <diagonal/>
    </border>
    <border>
      <left/>
      <right style="medium">
        <color theme="9" tint="-0.499984740745262"/>
      </right>
      <top style="medium">
        <color theme="9" tint="-0.499984740745262"/>
      </top>
      <bottom style="thick">
        <color theme="9" tint="-0.499984740745262"/>
      </bottom>
      <diagonal/>
    </border>
    <border>
      <left style="medium">
        <color theme="9" tint="-0.499984740745262"/>
      </left>
      <right/>
      <top/>
      <bottom style="medium">
        <color theme="9" tint="-0.499984740745262"/>
      </bottom>
      <diagonal/>
    </border>
    <border>
      <left/>
      <right/>
      <top/>
      <bottom style="medium">
        <color theme="9" tint="-0.499984740745262"/>
      </bottom>
      <diagonal/>
    </border>
    <border>
      <left style="medium">
        <color theme="9" tint="-0.499984740745262"/>
      </left>
      <right/>
      <top/>
      <bottom/>
      <diagonal/>
    </border>
    <border>
      <left/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/>
      <top style="medium">
        <color theme="9" tint="-0.499984740745262"/>
      </top>
      <bottom/>
      <diagonal/>
    </border>
    <border>
      <left/>
      <right/>
      <top style="medium">
        <color theme="9" tint="-0.499984740745262"/>
      </top>
      <bottom/>
      <diagonal/>
    </border>
    <border>
      <left style="medium">
        <color theme="9" tint="-0.499984740745262"/>
      </left>
      <right/>
      <top style="medium">
        <color theme="9" tint="-0.499984740745262"/>
      </top>
      <bottom style="medium">
        <color theme="9" tint="-0.499984740745262"/>
      </bottom>
      <diagonal/>
    </border>
    <border>
      <left/>
      <right/>
      <top style="medium">
        <color theme="9" tint="-0.499984740745262"/>
      </top>
      <bottom style="medium">
        <color theme="9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45">
    <xf numFmtId="0" fontId="0" fillId="0" borderId="0" xfId="0"/>
    <xf numFmtId="0" fontId="1" fillId="0" borderId="0" xfId="0" applyFont="1" applyAlignment="1">
      <alignment horizontal="center"/>
    </xf>
    <xf numFmtId="14" fontId="3" fillId="0" borderId="0" xfId="0" applyNumberFormat="1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/>
    <xf numFmtId="14" fontId="2" fillId="0" borderId="0" xfId="0" applyNumberFormat="1" applyFont="1" applyAlignment="1">
      <alignment horizontal="center"/>
    </xf>
    <xf numFmtId="14" fontId="4" fillId="0" borderId="0" xfId="0" applyNumberFormat="1" applyFont="1" applyAlignment="1">
      <alignment horizontal="center"/>
    </xf>
    <xf numFmtId="0" fontId="2" fillId="0" borderId="0" xfId="0" applyFont="1" applyAlignment="1">
      <alignment vertical="center"/>
    </xf>
    <xf numFmtId="165" fontId="5" fillId="2" borderId="2" xfId="0" applyNumberFormat="1" applyFont="1" applyFill="1" applyBorder="1" applyAlignment="1">
      <alignment horizontal="center" vertical="center"/>
    </xf>
    <xf numFmtId="165" fontId="5" fillId="2" borderId="2" xfId="0" applyNumberFormat="1" applyFont="1" applyFill="1" applyBorder="1" applyAlignment="1">
      <alignment horizontal="center" vertical="center" wrapText="1"/>
    </xf>
    <xf numFmtId="10" fontId="7" fillId="3" borderId="0" xfId="1" applyNumberFormat="1" applyFont="1" applyFill="1" applyAlignment="1">
      <alignment horizontal="centerContinuous"/>
    </xf>
    <xf numFmtId="0" fontId="2" fillId="0" borderId="0" xfId="0" applyFont="1" applyBorder="1" applyAlignment="1"/>
    <xf numFmtId="0" fontId="5" fillId="2" borderId="2" xfId="0" applyFont="1" applyFill="1" applyBorder="1" applyAlignment="1">
      <alignment horizontal="center" vertical="center"/>
    </xf>
    <xf numFmtId="14" fontId="2" fillId="0" borderId="0" xfId="0" applyNumberFormat="1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14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/>
    </xf>
    <xf numFmtId="10" fontId="7" fillId="3" borderId="7" xfId="1" applyNumberFormat="1" applyFont="1" applyFill="1" applyBorder="1" applyAlignment="1">
      <alignment horizontal="centerContinuous"/>
    </xf>
    <xf numFmtId="2" fontId="7" fillId="3" borderId="8" xfId="0" applyNumberFormat="1" applyFont="1" applyFill="1" applyBorder="1" applyAlignment="1">
      <alignment horizontal="centerContinuous"/>
    </xf>
    <xf numFmtId="10" fontId="7" fillId="3" borderId="8" xfId="1" applyNumberFormat="1" applyFont="1" applyFill="1" applyBorder="1" applyAlignment="1">
      <alignment horizontal="centerContinuous"/>
    </xf>
    <xf numFmtId="0" fontId="8" fillId="3" borderId="8" xfId="0" applyFont="1" applyFill="1" applyBorder="1" applyAlignment="1">
      <alignment horizontal="centerContinuous"/>
    </xf>
    <xf numFmtId="2" fontId="8" fillId="3" borderId="8" xfId="0" applyNumberFormat="1" applyFont="1" applyFill="1" applyBorder="1" applyAlignment="1">
      <alignment horizontal="centerContinuous"/>
    </xf>
    <xf numFmtId="10" fontId="7" fillId="3" borderId="9" xfId="1" applyNumberFormat="1" applyFont="1" applyFill="1" applyBorder="1" applyAlignment="1">
      <alignment horizontal="centerContinuous"/>
    </xf>
    <xf numFmtId="2" fontId="7" fillId="3" borderId="0" xfId="0" applyNumberFormat="1" applyFont="1" applyFill="1" applyBorder="1" applyAlignment="1">
      <alignment horizontal="centerContinuous"/>
    </xf>
    <xf numFmtId="10" fontId="7" fillId="3" borderId="0" xfId="1" applyNumberFormat="1" applyFont="1" applyFill="1" applyBorder="1" applyAlignment="1">
      <alignment horizontal="centerContinuous"/>
    </xf>
    <xf numFmtId="0" fontId="8" fillId="3" borderId="0" xfId="0" applyFont="1" applyFill="1" applyBorder="1" applyAlignment="1">
      <alignment horizontal="centerContinuous"/>
    </xf>
    <xf numFmtId="2" fontId="8" fillId="3" borderId="0" xfId="0" applyNumberFormat="1" applyFont="1" applyFill="1" applyBorder="1" applyAlignment="1">
      <alignment horizontal="centerContinuous"/>
    </xf>
    <xf numFmtId="2" fontId="7" fillId="3" borderId="10" xfId="0" applyNumberFormat="1" applyFont="1" applyFill="1" applyBorder="1" applyAlignment="1">
      <alignment horizontal="centerContinuous"/>
    </xf>
    <xf numFmtId="10" fontId="12" fillId="2" borderId="2" xfId="1" applyNumberFormat="1" applyFont="1" applyFill="1" applyBorder="1" applyAlignment="1">
      <alignment horizontal="center" vertical="center"/>
    </xf>
    <xf numFmtId="2" fontId="12" fillId="2" borderId="2" xfId="1" applyNumberFormat="1" applyFont="1" applyFill="1" applyBorder="1" applyAlignment="1">
      <alignment horizontal="center" vertical="center"/>
    </xf>
    <xf numFmtId="0" fontId="12" fillId="2" borderId="2" xfId="1" applyNumberFormat="1" applyFont="1" applyFill="1" applyBorder="1" applyAlignment="1">
      <alignment horizontal="center" vertical="center"/>
    </xf>
    <xf numFmtId="0" fontId="12" fillId="2" borderId="2" xfId="1" applyNumberFormat="1" applyFont="1" applyFill="1" applyBorder="1" applyAlignment="1">
      <alignment horizontal="center" vertical="center" wrapText="1"/>
    </xf>
    <xf numFmtId="2" fontId="7" fillId="3" borderId="13" xfId="0" applyNumberFormat="1" applyFont="1" applyFill="1" applyBorder="1" applyAlignment="1">
      <alignment horizontal="centerContinuous"/>
    </xf>
    <xf numFmtId="2" fontId="7" fillId="3" borderId="14" xfId="0" applyNumberFormat="1" applyFont="1" applyFill="1" applyBorder="1" applyAlignment="1">
      <alignment horizontal="centerContinuous"/>
    </xf>
    <xf numFmtId="0" fontId="8" fillId="0" borderId="0" xfId="0" applyFont="1" applyBorder="1" applyAlignment="1">
      <alignment horizontal="left" vertical="center"/>
    </xf>
    <xf numFmtId="0" fontId="13" fillId="4" borderId="3" xfId="0" applyFont="1" applyFill="1" applyBorder="1" applyAlignment="1">
      <alignment horizontal="center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14" fontId="9" fillId="0" borderId="4" xfId="0" applyNumberFormat="1" applyFont="1" applyBorder="1" applyAlignment="1">
      <alignment horizontal="left"/>
    </xf>
    <xf numFmtId="14" fontId="9" fillId="0" borderId="5" xfId="0" applyNumberFormat="1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14" fontId="9" fillId="0" borderId="6" xfId="0" applyNumberFormat="1" applyFont="1" applyBorder="1" applyAlignment="1">
      <alignment horizontal="left"/>
    </xf>
    <xf numFmtId="0" fontId="2" fillId="5" borderId="15" xfId="0" applyFont="1" applyFill="1" applyBorder="1" applyAlignment="1">
      <alignment horizontal="center"/>
    </xf>
    <xf numFmtId="166" fontId="2" fillId="0" borderId="16" xfId="0" applyNumberFormat="1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2"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2"/>
        </patternFill>
      </fill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.e3a1d3b115b4468387d8b08bd6aca9ee">
      <tp t="e">
        <v>#N/A</v>
        <stp/>
        <stp>65a4011c-4987-4433-b2e7-350cb41acb59</stp>
        <stp>1</stp>
        <tr r="AO9" s="1"/>
      </tp>
    </main>
    <main first="rtdsrv.e3a1d3b115b4468387d8b08bd6aca9ee">
      <tp t="e">
        <v>#N/A</v>
        <stp/>
        <stp>e21e3ef6-1a7b-46ac-bc36-888c65bf2846</stp>
        <stp>1</stp>
        <tr r="AC9" s="1"/>
      </tp>
      <tp t="e">
        <v>#N/A</v>
        <stp/>
        <stp>74e12498-efc7-41c7-9249-a9bb4057c364</stp>
        <stp>1</stp>
        <tr r="AF9" s="1"/>
      </tp>
      <tp t="e">
        <v>#N/A</v>
        <stp/>
        <stp>b2052c05-f502-472b-9126-e3181dfaf32d</stp>
        <stp>1</stp>
        <tr r="Z9" s="1"/>
      </tp>
      <tp t="e">
        <v>#N/A</v>
        <stp/>
        <stp>70de1a46-3b97-438c-82f5-b5df67b5e102</stp>
        <stp>1</stp>
        <tr r="AL9" s="1"/>
      </tp>
    </main>
    <main first="rtdsrv.e3a1d3b115b4468387d8b08bd6aca9ee">
      <tp t="e">
        <v>#N/A</v>
        <stp/>
        <stp>308ef710-dc12-473c-8f7f-b98b92c86591</stp>
        <stp>1</stp>
        <tr r="A9" s="1"/>
      </tp>
    </main>
    <main first="rtdsrv.e3a1d3b115b4468387d8b08bd6aca9ee">
      <tp t="e">
        <v>#N/A</v>
        <stp/>
        <stp>6887daf7-bafe-4e6d-876c-077a16d91c1b</stp>
        <stp>1</stp>
        <tr r="AD9" s="1"/>
      </tp>
    </main>
    <main first="rtdsrv.e3a1d3b115b4468387d8b08bd6aca9ee">
      <tp t="e">
        <v>#N/A</v>
        <stp/>
        <stp>a18377ec-1e33-4ccb-9f53-0cbefc9da329</stp>
        <stp>1</stp>
        <tr r="J9" s="1"/>
      </tp>
      <tp t="e">
        <v>#N/A</v>
        <stp/>
        <stp>dec78df5-d98a-4212-a9d3-dcf5c369a0fd</stp>
        <stp>1</stp>
        <tr r="W9" s="1"/>
      </tp>
    </main>
    <main first="rtdsrv.e3a1d3b115b4468387d8b08bd6aca9ee">
      <tp t="e">
        <v>#N/A</v>
        <stp/>
        <stp>29ae6293-eeff-4d4f-a33a-cd85013b225e</stp>
        <stp>1</stp>
        <tr r="E9" s="1"/>
      </tp>
    </main>
    <main first="rtdsrv.e3a1d3b115b4468387d8b08bd6aca9ee">
      <tp t="e">
        <v>#N/A</v>
        <stp/>
        <stp>50d13f2b-8698-4970-9095-41c341eee778</stp>
        <stp>1</stp>
        <tr r="AU9" s="1"/>
      </tp>
      <tp t="e">
        <v>#N/A</v>
        <stp/>
        <stp>8ed851dd-e0a9-4a41-8ea2-7efae8c4fa55</stp>
        <stp>1</stp>
        <tr r="H9" s="1"/>
      </tp>
      <tp t="e">
        <v>#N/A</v>
        <stp/>
        <stp>e7f89cd1-7f10-467c-91a0-d02f9bdd1560</stp>
        <stp>1</stp>
        <tr r="AB9" s="1"/>
      </tp>
      <tp t="e">
        <v>#N/A</v>
        <stp/>
        <stp>cf6ae1bf-e43b-4e16-a1fa-058386a60550</stp>
        <stp>1</stp>
        <tr r="G9" s="1"/>
      </tp>
    </main>
    <main first="rtdsrv.e3a1d3b115b4468387d8b08bd6aca9ee">
      <tp t="e">
        <v>#N/A</v>
        <stp/>
        <stp>362c81f6-0b3f-4ee3-8a4f-c49136dcf7bc</stp>
        <stp>1</stp>
        <tr r="B9" s="1"/>
      </tp>
    </main>
    <main first="rtdsrv.e3a1d3b115b4468387d8b08bd6aca9ee">
      <tp t="e">
        <v>#N/A</v>
        <stp/>
        <stp>341d6b1d-e70a-49e2-9d47-586860d42716</stp>
        <stp>1</stp>
        <tr r="AG9" s="1"/>
      </tp>
    </main>
    <main first="rtdsrv.e3a1d3b115b4468387d8b08bd6aca9ee">
      <tp t="e">
        <v>#N/A</v>
        <stp/>
        <stp>de57fcda-26a2-492b-a5d8-6134f02f9956</stp>
        <stp>1</stp>
        <tr r="L9" s="1"/>
      </tp>
      <tp t="e">
        <v>#N/A</v>
        <stp/>
        <stp>4c087326-be66-41bc-b072-0ee6ab45a77c</stp>
        <stp>1</stp>
        <tr r="K9" s="1"/>
      </tp>
    </main>
    <main first="rtdsrv.e3a1d3b115b4468387d8b08bd6aca9ee">
      <tp t="e">
        <v>#N/A</v>
        <stp/>
        <stp>f970f605-7f68-4dcb-872d-66021383dfbf</stp>
        <stp>1</stp>
        <tr r="AJ9" s="1"/>
      </tp>
    </main>
    <main first="rtdsrv.e3a1d3b115b4468387d8b08bd6aca9ee">
      <tp t="e">
        <v>#N/A</v>
        <stp/>
        <stp>1536b656-12b2-464a-8585-2b9d1fc54604</stp>
        <stp>1</stp>
        <tr r="V9" s="1"/>
      </tp>
      <tp t="e">
        <v>#N/A</v>
        <stp/>
        <stp>39574100-ca31-4413-8d53-d62d7130edde</stp>
        <stp>1</stp>
        <tr r="X9" s="1"/>
      </tp>
      <tp t="e">
        <v>#N/A</v>
        <stp/>
        <stp>027f3535-3369-48fc-ab1a-57ee16924d3d</stp>
        <stp>1</stp>
        <tr r="AK9" s="1"/>
      </tp>
    </main>
    <main first="rtdsrv.e3a1d3b115b4468387d8b08bd6aca9ee">
      <tp t="e">
        <v>#N/A</v>
        <stp/>
        <stp>3a83fab3-28f9-421a-8962-80c835cc9e08</stp>
        <stp>1</stp>
        <tr r="Y9" s="1"/>
      </tp>
    </main>
    <main first="rtdsrv.e3a1d3b115b4468387d8b08bd6aca9ee">
      <tp t="e">
        <v>#N/A</v>
        <stp/>
        <stp>4a0ca9d2-5dff-4011-b371-954d3f88a785</stp>
        <stp>1</stp>
        <tr r="AS9" s="1"/>
      </tp>
      <tp t="e">
        <v>#N/A</v>
        <stp/>
        <stp>7283269b-37a3-48d0-99fe-2aef681b92e9</stp>
        <stp>1</stp>
        <tr r="B4" s="1"/>
      </tp>
      <tp t="e">
        <v>#N/A</v>
        <stp/>
        <stp>c98325db-fd03-4486-8197-7095c87e5140</stp>
        <stp>1</stp>
        <tr r="AA9" s="1"/>
      </tp>
    </main>
    <main first="rtdsrv.e3a1d3b115b4468387d8b08bd6aca9ee">
      <tp t="e">
        <v>#N/A</v>
        <stp/>
        <stp>f217140a-d22d-48de-948c-d3593afc16c2</stp>
        <stp>1</stp>
        <tr r="O9" s="1"/>
      </tp>
      <tp t="e">
        <v>#N/A</v>
        <stp/>
        <stp>2f35c033-e2fd-4add-8c9b-cc3470ba544a</stp>
        <stp>1</stp>
        <tr r="T9" s="1"/>
      </tp>
    </main>
    <main first="rtdsrv.e3a1d3b115b4468387d8b08bd6aca9ee">
      <tp t="e">
        <v>#N/A</v>
        <stp/>
        <stp>04b0f203-73f7-4058-a071-259c20701d85</stp>
        <stp>1</stp>
        <tr r="Q9" s="1"/>
      </tp>
    </main>
    <main first="rtdsrv.e3a1d3b115b4468387d8b08bd6aca9ee">
      <tp t="e">
        <v>#N/A</v>
        <stp/>
        <stp>928d6501-9768-45a9-b99a-b7ad86f3a310</stp>
        <stp>1</stp>
        <tr r="AN9" s="1"/>
      </tp>
      <tp t="e">
        <v>#N/A</v>
        <stp/>
        <stp>606c608b-9e92-453f-8a88-4ad1b15ce1a4</stp>
        <stp>1</stp>
        <tr r="AR9" s="1"/>
      </tp>
    </main>
    <main first="rtdsrv.e3a1d3b115b4468387d8b08bd6aca9ee">
      <tp t="e">
        <v>#N/A</v>
        <stp/>
        <stp>5359a306-c71f-4b33-bcea-8ced5ed355b9</stp>
        <stp>1</stp>
        <tr r="AV9" s="1"/>
      </tp>
    </main>
    <main first="rtdsrv.e3a1d3b115b4468387d8b08bd6aca9ee">
      <tp t="e">
        <v>#N/A</v>
        <stp/>
        <stp>4b280250-6b5f-4b11-bbee-4699964e7bd7</stp>
        <stp>1</stp>
        <tr r="I9" s="1"/>
      </tp>
    </main>
    <main first="rtdsrv.e3a1d3b115b4468387d8b08bd6aca9ee">
      <tp t="e">
        <v>#N/A</v>
        <stp/>
        <stp>c6ea322f-d20e-4cc9-a52f-271d7a90d537</stp>
        <stp>1</stp>
        <tr r="AH9" s="1"/>
      </tp>
      <tp t="e">
        <v>#N/A</v>
        <stp/>
        <stp>7c15ab09-505a-4254-991f-4dd7910c6830</stp>
        <stp>1</stp>
        <tr r="AT9" s="1"/>
      </tp>
      <tp t="e">
        <v>#N/A</v>
        <stp/>
        <stp>85600f88-a504-4e41-9377-99469964f0b0</stp>
        <stp>1</stp>
        <tr r="F9" s="1"/>
      </tp>
      <tp t="e">
        <v>#N/A</v>
        <stp/>
        <stp>11a73dcb-03bc-4c19-a297-8bca47268a04</stp>
        <stp>1</stp>
        <tr r="S9" s="1"/>
      </tp>
    </main>
    <main first="rtdsrv.e3a1d3b115b4468387d8b08bd6aca9ee">
      <tp t="e">
        <v>#N/A</v>
        <stp/>
        <stp>812e7ba2-c6e5-448c-b9d6-a376eda60573</stp>
        <stp>1</stp>
        <tr r="M9" s="1"/>
      </tp>
    </main>
    <main first="rtdsrv.e3a1d3b115b4468387d8b08bd6aca9ee">
      <tp t="e">
        <v>#N/A</v>
        <stp/>
        <stp>8e117f48-108e-4884-9ff4-a5dc3b327ef6</stp>
        <stp>1</stp>
        <tr r="AP9" s="1"/>
      </tp>
      <tp t="e">
        <v>#N/A</v>
        <stp/>
        <stp>4efa83dc-d0dc-4b1a-bdda-6f9106d5e326</stp>
        <stp>1</stp>
        <tr r="U9" s="1"/>
      </tp>
      <tp t="e">
        <v>#N/A</v>
        <stp/>
        <stp>51a8591d-3ca8-4d97-a2ce-ac2e96a97f61</stp>
        <stp>1</stp>
        <tr r="N9" s="1"/>
      </tp>
      <tp t="e">
        <v>#N/A</v>
        <stp/>
        <stp>8e06155f-f640-426b-a873-98f9152f6382</stp>
        <stp>1</stp>
        <tr r="P9" s="1"/>
      </tp>
    </main>
    <main first="rtdsrv.e3a1d3b115b4468387d8b08bd6aca9ee">
      <tp t="e">
        <v>#N/A</v>
        <stp/>
        <stp>a3a75a1d-1cde-4572-bc0a-c9f9dec7c6f5</stp>
        <stp>1</stp>
        <tr r="AE9" s="1"/>
      </tp>
    </main>
    <main first="rtdsrv.e3a1d3b115b4468387d8b08bd6aca9ee">
      <tp t="e">
        <v>#N/A</v>
        <stp/>
        <stp>09f848ec-8863-4720-bf21-6983b426e72f</stp>
        <stp>1</stp>
        <tr r="AI9" s="1"/>
      </tp>
    </main>
    <main first="rtdsrv.e3a1d3b115b4468387d8b08bd6aca9ee">
      <tp t="e">
        <v>#N/A</v>
        <stp/>
        <stp>ddcd4338-185c-498d-9d41-15fd2c0d1e01</stp>
        <stp>1</stp>
        <tr r="AW9" s="1"/>
      </tp>
      <tp t="e">
        <v>#N/A</v>
        <stp/>
        <stp>48d0e35b-2862-4841-a153-0cf5dc8ad451</stp>
        <stp>1</stp>
        <tr r="AM9" s="1"/>
      </tp>
      <tp t="e">
        <v>#N/A</v>
        <stp/>
        <stp>ffc14270-6c2b-4458-aae8-8e69a7b52803</stp>
        <stp>1</stp>
        <tr r="AQ9" s="1"/>
      </tp>
    </main>
    <main first="rtdsrv.e3a1d3b115b4468387d8b08bd6aca9ee">
      <tp t="e">
        <v>#N/A</v>
        <stp/>
        <stp>9c5774d2-daea-4ee0-986f-24a0e0673e7b</stp>
        <stp>1</stp>
        <tr r="C9" s="1"/>
      </tp>
    </main>
    <main first="rtdsrv.e3a1d3b115b4468387d8b08bd6aca9ee">
      <tp t="e">
        <v>#N/A</v>
        <stp/>
        <stp>32d9c3dd-9c36-43f8-aad8-b3c48e4d7312</stp>
        <stp>1</stp>
        <tr r="R9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volatileDependencies" Target="volatileDependenci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12700</xdr:rowOff>
    </xdr:from>
    <xdr:to>
      <xdr:col>1</xdr:col>
      <xdr:colOff>98425</xdr:colOff>
      <xdr:row>2</xdr:row>
      <xdr:rowOff>59472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1C8B756-BE54-403F-AE6F-13E43A37B7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700"/>
          <a:ext cx="1793875" cy="3769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9CAC8-0C06-474C-A06D-B2EF02B403DA}">
  <dimension ref="A1:AW131"/>
  <sheetViews>
    <sheetView showGridLines="0" tabSelected="1" topLeftCell="AJ1" workbookViewId="0">
      <selection activeCell="AT9" sqref="AT9"/>
    </sheetView>
  </sheetViews>
  <sheetFormatPr baseColWidth="10" defaultRowHeight="12" x14ac:dyDescent="0.3"/>
  <cols>
    <col min="1" max="1" width="24.26953125" style="3" bestFit="1" customWidth="1"/>
    <col min="2" max="2" width="24.36328125" style="3" customWidth="1"/>
    <col min="3" max="3" width="10.90625" style="3"/>
    <col min="4" max="4" width="24.54296875" style="3" customWidth="1"/>
    <col min="5" max="5" width="16" style="3" customWidth="1"/>
    <col min="6" max="6" width="14.90625" style="3" customWidth="1"/>
    <col min="7" max="7" width="19.36328125" style="3" customWidth="1"/>
    <col min="8" max="8" width="54.08984375" style="3" customWidth="1"/>
    <col min="9" max="9" width="17.26953125" style="3" customWidth="1"/>
    <col min="10" max="10" width="11.54296875" style="3" customWidth="1"/>
    <col min="11" max="11" width="29.81640625" style="3" customWidth="1"/>
    <col min="12" max="12" width="16.08984375" style="3" customWidth="1"/>
    <col min="13" max="13" width="12.6328125" style="3" customWidth="1"/>
    <col min="14" max="14" width="15.90625" style="3" customWidth="1"/>
    <col min="15" max="15" width="15.54296875" style="3" customWidth="1"/>
    <col min="16" max="16" width="12.54296875" style="3" customWidth="1"/>
    <col min="17" max="17" width="19.90625" style="3" customWidth="1"/>
    <col min="18" max="18" width="9" style="3" bestFit="1" customWidth="1"/>
    <col min="19" max="19" width="10.81640625" style="3" bestFit="1" customWidth="1"/>
    <col min="20" max="20" width="13.08984375" style="3" bestFit="1" customWidth="1"/>
    <col min="21" max="21" width="15.90625" style="3" bestFit="1" customWidth="1"/>
    <col min="22" max="22" width="8.6328125" style="3" bestFit="1" customWidth="1"/>
    <col min="23" max="23" width="10.08984375" style="3" bestFit="1" customWidth="1"/>
    <col min="24" max="24" width="6.08984375" style="3" bestFit="1" customWidth="1"/>
    <col min="25" max="25" width="10.54296875" style="3" bestFit="1" customWidth="1"/>
    <col min="26" max="26" width="11.36328125" style="3" bestFit="1" customWidth="1"/>
    <col min="27" max="27" width="13.453125" style="3" bestFit="1" customWidth="1"/>
    <col min="28" max="28" width="13.08984375" style="3" bestFit="1" customWidth="1"/>
    <col min="29" max="29" width="13.08984375" style="3" customWidth="1"/>
    <col min="30" max="32" width="11.36328125" style="3" bestFit="1" customWidth="1"/>
    <col min="33" max="34" width="9.36328125" style="3" bestFit="1" customWidth="1"/>
    <col min="35" max="40" width="11.36328125" style="3" bestFit="1" customWidth="1"/>
    <col min="41" max="41" width="3.81640625" style="4" bestFit="1" customWidth="1"/>
    <col min="42" max="42" width="16.81640625" style="4" customWidth="1"/>
    <col min="43" max="43" width="10.90625" style="4"/>
    <col min="44" max="44" width="25.08984375" style="4" bestFit="1" customWidth="1"/>
    <col min="45" max="45" width="23.90625" style="4" bestFit="1" customWidth="1"/>
    <col min="46" max="46" width="24.36328125" style="4" bestFit="1" customWidth="1"/>
    <col min="47" max="47" width="23.6328125" style="4" bestFit="1" customWidth="1"/>
    <col min="48" max="48" width="16.81640625" style="4" bestFit="1" customWidth="1"/>
    <col min="49" max="49" width="18.08984375" style="4" customWidth="1"/>
    <col min="50" max="16384" width="10.90625" style="4"/>
  </cols>
  <sheetData>
    <row r="1" spans="1:49" ht="13.5" thickBot="1" x14ac:dyDescent="0.35">
      <c r="AP1" s="35" t="s">
        <v>297</v>
      </c>
    </row>
    <row r="2" spans="1:49" ht="12.5" thickBot="1" x14ac:dyDescent="0.35">
      <c r="AP2" s="36" t="s">
        <v>298</v>
      </c>
    </row>
    <row r="3" spans="1:49" ht="12.5" thickBot="1" x14ac:dyDescent="0.35"/>
    <row r="4" spans="1:49" ht="12.5" thickBot="1" x14ac:dyDescent="0.35">
      <c r="A4" s="1" t="s">
        <v>0</v>
      </c>
      <c r="B4" s="44" cm="1">
        <f t="array" ref="B4">IF(B5="",_xll.ECONOMATICA("MERVAL","DATE OF LAST QUOTE"),B5)</f>
        <v>43956</v>
      </c>
      <c r="D4" s="2"/>
    </row>
    <row r="5" spans="1:49" ht="12.5" thickBot="1" x14ac:dyDescent="0.35">
      <c r="A5" s="1" t="s">
        <v>0</v>
      </c>
      <c r="B5" s="43"/>
      <c r="C5" s="2" t="s">
        <v>1</v>
      </c>
      <c r="E5" s="2"/>
      <c r="F5" s="2"/>
      <c r="G5" s="2"/>
      <c r="H5" s="2"/>
      <c r="I5" s="2"/>
      <c r="J5" s="2"/>
      <c r="K5" s="2"/>
      <c r="L5" s="2"/>
    </row>
    <row r="6" spans="1:49" ht="19" thickBot="1" x14ac:dyDescent="0.5">
      <c r="A6" s="4"/>
      <c r="B6" s="4"/>
      <c r="C6" s="4"/>
      <c r="D6" s="4"/>
      <c r="M6" s="5"/>
      <c r="N6" s="6"/>
      <c r="O6" s="5"/>
      <c r="P6" s="5"/>
      <c r="Q6" s="5"/>
      <c r="AD6" s="39" t="s">
        <v>295</v>
      </c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2"/>
    </row>
    <row r="7" spans="1:49" ht="19.5" thickTop="1" thickBot="1" x14ac:dyDescent="0.5">
      <c r="A7" s="11"/>
      <c r="B7" s="41" t="s">
        <v>294</v>
      </c>
      <c r="C7" s="41"/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39" t="s">
        <v>2</v>
      </c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23"/>
      <c r="AE7" s="24"/>
      <c r="AF7" s="25"/>
      <c r="AG7" s="25"/>
      <c r="AH7" s="25"/>
      <c r="AI7" s="25"/>
      <c r="AJ7" s="26"/>
      <c r="AK7" s="26"/>
      <c r="AL7" s="26"/>
      <c r="AM7" s="27"/>
      <c r="AN7" s="25"/>
      <c r="AO7" s="28"/>
      <c r="AP7" s="37" t="s">
        <v>296</v>
      </c>
      <c r="AQ7" s="38"/>
      <c r="AR7" s="38"/>
      <c r="AS7" s="38"/>
      <c r="AT7" s="38"/>
      <c r="AU7" s="38"/>
      <c r="AV7" s="38"/>
      <c r="AW7" s="38"/>
    </row>
    <row r="8" spans="1:49" ht="14" thickTop="1" thickBot="1" x14ac:dyDescent="0.35">
      <c r="A8" s="13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8"/>
      <c r="S8" s="19"/>
      <c r="T8" s="20"/>
      <c r="U8" s="20"/>
      <c r="V8" s="20"/>
      <c r="W8" s="20"/>
      <c r="X8" s="21"/>
      <c r="Y8" s="21"/>
      <c r="Z8" s="21"/>
      <c r="AA8" s="22"/>
      <c r="AB8" s="20"/>
      <c r="AC8" s="19"/>
      <c r="AD8" s="18"/>
      <c r="AE8" s="19"/>
      <c r="AF8" s="20"/>
      <c r="AG8" s="20"/>
      <c r="AH8" s="20"/>
      <c r="AI8" s="20"/>
      <c r="AJ8" s="21"/>
      <c r="AK8" s="21"/>
      <c r="AL8" s="21"/>
      <c r="AM8" s="22"/>
      <c r="AN8" s="20"/>
      <c r="AO8" s="19"/>
      <c r="AP8" s="33"/>
      <c r="AQ8" s="34"/>
      <c r="AR8" s="34"/>
      <c r="AS8" s="34"/>
      <c r="AT8" s="34"/>
      <c r="AU8" s="34"/>
      <c r="AV8" s="34"/>
      <c r="AW8" s="34"/>
    </row>
    <row r="9" spans="1:49" ht="13" x14ac:dyDescent="0.3">
      <c r="A9" s="12" t="str" cm="1">
        <f t="array" ref="A9">_xll.ECOSECURITIES("governmentbond","active",,"arg","argna",,"Codigo_economatica_indicadores")</f>
        <v>Codigo_economatica_indicadores</v>
      </c>
      <c r="B9" s="12" t="str" cm="1">
        <f t="array" ref="B9">_xll.ECONOMATICA($A$10:$A$135,"Designation")</f>
        <v>Denominación</v>
      </c>
      <c r="C9" s="12" t="str" cm="1">
        <f t="array" ref="C9">_xll.ECONOMATICA($A$10:$A$135,"Ticker",,$B$4)</f>
        <v>Codigo</v>
      </c>
      <c r="D9" s="12" t="s">
        <v>3</v>
      </c>
      <c r="E9" s="12" t="str" cm="1">
        <f t="array" ref="E9">_xll.ECONOMATICA($A$10:$A$135,"Issuer type",,,,,,,,,"Tipo de emisor")</f>
        <v>Tipo de emisor</v>
      </c>
      <c r="F9" s="12" t="str" cm="1">
        <f t="array" ref="F9">_xll.ECONOMATICA($A$10:$A$135,"Issuer",,,,,,,,,"Emisor")</f>
        <v>Emisor</v>
      </c>
      <c r="G9" s="12" t="str" cm="1">
        <f t="array" ref="G9">_xll.ECONOMATICA($A$10:$A$135,"Type of obligation",,,,,,,,,)</f>
        <v>Tipo de obligacion</v>
      </c>
      <c r="H9" s="12" t="str" cm="1">
        <f t="array" ref="H9">_xll.ECONOMATICA($A$10:$A$135,"Classification level 1")</f>
        <v>Clasificacion nivel 1</v>
      </c>
      <c r="I9" s="12" t="str" cm="1">
        <f t="array" ref="I9">_xll.ECONOMATICA($A$10:$A$135,"Classification level 2")</f>
        <v>Clasificacion nivel 2</v>
      </c>
      <c r="J9" s="12" t="str" cm="1">
        <f t="array" ref="J9">_xll.ECONOMATICA($A$10:$A$135,"Legislation")</f>
        <v>Legislacion</v>
      </c>
      <c r="K9" s="12" t="str" cm="1">
        <f t="array" ref="K9">_xll.ECONOMATICA($A$10:$A$135,"Warranty")</f>
        <v>Garantia</v>
      </c>
      <c r="L9" s="12" t="str" cm="1">
        <f t="array" ref="L9">_xll.ECONOMATICA($A$10:$A$135,"Information source")</f>
        <v>Fuente</v>
      </c>
      <c r="M9" s="12" t="str" cm="1">
        <f t="array" ref="M9">_xll.ECONOMATICA($A$10:$A$135,"Issue date")</f>
        <v>Fecha de emision</v>
      </c>
      <c r="N9" s="12" t="str" cm="1">
        <f t="array" ref="N9">_xll.ECONOMATICA($A$10:$A$135,"Maturity date")</f>
        <v>Fecha de vencimiento</v>
      </c>
      <c r="O9" s="8" t="str" cm="1">
        <f t="array" ref="O9">_xll.ECONOMATICA($A$10:$A$135,"Issuance currency")</f>
        <v>Moneda de emision</v>
      </c>
      <c r="P9" s="8" t="str" cm="1">
        <f t="array" ref="P9">_xll.ECONOMATICA($A$10:$A$135,"Bonds payment currency")</f>
        <v>Moneda de pago</v>
      </c>
      <c r="Q9" s="12" t="str" cm="1">
        <f t="array" ref="Q9">_xll.ECONOMATICA($A$10:$A$135,"Price Series Currency")</f>
        <v>Moneda de las Cotizaciones</v>
      </c>
      <c r="R9" s="8" t="str" cm="1">
        <f t="array" ref="R9">_xll.ECONOMATICA($A$10:$A$135,"Price",,$B$4,,,,,,,"Precio sucio")</f>
        <v>Precio sucio</v>
      </c>
      <c r="S9" s="8" t="str" cm="1">
        <f t="array" ref="S9">_xll.ECONOMATICA($A$10:$A$135,"Clean price",,$B$4,,,,,,,"Precio limpio")</f>
        <v>Precio limpio</v>
      </c>
      <c r="T9" s="8" t="str" cm="1">
        <f t="array" ref="T9">_xll.ECONOMATICA($A$10:$A$135,"Interest",,$B$4,,,,,,,"Intereses Corridos")</f>
        <v>Intereses Corridos</v>
      </c>
      <c r="U9" s="12" t="str" cm="1">
        <f t="array" ref="U9">_xll.ECONOMATICA($A$10:$A$135,"YTM",,$B$4,,,,,,,"Yield to maturity (TIR)",)</f>
        <v>Yield to maturity (TIR)</v>
      </c>
      <c r="V9" s="12" t="str" cm="1">
        <f t="array" ref="V9">_xll.ECONOMATICA($A$10:$A$135,"Coupon rate",,$B$4,,,,,,,"Tasa cupon")</f>
        <v>Tasa cupon</v>
      </c>
      <c r="W9" s="12" t="str" cm="1">
        <f t="array" ref="W9">_xll.ECONOMATICA($A$10:$A$135,"Tec Val",,$B$4,,,,,,,"Valor Tecnico")</f>
        <v>Valor Tecnico</v>
      </c>
      <c r="X9" s="12" t="str" cm="1">
        <f t="array" ref="X9">_xll.ECONOMATICA($A$10:$A$135,"Parit",,$B$4,,,,,,,"Paridad")</f>
        <v>Paridad</v>
      </c>
      <c r="Y9" s="12" t="str" cm="1">
        <f t="array" ref="Y9">_xll.ECONOMATICA($A$10:$A$135,"Res Val",,$B$4,,,,,,,"Valor Residual")</f>
        <v>Valor Residual</v>
      </c>
      <c r="Z9" s="8" t="str" cm="1">
        <f t="array" ref="Z9">_xll.ECONOMATICA($A$10:$A$135,"Exch Rat",,$B$4,,,,,,,"Tipo de cambio")</f>
        <v>Tipo de cambio</v>
      </c>
      <c r="AA9" s="8" t="str" cm="1">
        <f t="array" ref="AA9">_xll.ECONOMATICA($A$10:$A$135,"Modified duration",,$B$4,,,,,,,"Modified Duration")</f>
        <v>Modified Duration</v>
      </c>
      <c r="AB9" s="12" t="str" cm="1">
        <f t="array" ref="AB9">_xll.ECONOMATICA($A$10:$A$135,"Macaulay duration",,$B$4,,,,,,,"Macauly Duration")</f>
        <v>Macauly Duration</v>
      </c>
      <c r="AC9" s="8" t="str" cm="1">
        <f t="array" ref="AC9">_xll.ECONOMATICA($A$10:$A$135,"Convexity",,$B$4,,,,,,,"Convexity")</f>
        <v>Convexity</v>
      </c>
      <c r="AD9" s="9" t="str" cm="1">
        <f t="array" ref="AD9">_xll.ECONOMATICA($D$10:$D$131,"Return","1D",$B$4,,,,,,,"Retorno 1D")</f>
        <v>Retorno 1D</v>
      </c>
      <c r="AE9" s="9" t="str" cm="1">
        <f t="array" ref="AE9">_xll.ECONOMATICA($D$10:$D$131,"Return","1W",$B$4,,,,,,,"Retorno 1W")</f>
        <v>Retorno 1W</v>
      </c>
      <c r="AF9" s="9" t="str" cm="1">
        <f t="array" ref="AF9">_xll.ECONOMATICA($D$10:$D$131,"Return","1M",$B$4,,,,,,,"Retorno 1M")</f>
        <v>Retorno 1M</v>
      </c>
      <c r="AG9" s="9" t="str" cm="1">
        <f t="array" ref="AG9">_xll.ECONOMATICA($D$10:$D$131,"Return","3M",$B$4,,,,,,,"Retorno 3M")</f>
        <v>Retorno 3M</v>
      </c>
      <c r="AH9" s="9" t="str" cm="1">
        <f t="array" ref="AH9">_xll.ECONOMATICA($D$10:$D$131,"Return","6M",$B$4,,,,,,,"Retorno 6M")</f>
        <v>Retorno 6M</v>
      </c>
      <c r="AI9" s="9" t="str" cm="1">
        <f t="array" ref="AI9">_xll.ECONOMATICA($D$10:$D$131,"Return","1Y",$B$4,,,,,,,"Retorno 1Y")</f>
        <v>Retorno 1Y</v>
      </c>
      <c r="AJ9" s="9" t="str" cm="1">
        <f t="array" ref="AJ9">_xll.ECONOMATICA($D$10:$D$131,"Return","2Y",$B$4,,,,,,,"Retorno 2Y")</f>
        <v>Retorno 2Y</v>
      </c>
      <c r="AK9" s="9" t="str" cm="1">
        <f t="array" ref="AK9">_xll.ECONOMATICA($D$10:$D$131,"Return","3Y",$B$4,,,,,,,"Retorno 3Y")</f>
        <v>Retorno 3Y</v>
      </c>
      <c r="AL9" s="9" t="str" cm="1">
        <f t="array" ref="AL9">_xll.ECONOMATICA($D$10:$D$131,"Return","WTD",$B$4,,,,"DECIMAL",,,"WTD")</f>
        <v>WTD</v>
      </c>
      <c r="AM9" s="9" t="str" cm="1">
        <f t="array" ref="AM9">_xll.ECONOMATICA($D$10:$D$131,"Return","MTD",$B$4,,,,,,,"MTD")</f>
        <v>MTD</v>
      </c>
      <c r="AN9" s="9" t="str" cm="1">
        <f t="array" ref="AN9">_xll.ECONOMATICA($D$10:$D$131,"Return","QTD",$B$4,,,,,,,"QTD")</f>
        <v>QTD</v>
      </c>
      <c r="AO9" s="9" t="str" cm="1">
        <f t="array" ref="AO9">_xll.ECONOMATICA($D$10:$D$131,"Return","YTD",$B$4,,,,,,,"YTD")</f>
        <v>YTD</v>
      </c>
      <c r="AP9" s="29" t="str" cm="1">
        <f t="array" ref="AP9">_xll.ECONOMATICA($D$10:$D$131,"Volatility",$AP$2,$B$4,,,,"DECIMAL",,,"Volatilidad de "&amp;$AP$2)</f>
        <v>Volatilidad de 1Y</v>
      </c>
      <c r="AQ9" s="30" t="str" cm="1">
        <f t="array" ref="AQ9">_xll.ECONOMATICA($D$10:$D$131,"Sharpe",$AP$2,$B$4,,,,,,,"Sharpe "&amp;$AP$2)</f>
        <v>Sharpe 1Y</v>
      </c>
      <c r="AR9" s="29" t="str" cm="1">
        <f t="array" ref="AR9">_xll.ECONOMATICA($D$10:$D$131,"Return M",$AP$2,$B$4,,,,"DECIMAL",,,"Máximo Retorno Mensual "&amp;$AP$2)</f>
        <v>Máximo Retorno Mensual 1Y</v>
      </c>
      <c r="AS9" s="29" t="str" cm="1">
        <f t="array" ref="AS9">_xll.ECONOMATICA($D$10:$D$131,"Premium M",$AP$2,$B$4,,,,"DECIMAL",,,"Máximo Premio Mensual "&amp;$AP$2)</f>
        <v>Máximo Premio Mensual 1Y</v>
      </c>
      <c r="AT9" s="29" t="str" cm="1">
        <f t="array" ref="AT9">_xll.ECONOMATICA($D$10:$D$131,"Return M",$AP$2,$B$4,,,,"DECIMAL",,,"Mínimo Retorno Mensual "&amp;$AP$2,{"std.tec.dret.mom=true"})</f>
        <v>Mínimo Retorno Mensual 1Y</v>
      </c>
      <c r="AU9" s="29" t="str" cm="1">
        <f t="array" ref="AU9">_xll.ECONOMATICA($D$10:$D$131,"Premium M",$AP$2,$B$4,,,,"DECIMAL",,,"Mínimo Premio Mensual "&amp;$AP$2,{"std.tec.dret.mom=true"})</f>
        <v>Mínimo Premio Mensual 1Y</v>
      </c>
      <c r="AV9" s="31" t="str" cm="1">
        <f t="array" ref="AV9">_xll.ECONOMATICA($D$10:$D$131,"Number Return",$AP$2,$B$4,,,,,,,"Meses Positivos "&amp;$AP$2,{"std.tec.dret.noprc=true"})</f>
        <v>Meses Positivos 1Y</v>
      </c>
      <c r="AW9" s="32" t="str" cm="1">
        <f t="array" ref="AW9">_xll.ECONOMATICA($D$10:$D$131,"Number Return",$AP$2,$B$4,,,,"DECIMAL",,,"Dias Positivos % "&amp;$AP$2,{"jtc.per=0";"std.tec.dret.per=0"})</f>
        <v>Dias Positivos % 1Y</v>
      </c>
    </row>
    <row r="10" spans="1:49" s="7" customFormat="1" ht="39" customHeight="1" x14ac:dyDescent="0.35">
      <c r="A10" s="14" t="s">
        <v>4</v>
      </c>
      <c r="B10" s="15" t="s">
        <v>5</v>
      </c>
      <c r="C10" s="14" t="s">
        <v>6</v>
      </c>
      <c r="D10" s="14" t="str">
        <f>C10&amp;"&lt;XBUE&gt;"</f>
        <v>AF20&lt;XBUE&gt;</v>
      </c>
      <c r="E10" s="16" t="s">
        <v>7</v>
      </c>
      <c r="F10" s="16" t="s">
        <v>7</v>
      </c>
      <c r="G10" s="16" t="s">
        <v>8</v>
      </c>
      <c r="H10" s="16" t="s">
        <v>9</v>
      </c>
      <c r="I10" s="16" t="s">
        <v>10</v>
      </c>
      <c r="J10" s="16" t="s">
        <v>11</v>
      </c>
      <c r="K10" s="16" t="s">
        <v>12</v>
      </c>
      <c r="L10" s="16" t="s">
        <v>13</v>
      </c>
      <c r="M10" s="16">
        <v>43294</v>
      </c>
      <c r="N10" s="16">
        <v>44104</v>
      </c>
      <c r="O10" s="14" t="s">
        <v>14</v>
      </c>
      <c r="P10" s="14" t="s">
        <v>15</v>
      </c>
      <c r="Q10" s="14" t="s">
        <v>16</v>
      </c>
      <c r="R10" s="14">
        <v>4100</v>
      </c>
      <c r="S10" s="14">
        <v>4100</v>
      </c>
      <c r="T10" s="14">
        <v>0</v>
      </c>
      <c r="U10" s="14">
        <v>112.400000000023</v>
      </c>
      <c r="V10" s="14"/>
      <c r="W10" s="14">
        <v>6700.5</v>
      </c>
      <c r="X10" s="14">
        <v>61.1900000000023</v>
      </c>
      <c r="Y10" s="14">
        <v>100</v>
      </c>
      <c r="Z10" s="14">
        <v>117.106299999985</v>
      </c>
      <c r="AA10" s="14">
        <v>0.42000000000007298</v>
      </c>
      <c r="AB10" s="14"/>
      <c r="AC10" s="14"/>
      <c r="AD10" s="14">
        <v>-3.0732860520402001</v>
      </c>
      <c r="AE10" s="14">
        <v>-1.20481927706351</v>
      </c>
      <c r="AF10" s="14">
        <v>32.9011345218751</v>
      </c>
      <c r="AG10" s="14"/>
      <c r="AH10" s="14"/>
      <c r="AI10" s="14"/>
      <c r="AJ10" s="14"/>
      <c r="AK10" s="14"/>
      <c r="AL10" s="14">
        <v>0</v>
      </c>
      <c r="AM10" s="14">
        <v>0</v>
      </c>
      <c r="AN10" s="14">
        <v>32.643157554208301</v>
      </c>
      <c r="AO10" s="14"/>
      <c r="AP10" s="14"/>
      <c r="AQ10" s="14"/>
      <c r="AR10" s="14">
        <v>0.32643157554208302</v>
      </c>
      <c r="AS10" s="14">
        <v>18.286590137761099</v>
      </c>
      <c r="AT10" s="14">
        <v>-1.2848238137848999E-2</v>
      </c>
      <c r="AU10" s="14">
        <v>-0.32023721357982099</v>
      </c>
      <c r="AV10" s="14"/>
      <c r="AW10" s="14"/>
    </row>
    <row r="11" spans="1:49" s="7" customFormat="1" ht="24" x14ac:dyDescent="0.35">
      <c r="A11" s="14" t="s">
        <v>17</v>
      </c>
      <c r="B11" s="15" t="s">
        <v>5</v>
      </c>
      <c r="C11" s="14" t="s">
        <v>18</v>
      </c>
      <c r="D11" s="14" t="str">
        <f t="shared" ref="D11:D74" si="0">C11&amp;"&lt;XBUE&gt;"</f>
        <v>AF20D&lt;XBUE&gt;</v>
      </c>
      <c r="E11" s="16" t="s">
        <v>7</v>
      </c>
      <c r="F11" s="16" t="s">
        <v>7</v>
      </c>
      <c r="G11" s="16" t="s">
        <v>8</v>
      </c>
      <c r="H11" s="16" t="s">
        <v>9</v>
      </c>
      <c r="I11" s="16" t="s">
        <v>10</v>
      </c>
      <c r="J11" s="16" t="s">
        <v>11</v>
      </c>
      <c r="K11" s="16" t="s">
        <v>12</v>
      </c>
      <c r="L11" s="16" t="s">
        <v>13</v>
      </c>
      <c r="M11" s="16">
        <v>43294</v>
      </c>
      <c r="N11" s="16">
        <v>44104</v>
      </c>
      <c r="O11" s="14" t="s">
        <v>14</v>
      </c>
      <c r="P11" s="14" t="s">
        <v>15</v>
      </c>
      <c r="Q11" s="14" t="s">
        <v>19</v>
      </c>
      <c r="R11" s="14">
        <v>35.299999999988401</v>
      </c>
      <c r="S11" s="14">
        <v>35.299999999988401</v>
      </c>
      <c r="T11" s="14">
        <v>0</v>
      </c>
      <c r="U11" s="14">
        <v>393.79000000003703</v>
      </c>
      <c r="V11" s="14">
        <v>4.5</v>
      </c>
      <c r="W11" s="14">
        <v>100</v>
      </c>
      <c r="X11" s="14">
        <v>35.299999999988401</v>
      </c>
      <c r="Y11" s="14">
        <v>100</v>
      </c>
      <c r="Z11" s="14">
        <v>117.106299999985</v>
      </c>
      <c r="AA11" s="14">
        <v>0.22000000000002701</v>
      </c>
      <c r="AB11" s="14"/>
      <c r="AC11" s="14"/>
      <c r="AD11" s="14">
        <v>-7.10526315788593</v>
      </c>
      <c r="AE11" s="14">
        <v>0.85714285705762405</v>
      </c>
      <c r="AF11" s="14">
        <v>5.66893422728754E-2</v>
      </c>
      <c r="AG11" s="14"/>
      <c r="AH11" s="14"/>
      <c r="AI11" s="14"/>
      <c r="AJ11" s="14"/>
      <c r="AK11" s="14"/>
      <c r="AL11" s="14">
        <v>-3.0219780221159499E-2</v>
      </c>
      <c r="AM11" s="14">
        <v>-3.0219780221159498</v>
      </c>
      <c r="AN11" s="14">
        <v>-2.67438654545913</v>
      </c>
      <c r="AO11" s="14"/>
      <c r="AP11" s="14"/>
      <c r="AQ11" s="14"/>
      <c r="AR11" s="14">
        <v>5.9127377429831499E-2</v>
      </c>
      <c r="AS11" s="14">
        <v>1.4737263110512899</v>
      </c>
      <c r="AT11" s="14">
        <v>-3.0219780221159499E-2</v>
      </c>
      <c r="AU11" s="14">
        <v>0.20078735864837699</v>
      </c>
      <c r="AV11" s="14"/>
      <c r="AW11" s="14"/>
    </row>
    <row r="12" spans="1:49" s="7" customFormat="1" ht="36" x14ac:dyDescent="0.35">
      <c r="A12" s="14" t="s">
        <v>20</v>
      </c>
      <c r="B12" s="15" t="s">
        <v>21</v>
      </c>
      <c r="C12" s="14" t="s">
        <v>22</v>
      </c>
      <c r="D12" s="14" t="str">
        <f t="shared" si="0"/>
        <v>CO26&lt;XBUE&gt;</v>
      </c>
      <c r="E12" s="16" t="s">
        <v>23</v>
      </c>
      <c r="F12" s="16" t="s">
        <v>24</v>
      </c>
      <c r="G12" s="16" t="s">
        <v>25</v>
      </c>
      <c r="H12" s="16" t="s">
        <v>26</v>
      </c>
      <c r="I12" s="16" t="s">
        <v>27</v>
      </c>
      <c r="J12" s="16" t="s">
        <v>11</v>
      </c>
      <c r="K12" s="16" t="s">
        <v>28</v>
      </c>
      <c r="L12" s="16" t="s">
        <v>13</v>
      </c>
      <c r="M12" s="16">
        <v>42670</v>
      </c>
      <c r="N12" s="16">
        <v>46322</v>
      </c>
      <c r="O12" s="14" t="s">
        <v>14</v>
      </c>
      <c r="P12" s="14" t="s">
        <v>14</v>
      </c>
      <c r="Q12" s="14" t="s">
        <v>16</v>
      </c>
      <c r="R12" s="14">
        <v>4400</v>
      </c>
      <c r="S12" s="14">
        <v>4381.26299200207</v>
      </c>
      <c r="T12" s="14">
        <v>0.16000000000008199</v>
      </c>
      <c r="U12" s="14">
        <v>47.979999999981402</v>
      </c>
      <c r="V12" s="14">
        <v>7.125</v>
      </c>
      <c r="W12" s="14">
        <v>81.410000000032596</v>
      </c>
      <c r="X12" s="14">
        <v>46.150000000023297</v>
      </c>
      <c r="Y12" s="14">
        <v>81.25</v>
      </c>
      <c r="Z12" s="14">
        <v>117.106299999985</v>
      </c>
      <c r="AA12" s="14">
        <v>1.75</v>
      </c>
      <c r="AB12" s="14">
        <v>1.95991250000043</v>
      </c>
      <c r="AC12" s="14"/>
      <c r="AD12" s="14">
        <v>2.3255813954165201</v>
      </c>
      <c r="AE12" s="14">
        <v>2.3493835775298102</v>
      </c>
      <c r="AF12" s="14">
        <v>17.0260947539646</v>
      </c>
      <c r="AG12" s="14"/>
      <c r="AH12" s="14"/>
      <c r="AI12" s="14">
        <v>93.741886662785006</v>
      </c>
      <c r="AJ12" s="14">
        <v>206.62299412977899</v>
      </c>
      <c r="AK12" s="14">
        <v>353.079778530635</v>
      </c>
      <c r="AL12" s="14">
        <v>1.4994232988101401E-2</v>
      </c>
      <c r="AM12" s="14">
        <v>1.4994232988101399</v>
      </c>
      <c r="AN12" s="14">
        <v>52.511426711687797</v>
      </c>
      <c r="AO12" s="14"/>
      <c r="AP12" s="14"/>
      <c r="AQ12" s="14"/>
      <c r="AR12" s="14">
        <v>0.50258416998782196</v>
      </c>
      <c r="AS12" s="14">
        <v>28.154600886963301</v>
      </c>
      <c r="AT12" s="14">
        <v>-4.4576523023351902E-3</v>
      </c>
      <c r="AU12" s="14">
        <v>-0.11110520657311999</v>
      </c>
      <c r="AV12" s="14"/>
      <c r="AW12" s="14"/>
    </row>
    <row r="13" spans="1:49" s="7" customFormat="1" ht="36" x14ac:dyDescent="0.35">
      <c r="A13" s="14" t="s">
        <v>29</v>
      </c>
      <c r="B13" s="15" t="s">
        <v>21</v>
      </c>
      <c r="C13" s="14" t="s">
        <v>30</v>
      </c>
      <c r="D13" s="14" t="str">
        <f t="shared" si="0"/>
        <v>CO26D&lt;XBUE&gt;</v>
      </c>
      <c r="E13" s="16" t="s">
        <v>23</v>
      </c>
      <c r="F13" s="16" t="s">
        <v>24</v>
      </c>
      <c r="G13" s="16" t="s">
        <v>25</v>
      </c>
      <c r="H13" s="16" t="s">
        <v>26</v>
      </c>
      <c r="I13" s="16" t="s">
        <v>27</v>
      </c>
      <c r="J13" s="16" t="s">
        <v>11</v>
      </c>
      <c r="K13" s="16" t="s">
        <v>28</v>
      </c>
      <c r="L13" s="16" t="s">
        <v>13</v>
      </c>
      <c r="M13" s="16">
        <v>42670</v>
      </c>
      <c r="N13" s="16">
        <v>46322</v>
      </c>
      <c r="O13" s="14" t="s">
        <v>14</v>
      </c>
      <c r="P13" s="14" t="s">
        <v>14</v>
      </c>
      <c r="Q13" s="14" t="s">
        <v>19</v>
      </c>
      <c r="R13" s="14">
        <v>38</v>
      </c>
      <c r="S13" s="14">
        <v>37.840000000025597</v>
      </c>
      <c r="T13" s="14">
        <v>0.16000000000008199</v>
      </c>
      <c r="U13" s="14">
        <v>47.140000000013998</v>
      </c>
      <c r="V13" s="14">
        <v>7.125</v>
      </c>
      <c r="W13" s="14">
        <v>81.410000000032596</v>
      </c>
      <c r="X13" s="14">
        <v>46.679999999993001</v>
      </c>
      <c r="Y13" s="14">
        <v>81.25</v>
      </c>
      <c r="Z13" s="14">
        <v>117.106299999985</v>
      </c>
      <c r="AA13" s="14">
        <v>1.7700000000004401</v>
      </c>
      <c r="AB13" s="14">
        <v>1.97859450000033</v>
      </c>
      <c r="AC13" s="14"/>
      <c r="AD13" s="14">
        <v>-2.5641025640652502</v>
      </c>
      <c r="AE13" s="14">
        <v>1.3333333334230699</v>
      </c>
      <c r="AF13" s="14">
        <v>-6.6134219764571798</v>
      </c>
      <c r="AG13" s="14"/>
      <c r="AH13" s="14"/>
      <c r="AI13" s="14">
        <v>-20.961476391938</v>
      </c>
      <c r="AJ13" s="14">
        <v>-35.859135585720701</v>
      </c>
      <c r="AK13" s="14">
        <v>-33.385366737726102</v>
      </c>
      <c r="AL13" s="14">
        <v>-2.3136246787544199E-2</v>
      </c>
      <c r="AM13" s="14">
        <v>-2.3136246787544201</v>
      </c>
      <c r="AN13" s="14">
        <v>16.1022321375785</v>
      </c>
      <c r="AO13" s="14"/>
      <c r="AP13" s="14"/>
      <c r="AQ13" s="14"/>
      <c r="AR13" s="14">
        <v>0.18852021846047101</v>
      </c>
      <c r="AS13" s="14">
        <v>10.5608410030045</v>
      </c>
      <c r="AT13" s="14">
        <v>-2.3136246787544199E-2</v>
      </c>
      <c r="AU13" s="14">
        <v>1.0354134637350201</v>
      </c>
      <c r="AV13" s="14"/>
      <c r="AW13" s="14"/>
    </row>
    <row r="14" spans="1:49" s="7" customFormat="1" ht="24" customHeight="1" x14ac:dyDescent="0.35">
      <c r="A14" s="14" t="s">
        <v>31</v>
      </c>
      <c r="B14" s="15" t="s">
        <v>32</v>
      </c>
      <c r="C14" s="14" t="s">
        <v>33</v>
      </c>
      <c r="D14" s="14" t="str">
        <f t="shared" si="0"/>
        <v>BDC22&lt;XBUE&gt;</v>
      </c>
      <c r="E14" s="16" t="s">
        <v>23</v>
      </c>
      <c r="F14" s="16" t="s">
        <v>34</v>
      </c>
      <c r="G14" s="16" t="s">
        <v>25</v>
      </c>
      <c r="H14" s="16" t="s">
        <v>35</v>
      </c>
      <c r="I14" s="16" t="s">
        <v>36</v>
      </c>
      <c r="J14" s="16" t="s">
        <v>11</v>
      </c>
      <c r="K14" s="16" t="s">
        <v>12</v>
      </c>
      <c r="L14" s="16" t="s">
        <v>13</v>
      </c>
      <c r="M14" s="16">
        <v>42758</v>
      </c>
      <c r="N14" s="16">
        <v>44584</v>
      </c>
      <c r="O14" s="14" t="s">
        <v>15</v>
      </c>
      <c r="P14" s="14" t="s">
        <v>15</v>
      </c>
      <c r="Q14" s="14" t="s">
        <v>16</v>
      </c>
      <c r="R14" s="14">
        <v>87.5</v>
      </c>
      <c r="S14" s="14">
        <v>86.609999999986002</v>
      </c>
      <c r="T14" s="14">
        <v>0.89000000000032697</v>
      </c>
      <c r="U14" s="14">
        <v>38.5599999999977</v>
      </c>
      <c r="V14" s="14">
        <v>23.310999999987001</v>
      </c>
      <c r="W14" s="14">
        <v>100.890000000014</v>
      </c>
      <c r="X14" s="14">
        <v>86.719999999972103</v>
      </c>
      <c r="Y14" s="14">
        <v>100</v>
      </c>
      <c r="Z14" s="14">
        <v>117.106299999985</v>
      </c>
      <c r="AA14" s="14">
        <v>1.29999999999927</v>
      </c>
      <c r="AB14" s="14">
        <v>1.4253200000002799</v>
      </c>
      <c r="AC14" s="14"/>
      <c r="AD14" s="14"/>
      <c r="AE14" s="14">
        <v>9.375</v>
      </c>
      <c r="AF14" s="14">
        <v>11.770266395076799</v>
      </c>
      <c r="AG14" s="14"/>
      <c r="AH14" s="14"/>
      <c r="AI14" s="14"/>
      <c r="AJ14" s="14"/>
      <c r="AK14" s="14">
        <v>198.56464105541801</v>
      </c>
      <c r="AL14" s="14"/>
      <c r="AM14" s="14">
        <v>1.74418604656239</v>
      </c>
      <c r="AN14" s="14">
        <v>10.886207790826999</v>
      </c>
      <c r="AO14" s="14"/>
      <c r="AP14" s="14"/>
      <c r="AQ14" s="14"/>
      <c r="AR14" s="14">
        <v>0.123529411765048</v>
      </c>
      <c r="AS14" s="14">
        <v>5.03353645159397</v>
      </c>
      <c r="AT14" s="14">
        <v>1.7441860465623901E-2</v>
      </c>
      <c r="AU14" s="14">
        <v>0.41009587051463298</v>
      </c>
      <c r="AV14" s="14"/>
      <c r="AW14" s="14"/>
    </row>
    <row r="15" spans="1:49" s="7" customFormat="1" ht="36" customHeight="1" x14ac:dyDescent="0.35">
      <c r="A15" s="14" t="s">
        <v>37</v>
      </c>
      <c r="B15" s="15" t="s">
        <v>38</v>
      </c>
      <c r="C15" s="14" t="s">
        <v>39</v>
      </c>
      <c r="D15" s="14" t="str">
        <f t="shared" si="0"/>
        <v>BDC24&lt;XBUE&gt;</v>
      </c>
      <c r="E15" s="16" t="s">
        <v>23</v>
      </c>
      <c r="F15" s="16" t="s">
        <v>34</v>
      </c>
      <c r="G15" s="16" t="s">
        <v>25</v>
      </c>
      <c r="H15" s="16" t="s">
        <v>35</v>
      </c>
      <c r="I15" s="16" t="s">
        <v>36</v>
      </c>
      <c r="J15" s="16" t="s">
        <v>11</v>
      </c>
      <c r="K15" s="16" t="s">
        <v>12</v>
      </c>
      <c r="L15" s="16" t="s">
        <v>13</v>
      </c>
      <c r="M15" s="16">
        <v>42823</v>
      </c>
      <c r="N15" s="16">
        <v>45380</v>
      </c>
      <c r="O15" s="14" t="s">
        <v>15</v>
      </c>
      <c r="P15" s="14" t="s">
        <v>15</v>
      </c>
      <c r="Q15" s="14" t="s">
        <v>16</v>
      </c>
      <c r="R15" s="14">
        <v>70</v>
      </c>
      <c r="S15" s="14">
        <v>67.520000000018598</v>
      </c>
      <c r="T15" s="14">
        <v>2.4799999999995599</v>
      </c>
      <c r="U15" s="14">
        <v>43.969999999972103</v>
      </c>
      <c r="V15" s="14">
        <v>23.8569999999891</v>
      </c>
      <c r="W15" s="14">
        <v>102.479999999981</v>
      </c>
      <c r="X15" s="14">
        <v>68.300000000046595</v>
      </c>
      <c r="Y15" s="14">
        <v>100</v>
      </c>
      <c r="Z15" s="14">
        <v>117.106299999985</v>
      </c>
      <c r="AA15" s="14">
        <v>2.11999999999898</v>
      </c>
      <c r="AB15" s="14">
        <v>2.35304099999848</v>
      </c>
      <c r="AC15" s="14"/>
      <c r="AD15" s="14">
        <v>-2.7777777777373598</v>
      </c>
      <c r="AE15" s="14">
        <v>3.0927835050533798</v>
      </c>
      <c r="AF15" s="14">
        <v>2.9411764706310399</v>
      </c>
      <c r="AG15" s="14"/>
      <c r="AH15" s="14"/>
      <c r="AI15" s="14">
        <v>65.327149464283096</v>
      </c>
      <c r="AJ15" s="14"/>
      <c r="AK15" s="14">
        <v>169.50984031171501</v>
      </c>
      <c r="AL15" s="14">
        <v>0</v>
      </c>
      <c r="AM15" s="14">
        <v>0</v>
      </c>
      <c r="AN15" s="14">
        <v>0</v>
      </c>
      <c r="AO15" s="14"/>
      <c r="AP15" s="14"/>
      <c r="AQ15" s="14"/>
      <c r="AR15" s="14">
        <v>0.123345984795451</v>
      </c>
      <c r="AS15" s="14">
        <v>3.0743494986137399</v>
      </c>
      <c r="AT15" s="14">
        <v>0</v>
      </c>
      <c r="AU15" s="14">
        <v>0</v>
      </c>
      <c r="AV15" s="14"/>
      <c r="AW15" s="14"/>
    </row>
    <row r="16" spans="1:49" s="7" customFormat="1" ht="24" customHeight="1" x14ac:dyDescent="0.35">
      <c r="A16" s="14" t="s">
        <v>40</v>
      </c>
      <c r="B16" s="15" t="s">
        <v>41</v>
      </c>
      <c r="C16" s="14" t="s">
        <v>42</v>
      </c>
      <c r="D16" s="14" t="str">
        <f t="shared" si="0"/>
        <v>BDC28&lt;XBUE&gt;</v>
      </c>
      <c r="E16" s="16" t="s">
        <v>23</v>
      </c>
      <c r="F16" s="16" t="s">
        <v>34</v>
      </c>
      <c r="G16" s="16" t="s">
        <v>25</v>
      </c>
      <c r="H16" s="16" t="s">
        <v>35</v>
      </c>
      <c r="I16" s="16" t="s">
        <v>36</v>
      </c>
      <c r="J16" s="16" t="s">
        <v>11</v>
      </c>
      <c r="K16" s="16" t="s">
        <v>12</v>
      </c>
      <c r="L16" s="16" t="s">
        <v>13</v>
      </c>
      <c r="M16" s="16">
        <v>43061</v>
      </c>
      <c r="N16" s="16">
        <v>46805</v>
      </c>
      <c r="O16" s="14" t="s">
        <v>15</v>
      </c>
      <c r="P16" s="14" t="s">
        <v>15</v>
      </c>
      <c r="Q16" s="14" t="s">
        <v>16</v>
      </c>
      <c r="R16" s="14">
        <v>72</v>
      </c>
      <c r="S16" s="14">
        <v>66.099999999976703</v>
      </c>
      <c r="T16" s="14">
        <v>5.9000000000014596</v>
      </c>
      <c r="U16" s="14">
        <v>40.0599999999977</v>
      </c>
      <c r="V16" s="14">
        <v>29.508999999990898</v>
      </c>
      <c r="W16" s="14">
        <v>105.900000000023</v>
      </c>
      <c r="X16" s="14">
        <v>67.989999999990701</v>
      </c>
      <c r="Y16" s="14">
        <v>100</v>
      </c>
      <c r="Z16" s="14">
        <v>117.106299999985</v>
      </c>
      <c r="AA16" s="14">
        <v>2.5499999999992702</v>
      </c>
      <c r="AB16" s="14">
        <v>2.8053824999988102</v>
      </c>
      <c r="AC16" s="14"/>
      <c r="AD16" s="14">
        <v>1.4285714285506399</v>
      </c>
      <c r="AE16" s="14">
        <v>10.9375</v>
      </c>
      <c r="AF16" s="14">
        <v>-15.9763313609874</v>
      </c>
      <c r="AG16" s="14"/>
      <c r="AH16" s="14"/>
      <c r="AI16" s="14">
        <v>53.844309949083303</v>
      </c>
      <c r="AJ16" s="14">
        <v>96.849650905816802</v>
      </c>
      <c r="AK16" s="14"/>
      <c r="AL16" s="14">
        <v>-1.38888888886868E-2</v>
      </c>
      <c r="AM16" s="14">
        <v>-1.3888888888686799</v>
      </c>
      <c r="AN16" s="14">
        <v>-15.9763313609874</v>
      </c>
      <c r="AO16" s="14"/>
      <c r="AP16" s="14"/>
      <c r="AQ16" s="14"/>
      <c r="AR16" s="14">
        <v>0.12804878048889801</v>
      </c>
      <c r="AS16" s="14">
        <v>2.86566992442124</v>
      </c>
      <c r="AT16" s="14">
        <v>-0.14792899408261301</v>
      </c>
      <c r="AU16" s="14">
        <v>-8.28693388433196</v>
      </c>
      <c r="AV16" s="14"/>
      <c r="AW16" s="14"/>
    </row>
    <row r="17" spans="1:49" s="7" customFormat="1" ht="12" customHeight="1" x14ac:dyDescent="0.35">
      <c r="A17" s="14" t="s">
        <v>43</v>
      </c>
      <c r="B17" s="15" t="s">
        <v>44</v>
      </c>
      <c r="C17" s="14" t="s">
        <v>45</v>
      </c>
      <c r="D17" s="14" t="str">
        <f t="shared" si="0"/>
        <v>PR15&lt;XBUE&gt;</v>
      </c>
      <c r="E17" s="16" t="s">
        <v>7</v>
      </c>
      <c r="F17" s="16" t="s">
        <v>7</v>
      </c>
      <c r="G17" s="16" t="s">
        <v>8</v>
      </c>
      <c r="H17" s="16" t="s">
        <v>35</v>
      </c>
      <c r="I17" s="16" t="s">
        <v>36</v>
      </c>
      <c r="J17" s="16" t="s">
        <v>11</v>
      </c>
      <c r="K17" s="16" t="s">
        <v>12</v>
      </c>
      <c r="L17" s="16" t="s">
        <v>13</v>
      </c>
      <c r="M17" s="16">
        <v>40182</v>
      </c>
      <c r="N17" s="16">
        <v>44838</v>
      </c>
      <c r="O17" s="14" t="s">
        <v>15</v>
      </c>
      <c r="P17" s="14" t="s">
        <v>15</v>
      </c>
      <c r="Q17" s="14" t="s">
        <v>16</v>
      </c>
      <c r="R17" s="14">
        <v>113.30000000004701</v>
      </c>
      <c r="S17" s="14">
        <v>109.890000000014</v>
      </c>
      <c r="T17" s="14">
        <v>3.40999999999985</v>
      </c>
      <c r="U17" s="14">
        <v>44.090000000025597</v>
      </c>
      <c r="V17" s="14">
        <v>30.040000000008099</v>
      </c>
      <c r="W17" s="14">
        <v>136.770000000019</v>
      </c>
      <c r="X17" s="14">
        <v>82.839999999967404</v>
      </c>
      <c r="Y17" s="14">
        <v>76</v>
      </c>
      <c r="Z17" s="14">
        <v>117.106299999985</v>
      </c>
      <c r="AA17" s="14">
        <v>0.94999999999981799</v>
      </c>
      <c r="AB17" s="14">
        <v>1.0547137499997901</v>
      </c>
      <c r="AC17" s="14"/>
      <c r="AD17" s="14">
        <v>1.16071428583382</v>
      </c>
      <c r="AE17" s="14">
        <v>5.1996285979839696</v>
      </c>
      <c r="AF17" s="14">
        <v>19.325961032154702</v>
      </c>
      <c r="AG17" s="14"/>
      <c r="AH17" s="14"/>
      <c r="AI17" s="14">
        <v>116.498827405623</v>
      </c>
      <c r="AJ17" s="14">
        <v>208.97719412343599</v>
      </c>
      <c r="AK17" s="14">
        <v>230.42038139724201</v>
      </c>
      <c r="AL17" s="14">
        <v>7.1111111119535097E-3</v>
      </c>
      <c r="AM17" s="14">
        <v>0.71111111119535098</v>
      </c>
      <c r="AN17" s="14">
        <v>17.253945419361099</v>
      </c>
      <c r="AO17" s="14"/>
      <c r="AP17" s="14"/>
      <c r="AQ17" s="14"/>
      <c r="AR17" s="14">
        <v>0.164260270050436</v>
      </c>
      <c r="AS17" s="14">
        <v>9.2018066246807599</v>
      </c>
      <c r="AT17" s="14">
        <v>7.1111111119535097E-3</v>
      </c>
      <c r="AU17" s="14">
        <v>0.43312893330119601</v>
      </c>
      <c r="AV17" s="14"/>
      <c r="AW17" s="14"/>
    </row>
    <row r="18" spans="1:49" s="7" customFormat="1" ht="12" customHeight="1" x14ac:dyDescent="0.35">
      <c r="A18" s="14" t="s">
        <v>46</v>
      </c>
      <c r="B18" s="15" t="s">
        <v>47</v>
      </c>
      <c r="C18" s="14" t="s">
        <v>48</v>
      </c>
      <c r="D18" s="14" t="str">
        <f t="shared" si="0"/>
        <v>PR13&lt;XBUE&gt;</v>
      </c>
      <c r="E18" s="16" t="s">
        <v>7</v>
      </c>
      <c r="F18" s="16" t="s">
        <v>7</v>
      </c>
      <c r="G18" s="16" t="s">
        <v>8</v>
      </c>
      <c r="H18" s="16" t="s">
        <v>49</v>
      </c>
      <c r="I18" s="16" t="s">
        <v>50</v>
      </c>
      <c r="J18" s="16" t="s">
        <v>11</v>
      </c>
      <c r="K18" s="16" t="s">
        <v>12</v>
      </c>
      <c r="L18" s="16" t="s">
        <v>13</v>
      </c>
      <c r="M18" s="16">
        <v>38061</v>
      </c>
      <c r="N18" s="16">
        <v>45366</v>
      </c>
      <c r="O18" s="14" t="s">
        <v>15</v>
      </c>
      <c r="P18" s="14" t="s">
        <v>15</v>
      </c>
      <c r="Q18" s="14" t="s">
        <v>16</v>
      </c>
      <c r="R18" s="14">
        <v>630</v>
      </c>
      <c r="S18" s="14">
        <v>629.16000000014901</v>
      </c>
      <c r="T18" s="14">
        <v>0.84000000000014596</v>
      </c>
      <c r="U18" s="14">
        <v>8.0099999999947595</v>
      </c>
      <c r="V18" s="14">
        <v>2</v>
      </c>
      <c r="W18" s="14">
        <v>684.12000000011199</v>
      </c>
      <c r="X18" s="14">
        <v>92.089999999967404</v>
      </c>
      <c r="Y18" s="14">
        <v>39.409999999974403</v>
      </c>
      <c r="Z18" s="14">
        <v>117.106299999985</v>
      </c>
      <c r="AA18" s="14">
        <v>1.8199999999997101</v>
      </c>
      <c r="AB18" s="14">
        <v>1.83214849999968</v>
      </c>
      <c r="AC18" s="14"/>
      <c r="AD18" s="14">
        <v>3.6184210526698699</v>
      </c>
      <c r="AE18" s="14">
        <v>2.4390243903326301</v>
      </c>
      <c r="AF18" s="14">
        <v>41.971511050011003</v>
      </c>
      <c r="AG18" s="14"/>
      <c r="AH18" s="14"/>
      <c r="AI18" s="14">
        <v>160.460892457282</v>
      </c>
      <c r="AJ18" s="14">
        <v>207.00333914905801</v>
      </c>
      <c r="AK18" s="14">
        <v>261.10099190939201</v>
      </c>
      <c r="AL18" s="14">
        <v>5.52763819086977E-2</v>
      </c>
      <c r="AM18" s="14">
        <v>5.5276381908697703</v>
      </c>
      <c r="AN18" s="14">
        <v>51.546333888312802</v>
      </c>
      <c r="AO18" s="14"/>
      <c r="AP18" s="14"/>
      <c r="AQ18" s="14"/>
      <c r="AR18" s="14">
        <v>0.43608192589483202</v>
      </c>
      <c r="AS18" s="14">
        <v>24.4291669152305</v>
      </c>
      <c r="AT18" s="14">
        <v>4.1167927456626799E-2</v>
      </c>
      <c r="AU18" s="14">
        <v>0.92131835315143695</v>
      </c>
      <c r="AV18" s="14"/>
      <c r="AW18" s="14"/>
    </row>
    <row r="19" spans="1:49" s="7" customFormat="1" ht="24" customHeight="1" x14ac:dyDescent="0.35">
      <c r="A19" s="14" t="s">
        <v>51</v>
      </c>
      <c r="B19" s="15" t="s">
        <v>52</v>
      </c>
      <c r="C19" s="14" t="s">
        <v>53</v>
      </c>
      <c r="D19" s="14" t="str">
        <f t="shared" si="0"/>
        <v>AA22&lt;XBUE&gt;</v>
      </c>
      <c r="E19" s="16" t="s">
        <v>7</v>
      </c>
      <c r="F19" s="16" t="s">
        <v>7</v>
      </c>
      <c r="G19" s="16" t="s">
        <v>8</v>
      </c>
      <c r="H19" s="16" t="s">
        <v>35</v>
      </c>
      <c r="I19" s="16" t="s">
        <v>36</v>
      </c>
      <c r="J19" s="16" t="s">
        <v>11</v>
      </c>
      <c r="K19" s="16" t="s">
        <v>12</v>
      </c>
      <c r="L19" s="16" t="s">
        <v>13</v>
      </c>
      <c r="M19" s="16">
        <v>42828</v>
      </c>
      <c r="N19" s="16">
        <v>44654</v>
      </c>
      <c r="O19" s="14" t="s">
        <v>15</v>
      </c>
      <c r="P19" s="14" t="s">
        <v>15</v>
      </c>
      <c r="Q19" s="14" t="s">
        <v>16</v>
      </c>
      <c r="R19" s="14">
        <v>77</v>
      </c>
      <c r="S19" s="14">
        <v>74.920000000041895</v>
      </c>
      <c r="T19" s="14">
        <v>2.0800000000017498</v>
      </c>
      <c r="U19" s="14">
        <v>46.369999999995301</v>
      </c>
      <c r="V19" s="14">
        <v>22.318999999988598</v>
      </c>
      <c r="W19" s="14">
        <v>102.07999999995801</v>
      </c>
      <c r="X19" s="14">
        <v>75.430000000051194</v>
      </c>
      <c r="Y19" s="14">
        <v>100</v>
      </c>
      <c r="Z19" s="14">
        <v>117.106299999985</v>
      </c>
      <c r="AA19" s="14">
        <v>1.3700000000007999</v>
      </c>
      <c r="AB19" s="14">
        <v>1.52881725000043</v>
      </c>
      <c r="AC19" s="14"/>
      <c r="AD19" s="14">
        <v>0.52219321150914799</v>
      </c>
      <c r="AE19" s="14">
        <v>8.7100893997558195</v>
      </c>
      <c r="AF19" s="14">
        <v>21.2535612534266</v>
      </c>
      <c r="AG19" s="14"/>
      <c r="AH19" s="14"/>
      <c r="AI19" s="14">
        <v>61.787307172373403</v>
      </c>
      <c r="AJ19" s="14">
        <v>127.46774351073</v>
      </c>
      <c r="AK19" s="14">
        <v>176.898286891868</v>
      </c>
      <c r="AL19" s="14">
        <v>1.6501650165082499E-2</v>
      </c>
      <c r="AM19" s="14">
        <v>1.65016501650825</v>
      </c>
      <c r="AN19" s="14">
        <v>23.854505876981399</v>
      </c>
      <c r="AO19" s="14"/>
      <c r="AP19" s="14"/>
      <c r="AQ19" s="14"/>
      <c r="AR19" s="14">
        <v>0.21843880781670999</v>
      </c>
      <c r="AS19" s="14">
        <v>12.236870597116599</v>
      </c>
      <c r="AT19" s="14">
        <v>1.6501650165082499E-2</v>
      </c>
      <c r="AU19" s="14">
        <v>1.36032665214967</v>
      </c>
      <c r="AV19" s="14"/>
      <c r="AW19" s="14"/>
    </row>
    <row r="20" spans="1:49" s="7" customFormat="1" ht="24" customHeight="1" x14ac:dyDescent="0.35">
      <c r="A20" s="14" t="s">
        <v>54</v>
      </c>
      <c r="B20" s="15" t="s">
        <v>55</v>
      </c>
      <c r="C20" s="14" t="s">
        <v>56</v>
      </c>
      <c r="D20" s="14" t="str">
        <f t="shared" si="0"/>
        <v>AM20&lt;XBUE&gt;</v>
      </c>
      <c r="E20" s="16" t="s">
        <v>7</v>
      </c>
      <c r="F20" s="16" t="s">
        <v>7</v>
      </c>
      <c r="G20" s="16" t="s">
        <v>8</v>
      </c>
      <c r="H20" s="16" t="s">
        <v>35</v>
      </c>
      <c r="I20" s="16" t="s">
        <v>36</v>
      </c>
      <c r="J20" s="16" t="s">
        <v>11</v>
      </c>
      <c r="K20" s="16" t="s">
        <v>12</v>
      </c>
      <c r="L20" s="16" t="s">
        <v>13</v>
      </c>
      <c r="M20" s="16">
        <v>42430</v>
      </c>
      <c r="N20" s="16">
        <v>43891</v>
      </c>
      <c r="O20" s="14" t="s">
        <v>15</v>
      </c>
      <c r="P20" s="14" t="s">
        <v>15</v>
      </c>
      <c r="Q20" s="14" t="s">
        <v>16</v>
      </c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>
        <v>8.4210526314563994E-2</v>
      </c>
      <c r="AS20" s="14">
        <v>2.09891379749868</v>
      </c>
      <c r="AT20" s="14">
        <v>4.8543689335929204E-3</v>
      </c>
      <c r="AU20" s="14">
        <v>0.108638434524037</v>
      </c>
      <c r="AV20" s="14"/>
      <c r="AW20" s="14"/>
    </row>
    <row r="21" spans="1:49" s="7" customFormat="1" ht="24" customHeight="1" x14ac:dyDescent="0.35">
      <c r="A21" s="14" t="s">
        <v>57</v>
      </c>
      <c r="B21" s="15" t="s">
        <v>58</v>
      </c>
      <c r="C21" s="14" t="s">
        <v>59</v>
      </c>
      <c r="D21" s="14" t="str">
        <f t="shared" si="0"/>
        <v>AA25&lt;XBUE&gt;</v>
      </c>
      <c r="E21" s="16" t="s">
        <v>7</v>
      </c>
      <c r="F21" s="16" t="s">
        <v>7</v>
      </c>
      <c r="G21" s="16" t="s">
        <v>8</v>
      </c>
      <c r="H21" s="16" t="s">
        <v>26</v>
      </c>
      <c r="I21" s="16" t="s">
        <v>27</v>
      </c>
      <c r="J21" s="16" t="s">
        <v>11</v>
      </c>
      <c r="K21" s="16" t="s">
        <v>12</v>
      </c>
      <c r="L21" s="16" t="s">
        <v>13</v>
      </c>
      <c r="M21" s="16">
        <v>42843</v>
      </c>
      <c r="N21" s="16">
        <v>45765</v>
      </c>
      <c r="O21" s="14" t="s">
        <v>14</v>
      </c>
      <c r="P21" s="14" t="s">
        <v>14</v>
      </c>
      <c r="Q21" s="14" t="s">
        <v>16</v>
      </c>
      <c r="R21" s="14">
        <v>2700</v>
      </c>
      <c r="S21" s="14">
        <v>2327.6019660010902</v>
      </c>
      <c r="T21" s="14">
        <v>3.1800000000002902</v>
      </c>
      <c r="U21" s="14">
        <v>72.069999999948806</v>
      </c>
      <c r="V21" s="14">
        <v>5.75</v>
      </c>
      <c r="W21" s="14">
        <v>103.180000000051</v>
      </c>
      <c r="X21" s="14">
        <v>22.350000000005799</v>
      </c>
      <c r="Y21" s="14">
        <v>100</v>
      </c>
      <c r="Z21" s="14">
        <v>117.106299999985</v>
      </c>
      <c r="AA21" s="14">
        <v>1.9300000000002899</v>
      </c>
      <c r="AB21" s="14">
        <v>2.6254755000009</v>
      </c>
      <c r="AC21" s="14"/>
      <c r="AD21" s="14">
        <v>5.8408467268236599</v>
      </c>
      <c r="AE21" s="14">
        <v>-8.4745762711536408</v>
      </c>
      <c r="AF21" s="14">
        <v>5.0788091068170598</v>
      </c>
      <c r="AG21" s="14"/>
      <c r="AH21" s="14"/>
      <c r="AI21" s="14">
        <v>1.20928251126315</v>
      </c>
      <c r="AJ21" s="14">
        <v>44.484868331870501</v>
      </c>
      <c r="AK21" s="14">
        <v>104.387040968519</v>
      </c>
      <c r="AL21" s="14">
        <v>2.2727272727934199E-2</v>
      </c>
      <c r="AM21" s="14">
        <v>2.27272727279342</v>
      </c>
      <c r="AN21" s="14">
        <v>32.678132678149296</v>
      </c>
      <c r="AO21" s="14"/>
      <c r="AP21" s="14"/>
      <c r="AQ21" s="14"/>
      <c r="AR21" s="14">
        <v>0.29729729729675503</v>
      </c>
      <c r="AS21" s="14">
        <v>16.6544973956421</v>
      </c>
      <c r="AT21" s="14">
        <v>1.65289256201504E-2</v>
      </c>
      <c r="AU21" s="14">
        <v>0.41197688175423502</v>
      </c>
      <c r="AV21" s="14"/>
      <c r="AW21" s="14"/>
    </row>
    <row r="22" spans="1:49" s="7" customFormat="1" ht="24" customHeight="1" x14ac:dyDescent="0.35">
      <c r="A22" s="14" t="s">
        <v>60</v>
      </c>
      <c r="B22" s="15" t="s">
        <v>58</v>
      </c>
      <c r="C22" s="14" t="s">
        <v>61</v>
      </c>
      <c r="D22" s="14" t="str">
        <f t="shared" si="0"/>
        <v>AA25D&lt;XBUE&gt;</v>
      </c>
      <c r="E22" s="16" t="s">
        <v>7</v>
      </c>
      <c r="F22" s="16" t="s">
        <v>7</v>
      </c>
      <c r="G22" s="16" t="s">
        <v>8</v>
      </c>
      <c r="H22" s="16" t="s">
        <v>26</v>
      </c>
      <c r="I22" s="16" t="s">
        <v>27</v>
      </c>
      <c r="J22" s="16" t="s">
        <v>11</v>
      </c>
      <c r="K22" s="16" t="s">
        <v>12</v>
      </c>
      <c r="L22" s="16" t="s">
        <v>13</v>
      </c>
      <c r="M22" s="16">
        <v>42843</v>
      </c>
      <c r="N22" s="16">
        <v>45765</v>
      </c>
      <c r="O22" s="14" t="s">
        <v>14</v>
      </c>
      <c r="P22" s="14" t="s">
        <v>14</v>
      </c>
      <c r="Q22" s="14" t="s">
        <v>19</v>
      </c>
      <c r="R22" s="14">
        <v>23.100000000005799</v>
      </c>
      <c r="S22" s="14">
        <v>19.920000000012799</v>
      </c>
      <c r="T22" s="14">
        <v>3.1800000000002902</v>
      </c>
      <c r="U22" s="14">
        <v>71.939999999944106</v>
      </c>
      <c r="V22" s="14">
        <v>5.75</v>
      </c>
      <c r="W22" s="14">
        <v>103.180000000051</v>
      </c>
      <c r="X22" s="14">
        <v>22.390000000013998</v>
      </c>
      <c r="Y22" s="14">
        <v>100</v>
      </c>
      <c r="Z22" s="14">
        <v>117.106299999985</v>
      </c>
      <c r="AA22" s="14">
        <v>1.9300000000002899</v>
      </c>
      <c r="AB22" s="14">
        <v>2.62422099999822</v>
      </c>
      <c r="AC22" s="14"/>
      <c r="AD22" s="14">
        <v>-1.70212765951874</v>
      </c>
      <c r="AE22" s="14">
        <v>-7.6000000000058199</v>
      </c>
      <c r="AF22" s="14">
        <v>-19.512195121933502</v>
      </c>
      <c r="AG22" s="14"/>
      <c r="AH22" s="14"/>
      <c r="AI22" s="14">
        <v>-60.975959598901703</v>
      </c>
      <c r="AJ22" s="14">
        <v>-72.677961144247107</v>
      </c>
      <c r="AK22" s="14">
        <v>-72.924253904377096</v>
      </c>
      <c r="AL22" s="14">
        <v>-2.7368421052415201E-2</v>
      </c>
      <c r="AM22" s="14">
        <v>-2.7368421052415202</v>
      </c>
      <c r="AN22" s="14">
        <v>-4.0299127545076798</v>
      </c>
      <c r="AO22" s="14"/>
      <c r="AP22" s="14"/>
      <c r="AQ22" s="14"/>
      <c r="AR22" s="14">
        <v>7.62331838559476E-2</v>
      </c>
      <c r="AS22" s="14">
        <v>1.90008171691792</v>
      </c>
      <c r="AT22" s="14">
        <v>-2.7368421052415201E-2</v>
      </c>
      <c r="AU22" s="14">
        <v>-0.74475676687667103</v>
      </c>
      <c r="AV22" s="14"/>
      <c r="AW22" s="14"/>
    </row>
    <row r="23" spans="1:49" s="7" customFormat="1" ht="24" customHeight="1" x14ac:dyDescent="0.35">
      <c r="A23" s="14" t="s">
        <v>65</v>
      </c>
      <c r="B23" s="15" t="s">
        <v>63</v>
      </c>
      <c r="C23" s="14" t="s">
        <v>66</v>
      </c>
      <c r="D23" s="14" t="str">
        <f t="shared" si="0"/>
        <v>AA37&lt;XBUE&gt;</v>
      </c>
      <c r="E23" s="16" t="s">
        <v>7</v>
      </c>
      <c r="F23" s="16" t="s">
        <v>7</v>
      </c>
      <c r="G23" s="16" t="s">
        <v>8</v>
      </c>
      <c r="H23" s="16" t="s">
        <v>26</v>
      </c>
      <c r="I23" s="16" t="s">
        <v>27</v>
      </c>
      <c r="J23" s="16" t="s">
        <v>11</v>
      </c>
      <c r="K23" s="16" t="s">
        <v>12</v>
      </c>
      <c r="L23" s="16" t="s">
        <v>13</v>
      </c>
      <c r="M23" s="16">
        <v>42843</v>
      </c>
      <c r="N23" s="16">
        <v>50148</v>
      </c>
      <c r="O23" s="14" t="s">
        <v>14</v>
      </c>
      <c r="P23" s="14" t="s">
        <v>14</v>
      </c>
      <c r="Q23" s="14" t="s">
        <v>16</v>
      </c>
      <c r="R23" s="14">
        <v>2725</v>
      </c>
      <c r="S23" s="14">
        <v>2231.9824770018499</v>
      </c>
      <c r="T23" s="14">
        <v>4.2099999999991304</v>
      </c>
      <c r="U23" s="14">
        <v>42.489999999990701</v>
      </c>
      <c r="V23" s="14">
        <v>7.625</v>
      </c>
      <c r="W23" s="14">
        <v>104.209999999963</v>
      </c>
      <c r="X23" s="14">
        <v>22.329999999987201</v>
      </c>
      <c r="Y23" s="14">
        <v>100</v>
      </c>
      <c r="Z23" s="14">
        <v>117.106299999985</v>
      </c>
      <c r="AA23" s="14">
        <v>2.3899999999994201</v>
      </c>
      <c r="AB23" s="14">
        <v>2.8977554999983099</v>
      </c>
      <c r="AC23" s="14"/>
      <c r="AD23" s="14">
        <v>5.82524271849252</v>
      </c>
      <c r="AE23" s="14">
        <v>-4.7202797202771798</v>
      </c>
      <c r="AF23" s="14">
        <v>6.2378167640417796</v>
      </c>
      <c r="AG23" s="14"/>
      <c r="AH23" s="14"/>
      <c r="AI23" s="14">
        <v>-0.34460388469597097</v>
      </c>
      <c r="AJ23" s="14">
        <v>51.443440875678803</v>
      </c>
      <c r="AK23" s="14">
        <v>115.90336082154001</v>
      </c>
      <c r="AL23" s="14">
        <v>5.5350553502648801E-3</v>
      </c>
      <c r="AM23" s="14">
        <v>0.55350553502648803</v>
      </c>
      <c r="AN23" s="14">
        <v>31.961259079980699</v>
      </c>
      <c r="AO23" s="14"/>
      <c r="AP23" s="14"/>
      <c r="AQ23" s="14"/>
      <c r="AR23" s="14">
        <v>0.31234866828162899</v>
      </c>
      <c r="AS23" s="14">
        <v>17.497670277319799</v>
      </c>
      <c r="AT23" s="14">
        <v>5.5350553502648801E-3</v>
      </c>
      <c r="AU23" s="14">
        <v>0.21333811028889599</v>
      </c>
      <c r="AV23" s="14"/>
      <c r="AW23" s="14"/>
    </row>
    <row r="24" spans="1:49" s="7" customFormat="1" ht="24" customHeight="1" x14ac:dyDescent="0.35">
      <c r="A24" s="14" t="s">
        <v>62</v>
      </c>
      <c r="B24" s="15" t="s">
        <v>63</v>
      </c>
      <c r="C24" s="14" t="s">
        <v>64</v>
      </c>
      <c r="D24" s="14" t="str">
        <f t="shared" si="0"/>
        <v>AA37D&lt;XBUE&gt;</v>
      </c>
      <c r="E24" s="16" t="s">
        <v>7</v>
      </c>
      <c r="F24" s="16" t="s">
        <v>7</v>
      </c>
      <c r="G24" s="16" t="s">
        <v>8</v>
      </c>
      <c r="H24" s="16" t="s">
        <v>26</v>
      </c>
      <c r="I24" s="16" t="s">
        <v>27</v>
      </c>
      <c r="J24" s="16" t="s">
        <v>11</v>
      </c>
      <c r="K24" s="16" t="s">
        <v>12</v>
      </c>
      <c r="L24" s="16" t="s">
        <v>13</v>
      </c>
      <c r="M24" s="16">
        <v>42843</v>
      </c>
      <c r="N24" s="16">
        <v>50148</v>
      </c>
      <c r="O24" s="14" t="s">
        <v>14</v>
      </c>
      <c r="P24" s="14" t="s">
        <v>14</v>
      </c>
      <c r="Q24" s="14" t="s">
        <v>19</v>
      </c>
      <c r="R24" s="14">
        <v>23.049999999988401</v>
      </c>
      <c r="S24" s="14">
        <v>18.8399999999965</v>
      </c>
      <c r="T24" s="14">
        <v>4.2099999999991304</v>
      </c>
      <c r="U24" s="14">
        <v>42.960000000020997</v>
      </c>
      <c r="V24" s="14">
        <v>7.625</v>
      </c>
      <c r="W24" s="14">
        <v>104.209999999963</v>
      </c>
      <c r="X24" s="14">
        <v>22.119999999995301</v>
      </c>
      <c r="Y24" s="14">
        <v>100</v>
      </c>
      <c r="Z24" s="14">
        <v>117.106299999985</v>
      </c>
      <c r="AA24" s="14">
        <v>2.3600000000005799</v>
      </c>
      <c r="AB24" s="14">
        <v>2.8669279999994601</v>
      </c>
      <c r="AC24" s="14"/>
      <c r="AD24" s="14">
        <v>-0.94542329179603302</v>
      </c>
      <c r="AE24" s="14">
        <v>-5.3411698201671198</v>
      </c>
      <c r="AF24" s="14">
        <v>-19.523503261822</v>
      </c>
      <c r="AG24" s="14"/>
      <c r="AH24" s="14"/>
      <c r="AI24" s="14">
        <v>-61.817138613492702</v>
      </c>
      <c r="AJ24" s="14">
        <v>-71.438998448429601</v>
      </c>
      <c r="AK24" s="14">
        <v>-71.355565421748906</v>
      </c>
      <c r="AL24" s="14">
        <v>-3.1512605041825702E-2</v>
      </c>
      <c r="AM24" s="14">
        <v>-3.1512605041825701</v>
      </c>
      <c r="AN24" s="14">
        <v>-3.7635226504789898</v>
      </c>
      <c r="AO24" s="14"/>
      <c r="AP24" s="14"/>
      <c r="AQ24" s="14"/>
      <c r="AR24" s="14">
        <v>8.9139224186510504E-2</v>
      </c>
      <c r="AS24" s="14">
        <v>2.2217596271075299</v>
      </c>
      <c r="AT24" s="14">
        <v>-3.1512605041825702E-2</v>
      </c>
      <c r="AU24" s="14">
        <v>-0.35414735841914102</v>
      </c>
      <c r="AV24" s="14"/>
      <c r="AW24" s="14"/>
    </row>
    <row r="25" spans="1:49" s="7" customFormat="1" ht="24" customHeight="1" x14ac:dyDescent="0.35">
      <c r="A25" s="14" t="s">
        <v>70</v>
      </c>
      <c r="B25" s="15" t="s">
        <v>68</v>
      </c>
      <c r="C25" s="14" t="s">
        <v>71</v>
      </c>
      <c r="D25" s="14" t="str">
        <f t="shared" si="0"/>
        <v>AO20&lt;XBUE&gt;</v>
      </c>
      <c r="E25" s="16" t="s">
        <v>7</v>
      </c>
      <c r="F25" s="16" t="s">
        <v>7</v>
      </c>
      <c r="G25" s="16" t="s">
        <v>8</v>
      </c>
      <c r="H25" s="16" t="s">
        <v>26</v>
      </c>
      <c r="I25" s="16" t="s">
        <v>27</v>
      </c>
      <c r="J25" s="16" t="s">
        <v>11</v>
      </c>
      <c r="K25" s="16" t="s">
        <v>12</v>
      </c>
      <c r="L25" s="16" t="s">
        <v>13</v>
      </c>
      <c r="M25" s="16">
        <v>42285</v>
      </c>
      <c r="N25" s="16">
        <v>44112</v>
      </c>
      <c r="O25" s="14" t="s">
        <v>14</v>
      </c>
      <c r="P25" s="14" t="s">
        <v>14</v>
      </c>
      <c r="Q25" s="14" t="s">
        <v>16</v>
      </c>
      <c r="R25" s="14">
        <v>3140</v>
      </c>
      <c r="S25" s="14">
        <v>2596.6267680004198</v>
      </c>
      <c r="T25" s="14">
        <v>4.6399999999994197</v>
      </c>
      <c r="U25" s="14"/>
      <c r="V25" s="14">
        <v>8</v>
      </c>
      <c r="W25" s="14">
        <v>104.640000000014</v>
      </c>
      <c r="X25" s="14">
        <v>25.619999999995301</v>
      </c>
      <c r="Y25" s="14">
        <v>100</v>
      </c>
      <c r="Z25" s="14">
        <v>117.106299999985</v>
      </c>
      <c r="AA25" s="14">
        <v>0.14000000000009999</v>
      </c>
      <c r="AB25" s="14"/>
      <c r="AC25" s="14"/>
      <c r="AD25" s="14">
        <v>5.1221961834016803</v>
      </c>
      <c r="AE25" s="14">
        <v>-8.1871345028921496</v>
      </c>
      <c r="AF25" s="14">
        <v>10.5633802817465</v>
      </c>
      <c r="AG25" s="14"/>
      <c r="AH25" s="14"/>
      <c r="AI25" s="14">
        <v>-14.7094931337051</v>
      </c>
      <c r="AJ25" s="14">
        <v>56.299647493520801</v>
      </c>
      <c r="AK25" s="14">
        <v>125.455367770395</v>
      </c>
      <c r="AL25" s="14">
        <v>2.2801302931839001E-2</v>
      </c>
      <c r="AM25" s="14">
        <v>2.2801302931839</v>
      </c>
      <c r="AN25" s="14">
        <v>33.702363210613797</v>
      </c>
      <c r="AO25" s="14"/>
      <c r="AP25" s="14"/>
      <c r="AQ25" s="14"/>
      <c r="AR25" s="14">
        <v>0.307217372790619</v>
      </c>
      <c r="AS25" s="14">
        <v>17.210216781534299</v>
      </c>
      <c r="AT25" s="14">
        <v>-6.4452156675542903E-3</v>
      </c>
      <c r="AU25" s="14">
        <v>-0.14424081685428999</v>
      </c>
      <c r="AV25" s="14"/>
      <c r="AW25" s="14"/>
    </row>
    <row r="26" spans="1:49" s="7" customFormat="1" ht="24" customHeight="1" x14ac:dyDescent="0.35">
      <c r="A26" s="14" t="s">
        <v>67</v>
      </c>
      <c r="B26" s="15" t="s">
        <v>68</v>
      </c>
      <c r="C26" s="14" t="s">
        <v>69</v>
      </c>
      <c r="D26" s="14" t="str">
        <f t="shared" si="0"/>
        <v>AO20D&lt;XBUE&gt;</v>
      </c>
      <c r="E26" s="16" t="s">
        <v>7</v>
      </c>
      <c r="F26" s="16" t="s">
        <v>7</v>
      </c>
      <c r="G26" s="16" t="s">
        <v>8</v>
      </c>
      <c r="H26" s="16" t="s">
        <v>26</v>
      </c>
      <c r="I26" s="16" t="s">
        <v>27</v>
      </c>
      <c r="J26" s="16" t="s">
        <v>11</v>
      </c>
      <c r="K26" s="16" t="s">
        <v>12</v>
      </c>
      <c r="L26" s="16" t="s">
        <v>13</v>
      </c>
      <c r="M26" s="16">
        <v>42285</v>
      </c>
      <c r="N26" s="16">
        <v>44112</v>
      </c>
      <c r="O26" s="14" t="s">
        <v>14</v>
      </c>
      <c r="P26" s="14" t="s">
        <v>14</v>
      </c>
      <c r="Q26" s="14" t="s">
        <v>19</v>
      </c>
      <c r="R26" s="14">
        <v>27</v>
      </c>
      <c r="S26" s="14">
        <v>22.359999999986002</v>
      </c>
      <c r="T26" s="14">
        <v>4.6399999999994197</v>
      </c>
      <c r="U26" s="14"/>
      <c r="V26" s="14">
        <v>8</v>
      </c>
      <c r="W26" s="14">
        <v>104.640000000014</v>
      </c>
      <c r="X26" s="14">
        <v>25.799999999988401</v>
      </c>
      <c r="Y26" s="14">
        <v>100</v>
      </c>
      <c r="Z26" s="14">
        <v>117.106299999985</v>
      </c>
      <c r="AA26" s="14">
        <v>0.14000000000009999</v>
      </c>
      <c r="AB26" s="14"/>
      <c r="AC26" s="14"/>
      <c r="AD26" s="14">
        <v>0.37174721182964299</v>
      </c>
      <c r="AE26" s="14">
        <v>-6.4449064449072502</v>
      </c>
      <c r="AF26" s="14">
        <v>-15.7566302651539</v>
      </c>
      <c r="AG26" s="14"/>
      <c r="AH26" s="14"/>
      <c r="AI26" s="14">
        <v>-67.164856845396599</v>
      </c>
      <c r="AJ26" s="14">
        <v>-70.324691615300296</v>
      </c>
      <c r="AK26" s="14">
        <v>-70.044394469470703</v>
      </c>
      <c r="AL26" s="14">
        <v>-1.27970749545057E-2</v>
      </c>
      <c r="AM26" s="14">
        <v>-1.2797074954505701</v>
      </c>
      <c r="AN26" s="14">
        <v>-1.8181818181801599</v>
      </c>
      <c r="AO26" s="14"/>
      <c r="AP26" s="14"/>
      <c r="AQ26" s="14"/>
      <c r="AR26" s="14">
        <v>5.46875E-2</v>
      </c>
      <c r="AS26" s="14">
        <v>1.36306413608836</v>
      </c>
      <c r="AT26" s="14">
        <v>-1.27970749545057E-2</v>
      </c>
      <c r="AU26" s="14">
        <v>-0.30556185301888</v>
      </c>
      <c r="AV26" s="14"/>
      <c r="AW26" s="14"/>
    </row>
    <row r="27" spans="1:49" s="7" customFormat="1" ht="24" x14ac:dyDescent="0.35">
      <c r="A27" s="14" t="s">
        <v>72</v>
      </c>
      <c r="B27" s="15" t="s">
        <v>73</v>
      </c>
      <c r="C27" s="14" t="s">
        <v>74</v>
      </c>
      <c r="D27" s="14" t="str">
        <f t="shared" si="0"/>
        <v>A2M2&lt;XBUE&gt;</v>
      </c>
      <c r="E27" s="16" t="s">
        <v>7</v>
      </c>
      <c r="F27" s="16" t="s">
        <v>7</v>
      </c>
      <c r="G27" s="16" t="s">
        <v>8</v>
      </c>
      <c r="H27" s="16" t="s">
        <v>75</v>
      </c>
      <c r="I27" s="16" t="s">
        <v>10</v>
      </c>
      <c r="J27" s="16" t="s">
        <v>11</v>
      </c>
      <c r="K27" s="16" t="s">
        <v>12</v>
      </c>
      <c r="L27" s="16" t="s">
        <v>13</v>
      </c>
      <c r="M27" s="16">
        <v>43165</v>
      </c>
      <c r="N27" s="16">
        <v>43896</v>
      </c>
      <c r="O27" s="14" t="s">
        <v>15</v>
      </c>
      <c r="P27" s="14" t="s">
        <v>15</v>
      </c>
      <c r="Q27" s="14" t="s">
        <v>16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>
        <v>4.4326241135422599E-2</v>
      </c>
      <c r="AS27" s="14">
        <v>1.10481388945132</v>
      </c>
      <c r="AT27" s="14">
        <v>3.2258064517009202E-2</v>
      </c>
      <c r="AU27" s="14">
        <v>0.72191991952946399</v>
      </c>
      <c r="AV27" s="14"/>
      <c r="AW27" s="14"/>
    </row>
    <row r="28" spans="1:49" s="7" customFormat="1" ht="36" customHeight="1" x14ac:dyDescent="0.35">
      <c r="A28" s="14" t="s">
        <v>76</v>
      </c>
      <c r="B28" s="15" t="s">
        <v>77</v>
      </c>
      <c r="C28" s="14" t="s">
        <v>78</v>
      </c>
      <c r="D28" s="14" t="str">
        <f t="shared" si="0"/>
        <v>BP28&lt;XBUE&gt;</v>
      </c>
      <c r="E28" s="16" t="s">
        <v>23</v>
      </c>
      <c r="F28" s="16" t="s">
        <v>79</v>
      </c>
      <c r="G28" s="16" t="s">
        <v>25</v>
      </c>
      <c r="H28" s="16" t="s">
        <v>26</v>
      </c>
      <c r="I28" s="16" t="s">
        <v>27</v>
      </c>
      <c r="J28" s="16" t="s">
        <v>80</v>
      </c>
      <c r="K28" s="16" t="s">
        <v>12</v>
      </c>
      <c r="L28" s="16" t="s">
        <v>13</v>
      </c>
      <c r="M28" s="16">
        <v>39190</v>
      </c>
      <c r="N28" s="16">
        <v>46861</v>
      </c>
      <c r="O28" s="14" t="s">
        <v>14</v>
      </c>
      <c r="P28" s="14" t="s">
        <v>14</v>
      </c>
      <c r="Q28" s="14" t="s">
        <v>16</v>
      </c>
      <c r="R28" s="14">
        <v>3588.5350000001499</v>
      </c>
      <c r="S28" s="14">
        <v>3528.8107869997598</v>
      </c>
      <c r="T28" s="14">
        <v>0.51000000000021795</v>
      </c>
      <c r="U28" s="14">
        <v>44.210000000020997</v>
      </c>
      <c r="V28" s="14">
        <v>9.625</v>
      </c>
      <c r="W28" s="14">
        <v>100.510000000009</v>
      </c>
      <c r="X28" s="14">
        <v>30.489999999990701</v>
      </c>
      <c r="Y28" s="14">
        <v>100</v>
      </c>
      <c r="Z28" s="14">
        <v>117.106299999985</v>
      </c>
      <c r="AA28" s="14">
        <v>2.88000000000102</v>
      </c>
      <c r="AB28" s="14">
        <v>3.5166239999998701</v>
      </c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</row>
    <row r="29" spans="1:49" s="7" customFormat="1" ht="24" customHeight="1" x14ac:dyDescent="0.35">
      <c r="A29" s="14" t="s">
        <v>81</v>
      </c>
      <c r="B29" s="15" t="s">
        <v>82</v>
      </c>
      <c r="C29" s="14" t="s">
        <v>83</v>
      </c>
      <c r="D29" s="14" t="str">
        <f t="shared" si="0"/>
        <v>PBY22&lt;XBUE&gt;</v>
      </c>
      <c r="E29" s="16" t="s">
        <v>23</v>
      </c>
      <c r="F29" s="16" t="s">
        <v>79</v>
      </c>
      <c r="G29" s="16" t="s">
        <v>25</v>
      </c>
      <c r="H29" s="16" t="s">
        <v>35</v>
      </c>
      <c r="I29" s="16" t="s">
        <v>36</v>
      </c>
      <c r="J29" s="16" t="s">
        <v>11</v>
      </c>
      <c r="K29" s="16" t="s">
        <v>28</v>
      </c>
      <c r="L29" s="16" t="s">
        <v>13</v>
      </c>
      <c r="M29" s="16">
        <v>42886</v>
      </c>
      <c r="N29" s="16">
        <v>44712</v>
      </c>
      <c r="O29" s="14" t="s">
        <v>15</v>
      </c>
      <c r="P29" s="14" t="s">
        <v>15</v>
      </c>
      <c r="Q29" s="14" t="s">
        <v>16</v>
      </c>
      <c r="R29" s="14">
        <v>75.349999999976703</v>
      </c>
      <c r="S29" s="14">
        <v>69.979999999981402</v>
      </c>
      <c r="T29" s="14">
        <v>5.3700000000026202</v>
      </c>
      <c r="U29" s="14">
        <v>54.140000000013998</v>
      </c>
      <c r="V29" s="14">
        <v>28.823000000004001</v>
      </c>
      <c r="W29" s="14">
        <v>105.369999999995</v>
      </c>
      <c r="X29" s="14">
        <v>71.510000000009299</v>
      </c>
      <c r="Y29" s="14">
        <v>100</v>
      </c>
      <c r="Z29" s="14">
        <v>117.106299999985</v>
      </c>
      <c r="AA29" s="14">
        <v>1.3299999999999299</v>
      </c>
      <c r="AB29" s="14">
        <v>1.5100155000000099</v>
      </c>
      <c r="AC29" s="14"/>
      <c r="AD29" s="14">
        <v>3.2333196328181701</v>
      </c>
      <c r="AE29" s="14">
        <v>13.308270676687201</v>
      </c>
      <c r="AF29" s="14">
        <v>27.7118644067668</v>
      </c>
      <c r="AG29" s="14"/>
      <c r="AH29" s="14"/>
      <c r="AI29" s="14">
        <v>140.84932413138401</v>
      </c>
      <c r="AJ29" s="14"/>
      <c r="AK29" s="14"/>
      <c r="AL29" s="14">
        <v>4.4496811753560898E-2</v>
      </c>
      <c r="AM29" s="14">
        <v>4.4496811753560896</v>
      </c>
      <c r="AN29" s="14">
        <v>34.5535714284633</v>
      </c>
      <c r="AO29" s="14"/>
      <c r="AP29" s="14"/>
      <c r="AQ29" s="14"/>
      <c r="AR29" s="14">
        <v>0.28821428571420299</v>
      </c>
      <c r="AS29" s="14">
        <v>16.145670056398998</v>
      </c>
      <c r="AT29" s="14">
        <v>3.9886039885459502E-2</v>
      </c>
      <c r="AU29" s="14">
        <v>0.89263032781425899</v>
      </c>
      <c r="AV29" s="14"/>
      <c r="AW29" s="14"/>
    </row>
    <row r="30" spans="1:49" s="7" customFormat="1" ht="24" customHeight="1" x14ac:dyDescent="0.35">
      <c r="A30" s="14" t="s">
        <v>84</v>
      </c>
      <c r="B30" s="15" t="s">
        <v>85</v>
      </c>
      <c r="C30" s="14" t="s">
        <v>86</v>
      </c>
      <c r="D30" s="14" t="str">
        <f t="shared" si="0"/>
        <v>PBA25&lt;XBUE&gt;</v>
      </c>
      <c r="E30" s="16" t="s">
        <v>23</v>
      </c>
      <c r="F30" s="16" t="s">
        <v>79</v>
      </c>
      <c r="G30" s="16" t="s">
        <v>25</v>
      </c>
      <c r="H30" s="16" t="s">
        <v>35</v>
      </c>
      <c r="I30" s="16" t="s">
        <v>36</v>
      </c>
      <c r="J30" s="16" t="s">
        <v>11</v>
      </c>
      <c r="K30" s="16" t="s">
        <v>28</v>
      </c>
      <c r="L30" s="16" t="s">
        <v>13</v>
      </c>
      <c r="M30" s="16">
        <v>43202</v>
      </c>
      <c r="N30" s="16">
        <v>45759</v>
      </c>
      <c r="O30" s="14" t="s">
        <v>15</v>
      </c>
      <c r="P30" s="14" t="s">
        <v>15</v>
      </c>
      <c r="Q30" s="14" t="s">
        <v>16</v>
      </c>
      <c r="R30" s="14">
        <v>57.400000000023297</v>
      </c>
      <c r="S30" s="14">
        <v>55.799999999988401</v>
      </c>
      <c r="T30" s="14">
        <v>1.60000000000036</v>
      </c>
      <c r="U30" s="14">
        <v>52.929999999993001</v>
      </c>
      <c r="V30" s="14">
        <v>23.355000000010499</v>
      </c>
      <c r="W30" s="14">
        <v>101.599999999977</v>
      </c>
      <c r="X30" s="14">
        <v>56.5</v>
      </c>
      <c r="Y30" s="14">
        <v>100</v>
      </c>
      <c r="Z30" s="14">
        <v>117.106299999985</v>
      </c>
      <c r="AA30" s="14">
        <v>2.13000000000102</v>
      </c>
      <c r="AB30" s="14">
        <v>2.41185224999936</v>
      </c>
      <c r="AC30" s="14"/>
      <c r="AD30" s="14">
        <v>-2.2978723403866801</v>
      </c>
      <c r="AE30" s="14">
        <v>12.9921259842376</v>
      </c>
      <c r="AF30" s="14">
        <v>16.255243510560799</v>
      </c>
      <c r="AG30" s="14"/>
      <c r="AH30" s="14"/>
      <c r="AI30" s="14">
        <v>65.757958339992896</v>
      </c>
      <c r="AJ30" s="14">
        <v>114.32301935378899</v>
      </c>
      <c r="AK30" s="14"/>
      <c r="AL30" s="14">
        <v>-2.04778156985412E-2</v>
      </c>
      <c r="AM30" s="14">
        <v>-2.04778156985412</v>
      </c>
      <c r="AN30" s="14">
        <v>15.2587699945871</v>
      </c>
      <c r="AO30" s="14"/>
      <c r="AP30" s="14"/>
      <c r="AQ30" s="14"/>
      <c r="AR30" s="14">
        <v>0.17668361004878499</v>
      </c>
      <c r="AS30" s="14">
        <v>9.8977580696810001</v>
      </c>
      <c r="AT30" s="14">
        <v>-2.04778156985412E-2</v>
      </c>
      <c r="AU30" s="14">
        <v>0.88251687715412097</v>
      </c>
      <c r="AV30" s="14"/>
      <c r="AW30" s="14"/>
    </row>
    <row r="31" spans="1:49" s="7" customFormat="1" ht="24" customHeight="1" x14ac:dyDescent="0.35">
      <c r="A31" s="14" t="s">
        <v>87</v>
      </c>
      <c r="B31" s="15" t="s">
        <v>88</v>
      </c>
      <c r="C31" s="14" t="s">
        <v>89</v>
      </c>
      <c r="D31" s="14" t="str">
        <f t="shared" si="0"/>
        <v>PBF23&lt;XBUE&gt;</v>
      </c>
      <c r="E31" s="16" t="s">
        <v>23</v>
      </c>
      <c r="F31" s="16" t="s">
        <v>79</v>
      </c>
      <c r="G31" s="16" t="s">
        <v>25</v>
      </c>
      <c r="H31" s="16" t="s">
        <v>26</v>
      </c>
      <c r="I31" s="16" t="s">
        <v>27</v>
      </c>
      <c r="J31" s="16" t="s">
        <v>80</v>
      </c>
      <c r="K31" s="16" t="s">
        <v>12</v>
      </c>
      <c r="L31" s="16" t="s">
        <v>13</v>
      </c>
      <c r="M31" s="16">
        <v>42781</v>
      </c>
      <c r="N31" s="16">
        <v>44972</v>
      </c>
      <c r="O31" s="14" t="s">
        <v>14</v>
      </c>
      <c r="P31" s="14" t="s">
        <v>14</v>
      </c>
      <c r="Q31" s="14" t="s">
        <v>16</v>
      </c>
      <c r="R31" s="14">
        <v>3000</v>
      </c>
      <c r="S31" s="14">
        <v>2826.6826759986602</v>
      </c>
      <c r="T31" s="14">
        <v>1.4799999999995599</v>
      </c>
      <c r="U31" s="14">
        <v>195.979999999981</v>
      </c>
      <c r="V31" s="14">
        <v>6.5</v>
      </c>
      <c r="W31" s="14">
        <v>101.479999999981</v>
      </c>
      <c r="X31" s="14">
        <v>25.239999999990701</v>
      </c>
      <c r="Y31" s="14">
        <v>100</v>
      </c>
      <c r="Z31" s="14">
        <v>117.106299999985</v>
      </c>
      <c r="AA31" s="14">
        <v>0.55000000000018201</v>
      </c>
      <c r="AB31" s="14">
        <v>1.08894499999951</v>
      </c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>
        <v>3.9531478771095897E-2</v>
      </c>
      <c r="AS31" s="14">
        <v>0.98530634897295399</v>
      </c>
      <c r="AT31" s="14">
        <v>3.5211267604608999E-2</v>
      </c>
      <c r="AU31" s="14">
        <v>0.78801117972354395</v>
      </c>
      <c r="AV31" s="14"/>
      <c r="AW31" s="14"/>
    </row>
    <row r="32" spans="1:49" s="7" customFormat="1" ht="36" x14ac:dyDescent="0.35">
      <c r="A32" s="14" t="s">
        <v>90</v>
      </c>
      <c r="B32" s="15" t="s">
        <v>91</v>
      </c>
      <c r="C32" s="14" t="s">
        <v>92</v>
      </c>
      <c r="D32" s="14" t="str">
        <f t="shared" si="0"/>
        <v>PBM24&lt;XBUE&gt;</v>
      </c>
      <c r="E32" s="16" t="s">
        <v>23</v>
      </c>
      <c r="F32" s="16" t="s">
        <v>79</v>
      </c>
      <c r="G32" s="16" t="s">
        <v>25</v>
      </c>
      <c r="H32" s="16" t="s">
        <v>26</v>
      </c>
      <c r="I32" s="16" t="s">
        <v>27</v>
      </c>
      <c r="J32" s="16" t="s">
        <v>80</v>
      </c>
      <c r="K32" s="16" t="s">
        <v>12</v>
      </c>
      <c r="L32" s="16" t="s">
        <v>13</v>
      </c>
      <c r="M32" s="16">
        <v>42445</v>
      </c>
      <c r="N32" s="16">
        <v>45367</v>
      </c>
      <c r="O32" s="14" t="s">
        <v>14</v>
      </c>
      <c r="P32" s="14" t="s">
        <v>14</v>
      </c>
      <c r="Q32" s="14" t="s">
        <v>16</v>
      </c>
      <c r="R32" s="14">
        <v>2464.0679999999702</v>
      </c>
      <c r="S32" s="14">
        <v>2309.4876840002798</v>
      </c>
      <c r="T32" s="14">
        <v>1.3199999999997101</v>
      </c>
      <c r="U32" s="14">
        <v>126.510000000009</v>
      </c>
      <c r="V32" s="14">
        <v>9.125</v>
      </c>
      <c r="W32" s="14">
        <v>101.319999999949</v>
      </c>
      <c r="X32" s="14">
        <v>20.769999999989501</v>
      </c>
      <c r="Y32" s="14">
        <v>100</v>
      </c>
      <c r="Z32" s="14">
        <v>117.106299999985</v>
      </c>
      <c r="AA32" s="14">
        <v>1.10000000000036</v>
      </c>
      <c r="AB32" s="14">
        <v>1.7958049999997501</v>
      </c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</row>
    <row r="33" spans="1:49" s="7" customFormat="1" ht="24" customHeight="1" x14ac:dyDescent="0.35">
      <c r="A33" s="14" t="s">
        <v>93</v>
      </c>
      <c r="B33" s="15" t="s">
        <v>94</v>
      </c>
      <c r="C33" s="14" t="s">
        <v>95</v>
      </c>
      <c r="D33" s="14" t="str">
        <f t="shared" si="0"/>
        <v>FORM3&lt;XBUE&gt;</v>
      </c>
      <c r="E33" s="16" t="s">
        <v>23</v>
      </c>
      <c r="F33" s="16" t="s">
        <v>96</v>
      </c>
      <c r="G33" s="16" t="s">
        <v>25</v>
      </c>
      <c r="H33" s="16" t="s">
        <v>97</v>
      </c>
      <c r="I33" s="16" t="s">
        <v>98</v>
      </c>
      <c r="J33" s="16" t="s">
        <v>11</v>
      </c>
      <c r="K33" s="16" t="s">
        <v>28</v>
      </c>
      <c r="L33" s="16" t="s">
        <v>13</v>
      </c>
      <c r="M33" s="16">
        <v>39505</v>
      </c>
      <c r="N33" s="16">
        <v>44619</v>
      </c>
      <c r="O33" s="14" t="s">
        <v>14</v>
      </c>
      <c r="P33" s="14" t="s">
        <v>15</v>
      </c>
      <c r="Q33" s="14" t="s">
        <v>16</v>
      </c>
      <c r="R33" s="14">
        <v>1050</v>
      </c>
      <c r="S33" s="14">
        <v>1049.8100000005199</v>
      </c>
      <c r="T33" s="14">
        <v>0.19000000000005501</v>
      </c>
      <c r="U33" s="14">
        <v>220.479999999981</v>
      </c>
      <c r="V33" s="14">
        <v>5</v>
      </c>
      <c r="W33" s="14">
        <v>20.1900000000023</v>
      </c>
      <c r="X33" s="14">
        <v>44.400000000023297</v>
      </c>
      <c r="Y33" s="14">
        <v>20</v>
      </c>
      <c r="Z33" s="14">
        <v>117.106299999985</v>
      </c>
      <c r="AA33" s="14">
        <v>0.36999999999989103</v>
      </c>
      <c r="AB33" s="14">
        <v>0.57394399999975598</v>
      </c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</row>
    <row r="34" spans="1:49" s="7" customFormat="1" ht="24" x14ac:dyDescent="0.35">
      <c r="A34" s="14" t="s">
        <v>99</v>
      </c>
      <c r="B34" s="15" t="s">
        <v>100</v>
      </c>
      <c r="C34" s="14" t="s">
        <v>101</v>
      </c>
      <c r="D34" s="14" t="str">
        <f t="shared" si="0"/>
        <v>TJ20&lt;XBUE&gt;</v>
      </c>
      <c r="E34" s="16" t="s">
        <v>7</v>
      </c>
      <c r="F34" s="16" t="s">
        <v>7</v>
      </c>
      <c r="G34" s="16" t="s">
        <v>8</v>
      </c>
      <c r="H34" s="16" t="s">
        <v>35</v>
      </c>
      <c r="I34" s="16" t="s">
        <v>36</v>
      </c>
      <c r="J34" s="16" t="s">
        <v>11</v>
      </c>
      <c r="K34" s="16" t="s">
        <v>12</v>
      </c>
      <c r="L34" s="16" t="s">
        <v>13</v>
      </c>
      <c r="M34" s="16">
        <v>42907</v>
      </c>
      <c r="N34" s="16">
        <v>44003</v>
      </c>
      <c r="O34" s="14" t="s">
        <v>15</v>
      </c>
      <c r="P34" s="14" t="s">
        <v>15</v>
      </c>
      <c r="Q34" s="14" t="s">
        <v>16</v>
      </c>
      <c r="R34" s="14">
        <v>96.599999999976703</v>
      </c>
      <c r="S34" s="14">
        <v>91.910000000032596</v>
      </c>
      <c r="T34" s="14">
        <v>4.6900000000023301</v>
      </c>
      <c r="U34" s="14">
        <v>169.62000000011199</v>
      </c>
      <c r="V34" s="14">
        <v>38.056999999971602</v>
      </c>
      <c r="W34" s="14">
        <v>104.68999999994401</v>
      </c>
      <c r="X34" s="14">
        <v>92.270000000018598</v>
      </c>
      <c r="Y34" s="14">
        <v>100</v>
      </c>
      <c r="Z34" s="14">
        <v>117.106299999985</v>
      </c>
      <c r="AA34" s="14">
        <v>9.0000000000031805E-2</v>
      </c>
      <c r="AB34" s="14">
        <v>0.128164499999912</v>
      </c>
      <c r="AC34" s="14"/>
      <c r="AD34" s="14">
        <v>-0.206611570320092</v>
      </c>
      <c r="AE34" s="14">
        <v>-1.4285714285506399</v>
      </c>
      <c r="AF34" s="14">
        <v>53.968759961775497</v>
      </c>
      <c r="AG34" s="14"/>
      <c r="AH34" s="14"/>
      <c r="AI34" s="14">
        <v>148.280097928364</v>
      </c>
      <c r="AJ34" s="14">
        <v>279.19433714961599</v>
      </c>
      <c r="AK34" s="14"/>
      <c r="AL34" s="14">
        <v>-1.02459016397916E-2</v>
      </c>
      <c r="AM34" s="14">
        <v>-1.0245901639791599</v>
      </c>
      <c r="AN34" s="14">
        <v>48.136788836214699</v>
      </c>
      <c r="AO34" s="14"/>
      <c r="AP34" s="14"/>
      <c r="AQ34" s="14"/>
      <c r="AR34" s="14">
        <v>0.49670295967021999</v>
      </c>
      <c r="AS34" s="14">
        <v>27.8251374077797</v>
      </c>
      <c r="AT34" s="14">
        <v>-1.02459016397916E-2</v>
      </c>
      <c r="AU34" s="14">
        <v>0.50581531279021896</v>
      </c>
      <c r="AV34" s="14"/>
      <c r="AW34" s="14"/>
    </row>
    <row r="35" spans="1:49" s="7" customFormat="1" ht="24" customHeight="1" x14ac:dyDescent="0.35">
      <c r="A35" s="14" t="s">
        <v>102</v>
      </c>
      <c r="B35" s="15" t="s">
        <v>103</v>
      </c>
      <c r="C35" s="14" t="s">
        <v>104</v>
      </c>
      <c r="D35" s="14" t="str">
        <f t="shared" si="0"/>
        <v>TN20&lt;XBUE&gt;</v>
      </c>
      <c r="E35" s="16" t="s">
        <v>7</v>
      </c>
      <c r="F35" s="16" t="s">
        <v>7</v>
      </c>
      <c r="G35" s="16" t="s">
        <v>8</v>
      </c>
      <c r="H35" s="16" t="s">
        <v>105</v>
      </c>
      <c r="I35" s="16" t="s">
        <v>106</v>
      </c>
      <c r="J35" s="16" t="s">
        <v>11</v>
      </c>
      <c r="K35" s="16" t="s">
        <v>12</v>
      </c>
      <c r="L35" s="16" t="s">
        <v>13</v>
      </c>
      <c r="M35" s="16">
        <v>43272</v>
      </c>
      <c r="N35" s="16">
        <v>44156</v>
      </c>
      <c r="O35" s="14" t="s">
        <v>15</v>
      </c>
      <c r="P35" s="14" t="s">
        <v>15</v>
      </c>
      <c r="Q35" s="14" t="s">
        <v>16</v>
      </c>
      <c r="R35" s="14">
        <v>112.5</v>
      </c>
      <c r="S35" s="14">
        <v>100.510000000009</v>
      </c>
      <c r="T35" s="14">
        <v>11.9900000000052</v>
      </c>
      <c r="U35" s="14">
        <v>26.1600000000035</v>
      </c>
      <c r="V35" s="14">
        <v>26</v>
      </c>
      <c r="W35" s="14">
        <v>111.989999999991</v>
      </c>
      <c r="X35" s="14">
        <v>100.459999999963</v>
      </c>
      <c r="Y35" s="14">
        <v>100</v>
      </c>
      <c r="Z35" s="14">
        <v>117.106299999985</v>
      </c>
      <c r="AA35" s="14">
        <v>0.42999999999983601</v>
      </c>
      <c r="AB35" s="14">
        <v>0.48624400000016998</v>
      </c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</row>
    <row r="36" spans="1:49" s="7" customFormat="1" ht="24" customHeight="1" x14ac:dyDescent="0.35">
      <c r="A36" s="14" t="s">
        <v>107</v>
      </c>
      <c r="B36" s="15" t="s">
        <v>108</v>
      </c>
      <c r="C36" s="14" t="s">
        <v>109</v>
      </c>
      <c r="D36" s="14" t="str">
        <f t="shared" si="0"/>
        <v>TO21&lt;XBUE&gt;</v>
      </c>
      <c r="E36" s="16" t="s">
        <v>7</v>
      </c>
      <c r="F36" s="16" t="s">
        <v>7</v>
      </c>
      <c r="G36" s="16" t="s">
        <v>8</v>
      </c>
      <c r="H36" s="16" t="s">
        <v>105</v>
      </c>
      <c r="I36" s="16" t="s">
        <v>106</v>
      </c>
      <c r="J36" s="16" t="s">
        <v>11</v>
      </c>
      <c r="K36" s="16" t="s">
        <v>12</v>
      </c>
      <c r="L36" s="16" t="s">
        <v>13</v>
      </c>
      <c r="M36" s="16">
        <v>42646</v>
      </c>
      <c r="N36" s="16">
        <v>44472</v>
      </c>
      <c r="O36" s="14" t="s">
        <v>15</v>
      </c>
      <c r="P36" s="14" t="s">
        <v>15</v>
      </c>
      <c r="Q36" s="14" t="s">
        <v>16</v>
      </c>
      <c r="R36" s="14">
        <v>68.949999999953405</v>
      </c>
      <c r="S36" s="14">
        <v>67.229999999981402</v>
      </c>
      <c r="T36" s="14">
        <v>1.71999999999935</v>
      </c>
      <c r="U36" s="14">
        <v>61.25</v>
      </c>
      <c r="V36" s="14">
        <v>18.200000000011599</v>
      </c>
      <c r="W36" s="14">
        <v>101.719999999972</v>
      </c>
      <c r="X36" s="14">
        <v>67.780000000027897</v>
      </c>
      <c r="Y36" s="14">
        <v>100</v>
      </c>
      <c r="Z36" s="14">
        <v>117.106299999985</v>
      </c>
      <c r="AA36" s="14">
        <v>0.96000000000003605</v>
      </c>
      <c r="AB36" s="14">
        <v>1.25400000000081</v>
      </c>
      <c r="AC36" s="14"/>
      <c r="AD36" s="14">
        <v>-1.50000000003274</v>
      </c>
      <c r="AE36" s="14">
        <v>2.3148835138272301</v>
      </c>
      <c r="AF36" s="14">
        <v>37.9275855169981</v>
      </c>
      <c r="AG36" s="14"/>
      <c r="AH36" s="14"/>
      <c r="AI36" s="14"/>
      <c r="AJ36" s="14">
        <v>21.895802453218501</v>
      </c>
      <c r="AK36" s="14">
        <v>22.761266772082301</v>
      </c>
      <c r="AL36" s="14">
        <v>-1.7106200998569E-2</v>
      </c>
      <c r="AM36" s="14">
        <v>-1.7106200998568999</v>
      </c>
      <c r="AN36" s="14">
        <v>41.0020449895528</v>
      </c>
      <c r="AO36" s="14"/>
      <c r="AP36" s="14"/>
      <c r="AQ36" s="14"/>
      <c r="AR36" s="14">
        <v>0.43456032719754201</v>
      </c>
      <c r="AS36" s="14">
        <v>24.3439274536818</v>
      </c>
      <c r="AT36" s="14">
        <v>-1.7106200998569E-2</v>
      </c>
      <c r="AU36" s="14">
        <v>0</v>
      </c>
      <c r="AV36" s="14"/>
      <c r="AW36" s="14"/>
    </row>
    <row r="37" spans="1:49" s="7" customFormat="1" ht="24" customHeight="1" x14ac:dyDescent="0.35">
      <c r="A37" s="14" t="s">
        <v>110</v>
      </c>
      <c r="B37" s="15" t="s">
        <v>111</v>
      </c>
      <c r="C37" s="14" t="s">
        <v>112</v>
      </c>
      <c r="D37" s="14" t="str">
        <f t="shared" si="0"/>
        <v>TO23&lt;XBUE&gt;</v>
      </c>
      <c r="E37" s="16" t="s">
        <v>7</v>
      </c>
      <c r="F37" s="16" t="s">
        <v>7</v>
      </c>
      <c r="G37" s="16" t="s">
        <v>8</v>
      </c>
      <c r="H37" s="16" t="s">
        <v>105</v>
      </c>
      <c r="I37" s="16" t="s">
        <v>106</v>
      </c>
      <c r="J37" s="16" t="s">
        <v>11</v>
      </c>
      <c r="K37" s="16" t="s">
        <v>12</v>
      </c>
      <c r="L37" s="16" t="s">
        <v>13</v>
      </c>
      <c r="M37" s="16">
        <v>42660</v>
      </c>
      <c r="N37" s="16">
        <v>45216</v>
      </c>
      <c r="O37" s="14" t="s">
        <v>15</v>
      </c>
      <c r="P37" s="14" t="s">
        <v>15</v>
      </c>
      <c r="Q37" s="14" t="s">
        <v>16</v>
      </c>
      <c r="R37" s="14">
        <v>59.900000000023297</v>
      </c>
      <c r="S37" s="14">
        <v>59.010000000009299</v>
      </c>
      <c r="T37" s="14">
        <v>0.89000000000032697</v>
      </c>
      <c r="U37" s="14">
        <v>42</v>
      </c>
      <c r="V37" s="14">
        <v>16</v>
      </c>
      <c r="W37" s="14">
        <v>100.890000000014</v>
      </c>
      <c r="X37" s="14">
        <v>59.369999999995301</v>
      </c>
      <c r="Y37" s="14">
        <v>100</v>
      </c>
      <c r="Z37" s="14">
        <v>117.106299999985</v>
      </c>
      <c r="AA37" s="14">
        <v>2.09000000000015</v>
      </c>
      <c r="AB37" s="14">
        <v>2.5289000000011601</v>
      </c>
      <c r="AC37" s="14"/>
      <c r="AD37" s="14">
        <v>0.67226890769234204</v>
      </c>
      <c r="AE37" s="14">
        <v>11.545623836180299</v>
      </c>
      <c r="AF37" s="14">
        <v>45.529640427616002</v>
      </c>
      <c r="AG37" s="14"/>
      <c r="AH37" s="14"/>
      <c r="AI37" s="14"/>
      <c r="AJ37" s="14"/>
      <c r="AK37" s="14">
        <v>3.56649484547233</v>
      </c>
      <c r="AL37" s="14">
        <v>-1.6666666660967199E-3</v>
      </c>
      <c r="AM37" s="14">
        <v>-0.166666666609672</v>
      </c>
      <c r="AN37" s="14">
        <v>50.1253132832353</v>
      </c>
      <c r="AO37" s="14"/>
      <c r="AP37" s="14"/>
      <c r="AQ37" s="14"/>
      <c r="AR37" s="14">
        <v>0.503759398496477</v>
      </c>
      <c r="AS37" s="14">
        <v>28.220436803773001</v>
      </c>
      <c r="AT37" s="14">
        <v>-1.6666666660967199E-3</v>
      </c>
      <c r="AU37" s="14">
        <v>28.220436803773001</v>
      </c>
      <c r="AV37" s="14"/>
      <c r="AW37" s="14"/>
    </row>
    <row r="38" spans="1:49" s="7" customFormat="1" ht="24" customHeight="1" x14ac:dyDescent="0.35">
      <c r="A38" s="14" t="s">
        <v>113</v>
      </c>
      <c r="B38" s="15" t="s">
        <v>114</v>
      </c>
      <c r="C38" s="14" t="s">
        <v>115</v>
      </c>
      <c r="D38" s="14" t="str">
        <f t="shared" si="0"/>
        <v>TO26&lt;XBUE&gt;</v>
      </c>
      <c r="E38" s="16" t="s">
        <v>7</v>
      </c>
      <c r="F38" s="16" t="s">
        <v>7</v>
      </c>
      <c r="G38" s="16" t="s">
        <v>8</v>
      </c>
      <c r="H38" s="16" t="s">
        <v>105</v>
      </c>
      <c r="I38" s="16" t="s">
        <v>106</v>
      </c>
      <c r="J38" s="16" t="s">
        <v>11</v>
      </c>
      <c r="K38" s="16" t="s">
        <v>12</v>
      </c>
      <c r="L38" s="16" t="s">
        <v>13</v>
      </c>
      <c r="M38" s="16">
        <v>42660</v>
      </c>
      <c r="N38" s="16">
        <v>46312</v>
      </c>
      <c r="O38" s="14" t="s">
        <v>15</v>
      </c>
      <c r="P38" s="14" t="s">
        <v>15</v>
      </c>
      <c r="Q38" s="14" t="s">
        <v>16</v>
      </c>
      <c r="R38" s="14">
        <v>52.299999999988401</v>
      </c>
      <c r="S38" s="14">
        <v>51.4400000000023</v>
      </c>
      <c r="T38" s="14">
        <v>0.85999999999967303</v>
      </c>
      <c r="U38" s="14">
        <v>37.799999999988401</v>
      </c>
      <c r="V38" s="14">
        <v>15.5</v>
      </c>
      <c r="W38" s="14">
        <v>100.859999999986</v>
      </c>
      <c r="X38" s="14">
        <v>51.849999999976703</v>
      </c>
      <c r="Y38" s="14">
        <v>100</v>
      </c>
      <c r="Z38" s="14">
        <v>117.106299999985</v>
      </c>
      <c r="AA38" s="14">
        <v>2.84000000000015</v>
      </c>
      <c r="AB38" s="14">
        <v>3.37675999999919</v>
      </c>
      <c r="AC38" s="14"/>
      <c r="AD38" s="14">
        <v>0.57692307691468203</v>
      </c>
      <c r="AE38" s="14">
        <v>11.2765957446827</v>
      </c>
      <c r="AF38" s="14">
        <v>55.022018969990299</v>
      </c>
      <c r="AG38" s="14"/>
      <c r="AH38" s="14"/>
      <c r="AI38" s="14"/>
      <c r="AJ38" s="14"/>
      <c r="AK38" s="14">
        <v>-0.224796026577678</v>
      </c>
      <c r="AL38" s="14">
        <v>-1.32075471701683E-2</v>
      </c>
      <c r="AM38" s="14">
        <v>-1.3207547170168299</v>
      </c>
      <c r="AN38" s="14">
        <v>58.897569444554399</v>
      </c>
      <c r="AO38" s="14"/>
      <c r="AP38" s="14"/>
      <c r="AQ38" s="14"/>
      <c r="AR38" s="14">
        <v>0.61024305555678404</v>
      </c>
      <c r="AS38" s="14">
        <v>34.1856164583564</v>
      </c>
      <c r="AT38" s="14">
        <v>-1.32075471701683E-2</v>
      </c>
      <c r="AU38" s="14">
        <v>34.1856164583564</v>
      </c>
      <c r="AV38" s="14"/>
      <c r="AW38" s="14"/>
    </row>
    <row r="39" spans="1:49" s="7" customFormat="1" ht="24" customHeight="1" x14ac:dyDescent="0.35">
      <c r="A39" s="14" t="s">
        <v>116</v>
      </c>
      <c r="B39" s="15" t="s">
        <v>117</v>
      </c>
      <c r="C39" s="14" t="s">
        <v>118</v>
      </c>
      <c r="D39" s="14" t="str">
        <f t="shared" si="0"/>
        <v>TC21&lt;XBUE&gt;</v>
      </c>
      <c r="E39" s="16" t="s">
        <v>7</v>
      </c>
      <c r="F39" s="16" t="s">
        <v>7</v>
      </c>
      <c r="G39" s="16" t="s">
        <v>8</v>
      </c>
      <c r="H39" s="16" t="s">
        <v>49</v>
      </c>
      <c r="I39" s="16" t="s">
        <v>50</v>
      </c>
      <c r="J39" s="16" t="s">
        <v>11</v>
      </c>
      <c r="K39" s="16" t="s">
        <v>12</v>
      </c>
      <c r="L39" s="16" t="s">
        <v>13</v>
      </c>
      <c r="M39" s="16">
        <v>42573</v>
      </c>
      <c r="N39" s="16">
        <v>44399</v>
      </c>
      <c r="O39" s="14" t="s">
        <v>15</v>
      </c>
      <c r="P39" s="14" t="s">
        <v>15</v>
      </c>
      <c r="Q39" s="14" t="s">
        <v>16</v>
      </c>
      <c r="R39" s="14">
        <v>299</v>
      </c>
      <c r="S39" s="14">
        <v>296.529999999795</v>
      </c>
      <c r="T39" s="14">
        <v>2.4700000000011602</v>
      </c>
      <c r="U39" s="14">
        <v>16.820000000006999</v>
      </c>
      <c r="V39" s="14">
        <v>2.5</v>
      </c>
      <c r="W39" s="14">
        <v>340.64000000012999</v>
      </c>
      <c r="X39" s="14">
        <v>87.780000000027897</v>
      </c>
      <c r="Y39" s="14">
        <v>100</v>
      </c>
      <c r="Z39" s="14">
        <v>117.106299999985</v>
      </c>
      <c r="AA39" s="14">
        <v>1.10000000000036</v>
      </c>
      <c r="AB39" s="14">
        <v>1.19251000000077</v>
      </c>
      <c r="AC39" s="14"/>
      <c r="AD39" s="14">
        <v>0</v>
      </c>
      <c r="AE39" s="14">
        <v>3.0146425495331601</v>
      </c>
      <c r="AF39" s="14">
        <v>53.333333333313902</v>
      </c>
      <c r="AG39" s="14"/>
      <c r="AH39" s="14"/>
      <c r="AI39" s="14">
        <v>101.31924960261701</v>
      </c>
      <c r="AJ39" s="14">
        <v>142.813468937995</v>
      </c>
      <c r="AK39" s="14">
        <v>174.21148894610801</v>
      </c>
      <c r="AL39" s="14">
        <v>-1.9511395311383201E-2</v>
      </c>
      <c r="AM39" s="14">
        <v>-1.9511395311383199</v>
      </c>
      <c r="AN39" s="14">
        <v>50.251256281451802</v>
      </c>
      <c r="AO39" s="14"/>
      <c r="AP39" s="14"/>
      <c r="AQ39" s="14"/>
      <c r="AR39" s="14">
        <v>0.53241206030186705</v>
      </c>
      <c r="AS39" s="14">
        <v>29.825549550354499</v>
      </c>
      <c r="AT39" s="14">
        <v>-1.9511395311383201E-2</v>
      </c>
      <c r="AU39" s="14">
        <v>1.2711546685698001</v>
      </c>
      <c r="AV39" s="14"/>
      <c r="AW39" s="14"/>
    </row>
    <row r="40" spans="1:49" s="7" customFormat="1" ht="24" customHeight="1" x14ac:dyDescent="0.35">
      <c r="A40" s="14" t="s">
        <v>122</v>
      </c>
      <c r="B40" s="15" t="s">
        <v>120</v>
      </c>
      <c r="C40" s="14" t="s">
        <v>123</v>
      </c>
      <c r="D40" s="14" t="str">
        <f t="shared" si="0"/>
        <v>A2E3D&lt;XBUE&gt;</v>
      </c>
      <c r="E40" s="16" t="s">
        <v>7</v>
      </c>
      <c r="F40" s="16" t="s">
        <v>7</v>
      </c>
      <c r="G40" s="16" t="s">
        <v>8</v>
      </c>
      <c r="H40" s="16" t="s">
        <v>26</v>
      </c>
      <c r="I40" s="16" t="s">
        <v>27</v>
      </c>
      <c r="J40" s="16" t="s">
        <v>80</v>
      </c>
      <c r="K40" s="16" t="s">
        <v>12</v>
      </c>
      <c r="L40" s="16" t="s">
        <v>13</v>
      </c>
      <c r="M40" s="16">
        <v>43111</v>
      </c>
      <c r="N40" s="16">
        <v>44937</v>
      </c>
      <c r="O40" s="14" t="s">
        <v>14</v>
      </c>
      <c r="P40" s="14" t="s">
        <v>14</v>
      </c>
      <c r="Q40" s="14" t="s">
        <v>19</v>
      </c>
      <c r="R40" s="14">
        <v>33</v>
      </c>
      <c r="S40" s="14">
        <v>31.540000000008099</v>
      </c>
      <c r="T40" s="14">
        <v>1.45999999999913</v>
      </c>
      <c r="U40" s="14">
        <v>66.099999999976703</v>
      </c>
      <c r="V40" s="14">
        <v>4.625</v>
      </c>
      <c r="W40" s="14">
        <v>101.459999999963</v>
      </c>
      <c r="X40" s="14">
        <v>32.520000000018598</v>
      </c>
      <c r="Y40" s="14">
        <v>100</v>
      </c>
      <c r="Z40" s="14">
        <v>117.106299999985</v>
      </c>
      <c r="AA40" s="14">
        <v>1.75</v>
      </c>
      <c r="AB40" s="14">
        <v>2.32837500000096</v>
      </c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>
        <v>0</v>
      </c>
      <c r="AS40" s="14">
        <v>0</v>
      </c>
      <c r="AT40" s="14">
        <v>0</v>
      </c>
      <c r="AU40" s="14">
        <v>0</v>
      </c>
      <c r="AV40" s="14"/>
      <c r="AW40" s="14"/>
    </row>
    <row r="41" spans="1:49" s="7" customFormat="1" ht="24" customHeight="1" x14ac:dyDescent="0.35">
      <c r="A41" s="14" t="s">
        <v>119</v>
      </c>
      <c r="B41" s="15" t="s">
        <v>120</v>
      </c>
      <c r="C41" s="14" t="s">
        <v>121</v>
      </c>
      <c r="D41" s="14" t="str">
        <f t="shared" si="0"/>
        <v>A2E3&lt;XBUE&gt;</v>
      </c>
      <c r="E41" s="16" t="s">
        <v>7</v>
      </c>
      <c r="F41" s="16" t="s">
        <v>7</v>
      </c>
      <c r="G41" s="16" t="s">
        <v>8</v>
      </c>
      <c r="H41" s="16" t="s">
        <v>26</v>
      </c>
      <c r="I41" s="16" t="s">
        <v>27</v>
      </c>
      <c r="J41" s="16" t="s">
        <v>80</v>
      </c>
      <c r="K41" s="16" t="s">
        <v>12</v>
      </c>
      <c r="L41" s="16" t="s">
        <v>13</v>
      </c>
      <c r="M41" s="16">
        <v>43111</v>
      </c>
      <c r="N41" s="16">
        <v>44937</v>
      </c>
      <c r="O41" s="14" t="s">
        <v>14</v>
      </c>
      <c r="P41" s="14" t="s">
        <v>14</v>
      </c>
      <c r="Q41" s="14" t="s">
        <v>16</v>
      </c>
      <c r="R41" s="14">
        <v>3390</v>
      </c>
      <c r="S41" s="14">
        <v>3219.0248019993301</v>
      </c>
      <c r="T41" s="14">
        <v>1.45999999999913</v>
      </c>
      <c r="U41" s="14">
        <v>75.810000000055894</v>
      </c>
      <c r="V41" s="14">
        <v>4.625</v>
      </c>
      <c r="W41" s="14">
        <v>101.459999999963</v>
      </c>
      <c r="X41" s="14">
        <v>28.5299999999988</v>
      </c>
      <c r="Y41" s="14">
        <v>100</v>
      </c>
      <c r="Z41" s="14">
        <v>117.106299999985</v>
      </c>
      <c r="AA41" s="14">
        <v>1.65999999999985</v>
      </c>
      <c r="AB41" s="14">
        <v>2.2892229999997702</v>
      </c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>
        <v>2.8897228250571099E-2</v>
      </c>
      <c r="AS41" s="14">
        <v>0.64670602547354095</v>
      </c>
      <c r="AT41" s="14">
        <v>-3.1428571428477901E-2</v>
      </c>
      <c r="AU41" s="14">
        <v>-1.76061829610961</v>
      </c>
      <c r="AV41" s="14"/>
      <c r="AW41" s="14"/>
    </row>
    <row r="42" spans="1:49" s="7" customFormat="1" ht="36" customHeight="1" x14ac:dyDescent="0.35">
      <c r="A42" s="14" t="s">
        <v>124</v>
      </c>
      <c r="B42" s="15" t="s">
        <v>125</v>
      </c>
      <c r="C42" s="14" t="s">
        <v>126</v>
      </c>
      <c r="D42" s="14" t="str">
        <f t="shared" si="0"/>
        <v>A2E2D&lt;XBUE&gt;</v>
      </c>
      <c r="E42" s="16" t="s">
        <v>7</v>
      </c>
      <c r="F42" s="16" t="s">
        <v>7</v>
      </c>
      <c r="G42" s="16" t="s">
        <v>8</v>
      </c>
      <c r="H42" s="16" t="s">
        <v>26</v>
      </c>
      <c r="I42" s="16" t="s">
        <v>27</v>
      </c>
      <c r="J42" s="16" t="s">
        <v>127</v>
      </c>
      <c r="K42" s="16" t="s">
        <v>12</v>
      </c>
      <c r="L42" s="16" t="s">
        <v>13</v>
      </c>
      <c r="M42" s="16">
        <v>42761</v>
      </c>
      <c r="N42" s="16">
        <v>44587</v>
      </c>
      <c r="O42" s="14" t="s">
        <v>14</v>
      </c>
      <c r="P42" s="14" t="s">
        <v>14</v>
      </c>
      <c r="Q42" s="14" t="s">
        <v>19</v>
      </c>
      <c r="R42" s="14">
        <v>31</v>
      </c>
      <c r="S42" s="14">
        <v>29.4400000000023</v>
      </c>
      <c r="T42" s="14">
        <v>1.55999999999949</v>
      </c>
      <c r="U42" s="14">
        <v>122.06000000005599</v>
      </c>
      <c r="V42" s="14">
        <v>5.625</v>
      </c>
      <c r="W42" s="14">
        <v>101.56000000005599</v>
      </c>
      <c r="X42" s="14">
        <v>30.519999999989501</v>
      </c>
      <c r="Y42" s="14">
        <v>100</v>
      </c>
      <c r="Z42" s="14">
        <v>117.106299999985</v>
      </c>
      <c r="AA42" s="14">
        <v>0.96000000000003605</v>
      </c>
      <c r="AB42" s="14">
        <v>1.5458880000005599</v>
      </c>
      <c r="AC42" s="14"/>
      <c r="AD42" s="14">
        <v>8.77192982462293</v>
      </c>
      <c r="AE42" s="14">
        <v>0</v>
      </c>
      <c r="AF42" s="14">
        <v>-4.6153846154120401</v>
      </c>
      <c r="AG42" s="14"/>
      <c r="AH42" s="14"/>
      <c r="AI42" s="14">
        <v>-57.668843428546097</v>
      </c>
      <c r="AJ42" s="14">
        <v>-64.561900092172394</v>
      </c>
      <c r="AK42" s="14">
        <v>-64.274781445390502</v>
      </c>
      <c r="AL42" s="14">
        <v>5.0847457627242E-2</v>
      </c>
      <c r="AM42" s="14">
        <v>5.0847457627242001</v>
      </c>
      <c r="AN42" s="14">
        <v>4.3771043770902898</v>
      </c>
      <c r="AO42" s="14"/>
      <c r="AP42" s="14"/>
      <c r="AQ42" s="14"/>
      <c r="AR42" s="14">
        <v>7.2839506172385896E-2</v>
      </c>
      <c r="AS42" s="14">
        <v>1.81549565355992</v>
      </c>
      <c r="AT42" s="14">
        <v>-6.7340067344048302E-3</v>
      </c>
      <c r="AU42" s="14">
        <v>-0.37723685563309101</v>
      </c>
      <c r="AV42" s="14"/>
      <c r="AW42" s="14"/>
    </row>
    <row r="43" spans="1:49" s="7" customFormat="1" ht="36" customHeight="1" x14ac:dyDescent="0.35">
      <c r="A43" s="14" t="s">
        <v>128</v>
      </c>
      <c r="B43" s="15" t="s">
        <v>125</v>
      </c>
      <c r="C43" s="14" t="s">
        <v>129</v>
      </c>
      <c r="D43" s="14" t="str">
        <f t="shared" si="0"/>
        <v>A2E2&lt;XBUE&gt;</v>
      </c>
      <c r="E43" s="16" t="s">
        <v>7</v>
      </c>
      <c r="F43" s="16" t="s">
        <v>7</v>
      </c>
      <c r="G43" s="16" t="s">
        <v>8</v>
      </c>
      <c r="H43" s="16" t="s">
        <v>26</v>
      </c>
      <c r="I43" s="16" t="s">
        <v>27</v>
      </c>
      <c r="J43" s="16" t="s">
        <v>127</v>
      </c>
      <c r="K43" s="16" t="s">
        <v>12</v>
      </c>
      <c r="L43" s="16" t="s">
        <v>13</v>
      </c>
      <c r="M43" s="16">
        <v>42761</v>
      </c>
      <c r="N43" s="16">
        <v>44587</v>
      </c>
      <c r="O43" s="14" t="s">
        <v>14</v>
      </c>
      <c r="P43" s="14" t="s">
        <v>14</v>
      </c>
      <c r="Q43" s="14" t="s">
        <v>16</v>
      </c>
      <c r="R43" s="14">
        <v>3699.5</v>
      </c>
      <c r="S43" s="14">
        <v>3516.8141719996902</v>
      </c>
      <c r="T43" s="14">
        <v>1.55999999999949</v>
      </c>
      <c r="U43" s="14">
        <v>119.349999999977</v>
      </c>
      <c r="V43" s="14">
        <v>5.625</v>
      </c>
      <c r="W43" s="14">
        <v>101.56000000005599</v>
      </c>
      <c r="X43" s="14">
        <v>31.109999999986002</v>
      </c>
      <c r="Y43" s="14">
        <v>100</v>
      </c>
      <c r="Z43" s="14">
        <v>117.106299999985</v>
      </c>
      <c r="AA43" s="14">
        <v>0.97000000000025499</v>
      </c>
      <c r="AB43" s="14">
        <v>1.54884750000019</v>
      </c>
      <c r="AC43" s="14"/>
      <c r="AD43" s="14">
        <v>18.383999999961802</v>
      </c>
      <c r="AE43" s="14">
        <v>4.21126760556945</v>
      </c>
      <c r="AF43" s="14">
        <v>27.568965517275501</v>
      </c>
      <c r="AG43" s="14"/>
      <c r="AH43" s="14"/>
      <c r="AI43" s="14">
        <v>10.4965096499654</v>
      </c>
      <c r="AJ43" s="14">
        <v>90.616489132866306</v>
      </c>
      <c r="AK43" s="14">
        <v>173.42873863317101</v>
      </c>
      <c r="AL43" s="14">
        <v>0.134815950919874</v>
      </c>
      <c r="AM43" s="14">
        <v>13.481595091987399</v>
      </c>
      <c r="AN43" s="14">
        <v>47.390438247006401</v>
      </c>
      <c r="AO43" s="14"/>
      <c r="AP43" s="14"/>
      <c r="AQ43" s="14"/>
      <c r="AR43" s="14">
        <v>0.29880478087579798</v>
      </c>
      <c r="AS43" s="14">
        <v>16.738946132883399</v>
      </c>
      <c r="AT43" s="14">
        <v>8.2191780820721795E-3</v>
      </c>
      <c r="AU43" s="14">
        <v>0.20485973708447999</v>
      </c>
      <c r="AV43" s="14"/>
      <c r="AW43" s="14"/>
    </row>
    <row r="44" spans="1:49" s="7" customFormat="1" ht="24" customHeight="1" x14ac:dyDescent="0.35">
      <c r="A44" s="14" t="s">
        <v>130</v>
      </c>
      <c r="B44" s="15" t="s">
        <v>131</v>
      </c>
      <c r="C44" s="14" t="s">
        <v>132</v>
      </c>
      <c r="D44" s="14" t="str">
        <f t="shared" si="0"/>
        <v>A2E8&lt;XBUE&gt;</v>
      </c>
      <c r="E44" s="16" t="s">
        <v>7</v>
      </c>
      <c r="F44" s="16" t="s">
        <v>7</v>
      </c>
      <c r="G44" s="16" t="s">
        <v>8</v>
      </c>
      <c r="H44" s="16" t="s">
        <v>26</v>
      </c>
      <c r="I44" s="16" t="s">
        <v>27</v>
      </c>
      <c r="J44" s="16" t="s">
        <v>127</v>
      </c>
      <c r="K44" s="16" t="s">
        <v>12</v>
      </c>
      <c r="L44" s="16" t="s">
        <v>13</v>
      </c>
      <c r="M44" s="16">
        <v>43111</v>
      </c>
      <c r="N44" s="16">
        <v>46763</v>
      </c>
      <c r="O44" s="14" t="s">
        <v>14</v>
      </c>
      <c r="P44" s="14" t="s">
        <v>14</v>
      </c>
      <c r="Q44" s="14" t="s">
        <v>16</v>
      </c>
      <c r="R44" s="14">
        <v>3270</v>
      </c>
      <c r="S44" s="14">
        <v>3052.1822820007801</v>
      </c>
      <c r="T44" s="14">
        <v>1.8600000000005801</v>
      </c>
      <c r="U44" s="14">
        <v>35.210000000020997</v>
      </c>
      <c r="V44" s="14">
        <v>5.875</v>
      </c>
      <c r="W44" s="14">
        <v>101.859999999986</v>
      </c>
      <c r="X44" s="14">
        <v>27.4100000000035</v>
      </c>
      <c r="Y44" s="14">
        <v>100</v>
      </c>
      <c r="Z44" s="14">
        <v>117.106299999985</v>
      </c>
      <c r="AA44" s="14">
        <v>3.65999999999985</v>
      </c>
      <c r="AB44" s="14">
        <v>4.3043430000034304</v>
      </c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>
        <v>0.27237354085635201</v>
      </c>
      <c r="AS44" s="14">
        <v>15.25827670848</v>
      </c>
      <c r="AT44" s="14">
        <v>0</v>
      </c>
      <c r="AU44" s="14">
        <v>0</v>
      </c>
      <c r="AV44" s="14"/>
      <c r="AW44" s="14"/>
    </row>
    <row r="45" spans="1:49" s="7" customFormat="1" ht="24" customHeight="1" x14ac:dyDescent="0.35">
      <c r="A45" s="14" t="s">
        <v>133</v>
      </c>
      <c r="B45" s="15" t="s">
        <v>131</v>
      </c>
      <c r="C45" s="14" t="s">
        <v>134</v>
      </c>
      <c r="D45" s="14" t="str">
        <f t="shared" si="0"/>
        <v>A2E8D&lt;XBUE&gt;</v>
      </c>
      <c r="E45" s="16" t="s">
        <v>7</v>
      </c>
      <c r="F45" s="16" t="s">
        <v>7</v>
      </c>
      <c r="G45" s="16" t="s">
        <v>8</v>
      </c>
      <c r="H45" s="16" t="s">
        <v>26</v>
      </c>
      <c r="I45" s="16" t="s">
        <v>27</v>
      </c>
      <c r="J45" s="16" t="s">
        <v>127</v>
      </c>
      <c r="K45" s="16" t="s">
        <v>12</v>
      </c>
      <c r="L45" s="16" t="s">
        <v>13</v>
      </c>
      <c r="M45" s="16">
        <v>43111</v>
      </c>
      <c r="N45" s="16">
        <v>46763</v>
      </c>
      <c r="O45" s="14" t="s">
        <v>14</v>
      </c>
      <c r="P45" s="14" t="s">
        <v>14</v>
      </c>
      <c r="Q45" s="14" t="s">
        <v>19</v>
      </c>
      <c r="R45" s="14">
        <v>27.899999999994201</v>
      </c>
      <c r="S45" s="14">
        <v>26.040000000008099</v>
      </c>
      <c r="T45" s="14">
        <v>1.8600000000005801</v>
      </c>
      <c r="U45" s="14">
        <v>35.239999999990701</v>
      </c>
      <c r="V45" s="14">
        <v>5.875</v>
      </c>
      <c r="W45" s="14">
        <v>101.859999999986</v>
      </c>
      <c r="X45" s="14">
        <v>27.390000000013998</v>
      </c>
      <c r="Y45" s="14">
        <v>100</v>
      </c>
      <c r="Z45" s="14">
        <v>117.106299999985</v>
      </c>
      <c r="AA45" s="14">
        <v>3.65999999999985</v>
      </c>
      <c r="AB45" s="14">
        <v>4.3048920000001099</v>
      </c>
      <c r="AC45" s="14"/>
      <c r="AD45" s="14">
        <v>5.2830188678854002</v>
      </c>
      <c r="AE45" s="14"/>
      <c r="AF45" s="14">
        <v>-10.0000000000437</v>
      </c>
      <c r="AG45" s="14"/>
      <c r="AH45" s="14"/>
      <c r="AI45" s="14"/>
      <c r="AJ45" s="14">
        <v>-63.893277390510796</v>
      </c>
      <c r="AK45" s="14"/>
      <c r="AL45" s="14"/>
      <c r="AM45" s="14"/>
      <c r="AN45" s="14">
        <v>11.600000000005799</v>
      </c>
      <c r="AO45" s="14"/>
      <c r="AP45" s="14"/>
      <c r="AQ45" s="14"/>
      <c r="AR45" s="14">
        <v>0.14600000000064001</v>
      </c>
      <c r="AS45" s="14">
        <v>8.1788722665328493</v>
      </c>
      <c r="AT45" s="14">
        <v>-2.61780104710851E-2</v>
      </c>
      <c r="AU45" s="14">
        <v>0</v>
      </c>
      <c r="AV45" s="14"/>
      <c r="AW45" s="14"/>
    </row>
    <row r="46" spans="1:49" s="7" customFormat="1" ht="36" customHeight="1" x14ac:dyDescent="0.35">
      <c r="A46" s="14" t="s">
        <v>135</v>
      </c>
      <c r="B46" s="15" t="s">
        <v>136</v>
      </c>
      <c r="C46" s="14" t="s">
        <v>137</v>
      </c>
      <c r="D46" s="14" t="str">
        <f t="shared" si="0"/>
        <v>AA21D&lt;XBUE&gt;</v>
      </c>
      <c r="E46" s="16" t="s">
        <v>7</v>
      </c>
      <c r="F46" s="16" t="s">
        <v>7</v>
      </c>
      <c r="G46" s="16" t="s">
        <v>8</v>
      </c>
      <c r="H46" s="16" t="s">
        <v>26</v>
      </c>
      <c r="I46" s="16" t="s">
        <v>27</v>
      </c>
      <c r="J46" s="16" t="s">
        <v>80</v>
      </c>
      <c r="K46" s="16" t="s">
        <v>12</v>
      </c>
      <c r="L46" s="16" t="s">
        <v>13</v>
      </c>
      <c r="M46" s="16">
        <v>42482</v>
      </c>
      <c r="N46" s="16">
        <v>44308</v>
      </c>
      <c r="O46" s="14" t="s">
        <v>14</v>
      </c>
      <c r="P46" s="14" t="s">
        <v>14</v>
      </c>
      <c r="Q46" s="14" t="s">
        <v>19</v>
      </c>
      <c r="R46" s="14">
        <v>52</v>
      </c>
      <c r="S46" s="14">
        <v>48.280000000027897</v>
      </c>
      <c r="T46" s="14">
        <v>3.7200000000011602</v>
      </c>
      <c r="U46" s="14">
        <v>129.06000000005599</v>
      </c>
      <c r="V46" s="14">
        <v>6.875</v>
      </c>
      <c r="W46" s="14">
        <v>103.719999999972</v>
      </c>
      <c r="X46" s="14">
        <v>50.130000000004699</v>
      </c>
      <c r="Y46" s="14">
        <v>100</v>
      </c>
      <c r="Z46" s="14">
        <v>117.106299999985</v>
      </c>
      <c r="AA46" s="14">
        <v>0.53999999999996395</v>
      </c>
      <c r="AB46" s="14">
        <v>0.88846199999988995</v>
      </c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>
        <v>4.7058823531188003E-2</v>
      </c>
      <c r="AS46" s="14">
        <v>1.1729224163095899</v>
      </c>
      <c r="AT46" s="14">
        <v>2.6404494381495201E-2</v>
      </c>
      <c r="AU46" s="14">
        <v>0.59091984421596899</v>
      </c>
      <c r="AV46" s="14"/>
      <c r="AW46" s="14"/>
    </row>
    <row r="47" spans="1:49" s="7" customFormat="1" ht="36" customHeight="1" x14ac:dyDescent="0.35">
      <c r="A47" s="14" t="s">
        <v>138</v>
      </c>
      <c r="B47" s="15" t="s">
        <v>136</v>
      </c>
      <c r="C47" s="14" t="s">
        <v>139</v>
      </c>
      <c r="D47" s="14" t="str">
        <f t="shared" si="0"/>
        <v>AA21&lt;XBUE&gt;</v>
      </c>
      <c r="E47" s="16" t="s">
        <v>7</v>
      </c>
      <c r="F47" s="16" t="s">
        <v>7</v>
      </c>
      <c r="G47" s="16" t="s">
        <v>8</v>
      </c>
      <c r="H47" s="16" t="s">
        <v>26</v>
      </c>
      <c r="I47" s="16" t="s">
        <v>27</v>
      </c>
      <c r="J47" s="16" t="s">
        <v>80</v>
      </c>
      <c r="K47" s="16" t="s">
        <v>12</v>
      </c>
      <c r="L47" s="16" t="s">
        <v>13</v>
      </c>
      <c r="M47" s="16">
        <v>42482</v>
      </c>
      <c r="N47" s="16">
        <v>44308</v>
      </c>
      <c r="O47" s="14" t="s">
        <v>14</v>
      </c>
      <c r="P47" s="14" t="s">
        <v>14</v>
      </c>
      <c r="Q47" s="14" t="s">
        <v>16</v>
      </c>
      <c r="R47" s="14">
        <v>4190</v>
      </c>
      <c r="S47" s="14">
        <v>3754.3645640015602</v>
      </c>
      <c r="T47" s="14">
        <v>3.7200000000011602</v>
      </c>
      <c r="U47" s="14">
        <v>252.40999999991601</v>
      </c>
      <c r="V47" s="14">
        <v>6.875</v>
      </c>
      <c r="W47" s="14">
        <v>103.719999999972</v>
      </c>
      <c r="X47" s="14">
        <v>34.489999999990701</v>
      </c>
      <c r="Y47" s="14">
        <v>100</v>
      </c>
      <c r="Z47" s="14">
        <v>117.106299999985</v>
      </c>
      <c r="AA47" s="14">
        <v>0.38000000000010897</v>
      </c>
      <c r="AB47" s="14">
        <v>0.85957899999994003</v>
      </c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</row>
    <row r="48" spans="1:49" s="7" customFormat="1" ht="36" customHeight="1" x14ac:dyDescent="0.35">
      <c r="A48" s="14" t="s">
        <v>143</v>
      </c>
      <c r="B48" s="15" t="s">
        <v>141</v>
      </c>
      <c r="C48" s="14" t="s">
        <v>144</v>
      </c>
      <c r="D48" s="14" t="str">
        <f t="shared" si="0"/>
        <v>A2E7&lt;XBUE&gt;</v>
      </c>
      <c r="E48" s="16" t="s">
        <v>7</v>
      </c>
      <c r="F48" s="16" t="s">
        <v>7</v>
      </c>
      <c r="G48" s="16" t="s">
        <v>8</v>
      </c>
      <c r="H48" s="16" t="s">
        <v>26</v>
      </c>
      <c r="I48" s="16" t="s">
        <v>27</v>
      </c>
      <c r="J48" s="16" t="s">
        <v>80</v>
      </c>
      <c r="K48" s="16" t="s">
        <v>12</v>
      </c>
      <c r="L48" s="16" t="s">
        <v>13</v>
      </c>
      <c r="M48" s="16">
        <v>42761</v>
      </c>
      <c r="N48" s="16">
        <v>46413</v>
      </c>
      <c r="O48" s="14" t="s">
        <v>14</v>
      </c>
      <c r="P48" s="14" t="s">
        <v>14</v>
      </c>
      <c r="Q48" s="14" t="s">
        <v>16</v>
      </c>
      <c r="R48" s="14">
        <v>3121</v>
      </c>
      <c r="S48" s="14">
        <v>2897.3269670009599</v>
      </c>
      <c r="T48" s="14">
        <v>1.90999999999985</v>
      </c>
      <c r="U48" s="14">
        <v>43.25</v>
      </c>
      <c r="V48" s="14">
        <v>6.875</v>
      </c>
      <c r="W48" s="14">
        <v>101.91000000003299</v>
      </c>
      <c r="X48" s="14">
        <v>26.149999999994201</v>
      </c>
      <c r="Y48" s="14">
        <v>100</v>
      </c>
      <c r="Z48" s="14">
        <v>117.106299999985</v>
      </c>
      <c r="AA48" s="14">
        <v>3.0200000000004401</v>
      </c>
      <c r="AB48" s="14">
        <v>3.6730749999987902</v>
      </c>
      <c r="AC48" s="14"/>
      <c r="AD48" s="14">
        <v>6.5187713311388498</v>
      </c>
      <c r="AE48" s="14">
        <v>-10.8285714285594</v>
      </c>
      <c r="AF48" s="14">
        <v>13.4909090909787</v>
      </c>
      <c r="AG48" s="14"/>
      <c r="AH48" s="14"/>
      <c r="AI48" s="14">
        <v>3.7753841852463701</v>
      </c>
      <c r="AJ48" s="14">
        <v>70.010621014633202</v>
      </c>
      <c r="AK48" s="14">
        <v>138.40854803612501</v>
      </c>
      <c r="AL48" s="14">
        <v>-9.2063492065790307E-3</v>
      </c>
      <c r="AM48" s="14">
        <v>-0.92063492065790298</v>
      </c>
      <c r="AN48" s="14">
        <v>27.3877551020705</v>
      </c>
      <c r="AO48" s="14"/>
      <c r="AP48" s="14"/>
      <c r="AQ48" s="14"/>
      <c r="AR48" s="14">
        <v>0.285714285713912</v>
      </c>
      <c r="AS48" s="14">
        <v>16.0056208737753</v>
      </c>
      <c r="AT48" s="14">
        <v>-9.2063492065790307E-3</v>
      </c>
      <c r="AU48" s="14">
        <v>1.0163791154488</v>
      </c>
      <c r="AV48" s="14"/>
      <c r="AW48" s="14"/>
    </row>
    <row r="49" spans="1:49" s="7" customFormat="1" ht="36" customHeight="1" x14ac:dyDescent="0.35">
      <c r="A49" s="14" t="s">
        <v>140</v>
      </c>
      <c r="B49" s="15" t="s">
        <v>141</v>
      </c>
      <c r="C49" s="14" t="s">
        <v>142</v>
      </c>
      <c r="D49" s="14" t="str">
        <f t="shared" si="0"/>
        <v>A2E7D&lt;XBUE&gt;</v>
      </c>
      <c r="E49" s="16" t="s">
        <v>7</v>
      </c>
      <c r="F49" s="16" t="s">
        <v>7</v>
      </c>
      <c r="G49" s="16" t="s">
        <v>8</v>
      </c>
      <c r="H49" s="16" t="s">
        <v>26</v>
      </c>
      <c r="I49" s="16" t="s">
        <v>27</v>
      </c>
      <c r="J49" s="16" t="s">
        <v>80</v>
      </c>
      <c r="K49" s="16" t="s">
        <v>12</v>
      </c>
      <c r="L49" s="16" t="s">
        <v>13</v>
      </c>
      <c r="M49" s="16">
        <v>42761</v>
      </c>
      <c r="N49" s="16">
        <v>46413</v>
      </c>
      <c r="O49" s="14" t="s">
        <v>14</v>
      </c>
      <c r="P49" s="14" t="s">
        <v>14</v>
      </c>
      <c r="Q49" s="14" t="s">
        <v>19</v>
      </c>
      <c r="R49" s="14">
        <v>27.6900000000023</v>
      </c>
      <c r="S49" s="14">
        <v>25.7799999999988</v>
      </c>
      <c r="T49" s="14">
        <v>1.90999999999985</v>
      </c>
      <c r="U49" s="14">
        <v>41.780000000027897</v>
      </c>
      <c r="V49" s="14">
        <v>6.875</v>
      </c>
      <c r="W49" s="14">
        <v>101.91000000003299</v>
      </c>
      <c r="X49" s="14">
        <v>27.170000000012799</v>
      </c>
      <c r="Y49" s="14">
        <v>100</v>
      </c>
      <c r="Z49" s="14">
        <v>117.106299999985</v>
      </c>
      <c r="AA49" s="14">
        <v>3.0999999999985399</v>
      </c>
      <c r="AB49" s="14">
        <v>3.7475899999990401</v>
      </c>
      <c r="AC49" s="14"/>
      <c r="AD49" s="14">
        <v>1.6146788990226899</v>
      </c>
      <c r="AE49" s="14">
        <v>-10.6774193548481</v>
      </c>
      <c r="AF49" s="14">
        <v>-11.391999999977999</v>
      </c>
      <c r="AG49" s="14"/>
      <c r="AH49" s="14"/>
      <c r="AI49" s="14">
        <v>-58.501299678639</v>
      </c>
      <c r="AJ49" s="14">
        <v>-66.2272565886378</v>
      </c>
      <c r="AK49" s="14">
        <v>-66.618903847993394</v>
      </c>
      <c r="AL49" s="14">
        <v>-2.15547703173797E-2</v>
      </c>
      <c r="AM49" s="14">
        <v>-2.1554770317379699</v>
      </c>
      <c r="AN49" s="14">
        <v>-4.5172413792897697</v>
      </c>
      <c r="AO49" s="14"/>
      <c r="AP49" s="14"/>
      <c r="AQ49" s="14"/>
      <c r="AR49" s="14">
        <v>8.9548284540796899E-2</v>
      </c>
      <c r="AS49" s="14">
        <v>2.23195529336575</v>
      </c>
      <c r="AT49" s="14">
        <v>-2.4137931034601899E-2</v>
      </c>
      <c r="AU49" s="14">
        <v>-1.3521990048582699</v>
      </c>
      <c r="AV49" s="14"/>
      <c r="AW49" s="14"/>
    </row>
    <row r="50" spans="1:49" s="7" customFormat="1" ht="24" customHeight="1" x14ac:dyDescent="0.35">
      <c r="A50" s="14" t="s">
        <v>148</v>
      </c>
      <c r="B50" s="15" t="s">
        <v>146</v>
      </c>
      <c r="C50" s="14" t="s">
        <v>149</v>
      </c>
      <c r="D50" s="14" t="str">
        <f t="shared" si="0"/>
        <v>AE48D&lt;XBUE&gt;</v>
      </c>
      <c r="E50" s="16" t="s">
        <v>7</v>
      </c>
      <c r="F50" s="16" t="s">
        <v>7</v>
      </c>
      <c r="G50" s="16" t="s">
        <v>8</v>
      </c>
      <c r="H50" s="16" t="s">
        <v>26</v>
      </c>
      <c r="I50" s="16" t="s">
        <v>27</v>
      </c>
      <c r="J50" s="16" t="s">
        <v>127</v>
      </c>
      <c r="K50" s="16" t="s">
        <v>12</v>
      </c>
      <c r="L50" s="16" t="s">
        <v>13</v>
      </c>
      <c r="M50" s="16">
        <v>43111</v>
      </c>
      <c r="N50" s="16">
        <v>54068</v>
      </c>
      <c r="O50" s="14" t="s">
        <v>14</v>
      </c>
      <c r="P50" s="14" t="s">
        <v>14</v>
      </c>
      <c r="Q50" s="14" t="s">
        <v>19</v>
      </c>
      <c r="R50" s="14">
        <v>28</v>
      </c>
      <c r="S50" s="14">
        <v>25.820000000006999</v>
      </c>
      <c r="T50" s="14">
        <v>2.1800000000002902</v>
      </c>
      <c r="U50" s="14">
        <v>28.420000000012799</v>
      </c>
      <c r="V50" s="14">
        <v>6.875</v>
      </c>
      <c r="W50" s="14">
        <v>102.180000000051</v>
      </c>
      <c r="X50" s="14">
        <v>27.399999999994201</v>
      </c>
      <c r="Y50" s="14">
        <v>100</v>
      </c>
      <c r="Z50" s="14">
        <v>117.106299999985</v>
      </c>
      <c r="AA50" s="14">
        <v>3.4900000000015998</v>
      </c>
      <c r="AB50" s="14">
        <v>3.9859289999985799</v>
      </c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</row>
    <row r="51" spans="1:49" s="7" customFormat="1" ht="24" customHeight="1" x14ac:dyDescent="0.35">
      <c r="A51" s="14" t="s">
        <v>145</v>
      </c>
      <c r="B51" s="15" t="s">
        <v>146</v>
      </c>
      <c r="C51" s="14" t="s">
        <v>147</v>
      </c>
      <c r="D51" s="14" t="str">
        <f t="shared" si="0"/>
        <v>AE48&lt;XBUE&gt;</v>
      </c>
      <c r="E51" s="16" t="s">
        <v>7</v>
      </c>
      <c r="F51" s="16" t="s">
        <v>7</v>
      </c>
      <c r="G51" s="16" t="s">
        <v>8</v>
      </c>
      <c r="H51" s="16" t="s">
        <v>26</v>
      </c>
      <c r="I51" s="16" t="s">
        <v>27</v>
      </c>
      <c r="J51" s="16" t="s">
        <v>127</v>
      </c>
      <c r="K51" s="16" t="s">
        <v>12</v>
      </c>
      <c r="L51" s="16" t="s">
        <v>13</v>
      </c>
      <c r="M51" s="16">
        <v>43111</v>
      </c>
      <c r="N51" s="16">
        <v>54068</v>
      </c>
      <c r="O51" s="14" t="s">
        <v>14</v>
      </c>
      <c r="P51" s="14" t="s">
        <v>14</v>
      </c>
      <c r="Q51" s="14" t="s">
        <v>16</v>
      </c>
      <c r="R51" s="14">
        <v>2590</v>
      </c>
      <c r="S51" s="14">
        <v>2334.7082660011902</v>
      </c>
      <c r="T51" s="14">
        <v>2.1800000000002902</v>
      </c>
      <c r="U51" s="14">
        <v>37.359999999986002</v>
      </c>
      <c r="V51" s="14">
        <v>6.875</v>
      </c>
      <c r="W51" s="14">
        <v>102.180000000051</v>
      </c>
      <c r="X51" s="14">
        <v>21.649999999994201</v>
      </c>
      <c r="Y51" s="14">
        <v>100</v>
      </c>
      <c r="Z51" s="14">
        <v>117.106299999985</v>
      </c>
      <c r="AA51" s="14">
        <v>2.6100000000005799</v>
      </c>
      <c r="AB51" s="14">
        <v>3.0975480000015501</v>
      </c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>
        <v>0.15418894830698299</v>
      </c>
      <c r="AS51" s="14">
        <v>8.6376144733559403</v>
      </c>
      <c r="AT51" s="14">
        <v>-0.13466392328337001</v>
      </c>
      <c r="AU51" s="14">
        <v>-3.0137136283842798</v>
      </c>
      <c r="AV51" s="14"/>
      <c r="AW51" s="14"/>
    </row>
    <row r="52" spans="1:49" s="7" customFormat="1" ht="36" customHeight="1" x14ac:dyDescent="0.35">
      <c r="A52" s="14" t="s">
        <v>150</v>
      </c>
      <c r="B52" s="15" t="s">
        <v>151</v>
      </c>
      <c r="C52" s="14" t="s">
        <v>152</v>
      </c>
      <c r="D52" s="14" t="str">
        <f t="shared" si="0"/>
        <v>AC17&lt;XBUE&gt;</v>
      </c>
      <c r="E52" s="16" t="s">
        <v>7</v>
      </c>
      <c r="F52" s="16" t="s">
        <v>7</v>
      </c>
      <c r="G52" s="16" t="s">
        <v>8</v>
      </c>
      <c r="H52" s="16" t="s">
        <v>26</v>
      </c>
      <c r="I52" s="16" t="s">
        <v>27</v>
      </c>
      <c r="J52" s="16" t="s">
        <v>80</v>
      </c>
      <c r="K52" s="16" t="s">
        <v>12</v>
      </c>
      <c r="L52" s="16" t="s">
        <v>13</v>
      </c>
      <c r="M52" s="16">
        <v>42914</v>
      </c>
      <c r="N52" s="16"/>
      <c r="O52" s="14" t="s">
        <v>14</v>
      </c>
      <c r="P52" s="14" t="s">
        <v>14</v>
      </c>
      <c r="Q52" s="14" t="s">
        <v>16</v>
      </c>
      <c r="R52" s="14">
        <v>3220</v>
      </c>
      <c r="S52" s="14">
        <v>2926.0631869994099</v>
      </c>
      <c r="T52" s="14">
        <v>2.5099999999984002</v>
      </c>
      <c r="U52" s="14">
        <v>30.510000000009299</v>
      </c>
      <c r="V52" s="14">
        <v>7.125</v>
      </c>
      <c r="W52" s="14">
        <v>102.510000000009</v>
      </c>
      <c r="X52" s="14">
        <v>26.820000000006999</v>
      </c>
      <c r="Y52" s="14">
        <v>100</v>
      </c>
      <c r="Z52" s="14">
        <v>117.106299999985</v>
      </c>
      <c r="AA52" s="14">
        <v>3.1699999999982502</v>
      </c>
      <c r="AB52" s="14">
        <v>3.65358349999951</v>
      </c>
      <c r="AC52" s="14"/>
      <c r="AD52" s="14">
        <v>10.652920962282201</v>
      </c>
      <c r="AE52" s="14">
        <v>-1.82926829265853</v>
      </c>
      <c r="AF52" s="14">
        <v>19.2592592593573</v>
      </c>
      <c r="AG52" s="14"/>
      <c r="AH52" s="14"/>
      <c r="AI52" s="14">
        <v>12.6341475370282</v>
      </c>
      <c r="AJ52" s="14">
        <v>96.1918116657762</v>
      </c>
      <c r="AK52" s="14"/>
      <c r="AL52" s="14">
        <v>7.8726968175033094E-2</v>
      </c>
      <c r="AM52" s="14">
        <v>7.8726968175033099</v>
      </c>
      <c r="AN52" s="14">
        <v>35.779042799898903</v>
      </c>
      <c r="AO52" s="14"/>
      <c r="AP52" s="14"/>
      <c r="AQ52" s="14"/>
      <c r="AR52" s="14">
        <v>0.258697027198796</v>
      </c>
      <c r="AS52" s="14">
        <v>14.4921228848025</v>
      </c>
      <c r="AT52" s="14">
        <v>2.6766262059027199E-2</v>
      </c>
      <c r="AU52" s="14">
        <v>0.59901603028818495</v>
      </c>
      <c r="AV52" s="14"/>
      <c r="AW52" s="14"/>
    </row>
    <row r="53" spans="1:49" s="7" customFormat="1" ht="36" customHeight="1" x14ac:dyDescent="0.35">
      <c r="A53" s="14" t="s">
        <v>153</v>
      </c>
      <c r="B53" s="15" t="s">
        <v>151</v>
      </c>
      <c r="C53" s="14" t="s">
        <v>154</v>
      </c>
      <c r="D53" s="14" t="str">
        <f t="shared" si="0"/>
        <v>AC17D&lt;XBUE&gt;</v>
      </c>
      <c r="E53" s="16" t="s">
        <v>7</v>
      </c>
      <c r="F53" s="16" t="s">
        <v>7</v>
      </c>
      <c r="G53" s="16" t="s">
        <v>8</v>
      </c>
      <c r="H53" s="16" t="s">
        <v>26</v>
      </c>
      <c r="I53" s="16" t="s">
        <v>27</v>
      </c>
      <c r="J53" s="16" t="s">
        <v>80</v>
      </c>
      <c r="K53" s="16" t="s">
        <v>12</v>
      </c>
      <c r="L53" s="16" t="s">
        <v>13</v>
      </c>
      <c r="M53" s="16">
        <v>42914</v>
      </c>
      <c r="N53" s="16"/>
      <c r="O53" s="14" t="s">
        <v>14</v>
      </c>
      <c r="P53" s="14" t="s">
        <v>14</v>
      </c>
      <c r="Q53" s="14" t="s">
        <v>19</v>
      </c>
      <c r="R53" s="14">
        <v>27.700000000011599</v>
      </c>
      <c r="S53" s="14">
        <v>25.1900000000023</v>
      </c>
      <c r="T53" s="14">
        <v>2.5099999999984002</v>
      </c>
      <c r="U53" s="14">
        <v>30.25</v>
      </c>
      <c r="V53" s="14">
        <v>7.125</v>
      </c>
      <c r="W53" s="14">
        <v>102.510000000009</v>
      </c>
      <c r="X53" s="14">
        <v>27.019999999989501</v>
      </c>
      <c r="Y53" s="14">
        <v>100</v>
      </c>
      <c r="Z53" s="14">
        <v>117.106299999985</v>
      </c>
      <c r="AA53" s="14">
        <v>3.2000000000007298</v>
      </c>
      <c r="AB53" s="14">
        <v>3.6840000000011099</v>
      </c>
      <c r="AC53" s="14"/>
      <c r="AD53" s="14">
        <v>5.3231939164106699</v>
      </c>
      <c r="AE53" s="14">
        <v>-1.0714285714129801</v>
      </c>
      <c r="AF53" s="14">
        <v>-9.1803278688603296</v>
      </c>
      <c r="AG53" s="14"/>
      <c r="AH53" s="14"/>
      <c r="AI53" s="14">
        <v>-56.499564075318602</v>
      </c>
      <c r="AJ53" s="14">
        <v>-62.561162812460701</v>
      </c>
      <c r="AK53" s="14"/>
      <c r="AL53" s="14">
        <v>3.5514018691174001E-2</v>
      </c>
      <c r="AM53" s="14">
        <v>3.5514018691174001</v>
      </c>
      <c r="AN53" s="14">
        <v>-1.24777183591505</v>
      </c>
      <c r="AO53" s="14"/>
      <c r="AP53" s="14"/>
      <c r="AQ53" s="14"/>
      <c r="AR53" s="14">
        <v>0.120957483339298</v>
      </c>
      <c r="AS53" s="14">
        <v>3.0148170520039299</v>
      </c>
      <c r="AT53" s="14">
        <v>-4.6345811051651302E-2</v>
      </c>
      <c r="AU53" s="14">
        <v>-2.5962771827308502</v>
      </c>
      <c r="AV53" s="14"/>
      <c r="AW53" s="14"/>
    </row>
    <row r="54" spans="1:49" s="7" customFormat="1" ht="36" customHeight="1" x14ac:dyDescent="0.35">
      <c r="A54" s="14" t="s">
        <v>155</v>
      </c>
      <c r="B54" s="15" t="s">
        <v>156</v>
      </c>
      <c r="C54" s="14" t="s">
        <v>157</v>
      </c>
      <c r="D54" s="14" t="str">
        <f t="shared" si="0"/>
        <v>AA26D&lt;XBUE&gt;</v>
      </c>
      <c r="E54" s="16" t="s">
        <v>7</v>
      </c>
      <c r="F54" s="16" t="s">
        <v>7</v>
      </c>
      <c r="G54" s="16" t="s">
        <v>8</v>
      </c>
      <c r="H54" s="16" t="s">
        <v>26</v>
      </c>
      <c r="I54" s="16" t="s">
        <v>27</v>
      </c>
      <c r="J54" s="16" t="s">
        <v>80</v>
      </c>
      <c r="K54" s="16" t="s">
        <v>12</v>
      </c>
      <c r="L54" s="16" t="s">
        <v>13</v>
      </c>
      <c r="M54" s="16">
        <v>42482</v>
      </c>
      <c r="N54" s="16">
        <v>46134</v>
      </c>
      <c r="O54" s="14" t="s">
        <v>14</v>
      </c>
      <c r="P54" s="14" t="s">
        <v>14</v>
      </c>
      <c r="Q54" s="14" t="s">
        <v>19</v>
      </c>
      <c r="R54" s="14">
        <v>26</v>
      </c>
      <c r="S54" s="14">
        <v>21.9400000000023</v>
      </c>
      <c r="T54" s="14">
        <v>4.0599999999976699</v>
      </c>
      <c r="U54" s="14">
        <v>52.880000000004699</v>
      </c>
      <c r="V54" s="14">
        <v>7.5</v>
      </c>
      <c r="W54" s="14">
        <v>104.06000000005599</v>
      </c>
      <c r="X54" s="14">
        <v>24.989999999990701</v>
      </c>
      <c r="Y54" s="14">
        <v>100</v>
      </c>
      <c r="Z54" s="14">
        <v>117.106299999985</v>
      </c>
      <c r="AA54" s="14">
        <v>2.36999999999898</v>
      </c>
      <c r="AB54" s="14">
        <v>2.9966280000007801</v>
      </c>
      <c r="AC54" s="14"/>
      <c r="AD54" s="14"/>
      <c r="AE54" s="14"/>
      <c r="AF54" s="14"/>
      <c r="AG54" s="14"/>
      <c r="AH54" s="14"/>
      <c r="AI54" s="14">
        <v>-62.242839854850899</v>
      </c>
      <c r="AJ54" s="14">
        <v>-70.373521564993993</v>
      </c>
      <c r="AK54" s="14">
        <v>-70.751848353887894</v>
      </c>
      <c r="AL54" s="14"/>
      <c r="AM54" s="14"/>
      <c r="AN54" s="14"/>
      <c r="AO54" s="14"/>
      <c r="AP54" s="14"/>
      <c r="AQ54" s="14"/>
      <c r="AR54" s="14">
        <v>8.0127388535474894E-2</v>
      </c>
      <c r="AS54" s="14">
        <v>1.9971432161121601</v>
      </c>
      <c r="AT54" s="14">
        <v>4.0334945158974699E-2</v>
      </c>
      <c r="AU54" s="14">
        <v>0.90267661124002196</v>
      </c>
      <c r="AV54" s="14"/>
      <c r="AW54" s="14"/>
    </row>
    <row r="55" spans="1:49" s="7" customFormat="1" ht="36" customHeight="1" x14ac:dyDescent="0.35">
      <c r="A55" s="14" t="s">
        <v>158</v>
      </c>
      <c r="B55" s="15" t="s">
        <v>156</v>
      </c>
      <c r="C55" s="14" t="s">
        <v>159</v>
      </c>
      <c r="D55" s="14" t="str">
        <f t="shared" si="0"/>
        <v>AA26&lt;XBUE&gt;</v>
      </c>
      <c r="E55" s="16" t="s">
        <v>7</v>
      </c>
      <c r="F55" s="16" t="s">
        <v>7</v>
      </c>
      <c r="G55" s="16" t="s">
        <v>8</v>
      </c>
      <c r="H55" s="16" t="s">
        <v>26</v>
      </c>
      <c r="I55" s="16" t="s">
        <v>27</v>
      </c>
      <c r="J55" s="16" t="s">
        <v>80</v>
      </c>
      <c r="K55" s="16" t="s">
        <v>12</v>
      </c>
      <c r="L55" s="16" t="s">
        <v>13</v>
      </c>
      <c r="M55" s="16">
        <v>42482</v>
      </c>
      <c r="N55" s="16">
        <v>46134</v>
      </c>
      <c r="O55" s="14" t="s">
        <v>14</v>
      </c>
      <c r="P55" s="14" t="s">
        <v>14</v>
      </c>
      <c r="Q55" s="14" t="s">
        <v>16</v>
      </c>
      <c r="R55" s="14">
        <v>2830</v>
      </c>
      <c r="S55" s="14">
        <v>2354.5484220013</v>
      </c>
      <c r="T55" s="14">
        <v>4.0599999999976699</v>
      </c>
      <c r="U55" s="14">
        <v>56.739999999990701</v>
      </c>
      <c r="V55" s="14">
        <v>7.5</v>
      </c>
      <c r="W55" s="14">
        <v>104.06000000005599</v>
      </c>
      <c r="X55" s="14">
        <v>23.2200000000012</v>
      </c>
      <c r="Y55" s="14">
        <v>100</v>
      </c>
      <c r="Z55" s="14">
        <v>117.106299999985</v>
      </c>
      <c r="AA55" s="14">
        <v>2.2299999999995599</v>
      </c>
      <c r="AB55" s="14">
        <v>2.86265099999946</v>
      </c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>
        <v>2.56373937681929E-2</v>
      </c>
      <c r="AS55" s="14">
        <v>0.63900181921315402</v>
      </c>
      <c r="AT55" s="14">
        <v>2.56373937681929E-2</v>
      </c>
      <c r="AU55" s="14">
        <v>0.63900181921315402</v>
      </c>
      <c r="AV55" s="14"/>
      <c r="AW55" s="14"/>
    </row>
    <row r="56" spans="1:49" s="7" customFormat="1" ht="36" customHeight="1" x14ac:dyDescent="0.35">
      <c r="A56" s="14" t="s">
        <v>163</v>
      </c>
      <c r="B56" s="15" t="s">
        <v>161</v>
      </c>
      <c r="C56" s="14" t="s">
        <v>164</v>
      </c>
      <c r="D56" s="14" t="str">
        <f t="shared" si="0"/>
        <v>AA46&lt;XBUE&gt;</v>
      </c>
      <c r="E56" s="16" t="s">
        <v>7</v>
      </c>
      <c r="F56" s="16" t="s">
        <v>7</v>
      </c>
      <c r="G56" s="16" t="s">
        <v>8</v>
      </c>
      <c r="H56" s="16" t="s">
        <v>26</v>
      </c>
      <c r="I56" s="16" t="s">
        <v>27</v>
      </c>
      <c r="J56" s="16" t="s">
        <v>80</v>
      </c>
      <c r="K56" s="16" t="s">
        <v>12</v>
      </c>
      <c r="L56" s="16" t="s">
        <v>13</v>
      </c>
      <c r="M56" s="16">
        <v>42482</v>
      </c>
      <c r="N56" s="16">
        <v>53439</v>
      </c>
      <c r="O56" s="14" t="s">
        <v>14</v>
      </c>
      <c r="P56" s="14" t="s">
        <v>14</v>
      </c>
      <c r="Q56" s="14" t="s">
        <v>16</v>
      </c>
      <c r="R56" s="14">
        <v>3150</v>
      </c>
      <c r="S56" s="14">
        <v>2666.35098100081</v>
      </c>
      <c r="T56" s="14">
        <v>4.1299999999973798</v>
      </c>
      <c r="U56" s="14">
        <v>35.270000000018598</v>
      </c>
      <c r="V56" s="14">
        <v>7.625</v>
      </c>
      <c r="W56" s="14">
        <v>104.130000000005</v>
      </c>
      <c r="X56" s="14">
        <v>25.829999999987201</v>
      </c>
      <c r="Y56" s="14">
        <v>100</v>
      </c>
      <c r="Z56" s="14">
        <v>117.106299999985</v>
      </c>
      <c r="AA56" s="14">
        <v>2.65999999999985</v>
      </c>
      <c r="AB56" s="14">
        <v>3.1290909999988799</v>
      </c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>
        <v>2.95566502445581E-2</v>
      </c>
      <c r="AS56" s="14">
        <v>0.73668772445758801</v>
      </c>
      <c r="AT56" s="14">
        <v>2.95566502445581E-2</v>
      </c>
      <c r="AU56" s="14">
        <v>0.73668772445758801</v>
      </c>
      <c r="AV56" s="14"/>
      <c r="AW56" s="14"/>
    </row>
    <row r="57" spans="1:49" s="7" customFormat="1" ht="36" customHeight="1" x14ac:dyDescent="0.35">
      <c r="A57" s="14" t="s">
        <v>160</v>
      </c>
      <c r="B57" s="15" t="s">
        <v>161</v>
      </c>
      <c r="C57" s="14" t="s">
        <v>162</v>
      </c>
      <c r="D57" s="14" t="str">
        <f t="shared" si="0"/>
        <v>AA46D&lt;XBUE&gt;</v>
      </c>
      <c r="E57" s="16" t="s">
        <v>7</v>
      </c>
      <c r="F57" s="16" t="s">
        <v>7</v>
      </c>
      <c r="G57" s="16" t="s">
        <v>8</v>
      </c>
      <c r="H57" s="16" t="s">
        <v>26</v>
      </c>
      <c r="I57" s="16" t="s">
        <v>27</v>
      </c>
      <c r="J57" s="16" t="s">
        <v>80</v>
      </c>
      <c r="K57" s="16" t="s">
        <v>12</v>
      </c>
      <c r="L57" s="16" t="s">
        <v>13</v>
      </c>
      <c r="M57" s="16">
        <v>42482</v>
      </c>
      <c r="N57" s="16">
        <v>53439</v>
      </c>
      <c r="O57" s="14" t="s">
        <v>14</v>
      </c>
      <c r="P57" s="14" t="s">
        <v>14</v>
      </c>
      <c r="Q57" s="14" t="s">
        <v>19</v>
      </c>
      <c r="R57" s="14">
        <v>30.25</v>
      </c>
      <c r="S57" s="14">
        <v>26.119999999995301</v>
      </c>
      <c r="T57" s="14">
        <v>4.1299999999973798</v>
      </c>
      <c r="U57" s="14">
        <v>30.609999999986002</v>
      </c>
      <c r="V57" s="14">
        <v>7.625</v>
      </c>
      <c r="W57" s="14">
        <v>104.130000000005</v>
      </c>
      <c r="X57" s="14">
        <v>29.049999999988401</v>
      </c>
      <c r="Y57" s="14">
        <v>100</v>
      </c>
      <c r="Z57" s="14">
        <v>117.106299999985</v>
      </c>
      <c r="AA57" s="14">
        <v>3.1100000000005799</v>
      </c>
      <c r="AB57" s="14">
        <v>3.5859855000017</v>
      </c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>
        <v>9.5890410959400499E-2</v>
      </c>
      <c r="AS57" s="14">
        <v>2.3900302660325501</v>
      </c>
      <c r="AT57" s="14">
        <v>3.5624999998617603E-2</v>
      </c>
      <c r="AU57" s="14">
        <v>0.79727031107759105</v>
      </c>
      <c r="AV57" s="14"/>
      <c r="AW57" s="14"/>
    </row>
    <row r="58" spans="1:49" s="7" customFormat="1" ht="12" customHeight="1" x14ac:dyDescent="0.35">
      <c r="A58" s="14" t="s">
        <v>165</v>
      </c>
      <c r="B58" s="15" t="s">
        <v>166</v>
      </c>
      <c r="C58" s="14" t="s">
        <v>167</v>
      </c>
      <c r="D58" s="14" t="str">
        <f t="shared" si="0"/>
        <v>BPLE&lt;XBUE&gt;</v>
      </c>
      <c r="E58" s="16" t="s">
        <v>23</v>
      </c>
      <c r="F58" s="16" t="s">
        <v>79</v>
      </c>
      <c r="G58" s="16" t="s">
        <v>25</v>
      </c>
      <c r="H58" s="16" t="s">
        <v>168</v>
      </c>
      <c r="I58" s="16" t="s">
        <v>10</v>
      </c>
      <c r="J58" s="16" t="s">
        <v>80</v>
      </c>
      <c r="K58" s="16" t="s">
        <v>12</v>
      </c>
      <c r="L58" s="16" t="s">
        <v>13</v>
      </c>
      <c r="M58" s="16">
        <v>38687</v>
      </c>
      <c r="N58" s="16">
        <v>49444</v>
      </c>
      <c r="O58" s="14" t="s">
        <v>169</v>
      </c>
      <c r="P58" s="14" t="s">
        <v>169</v>
      </c>
      <c r="Q58" s="14" t="s">
        <v>16</v>
      </c>
      <c r="R58" s="14">
        <v>2800</v>
      </c>
      <c r="S58" s="14">
        <v>2798.0899999998501</v>
      </c>
      <c r="T58" s="14">
        <v>1.90999999999985</v>
      </c>
      <c r="U58" s="14">
        <v>25.709999999991901</v>
      </c>
      <c r="V58" s="14">
        <v>4</v>
      </c>
      <c r="W58" s="14">
        <v>101.91000000003299</v>
      </c>
      <c r="X58" s="14">
        <v>37.75</v>
      </c>
      <c r="Y58" s="14">
        <v>100</v>
      </c>
      <c r="Z58" s="14">
        <v>117.106299999985</v>
      </c>
      <c r="AA58" s="14">
        <v>3.4000000000014601</v>
      </c>
      <c r="AB58" s="14">
        <v>3.8370700000014</v>
      </c>
      <c r="AC58" s="14"/>
      <c r="AD58" s="14"/>
      <c r="AE58" s="14"/>
      <c r="AF58" s="14"/>
      <c r="AG58" s="14"/>
      <c r="AH58" s="14"/>
      <c r="AI58" s="14"/>
      <c r="AJ58" s="14"/>
      <c r="AK58" s="14">
        <v>153.331749022705</v>
      </c>
      <c r="AL58" s="14"/>
      <c r="AM58" s="14"/>
      <c r="AN58" s="14"/>
      <c r="AO58" s="14"/>
      <c r="AP58" s="14"/>
      <c r="AQ58" s="14"/>
      <c r="AR58" s="14">
        <v>0</v>
      </c>
      <c r="AS58" s="14">
        <v>-8.3195232365396804E-2</v>
      </c>
      <c r="AT58" s="14">
        <v>-2.3593466424245001E-2</v>
      </c>
      <c r="AU58" s="14">
        <v>-0.58805774498614505</v>
      </c>
      <c r="AV58" s="14"/>
      <c r="AW58" s="14"/>
    </row>
    <row r="59" spans="1:49" s="7" customFormat="1" ht="24" x14ac:dyDescent="0.35">
      <c r="A59" s="14" t="s">
        <v>170</v>
      </c>
      <c r="B59" s="15" t="s">
        <v>171</v>
      </c>
      <c r="C59" s="14" t="s">
        <v>172</v>
      </c>
      <c r="D59" s="14" t="str">
        <f t="shared" si="0"/>
        <v>BPMD&lt;XBUE&gt;</v>
      </c>
      <c r="E59" s="16" t="s">
        <v>23</v>
      </c>
      <c r="F59" s="16" t="s">
        <v>79</v>
      </c>
      <c r="G59" s="16" t="s">
        <v>25</v>
      </c>
      <c r="H59" s="16" t="s">
        <v>168</v>
      </c>
      <c r="I59" s="16" t="s">
        <v>173</v>
      </c>
      <c r="J59" s="16" t="s">
        <v>80</v>
      </c>
      <c r="K59" s="16" t="s">
        <v>12</v>
      </c>
      <c r="L59" s="16" t="s">
        <v>13</v>
      </c>
      <c r="M59" s="16">
        <v>38687</v>
      </c>
      <c r="N59" s="16">
        <v>43952</v>
      </c>
      <c r="O59" s="14" t="s">
        <v>14</v>
      </c>
      <c r="P59" s="14" t="s">
        <v>14</v>
      </c>
      <c r="Q59" s="14" t="s">
        <v>16</v>
      </c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>
        <v>245.72723443712999</v>
      </c>
      <c r="AK59" s="14">
        <v>421.48598605208099</v>
      </c>
      <c r="AL59" s="14"/>
      <c r="AM59" s="14"/>
      <c r="AN59" s="14"/>
      <c r="AO59" s="14"/>
      <c r="AP59" s="14"/>
      <c r="AQ59" s="14"/>
      <c r="AR59" s="14">
        <v>-3.0821917807770698E-2</v>
      </c>
      <c r="AS59" s="14">
        <v>-0.76822401406709095</v>
      </c>
      <c r="AT59" s="14">
        <v>-5.6537102473157602E-2</v>
      </c>
      <c r="AU59" s="14">
        <v>-1.26527307446813</v>
      </c>
      <c r="AV59" s="14"/>
      <c r="AW59" s="14"/>
    </row>
    <row r="60" spans="1:49" s="7" customFormat="1" ht="24" x14ac:dyDescent="0.35">
      <c r="A60" s="14" t="s">
        <v>174</v>
      </c>
      <c r="B60" s="15" t="s">
        <v>175</v>
      </c>
      <c r="C60" s="14" t="s">
        <v>176</v>
      </c>
      <c r="D60" s="14" t="str">
        <f t="shared" si="0"/>
        <v>PUM21&lt;XBUE&gt;</v>
      </c>
      <c r="E60" s="16" t="s">
        <v>23</v>
      </c>
      <c r="F60" s="16" t="s">
        <v>177</v>
      </c>
      <c r="G60" s="16" t="s">
        <v>25</v>
      </c>
      <c r="H60" s="16" t="s">
        <v>97</v>
      </c>
      <c r="I60" s="16" t="s">
        <v>98</v>
      </c>
      <c r="J60" s="16" t="s">
        <v>11</v>
      </c>
      <c r="K60" s="16" t="s">
        <v>178</v>
      </c>
      <c r="L60" s="16" t="s">
        <v>13</v>
      </c>
      <c r="M60" s="16">
        <v>42093</v>
      </c>
      <c r="N60" s="16">
        <v>44285</v>
      </c>
      <c r="O60" s="14" t="s">
        <v>14</v>
      </c>
      <c r="P60" s="14" t="s">
        <v>15</v>
      </c>
      <c r="Q60" s="14" t="s">
        <v>16</v>
      </c>
      <c r="R60" s="14">
        <v>1680</v>
      </c>
      <c r="S60" s="14">
        <v>1665.94724399969</v>
      </c>
      <c r="T60" s="14">
        <v>0.12000000000000501</v>
      </c>
      <c r="U60" s="14">
        <v>243.469999999972</v>
      </c>
      <c r="V60" s="14">
        <v>4.5</v>
      </c>
      <c r="W60" s="14">
        <v>25.119999999995301</v>
      </c>
      <c r="X60" s="14">
        <v>57.119999999995301</v>
      </c>
      <c r="Y60" s="14">
        <v>25</v>
      </c>
      <c r="Z60" s="14">
        <v>117.106299999985</v>
      </c>
      <c r="AA60" s="14">
        <v>0.26999999999998198</v>
      </c>
      <c r="AB60" s="14">
        <v>0.43434225000010002</v>
      </c>
      <c r="AC60" s="14"/>
      <c r="AD60" s="14">
        <v>1.2048192771544599</v>
      </c>
      <c r="AE60" s="14">
        <v>0.23866348456067499</v>
      </c>
      <c r="AF60" s="14">
        <v>2.4390243903326301</v>
      </c>
      <c r="AG60" s="14"/>
      <c r="AH60" s="14"/>
      <c r="AI60" s="14">
        <v>123.52759404713299</v>
      </c>
      <c r="AJ60" s="14">
        <v>431.50816352013499</v>
      </c>
      <c r="AK60" s="14">
        <v>643.41503327619296</v>
      </c>
      <c r="AL60" s="14">
        <v>-5.9171597631575397E-3</v>
      </c>
      <c r="AM60" s="14">
        <v>-0.59171597631575401</v>
      </c>
      <c r="AN60" s="14">
        <v>3.7677578751754499</v>
      </c>
      <c r="AO60" s="14"/>
      <c r="AP60" s="14"/>
      <c r="AQ60" s="14"/>
      <c r="AR60" s="14">
        <v>5.32544378711464E-2</v>
      </c>
      <c r="AS60" s="14">
        <v>2.4566996832611001</v>
      </c>
      <c r="AT60" s="14">
        <v>-7.7409462111099905E-2</v>
      </c>
      <c r="AU60" s="14">
        <v>-1.9293999834987301</v>
      </c>
      <c r="AV60" s="14"/>
      <c r="AW60" s="14"/>
    </row>
    <row r="61" spans="1:49" s="7" customFormat="1" ht="24" customHeight="1" x14ac:dyDescent="0.35">
      <c r="A61" s="14" t="s">
        <v>179</v>
      </c>
      <c r="B61" s="15" t="s">
        <v>180</v>
      </c>
      <c r="C61" s="14" t="s">
        <v>181</v>
      </c>
      <c r="D61" s="14" t="str">
        <f t="shared" si="0"/>
        <v>TX21&lt;XBUE&gt;</v>
      </c>
      <c r="E61" s="16" t="s">
        <v>7</v>
      </c>
      <c r="F61" s="16" t="s">
        <v>7</v>
      </c>
      <c r="G61" s="16" t="s">
        <v>8</v>
      </c>
      <c r="H61" s="16" t="s">
        <v>49</v>
      </c>
      <c r="I61" s="16" t="s">
        <v>50</v>
      </c>
      <c r="J61" s="16" t="s">
        <v>11</v>
      </c>
      <c r="K61" s="16" t="s">
        <v>12</v>
      </c>
      <c r="L61" s="16" t="s">
        <v>13</v>
      </c>
      <c r="M61" s="16">
        <v>43866</v>
      </c>
      <c r="N61" s="16">
        <v>44413</v>
      </c>
      <c r="O61" s="14" t="s">
        <v>15</v>
      </c>
      <c r="P61" s="14" t="s">
        <v>15</v>
      </c>
      <c r="Q61" s="14" t="s">
        <v>16</v>
      </c>
      <c r="R61" s="14">
        <v>94.739999999990701</v>
      </c>
      <c r="S61" s="14">
        <v>94.459999999962704</v>
      </c>
      <c r="T61" s="14">
        <v>0.28000000000019998</v>
      </c>
      <c r="U61" s="14">
        <v>14.899999999994201</v>
      </c>
      <c r="V61" s="14">
        <v>1</v>
      </c>
      <c r="W61" s="14">
        <v>108.42000000004199</v>
      </c>
      <c r="X61" s="14">
        <v>87.390000000013998</v>
      </c>
      <c r="Y61" s="14">
        <v>100</v>
      </c>
      <c r="Z61" s="14">
        <v>117.106299999985</v>
      </c>
      <c r="AA61" s="14">
        <v>1.14999999999964</v>
      </c>
      <c r="AB61" s="14">
        <v>1.2356749999998999</v>
      </c>
      <c r="AC61" s="14"/>
      <c r="AD61" s="14">
        <v>1.5434083601576301</v>
      </c>
      <c r="AE61" s="14">
        <v>1.05600000006234</v>
      </c>
      <c r="AF61" s="14">
        <v>56.079077429953003</v>
      </c>
      <c r="AG61" s="14"/>
      <c r="AH61" s="14"/>
      <c r="AI61" s="14"/>
      <c r="AJ61" s="14"/>
      <c r="AK61" s="14"/>
      <c r="AL61" s="14">
        <v>-9.0994665833932196E-3</v>
      </c>
      <c r="AM61" s="14">
        <v>-0.90994665833932198</v>
      </c>
      <c r="AN61" s="14">
        <v>50.980079681205098</v>
      </c>
      <c r="AO61" s="14"/>
      <c r="AP61" s="14"/>
      <c r="AQ61" s="14"/>
      <c r="AR61" s="14">
        <v>0.523665338645806</v>
      </c>
      <c r="AS61" s="14">
        <v>29.335561062842601</v>
      </c>
      <c r="AT61" s="14">
        <v>-0.23475609756133101</v>
      </c>
      <c r="AU61" s="14">
        <v>-9.3392534593399592</v>
      </c>
      <c r="AV61" s="14"/>
      <c r="AW61" s="14"/>
    </row>
    <row r="62" spans="1:49" s="7" customFormat="1" ht="24" customHeight="1" x14ac:dyDescent="0.35">
      <c r="A62" s="14" t="s">
        <v>182</v>
      </c>
      <c r="B62" s="15" t="s">
        <v>183</v>
      </c>
      <c r="C62" s="14" t="s">
        <v>184</v>
      </c>
      <c r="D62" s="14" t="str">
        <f t="shared" si="0"/>
        <v>TC20&lt;XBUE&gt;</v>
      </c>
      <c r="E62" s="16" t="s">
        <v>7</v>
      </c>
      <c r="F62" s="16" t="s">
        <v>7</v>
      </c>
      <c r="G62" s="16" t="s">
        <v>8</v>
      </c>
      <c r="H62" s="16" t="s">
        <v>49</v>
      </c>
      <c r="I62" s="16" t="s">
        <v>50</v>
      </c>
      <c r="J62" s="16" t="s">
        <v>11</v>
      </c>
      <c r="K62" s="16" t="s">
        <v>12</v>
      </c>
      <c r="L62" s="16" t="s">
        <v>13</v>
      </c>
      <c r="M62" s="16">
        <v>42671</v>
      </c>
      <c r="N62" s="16">
        <v>43949</v>
      </c>
      <c r="O62" s="14" t="s">
        <v>15</v>
      </c>
      <c r="P62" s="14" t="s">
        <v>15</v>
      </c>
      <c r="Q62" s="14" t="s">
        <v>16</v>
      </c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>
        <v>0.26596638655435501</v>
      </c>
      <c r="AS62" s="14">
        <v>14.899350019246301</v>
      </c>
      <c r="AT62" s="14">
        <v>4.9957662997257998E-2</v>
      </c>
      <c r="AU62" s="14">
        <v>1.1180283935461199</v>
      </c>
      <c r="AV62" s="14"/>
      <c r="AW62" s="14"/>
    </row>
    <row r="63" spans="1:49" s="7" customFormat="1" ht="24" customHeight="1" x14ac:dyDescent="0.35">
      <c r="A63" s="14" t="s">
        <v>185</v>
      </c>
      <c r="B63" s="15" t="s">
        <v>186</v>
      </c>
      <c r="C63" s="14" t="s">
        <v>187</v>
      </c>
      <c r="D63" s="14" t="str">
        <f t="shared" si="0"/>
        <v>TC23&lt;XBUE&gt;</v>
      </c>
      <c r="E63" s="16" t="s">
        <v>7</v>
      </c>
      <c r="F63" s="16" t="s">
        <v>7</v>
      </c>
      <c r="G63" s="16" t="s">
        <v>8</v>
      </c>
      <c r="H63" s="16" t="s">
        <v>49</v>
      </c>
      <c r="I63" s="16" t="s">
        <v>50</v>
      </c>
      <c r="J63" s="16" t="s">
        <v>11</v>
      </c>
      <c r="K63" s="16" t="s">
        <v>12</v>
      </c>
      <c r="L63" s="16" t="s">
        <v>13</v>
      </c>
      <c r="M63" s="16">
        <v>43165</v>
      </c>
      <c r="N63" s="16">
        <v>44991</v>
      </c>
      <c r="O63" s="14" t="s">
        <v>15</v>
      </c>
      <c r="P63" s="14" t="s">
        <v>15</v>
      </c>
      <c r="Q63" s="14" t="s">
        <v>16</v>
      </c>
      <c r="R63" s="14">
        <v>215</v>
      </c>
      <c r="S63" s="14">
        <v>213.37999999988801</v>
      </c>
      <c r="T63" s="14">
        <v>1.6200000000007999</v>
      </c>
      <c r="U63" s="14">
        <v>9.3899999999994197</v>
      </c>
      <c r="V63" s="14">
        <v>4</v>
      </c>
      <c r="W63" s="14">
        <v>239.91999999992501</v>
      </c>
      <c r="X63" s="14">
        <v>89.609999999986002</v>
      </c>
      <c r="Y63" s="14">
        <v>100</v>
      </c>
      <c r="Z63" s="14">
        <v>117.106299999985</v>
      </c>
      <c r="AA63" s="14">
        <v>2.5499999999992702</v>
      </c>
      <c r="AB63" s="14">
        <v>2.6697224999989002</v>
      </c>
      <c r="AC63" s="14"/>
      <c r="AD63" s="14">
        <v>4.3689320387784401</v>
      </c>
      <c r="AE63" s="14">
        <v>22.857142857188599</v>
      </c>
      <c r="AF63" s="14">
        <v>36.075949367135799</v>
      </c>
      <c r="AG63" s="14"/>
      <c r="AH63" s="14"/>
      <c r="AI63" s="14">
        <v>91.940627053379998</v>
      </c>
      <c r="AJ63" s="14">
        <v>148.48484092694699</v>
      </c>
      <c r="AK63" s="14"/>
      <c r="AL63" s="14">
        <v>4.8780487804833697E-2</v>
      </c>
      <c r="AM63" s="14">
        <v>4.8780487804833701</v>
      </c>
      <c r="AN63" s="14">
        <v>37.820512820500902</v>
      </c>
      <c r="AO63" s="14"/>
      <c r="AP63" s="14"/>
      <c r="AQ63" s="14"/>
      <c r="AR63" s="14">
        <v>0.314102564103378</v>
      </c>
      <c r="AS63" s="14">
        <v>17.595922947805398</v>
      </c>
      <c r="AT63" s="14">
        <v>-6.0869565218163203E-2</v>
      </c>
      <c r="AU63" s="14">
        <v>-1.3622315003094301</v>
      </c>
      <c r="AV63" s="14"/>
      <c r="AW63" s="14"/>
    </row>
    <row r="64" spans="1:49" s="7" customFormat="1" ht="24" customHeight="1" x14ac:dyDescent="0.35">
      <c r="A64" s="14" t="s">
        <v>188</v>
      </c>
      <c r="B64" s="15" t="s">
        <v>189</v>
      </c>
      <c r="C64" s="14" t="s">
        <v>190</v>
      </c>
      <c r="D64" s="14" t="str">
        <f t="shared" si="0"/>
        <v>TC25P&lt;XBUE&gt;</v>
      </c>
      <c r="E64" s="16" t="s">
        <v>7</v>
      </c>
      <c r="F64" s="16" t="s">
        <v>7</v>
      </c>
      <c r="G64" s="16" t="s">
        <v>8</v>
      </c>
      <c r="H64" s="16" t="s">
        <v>49</v>
      </c>
      <c r="I64" s="16" t="s">
        <v>50</v>
      </c>
      <c r="J64" s="16" t="s">
        <v>11</v>
      </c>
      <c r="K64" s="16" t="s">
        <v>12</v>
      </c>
      <c r="L64" s="16" t="s">
        <v>13</v>
      </c>
      <c r="M64" s="16">
        <v>43217</v>
      </c>
      <c r="N64" s="16">
        <v>45774</v>
      </c>
      <c r="O64" s="14" t="s">
        <v>15</v>
      </c>
      <c r="P64" s="14" t="s">
        <v>15</v>
      </c>
      <c r="Q64" s="14" t="s">
        <v>16</v>
      </c>
      <c r="R64" s="14">
        <v>151</v>
      </c>
      <c r="S64" s="14">
        <v>150.739999999991</v>
      </c>
      <c r="T64" s="14">
        <v>0.260000000000218</v>
      </c>
      <c r="U64" s="14">
        <v>14.869999999995301</v>
      </c>
      <c r="V64" s="14">
        <v>4</v>
      </c>
      <c r="W64" s="14">
        <v>229.87999999988801</v>
      </c>
      <c r="X64" s="14">
        <v>65.689999999944106</v>
      </c>
      <c r="Y64" s="14">
        <v>100</v>
      </c>
      <c r="Z64" s="14">
        <v>117.106299999985</v>
      </c>
      <c r="AA64" s="14">
        <v>4.1200000000026202</v>
      </c>
      <c r="AB64" s="14">
        <v>4.4263219999993497</v>
      </c>
      <c r="AC64" s="14"/>
      <c r="AD64" s="14">
        <v>7.7801570305382501</v>
      </c>
      <c r="AE64" s="14">
        <v>13.533834586458401</v>
      </c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>
        <v>0.13533834586458399</v>
      </c>
      <c r="AS64" s="14">
        <v>0.41443550934200202</v>
      </c>
      <c r="AT64" s="14">
        <v>1.8518518518249E-2</v>
      </c>
      <c r="AU64" s="14">
        <v>0.41443550934200202</v>
      </c>
      <c r="AV64" s="14"/>
      <c r="AW64" s="14"/>
    </row>
    <row r="65" spans="1:49" s="7" customFormat="1" ht="36" customHeight="1" x14ac:dyDescent="0.35">
      <c r="A65" s="14" t="s">
        <v>191</v>
      </c>
      <c r="B65" s="15" t="s">
        <v>192</v>
      </c>
      <c r="C65" s="14" t="s">
        <v>193</v>
      </c>
      <c r="D65" s="14" t="str">
        <f t="shared" si="0"/>
        <v>TVPY&lt;XBUE&gt;</v>
      </c>
      <c r="E65" s="16" t="s">
        <v>7</v>
      </c>
      <c r="F65" s="16" t="s">
        <v>7</v>
      </c>
      <c r="G65" s="16" t="s">
        <v>8</v>
      </c>
      <c r="H65" s="16" t="s">
        <v>194</v>
      </c>
      <c r="I65" s="16" t="s">
        <v>173</v>
      </c>
      <c r="J65" s="16" t="s">
        <v>80</v>
      </c>
      <c r="K65" s="16" t="s">
        <v>12</v>
      </c>
      <c r="L65" s="16" t="s">
        <v>13</v>
      </c>
      <c r="M65" s="16">
        <v>37986</v>
      </c>
      <c r="N65" s="16">
        <v>49658</v>
      </c>
      <c r="O65" s="14" t="s">
        <v>14</v>
      </c>
      <c r="P65" s="14" t="s">
        <v>14</v>
      </c>
      <c r="Q65" s="14" t="s">
        <v>16</v>
      </c>
      <c r="R65" s="14">
        <v>90</v>
      </c>
      <c r="S65" s="14"/>
      <c r="T65" s="14"/>
      <c r="U65" s="14"/>
      <c r="V65" s="14"/>
      <c r="W65" s="14"/>
      <c r="X65" s="14"/>
      <c r="Y65" s="14"/>
      <c r="Z65" s="14">
        <v>117.106299999985</v>
      </c>
      <c r="AA65" s="14"/>
      <c r="AB65" s="14"/>
      <c r="AC65" s="14"/>
      <c r="AD65" s="14">
        <v>-10.0000000000437</v>
      </c>
      <c r="AE65" s="14"/>
      <c r="AF65" s="14">
        <v>-10.0000000000437</v>
      </c>
      <c r="AG65" s="14"/>
      <c r="AH65" s="14"/>
      <c r="AI65" s="14">
        <v>-25</v>
      </c>
      <c r="AJ65" s="14">
        <v>-49.720670391048799</v>
      </c>
      <c r="AK65" s="14">
        <v>-38.615502294735101</v>
      </c>
      <c r="AL65" s="14">
        <v>-0.100000000000437</v>
      </c>
      <c r="AM65" s="14">
        <v>-10.0000000000437</v>
      </c>
      <c r="AN65" s="14">
        <v>-11.764705882349499</v>
      </c>
      <c r="AO65" s="14"/>
      <c r="AP65" s="14"/>
      <c r="AQ65" s="14"/>
      <c r="AR65" s="14">
        <v>0.222879684417567</v>
      </c>
      <c r="AS65" s="14">
        <v>5.5551872821431596</v>
      </c>
      <c r="AT65" s="14">
        <v>-0.100000000000437</v>
      </c>
      <c r="AU65" s="14">
        <v>-1.09842496192548</v>
      </c>
      <c r="AV65" s="14"/>
      <c r="AW65" s="14"/>
    </row>
    <row r="66" spans="1:49" s="7" customFormat="1" ht="24" customHeight="1" x14ac:dyDescent="0.35">
      <c r="A66" s="14" t="s">
        <v>195</v>
      </c>
      <c r="B66" s="15" t="s">
        <v>196</v>
      </c>
      <c r="C66" s="14" t="s">
        <v>197</v>
      </c>
      <c r="D66" s="14" t="str">
        <f t="shared" si="0"/>
        <v>AY24&lt;XBUE&gt;</v>
      </c>
      <c r="E66" s="16" t="s">
        <v>7</v>
      </c>
      <c r="F66" s="16" t="s">
        <v>7</v>
      </c>
      <c r="G66" s="16" t="s">
        <v>8</v>
      </c>
      <c r="H66" s="16" t="s">
        <v>26</v>
      </c>
      <c r="I66" s="16" t="s">
        <v>27</v>
      </c>
      <c r="J66" s="16" t="s">
        <v>11</v>
      </c>
      <c r="K66" s="16" t="s">
        <v>12</v>
      </c>
      <c r="L66" s="16" t="s">
        <v>13</v>
      </c>
      <c r="M66" s="16">
        <v>41766</v>
      </c>
      <c r="N66" s="16">
        <v>45419</v>
      </c>
      <c r="O66" s="14" t="s">
        <v>14</v>
      </c>
      <c r="P66" s="14" t="s">
        <v>14</v>
      </c>
      <c r="Q66" s="14" t="s">
        <v>16</v>
      </c>
      <c r="R66" s="14">
        <v>2722</v>
      </c>
      <c r="S66" s="14">
        <v>2294.5620049983299</v>
      </c>
      <c r="T66" s="14">
        <v>3.6500000000014601</v>
      </c>
      <c r="U66" s="14">
        <v>184.05000000004699</v>
      </c>
      <c r="V66" s="14">
        <v>8.75</v>
      </c>
      <c r="W66" s="14">
        <v>86.989999999990701</v>
      </c>
      <c r="X66" s="14">
        <v>26.7200000000012</v>
      </c>
      <c r="Y66" s="14">
        <v>83.339999999967404</v>
      </c>
      <c r="Z66" s="14">
        <v>117.106299999985</v>
      </c>
      <c r="AA66" s="14">
        <v>0.53999999999996395</v>
      </c>
      <c r="AB66" s="14">
        <v>1.0369350000000801</v>
      </c>
      <c r="AC66" s="14"/>
      <c r="AD66" s="14">
        <v>4.0122277416230601</v>
      </c>
      <c r="AE66" s="14">
        <v>-4.2268073284503798</v>
      </c>
      <c r="AF66" s="14">
        <v>16.885806420934401</v>
      </c>
      <c r="AG66" s="14"/>
      <c r="AH66" s="14"/>
      <c r="AI66" s="14">
        <v>3.7011438429544801</v>
      </c>
      <c r="AJ66" s="14">
        <v>82.204204199835701</v>
      </c>
      <c r="AK66" s="14">
        <v>158.39761167159301</v>
      </c>
      <c r="AL66" s="14">
        <v>8.1481481483933697E-3</v>
      </c>
      <c r="AM66" s="14">
        <v>0.81481481483933704</v>
      </c>
      <c r="AN66" s="14">
        <v>31.223499973391899</v>
      </c>
      <c r="AO66" s="14"/>
      <c r="AP66" s="14"/>
      <c r="AQ66" s="14"/>
      <c r="AR66" s="14">
        <v>0.301629132725939</v>
      </c>
      <c r="AS66" s="14">
        <v>16.897165400143699</v>
      </c>
      <c r="AT66" s="14">
        <v>8.1481481483933697E-3</v>
      </c>
      <c r="AU66" s="14">
        <v>0.460247146619367</v>
      </c>
      <c r="AV66" s="14"/>
      <c r="AW66" s="14"/>
    </row>
    <row r="67" spans="1:49" s="7" customFormat="1" ht="24" customHeight="1" x14ac:dyDescent="0.35">
      <c r="A67" s="14" t="s">
        <v>198</v>
      </c>
      <c r="B67" s="15" t="s">
        <v>196</v>
      </c>
      <c r="C67" s="14" t="s">
        <v>199</v>
      </c>
      <c r="D67" s="14" t="str">
        <f t="shared" si="0"/>
        <v>AY24D&lt;XBUE&gt;</v>
      </c>
      <c r="E67" s="16" t="s">
        <v>7</v>
      </c>
      <c r="F67" s="16" t="s">
        <v>7</v>
      </c>
      <c r="G67" s="16" t="s">
        <v>8</v>
      </c>
      <c r="H67" s="16" t="s">
        <v>26</v>
      </c>
      <c r="I67" s="16" t="s">
        <v>27</v>
      </c>
      <c r="J67" s="16" t="s">
        <v>11</v>
      </c>
      <c r="K67" s="16" t="s">
        <v>12</v>
      </c>
      <c r="L67" s="16" t="s">
        <v>13</v>
      </c>
      <c r="M67" s="16">
        <v>41766</v>
      </c>
      <c r="N67" s="16">
        <v>45419</v>
      </c>
      <c r="O67" s="14" t="s">
        <v>14</v>
      </c>
      <c r="P67" s="14" t="s">
        <v>14</v>
      </c>
      <c r="Q67" s="14" t="s">
        <v>19</v>
      </c>
      <c r="R67" s="14">
        <v>23.25</v>
      </c>
      <c r="S67" s="14">
        <v>19.600000000005799</v>
      </c>
      <c r="T67" s="14">
        <v>3.6500000000014601</v>
      </c>
      <c r="U67" s="14">
        <v>183.979999999981</v>
      </c>
      <c r="V67" s="14">
        <v>8.75</v>
      </c>
      <c r="W67" s="14">
        <v>86.989999999990701</v>
      </c>
      <c r="X67" s="14">
        <v>26.730000000010499</v>
      </c>
      <c r="Y67" s="14">
        <v>83.339999999967404</v>
      </c>
      <c r="Z67" s="14">
        <v>117.106299999985</v>
      </c>
      <c r="AA67" s="14">
        <v>0.53999999999996395</v>
      </c>
      <c r="AB67" s="14">
        <v>1.0367459999997699</v>
      </c>
      <c r="AC67" s="14"/>
      <c r="AD67" s="14">
        <v>-2.1052631578640999</v>
      </c>
      <c r="AE67" s="14">
        <v>-4.8312883436665297</v>
      </c>
      <c r="AF67" s="14">
        <v>-12.193396226488399</v>
      </c>
      <c r="AG67" s="14"/>
      <c r="AH67" s="14"/>
      <c r="AI67" s="14">
        <v>-58.857904813426998</v>
      </c>
      <c r="AJ67" s="14">
        <v>-64.377224877476706</v>
      </c>
      <c r="AK67" s="14">
        <v>-64.654942698078202</v>
      </c>
      <c r="AL67" s="14">
        <v>-3.28618968387673E-2</v>
      </c>
      <c r="AM67" s="14">
        <v>-3.2861896838767302</v>
      </c>
      <c r="AN67" s="14">
        <v>-4.1649505766181401</v>
      </c>
      <c r="AO67" s="14"/>
      <c r="AP67" s="14"/>
      <c r="AQ67" s="14"/>
      <c r="AR67" s="14">
        <v>7.9376854599104305E-2</v>
      </c>
      <c r="AS67" s="14">
        <v>1.9784364569536399</v>
      </c>
      <c r="AT67" s="14">
        <v>-3.28618968387673E-2</v>
      </c>
      <c r="AU67" s="14">
        <v>-0.50900587766605898</v>
      </c>
      <c r="AV67" s="14"/>
      <c r="AW67" s="14"/>
    </row>
    <row r="68" spans="1:49" s="7" customFormat="1" ht="36" customHeight="1" x14ac:dyDescent="0.35">
      <c r="A68" s="14" t="s">
        <v>200</v>
      </c>
      <c r="B68" s="15" t="s">
        <v>201</v>
      </c>
      <c r="C68" s="14" t="s">
        <v>202</v>
      </c>
      <c r="D68" s="14" t="str">
        <f t="shared" si="0"/>
        <v>DIA0D&lt;XBUE&gt;</v>
      </c>
      <c r="E68" s="16" t="s">
        <v>7</v>
      </c>
      <c r="F68" s="16" t="s">
        <v>7</v>
      </c>
      <c r="G68" s="16" t="s">
        <v>8</v>
      </c>
      <c r="H68" s="16" t="s">
        <v>203</v>
      </c>
      <c r="I68" s="16" t="s">
        <v>173</v>
      </c>
      <c r="J68" s="16" t="s">
        <v>11</v>
      </c>
      <c r="K68" s="16" t="s">
        <v>12</v>
      </c>
      <c r="L68" s="16" t="s">
        <v>13</v>
      </c>
      <c r="M68" s="16">
        <v>37986</v>
      </c>
      <c r="N68" s="16">
        <v>48944</v>
      </c>
      <c r="O68" s="14" t="s">
        <v>14</v>
      </c>
      <c r="P68" s="14" t="s">
        <v>14</v>
      </c>
      <c r="Q68" s="14" t="s">
        <v>19</v>
      </c>
      <c r="R68" s="14">
        <v>35</v>
      </c>
      <c r="S68" s="14">
        <v>30.899999999994201</v>
      </c>
      <c r="T68" s="14">
        <v>4.0999999999985404</v>
      </c>
      <c r="U68" s="14">
        <v>49.200000000011599</v>
      </c>
      <c r="V68" s="14">
        <v>8.2799999999988394</v>
      </c>
      <c r="W68" s="14">
        <v>144.30000000004699</v>
      </c>
      <c r="X68" s="14">
        <v>24.260000000009299</v>
      </c>
      <c r="Y68" s="14">
        <v>100</v>
      </c>
      <c r="Z68" s="14">
        <v>117.106299999985</v>
      </c>
      <c r="AA68" s="14">
        <v>2.45999999999913</v>
      </c>
      <c r="AB68" s="14">
        <v>3.0651599999982899</v>
      </c>
      <c r="AC68" s="14"/>
      <c r="AD68" s="14"/>
      <c r="AE68" s="14">
        <v>-2.5069637883461802</v>
      </c>
      <c r="AF68" s="14">
        <v>-9.0909090908971795</v>
      </c>
      <c r="AG68" s="14"/>
      <c r="AH68" s="14"/>
      <c r="AI68" s="14">
        <v>-58.444071731064497</v>
      </c>
      <c r="AJ68" s="14">
        <v>-70.058533342904397</v>
      </c>
      <c r="AK68" s="14">
        <v>-70.1243882471463</v>
      </c>
      <c r="AL68" s="14">
        <v>0</v>
      </c>
      <c r="AM68" s="14">
        <v>0</v>
      </c>
      <c r="AN68" s="14">
        <v>0.57471264371997699</v>
      </c>
      <c r="AO68" s="14"/>
      <c r="AP68" s="14"/>
      <c r="AQ68" s="14"/>
      <c r="AR68" s="14">
        <v>9.7405335220246303E-2</v>
      </c>
      <c r="AS68" s="14">
        <v>2.4277891493029902</v>
      </c>
      <c r="AT68" s="14">
        <v>0</v>
      </c>
      <c r="AU68" s="14">
        <v>0.32195214403618599</v>
      </c>
      <c r="AV68" s="14"/>
      <c r="AW68" s="14"/>
    </row>
    <row r="69" spans="1:49" s="7" customFormat="1" ht="36" customHeight="1" x14ac:dyDescent="0.35">
      <c r="A69" s="14" t="s">
        <v>204</v>
      </c>
      <c r="B69" s="15" t="s">
        <v>201</v>
      </c>
      <c r="C69" s="14" t="s">
        <v>205</v>
      </c>
      <c r="D69" s="14" t="str">
        <f t="shared" si="0"/>
        <v>DIA0&lt;XBUE&gt;</v>
      </c>
      <c r="E69" s="16" t="s">
        <v>7</v>
      </c>
      <c r="F69" s="16" t="s">
        <v>7</v>
      </c>
      <c r="G69" s="16" t="s">
        <v>8</v>
      </c>
      <c r="H69" s="16" t="s">
        <v>203</v>
      </c>
      <c r="I69" s="16" t="s">
        <v>173</v>
      </c>
      <c r="J69" s="16" t="s">
        <v>11</v>
      </c>
      <c r="K69" s="16" t="s">
        <v>12</v>
      </c>
      <c r="L69" s="16" t="s">
        <v>13</v>
      </c>
      <c r="M69" s="16">
        <v>37986</v>
      </c>
      <c r="N69" s="16">
        <v>48944</v>
      </c>
      <c r="O69" s="14" t="s">
        <v>14</v>
      </c>
      <c r="P69" s="14" t="s">
        <v>14</v>
      </c>
      <c r="Q69" s="14" t="s">
        <v>16</v>
      </c>
      <c r="R69" s="14">
        <v>4036</v>
      </c>
      <c r="S69" s="14">
        <v>3555.8641699999598</v>
      </c>
      <c r="T69" s="14">
        <v>4.0999999999985404</v>
      </c>
      <c r="U69" s="14">
        <v>49.960000000020997</v>
      </c>
      <c r="V69" s="14">
        <v>8.2799999999988394</v>
      </c>
      <c r="W69" s="14">
        <v>144.30000000004699</v>
      </c>
      <c r="X69" s="14">
        <v>23.880000000004699</v>
      </c>
      <c r="Y69" s="14">
        <v>100</v>
      </c>
      <c r="Z69" s="14">
        <v>117.106299999985</v>
      </c>
      <c r="AA69" s="14">
        <v>2.4300000000002902</v>
      </c>
      <c r="AB69" s="14">
        <v>3.0370140000013599</v>
      </c>
      <c r="AC69" s="14"/>
      <c r="AD69" s="14">
        <v>3.48717948709236</v>
      </c>
      <c r="AE69" s="14">
        <v>-3.21342925662975</v>
      </c>
      <c r="AF69" s="14">
        <v>17.121300058002799</v>
      </c>
      <c r="AG69" s="14"/>
      <c r="AH69" s="14"/>
      <c r="AI69" s="14">
        <v>6.5102334028779296</v>
      </c>
      <c r="AJ69" s="14">
        <v>55.465639380447101</v>
      </c>
      <c r="AK69" s="14">
        <v>121.645473740879</v>
      </c>
      <c r="AL69" s="14">
        <v>3.7532133675995297E-2</v>
      </c>
      <c r="AM69" s="14">
        <v>3.7532133675995301</v>
      </c>
      <c r="AN69" s="14">
        <v>34.757929883198798</v>
      </c>
      <c r="AO69" s="14"/>
      <c r="AP69" s="14"/>
      <c r="AQ69" s="14"/>
      <c r="AR69" s="14">
        <v>0.29883138564211498</v>
      </c>
      <c r="AS69" s="14">
        <v>16.740436523184201</v>
      </c>
      <c r="AT69" s="14">
        <v>3.30158706256043E-2</v>
      </c>
      <c r="AU69" s="14">
        <v>0.82290741342236295</v>
      </c>
      <c r="AV69" s="14"/>
      <c r="AW69" s="14"/>
    </row>
    <row r="70" spans="1:49" s="7" customFormat="1" ht="36" x14ac:dyDescent="0.35">
      <c r="A70" s="14" t="s">
        <v>206</v>
      </c>
      <c r="B70" s="15" t="s">
        <v>207</v>
      </c>
      <c r="C70" s="14" t="s">
        <v>208</v>
      </c>
      <c r="D70" s="14" t="str">
        <f t="shared" si="0"/>
        <v>PAP0&lt;XBUE&gt;</v>
      </c>
      <c r="E70" s="16" t="s">
        <v>7</v>
      </c>
      <c r="F70" s="16" t="s">
        <v>7</v>
      </c>
      <c r="G70" s="16" t="s">
        <v>8</v>
      </c>
      <c r="H70" s="16" t="s">
        <v>168</v>
      </c>
      <c r="I70" s="16" t="s">
        <v>50</v>
      </c>
      <c r="J70" s="16" t="s">
        <v>11</v>
      </c>
      <c r="K70" s="16" t="s">
        <v>12</v>
      </c>
      <c r="L70" s="16" t="s">
        <v>13</v>
      </c>
      <c r="M70" s="16">
        <v>37986</v>
      </c>
      <c r="N70" s="16">
        <v>50770</v>
      </c>
      <c r="O70" s="14" t="s">
        <v>15</v>
      </c>
      <c r="P70" s="14" t="s">
        <v>15</v>
      </c>
      <c r="Q70" s="14" t="s">
        <v>16</v>
      </c>
      <c r="R70" s="14">
        <v>437.70500000007502</v>
      </c>
      <c r="S70" s="14">
        <v>435.10499999998098</v>
      </c>
      <c r="T70" s="14">
        <v>2.5999999999985399</v>
      </c>
      <c r="U70" s="14">
        <v>13.5099999999948</v>
      </c>
      <c r="V70" s="14">
        <v>1.7700000000004401</v>
      </c>
      <c r="W70" s="14">
        <v>1432.6899999994801</v>
      </c>
      <c r="X70" s="14">
        <v>30.549999999988401</v>
      </c>
      <c r="Y70" s="14">
        <v>100</v>
      </c>
      <c r="Z70" s="14">
        <v>117.106299999985</v>
      </c>
      <c r="AA70" s="14">
        <v>9.4700000000011606</v>
      </c>
      <c r="AB70" s="14">
        <v>10.109698500004001</v>
      </c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</row>
    <row r="71" spans="1:49" s="7" customFormat="1" ht="36" customHeight="1" x14ac:dyDescent="0.35">
      <c r="A71" s="14" t="s">
        <v>212</v>
      </c>
      <c r="B71" s="15" t="s">
        <v>210</v>
      </c>
      <c r="C71" s="14" t="s">
        <v>213</v>
      </c>
      <c r="D71" s="14" t="str">
        <f t="shared" si="0"/>
        <v>PAA0&lt;XBUE&gt;</v>
      </c>
      <c r="E71" s="16" t="s">
        <v>7</v>
      </c>
      <c r="F71" s="16" t="s">
        <v>7</v>
      </c>
      <c r="G71" s="16" t="s">
        <v>8</v>
      </c>
      <c r="H71" s="16" t="s">
        <v>168</v>
      </c>
      <c r="I71" s="16" t="s">
        <v>173</v>
      </c>
      <c r="J71" s="16" t="s">
        <v>11</v>
      </c>
      <c r="K71" s="16" t="s">
        <v>12</v>
      </c>
      <c r="L71" s="16" t="s">
        <v>13</v>
      </c>
      <c r="M71" s="16">
        <v>37986</v>
      </c>
      <c r="N71" s="16">
        <v>50770</v>
      </c>
      <c r="O71" s="14" t="s">
        <v>14</v>
      </c>
      <c r="P71" s="14" t="s">
        <v>14</v>
      </c>
      <c r="Q71" s="14" t="s">
        <v>16</v>
      </c>
      <c r="R71" s="14">
        <v>2680</v>
      </c>
      <c r="S71" s="14">
        <v>2634.32854299992</v>
      </c>
      <c r="T71" s="14">
        <v>0.389999999999873</v>
      </c>
      <c r="U71" s="14">
        <v>23.420000000012799</v>
      </c>
      <c r="V71" s="14">
        <v>3.75</v>
      </c>
      <c r="W71" s="14">
        <v>100.390000000014</v>
      </c>
      <c r="X71" s="14">
        <v>22.799999999988401</v>
      </c>
      <c r="Y71" s="14">
        <v>100</v>
      </c>
      <c r="Z71" s="14">
        <v>117.106299999985</v>
      </c>
      <c r="AA71" s="14">
        <v>5.8799999999973798</v>
      </c>
      <c r="AB71" s="14">
        <v>6.5685480000029202</v>
      </c>
      <c r="AC71" s="14"/>
      <c r="AD71" s="14">
        <v>1.13207547165075</v>
      </c>
      <c r="AE71" s="14">
        <v>5.09803921577259</v>
      </c>
      <c r="AF71" s="14"/>
      <c r="AG71" s="14"/>
      <c r="AH71" s="14"/>
      <c r="AI71" s="14">
        <v>41.6876346704084</v>
      </c>
      <c r="AJ71" s="14">
        <v>136.493330130586</v>
      </c>
      <c r="AK71" s="14">
        <v>222.42814675625399</v>
      </c>
      <c r="AL71" s="14">
        <v>3.0769230768783001E-2</v>
      </c>
      <c r="AM71" s="14">
        <v>3.0769230768783</v>
      </c>
      <c r="AN71" s="14">
        <v>22.398405897925802</v>
      </c>
      <c r="AO71" s="14"/>
      <c r="AP71" s="14"/>
      <c r="AQ71" s="14"/>
      <c r="AR71" s="14">
        <v>0.18744722139672401</v>
      </c>
      <c r="AS71" s="14">
        <v>10.500732058305299</v>
      </c>
      <c r="AT71" s="14">
        <v>2.29400749067281E-2</v>
      </c>
      <c r="AU71" s="14">
        <v>0.57177222188853205</v>
      </c>
      <c r="AV71" s="14"/>
      <c r="AW71" s="14"/>
    </row>
    <row r="72" spans="1:49" s="7" customFormat="1" ht="36" customHeight="1" x14ac:dyDescent="0.35">
      <c r="A72" s="14" t="s">
        <v>209</v>
      </c>
      <c r="B72" s="15" t="s">
        <v>210</v>
      </c>
      <c r="C72" s="14" t="s">
        <v>211</v>
      </c>
      <c r="D72" s="14" t="str">
        <f t="shared" si="0"/>
        <v>PAA0D&lt;XBUE&gt;</v>
      </c>
      <c r="E72" s="16" t="s">
        <v>7</v>
      </c>
      <c r="F72" s="16" t="s">
        <v>7</v>
      </c>
      <c r="G72" s="16" t="s">
        <v>8</v>
      </c>
      <c r="H72" s="16" t="s">
        <v>168</v>
      </c>
      <c r="I72" s="16" t="s">
        <v>173</v>
      </c>
      <c r="J72" s="16" t="s">
        <v>11</v>
      </c>
      <c r="K72" s="16" t="s">
        <v>12</v>
      </c>
      <c r="L72" s="16" t="s">
        <v>13</v>
      </c>
      <c r="M72" s="16">
        <v>37986</v>
      </c>
      <c r="N72" s="16">
        <v>50770</v>
      </c>
      <c r="O72" s="14" t="s">
        <v>14</v>
      </c>
      <c r="P72" s="14" t="s">
        <v>14</v>
      </c>
      <c r="Q72" s="14" t="s">
        <v>19</v>
      </c>
      <c r="R72" s="14">
        <v>22.200000000011599</v>
      </c>
      <c r="S72" s="14">
        <v>21.8099999999977</v>
      </c>
      <c r="T72" s="14">
        <v>0.389999999999873</v>
      </c>
      <c r="U72" s="14">
        <v>24</v>
      </c>
      <c r="V72" s="14">
        <v>3.75</v>
      </c>
      <c r="W72" s="14">
        <v>100.390000000014</v>
      </c>
      <c r="X72" s="14">
        <v>22.109999999986002</v>
      </c>
      <c r="Y72" s="14">
        <v>100</v>
      </c>
      <c r="Z72" s="14">
        <v>117.106299999985</v>
      </c>
      <c r="AA72" s="14">
        <v>5.7600000000020399</v>
      </c>
      <c r="AB72" s="14">
        <v>6.4512000000031504</v>
      </c>
      <c r="AC72" s="14"/>
      <c r="AD72" s="14">
        <v>-2.6315789472391802</v>
      </c>
      <c r="AE72" s="14"/>
      <c r="AF72" s="14"/>
      <c r="AG72" s="14"/>
      <c r="AH72" s="14"/>
      <c r="AI72" s="14">
        <v>-45.531914893596003</v>
      </c>
      <c r="AJ72" s="14">
        <v>-58.043052837660099</v>
      </c>
      <c r="AK72" s="14"/>
      <c r="AL72" s="14">
        <v>-5.5319148935304797E-2</v>
      </c>
      <c r="AM72" s="14">
        <v>-5.5319148935304803</v>
      </c>
      <c r="AN72" s="14">
        <v>-3.9999999999054099</v>
      </c>
      <c r="AO72" s="14"/>
      <c r="AP72" s="14"/>
      <c r="AQ72" s="14"/>
      <c r="AR72" s="14">
        <v>0.121739130434435</v>
      </c>
      <c r="AS72" s="14">
        <v>3.0342992942407698</v>
      </c>
      <c r="AT72" s="14">
        <v>-5.5319148935304797E-2</v>
      </c>
      <c r="AU72" s="14">
        <v>0.607196211388218</v>
      </c>
      <c r="AV72" s="14"/>
      <c r="AW72" s="14"/>
    </row>
    <row r="73" spans="1:49" s="7" customFormat="1" x14ac:dyDescent="0.35">
      <c r="A73" s="14" t="s">
        <v>214</v>
      </c>
      <c r="B73" s="15" t="s">
        <v>215</v>
      </c>
      <c r="C73" s="14" t="s">
        <v>216</v>
      </c>
      <c r="D73" s="14" t="str">
        <f t="shared" si="0"/>
        <v>NO20&lt;XBUE&gt;</v>
      </c>
      <c r="E73" s="16" t="s">
        <v>217</v>
      </c>
      <c r="F73" s="16" t="s">
        <v>7</v>
      </c>
      <c r="G73" s="16" t="s">
        <v>8</v>
      </c>
      <c r="H73" s="16" t="s">
        <v>49</v>
      </c>
      <c r="I73" s="16" t="s">
        <v>50</v>
      </c>
      <c r="J73" s="16" t="s">
        <v>11</v>
      </c>
      <c r="K73" s="16" t="s">
        <v>28</v>
      </c>
      <c r="L73" s="16" t="s">
        <v>13</v>
      </c>
      <c r="M73" s="16">
        <v>37291</v>
      </c>
      <c r="N73" s="16">
        <v>44108</v>
      </c>
      <c r="O73" s="14" t="s">
        <v>15</v>
      </c>
      <c r="P73" s="14" t="s">
        <v>15</v>
      </c>
      <c r="Q73" s="14" t="s">
        <v>16</v>
      </c>
      <c r="R73" s="14">
        <v>89.0239999999758</v>
      </c>
      <c r="S73" s="14">
        <v>89.003999999957202</v>
      </c>
      <c r="T73" s="14">
        <v>2.0000000000010201E-2</v>
      </c>
      <c r="U73" s="14">
        <v>142.469999999972</v>
      </c>
      <c r="V73" s="14">
        <v>2</v>
      </c>
      <c r="W73" s="14">
        <v>107.91000000003299</v>
      </c>
      <c r="X73" s="14">
        <v>82.5</v>
      </c>
      <c r="Y73" s="14">
        <v>5.0599999999976699</v>
      </c>
      <c r="Z73" s="14">
        <v>117.106299999985</v>
      </c>
      <c r="AA73" s="14">
        <v>0.21000000000003599</v>
      </c>
      <c r="AB73" s="14">
        <v>0.23493224999992901</v>
      </c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>
        <v>0.12894618005710101</v>
      </c>
      <c r="AS73" s="14">
        <v>7.2235228488966801</v>
      </c>
      <c r="AT73" s="14">
        <v>3.6509331215711399E-2</v>
      </c>
      <c r="AU73" s="14">
        <v>0.84776500625186602</v>
      </c>
      <c r="AV73" s="14"/>
      <c r="AW73" s="14"/>
    </row>
    <row r="74" spans="1:49" s="7" customFormat="1" ht="36" customHeight="1" x14ac:dyDescent="0.35">
      <c r="A74" s="14" t="s">
        <v>221</v>
      </c>
      <c r="B74" s="15" t="s">
        <v>219</v>
      </c>
      <c r="C74" s="14" t="s">
        <v>222</v>
      </c>
      <c r="D74" s="14" t="str">
        <f t="shared" si="0"/>
        <v>PAY0D&lt;XBUE&gt;</v>
      </c>
      <c r="E74" s="16" t="s">
        <v>7</v>
      </c>
      <c r="F74" s="16" t="s">
        <v>7</v>
      </c>
      <c r="G74" s="16" t="s">
        <v>8</v>
      </c>
      <c r="H74" s="16" t="s">
        <v>168</v>
      </c>
      <c r="I74" s="16" t="s">
        <v>173</v>
      </c>
      <c r="J74" s="16" t="s">
        <v>80</v>
      </c>
      <c r="K74" s="16" t="s">
        <v>12</v>
      </c>
      <c r="L74" s="16" t="s">
        <v>13</v>
      </c>
      <c r="M74" s="16">
        <v>37986</v>
      </c>
      <c r="N74" s="16">
        <v>50770</v>
      </c>
      <c r="O74" s="14" t="s">
        <v>14</v>
      </c>
      <c r="P74" s="14" t="s">
        <v>14</v>
      </c>
      <c r="Q74" s="14" t="s">
        <v>19</v>
      </c>
      <c r="R74" s="14">
        <v>30</v>
      </c>
      <c r="S74" s="14">
        <v>29.609999999986002</v>
      </c>
      <c r="T74" s="14">
        <v>0.389999999999873</v>
      </c>
      <c r="U74" s="14">
        <v>18.790000000008099</v>
      </c>
      <c r="V74" s="14">
        <v>3.75</v>
      </c>
      <c r="W74" s="14">
        <v>100.390000000014</v>
      </c>
      <c r="X74" s="14">
        <v>29.880000000004699</v>
      </c>
      <c r="Y74" s="14">
        <v>100</v>
      </c>
      <c r="Z74" s="14">
        <v>117.106299999985</v>
      </c>
      <c r="AA74" s="14">
        <v>6.8700000000026202</v>
      </c>
      <c r="AB74" s="14">
        <v>7.5154364999980299</v>
      </c>
      <c r="AC74" s="14"/>
      <c r="AD74" s="14">
        <v>0</v>
      </c>
      <c r="AE74" s="14">
        <v>-5.0632911392312998</v>
      </c>
      <c r="AF74" s="14">
        <v>7.1428571429351004</v>
      </c>
      <c r="AG74" s="14"/>
      <c r="AH74" s="14"/>
      <c r="AI74" s="14"/>
      <c r="AJ74" s="14">
        <v>-47.501770649687401</v>
      </c>
      <c r="AK74" s="14">
        <v>-48.1092427629046</v>
      </c>
      <c r="AL74" s="14">
        <v>-4.3062200957138003E-2</v>
      </c>
      <c r="AM74" s="14">
        <v>-4.3062200957138002</v>
      </c>
      <c r="AN74" s="14">
        <v>10.701107011118401</v>
      </c>
      <c r="AO74" s="14"/>
      <c r="AP74" s="14"/>
      <c r="AQ74" s="14"/>
      <c r="AR74" s="14">
        <v>0.15682656826538699</v>
      </c>
      <c r="AS74" s="14">
        <v>8.7853730810619908</v>
      </c>
      <c r="AT74" s="14">
        <v>-4.3062200957138003E-2</v>
      </c>
      <c r="AU74" s="14">
        <v>0.20345015912433201</v>
      </c>
      <c r="AV74" s="14"/>
      <c r="AW74" s="14"/>
    </row>
    <row r="75" spans="1:49" s="7" customFormat="1" ht="36" customHeight="1" x14ac:dyDescent="0.35">
      <c r="A75" s="14" t="s">
        <v>218</v>
      </c>
      <c r="B75" s="15" t="s">
        <v>219</v>
      </c>
      <c r="C75" s="14" t="s">
        <v>220</v>
      </c>
      <c r="D75" s="14" t="str">
        <f t="shared" ref="D75:D99" si="1">C75&amp;"&lt;XBUE&gt;"</f>
        <v>PAY0&lt;XBUE&gt;</v>
      </c>
      <c r="E75" s="16" t="s">
        <v>7</v>
      </c>
      <c r="F75" s="16" t="s">
        <v>7</v>
      </c>
      <c r="G75" s="16" t="s">
        <v>8</v>
      </c>
      <c r="H75" s="16" t="s">
        <v>168</v>
      </c>
      <c r="I75" s="16" t="s">
        <v>173</v>
      </c>
      <c r="J75" s="16" t="s">
        <v>80</v>
      </c>
      <c r="K75" s="16" t="s">
        <v>12</v>
      </c>
      <c r="L75" s="16" t="s">
        <v>13</v>
      </c>
      <c r="M75" s="16">
        <v>37986</v>
      </c>
      <c r="N75" s="16">
        <v>50770</v>
      </c>
      <c r="O75" s="14" t="s">
        <v>14</v>
      </c>
      <c r="P75" s="14" t="s">
        <v>14</v>
      </c>
      <c r="Q75" s="14" t="s">
        <v>16</v>
      </c>
      <c r="R75" s="14">
        <v>3350</v>
      </c>
      <c r="S75" s="14">
        <v>3304.32854299992</v>
      </c>
      <c r="T75" s="14">
        <v>0.389999999999873</v>
      </c>
      <c r="U75" s="14">
        <v>19.549999999988401</v>
      </c>
      <c r="V75" s="14">
        <v>3.75</v>
      </c>
      <c r="W75" s="14">
        <v>100.390000000014</v>
      </c>
      <c r="X75" s="14">
        <v>28.5</v>
      </c>
      <c r="Y75" s="14">
        <v>100</v>
      </c>
      <c r="Z75" s="14">
        <v>117.106299999985</v>
      </c>
      <c r="AA75" s="14">
        <v>6.6900000000023301</v>
      </c>
      <c r="AB75" s="14">
        <v>7.3439474999977401</v>
      </c>
      <c r="AC75" s="14"/>
      <c r="AD75" s="14">
        <v>-2.6162790697526401</v>
      </c>
      <c r="AE75" s="14">
        <v>-9.4594594595109793</v>
      </c>
      <c r="AF75" s="14"/>
      <c r="AG75" s="14"/>
      <c r="AH75" s="14"/>
      <c r="AI75" s="14">
        <v>55.205611189769101</v>
      </c>
      <c r="AJ75" s="14">
        <v>178.889915248146</v>
      </c>
      <c r="AK75" s="14">
        <v>291.69526403676701</v>
      </c>
      <c r="AL75" s="14">
        <v>-3.5971223021988401E-2</v>
      </c>
      <c r="AM75" s="14">
        <v>-3.5971223021988399</v>
      </c>
      <c r="AN75" s="14">
        <v>46.957475770439501</v>
      </c>
      <c r="AO75" s="14"/>
      <c r="AP75" s="14"/>
      <c r="AQ75" s="14"/>
      <c r="AR75" s="14">
        <v>0.52440963672415797</v>
      </c>
      <c r="AS75" s="14">
        <v>29.3772563978657</v>
      </c>
      <c r="AT75" s="14">
        <v>-6.1702127658500097E-2</v>
      </c>
      <c r="AU75" s="14">
        <v>-1.53790093406569</v>
      </c>
      <c r="AV75" s="14"/>
      <c r="AW75" s="14"/>
    </row>
    <row r="76" spans="1:49" s="7" customFormat="1" ht="24" x14ac:dyDescent="0.35">
      <c r="A76" s="14" t="s">
        <v>223</v>
      </c>
      <c r="B76" s="15" t="s">
        <v>224</v>
      </c>
      <c r="C76" s="14" t="s">
        <v>225</v>
      </c>
      <c r="D76" s="14" t="str">
        <f t="shared" si="1"/>
        <v>BPLD&lt;XBUE&gt;</v>
      </c>
      <c r="E76" s="16" t="s">
        <v>23</v>
      </c>
      <c r="F76" s="16" t="s">
        <v>79</v>
      </c>
      <c r="G76" s="16" t="s">
        <v>25</v>
      </c>
      <c r="H76" s="16" t="s">
        <v>168</v>
      </c>
      <c r="I76" s="16" t="s">
        <v>173</v>
      </c>
      <c r="J76" s="16" t="s">
        <v>80</v>
      </c>
      <c r="K76" s="16" t="s">
        <v>12</v>
      </c>
      <c r="L76" s="16" t="s">
        <v>13</v>
      </c>
      <c r="M76" s="16">
        <v>38687</v>
      </c>
      <c r="N76" s="16">
        <v>49444</v>
      </c>
      <c r="O76" s="14" t="s">
        <v>14</v>
      </c>
      <c r="P76" s="14" t="s">
        <v>14</v>
      </c>
      <c r="Q76" s="14" t="s">
        <v>16</v>
      </c>
      <c r="R76" s="14">
        <v>3590</v>
      </c>
      <c r="S76" s="14">
        <v>3366.3269670009599</v>
      </c>
      <c r="T76" s="14">
        <v>1.90999999999985</v>
      </c>
      <c r="U76" s="14">
        <v>34.039999999979003</v>
      </c>
      <c r="V76" s="14">
        <v>4</v>
      </c>
      <c r="W76" s="14">
        <v>101.91000000003299</v>
      </c>
      <c r="X76" s="14">
        <v>30.079999999987201</v>
      </c>
      <c r="Y76" s="14">
        <v>100</v>
      </c>
      <c r="Z76" s="14">
        <v>117.106299999985</v>
      </c>
      <c r="AA76" s="14">
        <v>2.79000000000087</v>
      </c>
      <c r="AB76" s="14">
        <v>3.26485799999864</v>
      </c>
      <c r="AC76" s="14"/>
      <c r="AD76" s="14"/>
      <c r="AE76" s="14">
        <v>-2.9729729729297101</v>
      </c>
      <c r="AF76" s="14">
        <v>43.599999999976703</v>
      </c>
      <c r="AG76" s="14"/>
      <c r="AH76" s="14"/>
      <c r="AI76" s="14">
        <v>52.433317329094301</v>
      </c>
      <c r="AJ76" s="14">
        <v>145.10117473290299</v>
      </c>
      <c r="AK76" s="14">
        <v>257.17906430456799</v>
      </c>
      <c r="AL76" s="14"/>
      <c r="AM76" s="14">
        <v>3.1164727846771698</v>
      </c>
      <c r="AN76" s="14">
        <v>44.7580645161215</v>
      </c>
      <c r="AO76" s="14"/>
      <c r="AP76" s="14"/>
      <c r="AQ76" s="14"/>
      <c r="AR76" s="14">
        <v>0.40383064516237899</v>
      </c>
      <c r="AS76" s="14">
        <v>22.622460712864999</v>
      </c>
      <c r="AT76" s="14">
        <v>1.15606936415134E-2</v>
      </c>
      <c r="AU76" s="14">
        <v>0.28814568029396498</v>
      </c>
      <c r="AV76" s="14"/>
      <c r="AW76" s="14"/>
    </row>
    <row r="77" spans="1:49" s="7" customFormat="1" ht="24" customHeight="1" x14ac:dyDescent="0.35">
      <c r="A77" s="14" t="s">
        <v>226</v>
      </c>
      <c r="B77" s="15" t="s">
        <v>227</v>
      </c>
      <c r="C77" s="14" t="s">
        <v>228</v>
      </c>
      <c r="D77" s="14" t="str">
        <f t="shared" si="1"/>
        <v>TD21&lt;XBUE&gt;</v>
      </c>
      <c r="E77" s="16" t="s">
        <v>7</v>
      </c>
      <c r="F77" s="16" t="s">
        <v>7</v>
      </c>
      <c r="G77" s="16" t="s">
        <v>8</v>
      </c>
      <c r="H77" s="16" t="s">
        <v>75</v>
      </c>
      <c r="I77" s="16" t="s">
        <v>36</v>
      </c>
      <c r="J77" s="16" t="s">
        <v>11</v>
      </c>
      <c r="K77" s="16" t="s">
        <v>12</v>
      </c>
      <c r="L77" s="16" t="s">
        <v>13</v>
      </c>
      <c r="M77" s="16">
        <v>43866</v>
      </c>
      <c r="N77" s="16">
        <v>44413</v>
      </c>
      <c r="O77" s="14" t="s">
        <v>15</v>
      </c>
      <c r="P77" s="14" t="s">
        <v>15</v>
      </c>
      <c r="Q77" s="14" t="s">
        <v>16</v>
      </c>
      <c r="R77" s="14">
        <v>92</v>
      </c>
      <c r="S77" s="14">
        <v>83.310000000055894</v>
      </c>
      <c r="T77" s="14">
        <v>8.6900000000023301</v>
      </c>
      <c r="U77" s="14">
        <v>60.359999999986002</v>
      </c>
      <c r="V77" s="14">
        <v>34</v>
      </c>
      <c r="W77" s="14">
        <v>108.68999999994401</v>
      </c>
      <c r="X77" s="14">
        <v>84.650000000023297</v>
      </c>
      <c r="Y77" s="14">
        <v>100</v>
      </c>
      <c r="Z77" s="14">
        <v>117.106299999985</v>
      </c>
      <c r="AA77" s="14">
        <v>0.77999999999974501</v>
      </c>
      <c r="AB77" s="14">
        <v>1.0154039999997599</v>
      </c>
      <c r="AC77" s="14"/>
      <c r="AD77" s="14">
        <v>-0.37899296157775098</v>
      </c>
      <c r="AE77" s="14">
        <v>1.09890109888511</v>
      </c>
      <c r="AF77" s="14">
        <v>13.5942708977382</v>
      </c>
      <c r="AG77" s="14"/>
      <c r="AH77" s="14"/>
      <c r="AI77" s="14"/>
      <c r="AJ77" s="14"/>
      <c r="AK77" s="14"/>
      <c r="AL77" s="14">
        <v>-3.7899296157775102E-3</v>
      </c>
      <c r="AM77" s="14">
        <v>-0.37899296157775098</v>
      </c>
      <c r="AN77" s="14">
        <v>10.8433734940336</v>
      </c>
      <c r="AO77" s="14"/>
      <c r="AP77" s="14"/>
      <c r="AQ77" s="14"/>
      <c r="AR77" s="14">
        <v>0.112650602410286</v>
      </c>
      <c r="AS77" s="14">
        <v>6.3106499168369901</v>
      </c>
      <c r="AT77" s="14">
        <v>-2.35294117646845E-2</v>
      </c>
      <c r="AU77" s="14">
        <v>-0.93606574015458999</v>
      </c>
      <c r="AV77" s="14"/>
      <c r="AW77" s="14"/>
    </row>
    <row r="78" spans="1:49" s="7" customFormat="1" ht="24" customHeight="1" x14ac:dyDescent="0.35">
      <c r="A78" s="14" t="s">
        <v>229</v>
      </c>
      <c r="B78" s="15" t="s">
        <v>230</v>
      </c>
      <c r="C78" s="14" t="s">
        <v>231</v>
      </c>
      <c r="D78" s="14" t="str">
        <f t="shared" si="1"/>
        <v>TX23&lt;XBUE&gt;</v>
      </c>
      <c r="E78" s="16" t="s">
        <v>7</v>
      </c>
      <c r="F78" s="16" t="s">
        <v>7</v>
      </c>
      <c r="G78" s="16" t="s">
        <v>8</v>
      </c>
      <c r="H78" s="16" t="s">
        <v>49</v>
      </c>
      <c r="I78" s="16" t="s">
        <v>50</v>
      </c>
      <c r="J78" s="16" t="s">
        <v>11</v>
      </c>
      <c r="K78" s="16" t="s">
        <v>12</v>
      </c>
      <c r="L78" s="16" t="s">
        <v>13</v>
      </c>
      <c r="M78" s="16">
        <v>43915</v>
      </c>
      <c r="N78" s="16">
        <v>45010</v>
      </c>
      <c r="O78" s="14" t="s">
        <v>15</v>
      </c>
      <c r="P78" s="14" t="s">
        <v>15</v>
      </c>
      <c r="Q78" s="14" t="s">
        <v>16</v>
      </c>
      <c r="R78" s="14">
        <v>77.25</v>
      </c>
      <c r="S78" s="14">
        <v>77.079999999958105</v>
      </c>
      <c r="T78" s="14">
        <v>0.17000000000007301</v>
      </c>
      <c r="U78" s="14">
        <v>13.4400000000023</v>
      </c>
      <c r="V78" s="14">
        <v>1.39999999999964</v>
      </c>
      <c r="W78" s="14">
        <v>103.430000000051</v>
      </c>
      <c r="X78" s="14">
        <v>74.689999999944106</v>
      </c>
      <c r="Y78" s="14">
        <v>100</v>
      </c>
      <c r="Z78" s="14">
        <v>117.106299999985</v>
      </c>
      <c r="AA78" s="14">
        <v>2.6399999999994201</v>
      </c>
      <c r="AB78" s="14">
        <v>2.8174079999989798</v>
      </c>
      <c r="AC78" s="14"/>
      <c r="AD78" s="14">
        <v>-0.32258064520647201</v>
      </c>
      <c r="AE78" s="14">
        <v>3.1375166889120001</v>
      </c>
      <c r="AF78" s="14">
        <v>0.32467532473674499</v>
      </c>
      <c r="AG78" s="14"/>
      <c r="AH78" s="14"/>
      <c r="AI78" s="14"/>
      <c r="AJ78" s="14"/>
      <c r="AK78" s="14"/>
      <c r="AL78" s="14"/>
      <c r="AM78" s="14">
        <v>-0.32258064520647201</v>
      </c>
      <c r="AN78" s="14"/>
      <c r="AO78" s="14"/>
      <c r="AP78" s="14"/>
      <c r="AQ78" s="14"/>
      <c r="AR78" s="14">
        <v>-3.2258064520647202E-3</v>
      </c>
      <c r="AS78" s="14"/>
      <c r="AT78" s="14">
        <v>-3.2258064520647202E-3</v>
      </c>
      <c r="AU78" s="14"/>
      <c r="AV78" s="14"/>
      <c r="AW78" s="14"/>
    </row>
    <row r="79" spans="1:49" s="7" customFormat="1" ht="24" x14ac:dyDescent="0.35">
      <c r="A79" s="14" t="s">
        <v>232</v>
      </c>
      <c r="B79" s="15" t="s">
        <v>233</v>
      </c>
      <c r="C79" s="14" t="s">
        <v>234</v>
      </c>
      <c r="D79" s="14" t="str">
        <f t="shared" si="1"/>
        <v>CUAP&lt;XBUE&gt;</v>
      </c>
      <c r="E79" s="16" t="s">
        <v>7</v>
      </c>
      <c r="F79" s="16" t="s">
        <v>7</v>
      </c>
      <c r="G79" s="16" t="s">
        <v>8</v>
      </c>
      <c r="H79" s="16" t="s">
        <v>235</v>
      </c>
      <c r="I79" s="16" t="s">
        <v>50</v>
      </c>
      <c r="J79" s="16" t="s">
        <v>11</v>
      </c>
      <c r="K79" s="16" t="s">
        <v>12</v>
      </c>
      <c r="L79" s="16" t="s">
        <v>13</v>
      </c>
      <c r="M79" s="16">
        <v>37986</v>
      </c>
      <c r="N79" s="16">
        <v>53327</v>
      </c>
      <c r="O79" s="14" t="s">
        <v>15</v>
      </c>
      <c r="P79" s="14" t="s">
        <v>15</v>
      </c>
      <c r="Q79" s="14" t="s">
        <v>16</v>
      </c>
      <c r="R79" s="14">
        <v>760</v>
      </c>
      <c r="S79" s="14">
        <v>736.80999999958999</v>
      </c>
      <c r="T79" s="14">
        <v>23.1900000000023</v>
      </c>
      <c r="U79" s="14">
        <v>11.7799999999988</v>
      </c>
      <c r="V79" s="14">
        <v>3.3100000000013101</v>
      </c>
      <c r="W79" s="14">
        <v>2008.9900000002201</v>
      </c>
      <c r="X79" s="14">
        <v>37.830000000016298</v>
      </c>
      <c r="Y79" s="14">
        <v>100</v>
      </c>
      <c r="Z79" s="14">
        <v>117.106299999985</v>
      </c>
      <c r="AA79" s="14">
        <v>9.75</v>
      </c>
      <c r="AB79" s="14">
        <v>10.324275000006301</v>
      </c>
      <c r="AC79" s="14"/>
      <c r="AD79" s="14">
        <v>2.7027027026633701</v>
      </c>
      <c r="AE79" s="14">
        <v>16.491532783402398</v>
      </c>
      <c r="AF79" s="14"/>
      <c r="AG79" s="14"/>
      <c r="AH79" s="14"/>
      <c r="AI79" s="14">
        <v>102.79064660531</v>
      </c>
      <c r="AJ79" s="14">
        <v>52.998601300350899</v>
      </c>
      <c r="AK79" s="14">
        <v>67.423995597171597</v>
      </c>
      <c r="AL79" s="14">
        <v>3.4013605441941798E-2</v>
      </c>
      <c r="AM79" s="14">
        <v>3.4013605441941799</v>
      </c>
      <c r="AN79" s="14"/>
      <c r="AO79" s="14"/>
      <c r="AP79" s="14"/>
      <c r="AQ79" s="14"/>
      <c r="AR79" s="14">
        <v>0.14046153846182299</v>
      </c>
      <c r="AS79" s="14">
        <v>7.8686094618868099</v>
      </c>
      <c r="AT79" s="14">
        <v>3.4013605441941798E-2</v>
      </c>
      <c r="AU79" s="14">
        <v>1.4279176285839601</v>
      </c>
      <c r="AV79" s="14"/>
      <c r="AW79" s="14"/>
    </row>
    <row r="80" spans="1:49" s="7" customFormat="1" ht="12" customHeight="1" x14ac:dyDescent="0.35">
      <c r="A80" s="14" t="s">
        <v>236</v>
      </c>
      <c r="B80" s="15" t="s">
        <v>237</v>
      </c>
      <c r="C80" s="14" t="s">
        <v>238</v>
      </c>
      <c r="D80" s="14" t="str">
        <f t="shared" si="1"/>
        <v>TVPP&lt;XBUE&gt;</v>
      </c>
      <c r="E80" s="16" t="s">
        <v>7</v>
      </c>
      <c r="F80" s="16" t="s">
        <v>7</v>
      </c>
      <c r="G80" s="16" t="s">
        <v>8</v>
      </c>
      <c r="H80" s="16" t="s">
        <v>194</v>
      </c>
      <c r="I80" s="16" t="s">
        <v>36</v>
      </c>
      <c r="J80" s="16" t="s">
        <v>11</v>
      </c>
      <c r="K80" s="16" t="s">
        <v>12</v>
      </c>
      <c r="L80" s="16" t="s">
        <v>13</v>
      </c>
      <c r="M80" s="16">
        <v>37986</v>
      </c>
      <c r="N80" s="16">
        <v>49658</v>
      </c>
      <c r="O80" s="14" t="s">
        <v>15</v>
      </c>
      <c r="P80" s="14" t="s">
        <v>15</v>
      </c>
      <c r="Q80" s="14" t="s">
        <v>16</v>
      </c>
      <c r="R80" s="14">
        <v>1.70999999999913</v>
      </c>
      <c r="S80" s="14"/>
      <c r="T80" s="14"/>
      <c r="U80" s="14"/>
      <c r="V80" s="14"/>
      <c r="W80" s="14"/>
      <c r="X80" s="14"/>
      <c r="Y80" s="14"/>
      <c r="Z80" s="14">
        <v>117.106299999985</v>
      </c>
      <c r="AA80" s="14"/>
      <c r="AB80" s="14"/>
      <c r="AC80" s="14"/>
      <c r="AD80" s="14">
        <v>-1.15606936415134</v>
      </c>
      <c r="AE80" s="14">
        <v>-2.84090909099177</v>
      </c>
      <c r="AF80" s="14">
        <v>-2.28571428579016</v>
      </c>
      <c r="AG80" s="14"/>
      <c r="AH80" s="14"/>
      <c r="AI80" s="14">
        <v>-14.5000000000437</v>
      </c>
      <c r="AJ80" s="14">
        <v>-77.350993377505802</v>
      </c>
      <c r="AK80" s="14">
        <v>-82.847492323489902</v>
      </c>
      <c r="AL80" s="14">
        <v>-3.38983050851311E-2</v>
      </c>
      <c r="AM80" s="14">
        <v>-3.3898305085131102</v>
      </c>
      <c r="AN80" s="14">
        <v>11.0389610388665</v>
      </c>
      <c r="AO80" s="14"/>
      <c r="AP80" s="14"/>
      <c r="AQ80" s="14"/>
      <c r="AR80" s="14">
        <v>0.22222222222277199</v>
      </c>
      <c r="AS80" s="14">
        <v>8.3665745476074491</v>
      </c>
      <c r="AT80" s="14">
        <v>-3.38983050851311E-2</v>
      </c>
      <c r="AU80" s="14">
        <v>0.28005170048039901</v>
      </c>
      <c r="AV80" s="14"/>
      <c r="AW80" s="14"/>
    </row>
    <row r="81" spans="1:49" s="7" customFormat="1" ht="36" customHeight="1" x14ac:dyDescent="0.35">
      <c r="A81" s="14" t="s">
        <v>239</v>
      </c>
      <c r="B81" s="15" t="s">
        <v>240</v>
      </c>
      <c r="C81" s="14" t="s">
        <v>241</v>
      </c>
      <c r="D81" s="14" t="str">
        <f t="shared" si="1"/>
        <v>TVPA&lt;XBUE&gt;</v>
      </c>
      <c r="E81" s="16" t="s">
        <v>7</v>
      </c>
      <c r="F81" s="16" t="s">
        <v>7</v>
      </c>
      <c r="G81" s="16" t="s">
        <v>8</v>
      </c>
      <c r="H81" s="16" t="s">
        <v>194</v>
      </c>
      <c r="I81" s="16" t="s">
        <v>173</v>
      </c>
      <c r="J81" s="16" t="s">
        <v>11</v>
      </c>
      <c r="K81" s="16" t="s">
        <v>12</v>
      </c>
      <c r="L81" s="16" t="s">
        <v>13</v>
      </c>
      <c r="M81" s="16">
        <v>37986</v>
      </c>
      <c r="N81" s="16">
        <v>49658</v>
      </c>
      <c r="O81" s="14" t="s">
        <v>14</v>
      </c>
      <c r="P81" s="14" t="s">
        <v>14</v>
      </c>
      <c r="Q81" s="14" t="s">
        <v>16</v>
      </c>
      <c r="R81" s="14">
        <v>85.400000000023297</v>
      </c>
      <c r="S81" s="14"/>
      <c r="T81" s="14"/>
      <c r="U81" s="14"/>
      <c r="V81" s="14"/>
      <c r="W81" s="14"/>
      <c r="X81" s="14"/>
      <c r="Y81" s="14"/>
      <c r="Z81" s="14">
        <v>117.106299999985</v>
      </c>
      <c r="AA81" s="14"/>
      <c r="AB81" s="14"/>
      <c r="AC81" s="14"/>
      <c r="AD81" s="14">
        <v>1.6666666666424099</v>
      </c>
      <c r="AE81" s="14">
        <v>2.8915662651343199</v>
      </c>
      <c r="AF81" s="14">
        <v>37.741935483994901</v>
      </c>
      <c r="AG81" s="14"/>
      <c r="AH81" s="14"/>
      <c r="AI81" s="14">
        <v>-26.060606060578699</v>
      </c>
      <c r="AJ81" s="14">
        <v>-49.764705882349503</v>
      </c>
      <c r="AK81" s="14">
        <v>-40.282600308652</v>
      </c>
      <c r="AL81" s="14">
        <v>4.1463414634563399E-2</v>
      </c>
      <c r="AM81" s="14">
        <v>4.1463414634563396</v>
      </c>
      <c r="AN81" s="14">
        <v>33.437500000058201</v>
      </c>
      <c r="AO81" s="14"/>
      <c r="AP81" s="14"/>
      <c r="AQ81" s="14"/>
      <c r="AR81" s="14">
        <v>0.28125</v>
      </c>
      <c r="AS81" s="14">
        <v>15.755533047616501</v>
      </c>
      <c r="AT81" s="14">
        <v>-7.4074074072996198E-3</v>
      </c>
      <c r="AU81" s="14">
        <v>-0.16577420373680099</v>
      </c>
      <c r="AV81" s="14"/>
      <c r="AW81" s="14"/>
    </row>
    <row r="82" spans="1:49" s="7" customFormat="1" ht="36" x14ac:dyDescent="0.35">
      <c r="A82" s="14" t="s">
        <v>242</v>
      </c>
      <c r="B82" s="15" t="s">
        <v>243</v>
      </c>
      <c r="C82" s="14" t="s">
        <v>244</v>
      </c>
      <c r="D82" s="14" t="str">
        <f t="shared" si="1"/>
        <v>DIP0&lt;XBUE&gt;</v>
      </c>
      <c r="E82" s="16" t="s">
        <v>7</v>
      </c>
      <c r="F82" s="16" t="s">
        <v>7</v>
      </c>
      <c r="G82" s="16" t="s">
        <v>8</v>
      </c>
      <c r="H82" s="16" t="s">
        <v>203</v>
      </c>
      <c r="I82" s="16" t="s">
        <v>50</v>
      </c>
      <c r="J82" s="16" t="s">
        <v>11</v>
      </c>
      <c r="K82" s="16" t="s">
        <v>12</v>
      </c>
      <c r="L82" s="16" t="s">
        <v>13</v>
      </c>
      <c r="M82" s="16">
        <v>37986</v>
      </c>
      <c r="N82" s="16">
        <v>48944</v>
      </c>
      <c r="O82" s="14" t="s">
        <v>15</v>
      </c>
      <c r="P82" s="14" t="s">
        <v>15</v>
      </c>
      <c r="Q82" s="14" t="s">
        <v>16</v>
      </c>
      <c r="R82" s="14">
        <v>900</v>
      </c>
      <c r="S82" s="14">
        <v>862.65000000037298</v>
      </c>
      <c r="T82" s="14">
        <v>37.349999999976703</v>
      </c>
      <c r="U82" s="14">
        <v>19.9400000000023</v>
      </c>
      <c r="V82" s="14">
        <v>5.8300000000017498</v>
      </c>
      <c r="W82" s="14">
        <v>1853.4700000006701</v>
      </c>
      <c r="X82" s="14">
        <v>48.5599999999977</v>
      </c>
      <c r="Y82" s="14">
        <v>100</v>
      </c>
      <c r="Z82" s="14">
        <v>117.106299999985</v>
      </c>
      <c r="AA82" s="14">
        <v>4.7699999999968004</v>
      </c>
      <c r="AB82" s="14">
        <v>5.2455689999987998</v>
      </c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>
        <v>-4.4168952696054503E-2</v>
      </c>
      <c r="AS82" s="14">
        <v>-0.98847985003027095</v>
      </c>
      <c r="AT82" s="14">
        <v>-7.2164948454010294E-2</v>
      </c>
      <c r="AU82" s="14">
        <v>-4.0426568186609098</v>
      </c>
      <c r="AV82" s="14"/>
      <c r="AW82" s="14"/>
    </row>
    <row r="83" spans="1:49" s="7" customFormat="1" ht="36" customHeight="1" x14ac:dyDescent="0.35">
      <c r="A83" s="14" t="s">
        <v>245</v>
      </c>
      <c r="B83" s="15" t="s">
        <v>246</v>
      </c>
      <c r="C83" s="14" t="s">
        <v>247</v>
      </c>
      <c r="D83" s="14" t="str">
        <f t="shared" si="1"/>
        <v>DICP&lt;XBUE&gt;</v>
      </c>
      <c r="E83" s="16" t="s">
        <v>7</v>
      </c>
      <c r="F83" s="16" t="s">
        <v>7</v>
      </c>
      <c r="G83" s="16" t="s">
        <v>8</v>
      </c>
      <c r="H83" s="16" t="s">
        <v>203</v>
      </c>
      <c r="I83" s="16" t="s">
        <v>50</v>
      </c>
      <c r="J83" s="16" t="s">
        <v>11</v>
      </c>
      <c r="K83" s="16" t="s">
        <v>12</v>
      </c>
      <c r="L83" s="16" t="s">
        <v>13</v>
      </c>
      <c r="M83" s="16">
        <v>37986</v>
      </c>
      <c r="N83" s="16">
        <v>48944</v>
      </c>
      <c r="O83" s="14" t="s">
        <v>15</v>
      </c>
      <c r="P83" s="14" t="s">
        <v>15</v>
      </c>
      <c r="Q83" s="14" t="s">
        <v>16</v>
      </c>
      <c r="R83" s="14">
        <v>1275</v>
      </c>
      <c r="S83" s="14">
        <v>1237.65000000037</v>
      </c>
      <c r="T83" s="14">
        <v>37.349999999976703</v>
      </c>
      <c r="U83" s="14">
        <v>12.729999999995901</v>
      </c>
      <c r="V83" s="14">
        <v>5.8300000000017498</v>
      </c>
      <c r="W83" s="14">
        <v>1853.4700000006701</v>
      </c>
      <c r="X83" s="14">
        <v>68.790000000037296</v>
      </c>
      <c r="Y83" s="14">
        <v>100</v>
      </c>
      <c r="Z83" s="14">
        <v>117.106299999985</v>
      </c>
      <c r="AA83" s="14">
        <v>5.6399999999994197</v>
      </c>
      <c r="AB83" s="14">
        <v>5.9989859999986903</v>
      </c>
      <c r="AC83" s="14"/>
      <c r="AD83" s="14">
        <v>0.39370078739011699</v>
      </c>
      <c r="AE83" s="14">
        <v>7.1428571429351004</v>
      </c>
      <c r="AF83" s="14">
        <v>40.1098901098594</v>
      </c>
      <c r="AG83" s="14"/>
      <c r="AH83" s="14"/>
      <c r="AI83" s="14">
        <v>78.918791972100706</v>
      </c>
      <c r="AJ83" s="14">
        <v>79.438275044201902</v>
      </c>
      <c r="AK83" s="14">
        <v>110.59894016804201</v>
      </c>
      <c r="AL83" s="14">
        <v>-1.1627906977082599E-2</v>
      </c>
      <c r="AM83" s="14">
        <v>-1.16279069770826</v>
      </c>
      <c r="AN83" s="14">
        <v>37.096774193574703</v>
      </c>
      <c r="AO83" s="14"/>
      <c r="AP83" s="14"/>
      <c r="AQ83" s="14"/>
      <c r="AR83" s="14">
        <v>0.38709677419334199</v>
      </c>
      <c r="AS83" s="14">
        <v>21.685034732185301</v>
      </c>
      <c r="AT83" s="14">
        <v>-1.1627906977082599E-2</v>
      </c>
      <c r="AU83" s="14">
        <v>1.6276012730738101</v>
      </c>
      <c r="AV83" s="14"/>
      <c r="AW83" s="14"/>
    </row>
    <row r="84" spans="1:49" s="7" customFormat="1" ht="24" customHeight="1" x14ac:dyDescent="0.35">
      <c r="A84" s="14" t="s">
        <v>248</v>
      </c>
      <c r="B84" s="15" t="s">
        <v>249</v>
      </c>
      <c r="C84" s="14" t="s">
        <v>250</v>
      </c>
      <c r="D84" s="14" t="str">
        <f t="shared" si="1"/>
        <v>DIY0&lt;XBUE&gt;</v>
      </c>
      <c r="E84" s="16" t="s">
        <v>7</v>
      </c>
      <c r="F84" s="16" t="s">
        <v>7</v>
      </c>
      <c r="G84" s="16" t="s">
        <v>8</v>
      </c>
      <c r="H84" s="16" t="s">
        <v>203</v>
      </c>
      <c r="I84" s="16" t="s">
        <v>173</v>
      </c>
      <c r="J84" s="16" t="s">
        <v>127</v>
      </c>
      <c r="K84" s="16" t="s">
        <v>12</v>
      </c>
      <c r="L84" s="16" t="s">
        <v>13</v>
      </c>
      <c r="M84" s="16">
        <v>37986</v>
      </c>
      <c r="N84" s="16">
        <v>48944</v>
      </c>
      <c r="O84" s="14" t="s">
        <v>14</v>
      </c>
      <c r="P84" s="14" t="s">
        <v>14</v>
      </c>
      <c r="Q84" s="14" t="s">
        <v>16</v>
      </c>
      <c r="R84" s="14">
        <v>5380</v>
      </c>
      <c r="S84" s="14">
        <v>4899.8641699999598</v>
      </c>
      <c r="T84" s="14">
        <v>4.0999999999985404</v>
      </c>
      <c r="U84" s="14">
        <v>38.25</v>
      </c>
      <c r="V84" s="14">
        <v>8.2799999999988394</v>
      </c>
      <c r="W84" s="14">
        <v>144.30000000004699</v>
      </c>
      <c r="X84" s="14">
        <v>31.8399999999965</v>
      </c>
      <c r="Y84" s="14">
        <v>100</v>
      </c>
      <c r="Z84" s="14">
        <v>117.106299999985</v>
      </c>
      <c r="AA84" s="14">
        <v>2.9300000000002902</v>
      </c>
      <c r="AB84" s="14">
        <v>3.49036250000063</v>
      </c>
      <c r="AC84" s="14"/>
      <c r="AD84" s="14"/>
      <c r="AE84" s="14">
        <v>-0.37037037036498099</v>
      </c>
      <c r="AF84" s="14">
        <v>-0.37037037036498099</v>
      </c>
      <c r="AG84" s="14"/>
      <c r="AH84" s="14"/>
      <c r="AI84" s="14">
        <v>25.777005408424898</v>
      </c>
      <c r="AJ84" s="14">
        <v>107.950508925249</v>
      </c>
      <c r="AK84" s="14">
        <v>190.37928179395399</v>
      </c>
      <c r="AL84" s="14"/>
      <c r="AM84" s="14"/>
      <c r="AN84" s="14">
        <v>-0.37037037036498099</v>
      </c>
      <c r="AO84" s="14"/>
      <c r="AP84" s="14"/>
      <c r="AQ84" s="14"/>
      <c r="AR84" s="14">
        <v>3.0507770337862901E-2</v>
      </c>
      <c r="AS84" s="14">
        <v>0.68274918030831</v>
      </c>
      <c r="AT84" s="14">
        <v>-3.7037037036498099E-3</v>
      </c>
      <c r="AU84" s="14">
        <v>0</v>
      </c>
      <c r="AV84" s="14"/>
      <c r="AW84" s="14"/>
    </row>
    <row r="85" spans="1:49" s="7" customFormat="1" ht="24" customHeight="1" x14ac:dyDescent="0.35">
      <c r="A85" s="14" t="s">
        <v>251</v>
      </c>
      <c r="B85" s="15" t="s">
        <v>249</v>
      </c>
      <c r="C85" s="14" t="s">
        <v>252</v>
      </c>
      <c r="D85" s="14" t="str">
        <f t="shared" si="1"/>
        <v>DIY0D&lt;XBUE&gt;</v>
      </c>
      <c r="E85" s="16" t="s">
        <v>7</v>
      </c>
      <c r="F85" s="16" t="s">
        <v>7</v>
      </c>
      <c r="G85" s="16" t="s">
        <v>8</v>
      </c>
      <c r="H85" s="16" t="s">
        <v>203</v>
      </c>
      <c r="I85" s="16" t="s">
        <v>173</v>
      </c>
      <c r="J85" s="16" t="s">
        <v>127</v>
      </c>
      <c r="K85" s="16" t="s">
        <v>12</v>
      </c>
      <c r="L85" s="16" t="s">
        <v>13</v>
      </c>
      <c r="M85" s="16">
        <v>37986</v>
      </c>
      <c r="N85" s="16">
        <v>48944</v>
      </c>
      <c r="O85" s="14" t="s">
        <v>14</v>
      </c>
      <c r="P85" s="14" t="s">
        <v>14</v>
      </c>
      <c r="Q85" s="14" t="s">
        <v>19</v>
      </c>
      <c r="R85" s="14">
        <v>46.5</v>
      </c>
      <c r="S85" s="14">
        <v>42.400000000023297</v>
      </c>
      <c r="T85" s="14">
        <v>4.0999999999985404</v>
      </c>
      <c r="U85" s="14">
        <v>37.780000000027897</v>
      </c>
      <c r="V85" s="14">
        <v>8.2799999999988394</v>
      </c>
      <c r="W85" s="14">
        <v>144.30000000004699</v>
      </c>
      <c r="X85" s="14">
        <v>32.219999999972103</v>
      </c>
      <c r="Y85" s="14">
        <v>100</v>
      </c>
      <c r="Z85" s="14">
        <v>117.106299999985</v>
      </c>
      <c r="AA85" s="14">
        <v>2.95999999999913</v>
      </c>
      <c r="AB85" s="14">
        <v>3.51914400000169</v>
      </c>
      <c r="AC85" s="14"/>
      <c r="AD85" s="14"/>
      <c r="AE85" s="14">
        <v>-1.06382978719921</v>
      </c>
      <c r="AF85" s="14"/>
      <c r="AG85" s="14"/>
      <c r="AH85" s="14"/>
      <c r="AI85" s="14"/>
      <c r="AJ85" s="14">
        <v>-61.699611000600299</v>
      </c>
      <c r="AK85" s="14"/>
      <c r="AL85" s="14">
        <v>3.2362459551222899E-3</v>
      </c>
      <c r="AM85" s="14">
        <v>0.323624595512229</v>
      </c>
      <c r="AN85" s="14"/>
      <c r="AO85" s="14"/>
      <c r="AP85" s="14"/>
      <c r="AQ85" s="14"/>
      <c r="AR85" s="14">
        <v>0.13727974202454801</v>
      </c>
      <c r="AS85" s="14">
        <v>3.0722543896921</v>
      </c>
      <c r="AT85" s="14">
        <v>-1.78571428577925E-2</v>
      </c>
      <c r="AU85" s="14">
        <v>-0.44508216690272101</v>
      </c>
      <c r="AV85" s="14"/>
      <c r="AW85" s="14"/>
    </row>
    <row r="86" spans="1:49" s="7" customFormat="1" ht="24" customHeight="1" x14ac:dyDescent="0.35">
      <c r="A86" s="14" t="s">
        <v>256</v>
      </c>
      <c r="B86" s="15" t="s">
        <v>254</v>
      </c>
      <c r="C86" s="14" t="s">
        <v>257</v>
      </c>
      <c r="D86" s="14" t="str">
        <f t="shared" si="1"/>
        <v>DICA&lt;XBUE&gt;</v>
      </c>
      <c r="E86" s="16" t="s">
        <v>7</v>
      </c>
      <c r="F86" s="16" t="s">
        <v>7</v>
      </c>
      <c r="G86" s="16" t="s">
        <v>8</v>
      </c>
      <c r="H86" s="16" t="s">
        <v>203</v>
      </c>
      <c r="I86" s="16" t="s">
        <v>173</v>
      </c>
      <c r="J86" s="16" t="s">
        <v>11</v>
      </c>
      <c r="K86" s="16" t="s">
        <v>12</v>
      </c>
      <c r="L86" s="16" t="s">
        <v>13</v>
      </c>
      <c r="M86" s="16">
        <v>37986</v>
      </c>
      <c r="N86" s="16">
        <v>48944</v>
      </c>
      <c r="O86" s="14" t="s">
        <v>14</v>
      </c>
      <c r="P86" s="14" t="s">
        <v>14</v>
      </c>
      <c r="Q86" s="14" t="s">
        <v>16</v>
      </c>
      <c r="R86" s="14">
        <v>4380.5</v>
      </c>
      <c r="S86" s="14">
        <v>3900.3641699999598</v>
      </c>
      <c r="T86" s="14">
        <v>4.0999999999985404</v>
      </c>
      <c r="U86" s="14">
        <v>46.070000000006999</v>
      </c>
      <c r="V86" s="14">
        <v>8.2799999999988394</v>
      </c>
      <c r="W86" s="14">
        <v>144.30000000004699</v>
      </c>
      <c r="X86" s="14">
        <v>25.920000000012799</v>
      </c>
      <c r="Y86" s="14">
        <v>100</v>
      </c>
      <c r="Z86" s="14">
        <v>117.106299999985</v>
      </c>
      <c r="AA86" s="14">
        <v>2.6100000000005799</v>
      </c>
      <c r="AB86" s="14">
        <v>3.2112134999988502</v>
      </c>
      <c r="AC86" s="14"/>
      <c r="AD86" s="14">
        <v>5.5796577487853902</v>
      </c>
      <c r="AE86" s="14">
        <v>1.1662817552860401</v>
      </c>
      <c r="AF86" s="14">
        <v>20.0465881063719</v>
      </c>
      <c r="AG86" s="14"/>
      <c r="AH86" s="14"/>
      <c r="AI86" s="14">
        <v>8.0420978201873403</v>
      </c>
      <c r="AJ86" s="14">
        <v>63.149450409924597</v>
      </c>
      <c r="AK86" s="14">
        <v>133.73369681206501</v>
      </c>
      <c r="AL86" s="14">
        <v>6.1939393939610503E-2</v>
      </c>
      <c r="AM86" s="14">
        <v>6.1939393939610499</v>
      </c>
      <c r="AN86" s="14">
        <v>40.4906991661992</v>
      </c>
      <c r="AO86" s="14"/>
      <c r="AP86" s="14"/>
      <c r="AQ86" s="14"/>
      <c r="AR86" s="14">
        <v>0.322963438100414</v>
      </c>
      <c r="AS86" s="14">
        <v>18.092306212149602</v>
      </c>
      <c r="AT86" s="14">
        <v>3.3031828357707099E-2</v>
      </c>
      <c r="AU86" s="14">
        <v>0.82330515353358402</v>
      </c>
      <c r="AV86" s="14"/>
      <c r="AW86" s="14"/>
    </row>
    <row r="87" spans="1:49" s="7" customFormat="1" ht="24" customHeight="1" x14ac:dyDescent="0.35">
      <c r="A87" s="14" t="s">
        <v>253</v>
      </c>
      <c r="B87" s="15" t="s">
        <v>254</v>
      </c>
      <c r="C87" s="14" t="s">
        <v>255</v>
      </c>
      <c r="D87" s="14" t="str">
        <f t="shared" si="1"/>
        <v>DICAD&lt;XBUE&gt;</v>
      </c>
      <c r="E87" s="16" t="s">
        <v>7</v>
      </c>
      <c r="F87" s="16" t="s">
        <v>7</v>
      </c>
      <c r="G87" s="16" t="s">
        <v>8</v>
      </c>
      <c r="H87" s="16" t="s">
        <v>203</v>
      </c>
      <c r="I87" s="16" t="s">
        <v>173</v>
      </c>
      <c r="J87" s="16" t="s">
        <v>11</v>
      </c>
      <c r="K87" s="16" t="s">
        <v>12</v>
      </c>
      <c r="L87" s="16" t="s">
        <v>13</v>
      </c>
      <c r="M87" s="16">
        <v>37986</v>
      </c>
      <c r="N87" s="16">
        <v>48944</v>
      </c>
      <c r="O87" s="14" t="s">
        <v>14</v>
      </c>
      <c r="P87" s="14" t="s">
        <v>14</v>
      </c>
      <c r="Q87" s="14" t="s">
        <v>19</v>
      </c>
      <c r="R87" s="14">
        <v>38</v>
      </c>
      <c r="S87" s="14">
        <v>33.900000000023297</v>
      </c>
      <c r="T87" s="14">
        <v>4.0999999999985404</v>
      </c>
      <c r="U87" s="14">
        <v>45.359999999986002</v>
      </c>
      <c r="V87" s="14">
        <v>8.2799999999988394</v>
      </c>
      <c r="W87" s="14">
        <v>144.30000000004699</v>
      </c>
      <c r="X87" s="14">
        <v>26.329999999987201</v>
      </c>
      <c r="Y87" s="14">
        <v>100</v>
      </c>
      <c r="Z87" s="14">
        <v>117.106299999985</v>
      </c>
      <c r="AA87" s="14">
        <v>2.6399999999994201</v>
      </c>
      <c r="AB87" s="14">
        <v>3.2387520000011101</v>
      </c>
      <c r="AC87" s="14"/>
      <c r="AD87" s="14">
        <v>2.2880215343320698</v>
      </c>
      <c r="AE87" s="14">
        <v>2.7027027026633701</v>
      </c>
      <c r="AF87" s="14">
        <v>-8.21256038652791</v>
      </c>
      <c r="AG87" s="14"/>
      <c r="AH87" s="14"/>
      <c r="AI87" s="14">
        <v>-58.0366009888821</v>
      </c>
      <c r="AJ87" s="14">
        <v>-68.673362322850195</v>
      </c>
      <c r="AK87" s="14">
        <v>-68.539592285640495</v>
      </c>
      <c r="AL87" s="14">
        <v>2.1780048400614802E-2</v>
      </c>
      <c r="AM87" s="14">
        <v>2.17800484006148</v>
      </c>
      <c r="AN87" s="14">
        <v>4.3956043955404303</v>
      </c>
      <c r="AO87" s="14"/>
      <c r="AP87" s="14"/>
      <c r="AQ87" s="14"/>
      <c r="AR87" s="14">
        <v>8.2593580349639498E-2</v>
      </c>
      <c r="AS87" s="14">
        <v>2.05861206392292</v>
      </c>
      <c r="AT87" s="14">
        <v>2.17032967029809E-2</v>
      </c>
      <c r="AU87" s="14">
        <v>0.90516876933863399</v>
      </c>
      <c r="AV87" s="14"/>
      <c r="AW87" s="14"/>
    </row>
    <row r="88" spans="1:49" s="7" customFormat="1" ht="36" customHeight="1" x14ac:dyDescent="0.35">
      <c r="A88" s="14" t="s">
        <v>258</v>
      </c>
      <c r="B88" s="15" t="s">
        <v>259</v>
      </c>
      <c r="C88" s="14" t="s">
        <v>260</v>
      </c>
      <c r="D88" s="14" t="str">
        <f t="shared" si="1"/>
        <v>DICY&lt;XBUE&gt;</v>
      </c>
      <c r="E88" s="16" t="s">
        <v>7</v>
      </c>
      <c r="F88" s="16" t="s">
        <v>7</v>
      </c>
      <c r="G88" s="16" t="s">
        <v>8</v>
      </c>
      <c r="H88" s="16" t="s">
        <v>203</v>
      </c>
      <c r="I88" s="16" t="s">
        <v>173</v>
      </c>
      <c r="J88" s="16" t="s">
        <v>80</v>
      </c>
      <c r="K88" s="16" t="s">
        <v>12</v>
      </c>
      <c r="L88" s="16" t="s">
        <v>13</v>
      </c>
      <c r="M88" s="16">
        <v>37986</v>
      </c>
      <c r="N88" s="16">
        <v>48944</v>
      </c>
      <c r="O88" s="14" t="s">
        <v>14</v>
      </c>
      <c r="P88" s="14" t="s">
        <v>14</v>
      </c>
      <c r="Q88" s="14" t="s">
        <v>16</v>
      </c>
      <c r="R88" s="14">
        <v>6190</v>
      </c>
      <c r="S88" s="14">
        <v>5709.8641699999598</v>
      </c>
      <c r="T88" s="14">
        <v>4.0999999999985404</v>
      </c>
      <c r="U88" s="14">
        <v>33.049999999988401</v>
      </c>
      <c r="V88" s="14">
        <v>8.2799999999988394</v>
      </c>
      <c r="W88" s="14">
        <v>144.30000000004699</v>
      </c>
      <c r="X88" s="14">
        <v>36.630000000004699</v>
      </c>
      <c r="Y88" s="14">
        <v>100</v>
      </c>
      <c r="Z88" s="14">
        <v>117.106299999985</v>
      </c>
      <c r="AA88" s="14">
        <v>3.2799999999988398</v>
      </c>
      <c r="AB88" s="14">
        <v>3.8220199999996098</v>
      </c>
      <c r="AC88" s="14"/>
      <c r="AD88" s="14">
        <v>16.135084427689399</v>
      </c>
      <c r="AE88" s="14">
        <v>-3.2812499999636202</v>
      </c>
      <c r="AF88" s="14">
        <v>23.799999999930201</v>
      </c>
      <c r="AG88" s="14"/>
      <c r="AH88" s="14"/>
      <c r="AI88" s="14">
        <v>45.410466371511603</v>
      </c>
      <c r="AJ88" s="14">
        <v>126.325284575811</v>
      </c>
      <c r="AK88" s="14">
        <v>226.56198621774101</v>
      </c>
      <c r="AL88" s="14">
        <v>8.2167832168197494E-2</v>
      </c>
      <c r="AM88" s="14">
        <v>8.2167832168197492</v>
      </c>
      <c r="AN88" s="14">
        <v>39.414414414379301</v>
      </c>
      <c r="AO88" s="14"/>
      <c r="AP88" s="14"/>
      <c r="AQ88" s="14"/>
      <c r="AR88" s="14">
        <v>0.288288288287877</v>
      </c>
      <c r="AS88" s="14">
        <v>16.149815656393798</v>
      </c>
      <c r="AT88" s="14">
        <v>3.3663366335531499E-2</v>
      </c>
      <c r="AU88" s="14">
        <v>0.75336989617557304</v>
      </c>
      <c r="AV88" s="14"/>
      <c r="AW88" s="14"/>
    </row>
    <row r="89" spans="1:49" s="7" customFormat="1" ht="36" customHeight="1" x14ac:dyDescent="0.35">
      <c r="A89" s="14" t="s">
        <v>261</v>
      </c>
      <c r="B89" s="15" t="s">
        <v>259</v>
      </c>
      <c r="C89" s="14" t="s">
        <v>262</v>
      </c>
      <c r="D89" s="14" t="str">
        <f t="shared" si="1"/>
        <v>DICYD&lt;XBUE&gt;</v>
      </c>
      <c r="E89" s="16" t="s">
        <v>7</v>
      </c>
      <c r="F89" s="16" t="s">
        <v>7</v>
      </c>
      <c r="G89" s="16" t="s">
        <v>8</v>
      </c>
      <c r="H89" s="16" t="s">
        <v>203</v>
      </c>
      <c r="I89" s="16" t="s">
        <v>173</v>
      </c>
      <c r="J89" s="16" t="s">
        <v>80</v>
      </c>
      <c r="K89" s="16" t="s">
        <v>12</v>
      </c>
      <c r="L89" s="16" t="s">
        <v>13</v>
      </c>
      <c r="M89" s="16">
        <v>37986</v>
      </c>
      <c r="N89" s="16">
        <v>48944</v>
      </c>
      <c r="O89" s="14" t="s">
        <v>14</v>
      </c>
      <c r="P89" s="14" t="s">
        <v>14</v>
      </c>
      <c r="Q89" s="14" t="s">
        <v>19</v>
      </c>
      <c r="R89" s="14">
        <v>51.5</v>
      </c>
      <c r="S89" s="14">
        <v>47.400000000023297</v>
      </c>
      <c r="T89" s="14">
        <v>4.0999999999985404</v>
      </c>
      <c r="U89" s="14">
        <v>33.969999999972103</v>
      </c>
      <c r="V89" s="14">
        <v>8.2799999999988394</v>
      </c>
      <c r="W89" s="14">
        <v>144.30000000004699</v>
      </c>
      <c r="X89" s="14">
        <v>35.6900000000023</v>
      </c>
      <c r="Y89" s="14">
        <v>100</v>
      </c>
      <c r="Z89" s="14">
        <v>117.106299999985</v>
      </c>
      <c r="AA89" s="14">
        <v>3.2200000000011602</v>
      </c>
      <c r="AB89" s="14">
        <v>3.7669170000008299</v>
      </c>
      <c r="AC89" s="14"/>
      <c r="AD89" s="14">
        <v>5.1020408163822104</v>
      </c>
      <c r="AE89" s="14">
        <v>-6.3636363636760498</v>
      </c>
      <c r="AF89" s="14">
        <v>-8.8495575220877107</v>
      </c>
      <c r="AG89" s="14"/>
      <c r="AH89" s="14"/>
      <c r="AI89" s="14">
        <v>-47.598556520184502</v>
      </c>
      <c r="AJ89" s="14">
        <v>-58.292497538146598</v>
      </c>
      <c r="AK89" s="14">
        <v>-58.0202300672536</v>
      </c>
      <c r="AL89" s="14">
        <v>1.1589078767428901E-2</v>
      </c>
      <c r="AM89" s="14">
        <v>1.15890787674289</v>
      </c>
      <c r="AN89" s="14">
        <v>-0.19379844952709399</v>
      </c>
      <c r="AO89" s="14"/>
      <c r="AP89" s="14"/>
      <c r="AQ89" s="14"/>
      <c r="AR89" s="14">
        <v>0.105364355315105</v>
      </c>
      <c r="AS89" s="14">
        <v>2.6261645522667099</v>
      </c>
      <c r="AT89" s="14">
        <v>-1.3372093023463099E-2</v>
      </c>
      <c r="AU89" s="14">
        <v>-0.74910027927835499</v>
      </c>
      <c r="AV89" s="14"/>
      <c r="AW89" s="14"/>
    </row>
    <row r="90" spans="1:49" s="7" customFormat="1" x14ac:dyDescent="0.35">
      <c r="A90" s="14" t="s">
        <v>263</v>
      </c>
      <c r="B90" s="15" t="s">
        <v>264</v>
      </c>
      <c r="C90" s="14" t="s">
        <v>265</v>
      </c>
      <c r="D90" s="14" t="str">
        <f t="shared" si="1"/>
        <v>PARP&lt;XBUE&gt;</v>
      </c>
      <c r="E90" s="16" t="s">
        <v>7</v>
      </c>
      <c r="F90" s="16" t="s">
        <v>7</v>
      </c>
      <c r="G90" s="16" t="s">
        <v>8</v>
      </c>
      <c r="H90" s="16" t="s">
        <v>168</v>
      </c>
      <c r="I90" s="16" t="s">
        <v>50</v>
      </c>
      <c r="J90" s="16" t="s">
        <v>11</v>
      </c>
      <c r="K90" s="16" t="s">
        <v>12</v>
      </c>
      <c r="L90" s="16" t="s">
        <v>13</v>
      </c>
      <c r="M90" s="16">
        <v>37986</v>
      </c>
      <c r="N90" s="16">
        <v>50770</v>
      </c>
      <c r="O90" s="14" t="s">
        <v>15</v>
      </c>
      <c r="P90" s="14" t="s">
        <v>15</v>
      </c>
      <c r="Q90" s="14" t="s">
        <v>16</v>
      </c>
      <c r="R90" s="14">
        <v>500</v>
      </c>
      <c r="S90" s="14">
        <v>497.39999999990698</v>
      </c>
      <c r="T90" s="14">
        <v>2.5999999999985399</v>
      </c>
      <c r="U90" s="14">
        <v>12.0500000000029</v>
      </c>
      <c r="V90" s="14">
        <v>1.7700000000004401</v>
      </c>
      <c r="W90" s="14">
        <v>1432.6899999994801</v>
      </c>
      <c r="X90" s="14">
        <v>34.900000000023297</v>
      </c>
      <c r="Y90" s="14">
        <v>100</v>
      </c>
      <c r="Z90" s="14">
        <v>117.106299999985</v>
      </c>
      <c r="AA90" s="14">
        <v>9.8300000000017498</v>
      </c>
      <c r="AB90" s="14">
        <v>10.4222575000022</v>
      </c>
      <c r="AC90" s="14"/>
      <c r="AD90" s="14">
        <v>0</v>
      </c>
      <c r="AE90" s="14">
        <v>2.04081632655289</v>
      </c>
      <c r="AF90" s="14">
        <v>11.1111111111386</v>
      </c>
      <c r="AG90" s="14"/>
      <c r="AH90" s="14"/>
      <c r="AI90" s="14">
        <v>95.235706714447602</v>
      </c>
      <c r="AJ90" s="14">
        <v>49.649452651443397</v>
      </c>
      <c r="AK90" s="14">
        <v>53.723943755729103</v>
      </c>
      <c r="AL90" s="14">
        <v>-5.9642147116392196E-3</v>
      </c>
      <c r="AM90" s="14">
        <v>-0.59642147116392197</v>
      </c>
      <c r="AN90" s="14">
        <v>-1.96078431372371</v>
      </c>
      <c r="AO90" s="14"/>
      <c r="AP90" s="14"/>
      <c r="AQ90" s="14"/>
      <c r="AR90" s="14">
        <v>0.17407407407328701</v>
      </c>
      <c r="AS90" s="14">
        <v>4.3387269008904701</v>
      </c>
      <c r="AT90" s="14">
        <v>-1.3725490196520701E-2</v>
      </c>
      <c r="AU90" s="14">
        <v>-0.76889747337321801</v>
      </c>
      <c r="AV90" s="14"/>
      <c r="AW90" s="14"/>
    </row>
    <row r="91" spans="1:49" s="7" customFormat="1" ht="24" customHeight="1" x14ac:dyDescent="0.35">
      <c r="A91" s="14" t="s">
        <v>266</v>
      </c>
      <c r="B91" s="15" t="s">
        <v>267</v>
      </c>
      <c r="C91" s="14" t="s">
        <v>268</v>
      </c>
      <c r="D91" s="14" t="str">
        <f t="shared" si="1"/>
        <v>PARY&lt;XBUE&gt;</v>
      </c>
      <c r="E91" s="16" t="s">
        <v>7</v>
      </c>
      <c r="F91" s="16" t="s">
        <v>7</v>
      </c>
      <c r="G91" s="16" t="s">
        <v>8</v>
      </c>
      <c r="H91" s="16" t="s">
        <v>168</v>
      </c>
      <c r="I91" s="16" t="s">
        <v>173</v>
      </c>
      <c r="J91" s="16" t="s">
        <v>80</v>
      </c>
      <c r="K91" s="16" t="s">
        <v>12</v>
      </c>
      <c r="L91" s="16" t="s">
        <v>13</v>
      </c>
      <c r="M91" s="16">
        <v>37986</v>
      </c>
      <c r="N91" s="16">
        <v>50770</v>
      </c>
      <c r="O91" s="14" t="s">
        <v>14</v>
      </c>
      <c r="P91" s="14" t="s">
        <v>14</v>
      </c>
      <c r="Q91" s="14" t="s">
        <v>16</v>
      </c>
      <c r="R91" s="14">
        <v>3744</v>
      </c>
      <c r="S91" s="14">
        <v>3698.32854299992</v>
      </c>
      <c r="T91" s="14">
        <v>0.389999999999873</v>
      </c>
      <c r="U91" s="14">
        <v>17.799999999988401</v>
      </c>
      <c r="V91" s="14">
        <v>3.75</v>
      </c>
      <c r="W91" s="14">
        <v>100.390000000014</v>
      </c>
      <c r="X91" s="14">
        <v>31.850000000005799</v>
      </c>
      <c r="Y91" s="14">
        <v>100</v>
      </c>
      <c r="Z91" s="14">
        <v>117.106299999985</v>
      </c>
      <c r="AA91" s="14">
        <v>7.0999999999985404</v>
      </c>
      <c r="AB91" s="14">
        <v>7.73189999999886</v>
      </c>
      <c r="AC91" s="14"/>
      <c r="AD91" s="14">
        <v>10.117647058912601</v>
      </c>
      <c r="AE91" s="14">
        <v>-4.9746192893508097</v>
      </c>
      <c r="AF91" s="14">
        <v>35.627603694971199</v>
      </c>
      <c r="AG91" s="14"/>
      <c r="AH91" s="14"/>
      <c r="AI91" s="14">
        <v>67.878600276540993</v>
      </c>
      <c r="AJ91" s="14">
        <v>201.86946630431299</v>
      </c>
      <c r="AK91" s="14">
        <v>333.06542130000901</v>
      </c>
      <c r="AL91" s="14">
        <v>6.45161290412943E-3</v>
      </c>
      <c r="AM91" s="14">
        <v>0.64516129041294301</v>
      </c>
      <c r="AN91" s="14">
        <v>53.694581280811697</v>
      </c>
      <c r="AO91" s="14"/>
      <c r="AP91" s="14"/>
      <c r="AQ91" s="14"/>
      <c r="AR91" s="14">
        <v>0.52709359605971295</v>
      </c>
      <c r="AS91" s="14">
        <v>29.527610922344</v>
      </c>
      <c r="AT91" s="14">
        <v>6.45161290412943E-3</v>
      </c>
      <c r="AU91" s="14">
        <v>0.52657688246574297</v>
      </c>
      <c r="AV91" s="14"/>
      <c r="AW91" s="14"/>
    </row>
    <row r="92" spans="1:49" s="7" customFormat="1" ht="24" customHeight="1" x14ac:dyDescent="0.35">
      <c r="A92" s="14" t="s">
        <v>269</v>
      </c>
      <c r="B92" s="15" t="s">
        <v>267</v>
      </c>
      <c r="C92" s="14" t="s">
        <v>270</v>
      </c>
      <c r="D92" s="14" t="str">
        <f t="shared" si="1"/>
        <v>PARYD&lt;XBUE&gt;</v>
      </c>
      <c r="E92" s="16" t="s">
        <v>7</v>
      </c>
      <c r="F92" s="16" t="s">
        <v>7</v>
      </c>
      <c r="G92" s="16" t="s">
        <v>8</v>
      </c>
      <c r="H92" s="16" t="s">
        <v>168</v>
      </c>
      <c r="I92" s="16" t="s">
        <v>173</v>
      </c>
      <c r="J92" s="16" t="s">
        <v>80</v>
      </c>
      <c r="K92" s="16" t="s">
        <v>12</v>
      </c>
      <c r="L92" s="16" t="s">
        <v>13</v>
      </c>
      <c r="M92" s="16">
        <v>37986</v>
      </c>
      <c r="N92" s="16">
        <v>50770</v>
      </c>
      <c r="O92" s="14" t="s">
        <v>14</v>
      </c>
      <c r="P92" s="14" t="s">
        <v>14</v>
      </c>
      <c r="Q92" s="14" t="s">
        <v>19</v>
      </c>
      <c r="R92" s="14">
        <v>31.5</v>
      </c>
      <c r="S92" s="14">
        <v>31.109999999986002</v>
      </c>
      <c r="T92" s="14">
        <v>0.389999999999873</v>
      </c>
      <c r="U92" s="14">
        <v>18.0299999999988</v>
      </c>
      <c r="V92" s="14">
        <v>3.75</v>
      </c>
      <c r="W92" s="14">
        <v>100.390000000014</v>
      </c>
      <c r="X92" s="14">
        <v>31.380000000004699</v>
      </c>
      <c r="Y92" s="14">
        <v>100</v>
      </c>
      <c r="Z92" s="14">
        <v>117.106299999985</v>
      </c>
      <c r="AA92" s="14">
        <v>7.0400000000008696</v>
      </c>
      <c r="AB92" s="14">
        <v>7.6746560000028703</v>
      </c>
      <c r="AC92" s="14"/>
      <c r="AD92" s="14">
        <v>0.79999999998108295</v>
      </c>
      <c r="AE92" s="14">
        <v>-5.9701492536987599</v>
      </c>
      <c r="AF92" s="14">
        <v>0.31847133759583801</v>
      </c>
      <c r="AG92" s="14"/>
      <c r="AH92" s="14"/>
      <c r="AI92" s="14">
        <v>-38.997356111474801</v>
      </c>
      <c r="AJ92" s="14">
        <v>-46.617022765276502</v>
      </c>
      <c r="AK92" s="14">
        <v>-47.184556167281698</v>
      </c>
      <c r="AL92" s="14">
        <v>-3.0769230768783001E-2</v>
      </c>
      <c r="AM92" s="14">
        <v>-3.0769230768783</v>
      </c>
      <c r="AN92" s="14">
        <v>10.526315789509701</v>
      </c>
      <c r="AO92" s="14"/>
      <c r="AP92" s="14"/>
      <c r="AQ92" s="14"/>
      <c r="AR92" s="14">
        <v>0.14035087719283201</v>
      </c>
      <c r="AS92" s="14">
        <v>7.8624102537706504</v>
      </c>
      <c r="AT92" s="14">
        <v>-3.0769230768783001E-2</v>
      </c>
      <c r="AU92" s="14">
        <v>0.90498470112681395</v>
      </c>
      <c r="AV92" s="14"/>
      <c r="AW92" s="14"/>
    </row>
    <row r="93" spans="1:49" s="7" customFormat="1" ht="24" customHeight="1" x14ac:dyDescent="0.35">
      <c r="A93" s="14" t="s">
        <v>271</v>
      </c>
      <c r="B93" s="15" t="s">
        <v>272</v>
      </c>
      <c r="C93" s="14" t="s">
        <v>273</v>
      </c>
      <c r="D93" s="14" t="str">
        <f t="shared" si="1"/>
        <v>PARAD&lt;XBUE&gt;</v>
      </c>
      <c r="E93" s="16" t="s">
        <v>7</v>
      </c>
      <c r="F93" s="16" t="s">
        <v>7</v>
      </c>
      <c r="G93" s="16" t="s">
        <v>8</v>
      </c>
      <c r="H93" s="16" t="s">
        <v>168</v>
      </c>
      <c r="I93" s="16" t="s">
        <v>173</v>
      </c>
      <c r="J93" s="16" t="s">
        <v>11</v>
      </c>
      <c r="K93" s="16" t="s">
        <v>12</v>
      </c>
      <c r="L93" s="16" t="s">
        <v>13</v>
      </c>
      <c r="M93" s="16">
        <v>37986</v>
      </c>
      <c r="N93" s="16">
        <v>50770</v>
      </c>
      <c r="O93" s="14" t="s">
        <v>14</v>
      </c>
      <c r="P93" s="14" t="s">
        <v>14</v>
      </c>
      <c r="Q93" s="14" t="s">
        <v>19</v>
      </c>
      <c r="R93" s="14">
        <v>26.75</v>
      </c>
      <c r="S93" s="14">
        <v>26.359999999986002</v>
      </c>
      <c r="T93" s="14">
        <v>0.389999999999873</v>
      </c>
      <c r="U93" s="14">
        <v>20.640000000013998</v>
      </c>
      <c r="V93" s="14">
        <v>3.75</v>
      </c>
      <c r="W93" s="14">
        <v>100.390000000014</v>
      </c>
      <c r="X93" s="14">
        <v>26.649999999994201</v>
      </c>
      <c r="Y93" s="14">
        <v>100</v>
      </c>
      <c r="Z93" s="14">
        <v>117.106299999985</v>
      </c>
      <c r="AA93" s="14">
        <v>6.4599999999991304</v>
      </c>
      <c r="AB93" s="14">
        <v>7.1266719999985098</v>
      </c>
      <c r="AC93" s="14"/>
      <c r="AD93" s="14">
        <v>-2.37226277367881</v>
      </c>
      <c r="AE93" s="14">
        <v>0.37523452156165099</v>
      </c>
      <c r="AF93" s="14">
        <v>4.0856031127987098</v>
      </c>
      <c r="AG93" s="14"/>
      <c r="AH93" s="14"/>
      <c r="AI93" s="14">
        <v>-43.854125672252799</v>
      </c>
      <c r="AJ93" s="14">
        <v>-53.3509707725025</v>
      </c>
      <c r="AK93" s="14">
        <v>-54.684583710623002</v>
      </c>
      <c r="AL93" s="14">
        <v>2.88461538457341E-2</v>
      </c>
      <c r="AM93" s="14">
        <v>2.8846153845734102</v>
      </c>
      <c r="AN93" s="14">
        <v>11.226611226637001</v>
      </c>
      <c r="AO93" s="14"/>
      <c r="AP93" s="14"/>
      <c r="AQ93" s="14"/>
      <c r="AR93" s="14">
        <v>0.10368932038909399</v>
      </c>
      <c r="AS93" s="14">
        <v>4.5421356534073096</v>
      </c>
      <c r="AT93" s="14">
        <v>-7.0372976824728496E-4</v>
      </c>
      <c r="AU93" s="14">
        <v>-1.57491326671334E-2</v>
      </c>
      <c r="AV93" s="14"/>
      <c r="AW93" s="14"/>
    </row>
    <row r="94" spans="1:49" s="7" customFormat="1" ht="24" customHeight="1" x14ac:dyDescent="0.35">
      <c r="A94" s="14" t="s">
        <v>274</v>
      </c>
      <c r="B94" s="15" t="s">
        <v>272</v>
      </c>
      <c r="C94" s="14" t="s">
        <v>275</v>
      </c>
      <c r="D94" s="14" t="str">
        <f t="shared" si="1"/>
        <v>PARA&lt;XBUE&gt;</v>
      </c>
      <c r="E94" s="16" t="s">
        <v>7</v>
      </c>
      <c r="F94" s="16" t="s">
        <v>7</v>
      </c>
      <c r="G94" s="16" t="s">
        <v>8</v>
      </c>
      <c r="H94" s="16" t="s">
        <v>168</v>
      </c>
      <c r="I94" s="16" t="s">
        <v>173</v>
      </c>
      <c r="J94" s="16" t="s">
        <v>11</v>
      </c>
      <c r="K94" s="16" t="s">
        <v>12</v>
      </c>
      <c r="L94" s="16" t="s">
        <v>13</v>
      </c>
      <c r="M94" s="16">
        <v>37986</v>
      </c>
      <c r="N94" s="16">
        <v>50770</v>
      </c>
      <c r="O94" s="14" t="s">
        <v>14</v>
      </c>
      <c r="P94" s="14" t="s">
        <v>14</v>
      </c>
      <c r="Q94" s="14" t="s">
        <v>16</v>
      </c>
      <c r="R94" s="14">
        <v>3150</v>
      </c>
      <c r="S94" s="14">
        <v>3104.32854299992</v>
      </c>
      <c r="T94" s="14">
        <v>0.389999999999873</v>
      </c>
      <c r="U94" s="14">
        <v>20.540000000008099</v>
      </c>
      <c r="V94" s="14">
        <v>3.75</v>
      </c>
      <c r="W94" s="14">
        <v>100.390000000014</v>
      </c>
      <c r="X94" s="14">
        <v>26.799999999988401</v>
      </c>
      <c r="Y94" s="14">
        <v>100</v>
      </c>
      <c r="Z94" s="14">
        <v>117.106299999985</v>
      </c>
      <c r="AA94" s="14">
        <v>6.4800000000031996</v>
      </c>
      <c r="AB94" s="14">
        <v>7.1454959999973697</v>
      </c>
      <c r="AC94" s="14"/>
      <c r="AD94" s="14">
        <v>5.0175029171441601</v>
      </c>
      <c r="AE94" s="14">
        <v>3.1756113094161299E-2</v>
      </c>
      <c r="AF94" s="14">
        <v>40.2493321460788</v>
      </c>
      <c r="AG94" s="14"/>
      <c r="AH94" s="14"/>
      <c r="AI94" s="14">
        <v>58.567435085191399</v>
      </c>
      <c r="AJ94" s="14">
        <v>166.024866080377</v>
      </c>
      <c r="AK94" s="14">
        <v>275.87481812573998</v>
      </c>
      <c r="AL94" s="14">
        <v>4.6685495930432801E-2</v>
      </c>
      <c r="AM94" s="14">
        <v>4.6685495930432799</v>
      </c>
      <c r="AN94" s="14">
        <v>50</v>
      </c>
      <c r="AO94" s="14"/>
      <c r="AP94" s="14"/>
      <c r="AQ94" s="14"/>
      <c r="AR94" s="14">
        <v>0.43309523809526601</v>
      </c>
      <c r="AS94" s="14">
        <v>24.261853641159799</v>
      </c>
      <c r="AT94" s="14">
        <v>0</v>
      </c>
      <c r="AU94" s="14">
        <v>0</v>
      </c>
      <c r="AV94" s="14"/>
      <c r="AW94" s="14"/>
    </row>
    <row r="95" spans="1:49" s="7" customFormat="1" x14ac:dyDescent="0.35">
      <c r="A95" s="14" t="s">
        <v>276</v>
      </c>
      <c r="B95" s="15" t="s">
        <v>277</v>
      </c>
      <c r="C95" s="14" t="s">
        <v>278</v>
      </c>
      <c r="D95" s="14" t="str">
        <f t="shared" si="1"/>
        <v>PF23D&lt;XBUE&gt;</v>
      </c>
      <c r="E95" s="14" t="s">
        <v>277</v>
      </c>
      <c r="F95" s="14" t="s">
        <v>277</v>
      </c>
      <c r="G95" s="14" t="s">
        <v>277</v>
      </c>
      <c r="H95" s="14" t="s">
        <v>277</v>
      </c>
      <c r="I95" s="14" t="s">
        <v>277</v>
      </c>
      <c r="J95" s="14" t="s">
        <v>277</v>
      </c>
      <c r="K95" s="14" t="s">
        <v>277</v>
      </c>
      <c r="L95" s="14" t="s">
        <v>277</v>
      </c>
      <c r="M95" s="16"/>
      <c r="N95" s="16"/>
      <c r="O95" s="14" t="s">
        <v>277</v>
      </c>
      <c r="P95" s="14" t="s">
        <v>277</v>
      </c>
      <c r="Q95" s="14" t="s">
        <v>19</v>
      </c>
      <c r="R95" s="14">
        <v>22.5</v>
      </c>
      <c r="S95" s="14">
        <v>21.019999999989501</v>
      </c>
      <c r="T95" s="14">
        <v>1.4799999999995599</v>
      </c>
      <c r="U95" s="14">
        <v>234.719999999972</v>
      </c>
      <c r="V95" s="14">
        <v>6.5</v>
      </c>
      <c r="W95" s="14">
        <v>101.479999999981</v>
      </c>
      <c r="X95" s="14">
        <v>22.170000000012799</v>
      </c>
      <c r="Y95" s="14">
        <v>100</v>
      </c>
      <c r="Z95" s="14">
        <v>117.106299999985</v>
      </c>
      <c r="AA95" s="14">
        <v>0.46999999999980002</v>
      </c>
      <c r="AB95" s="14">
        <v>1.0215919999991501</v>
      </c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>
        <v>0.103559870549361</v>
      </c>
      <c r="AS95" s="14">
        <v>2.5811884888494401</v>
      </c>
      <c r="AT95" s="14">
        <v>8.7976539580267906E-3</v>
      </c>
      <c r="AU95" s="14">
        <v>0.19688725075480801</v>
      </c>
      <c r="AV95" s="14"/>
      <c r="AW95" s="14"/>
    </row>
    <row r="96" spans="1:49" s="7" customFormat="1" ht="24" x14ac:dyDescent="0.35">
      <c r="A96" s="14" t="s">
        <v>279</v>
      </c>
      <c r="B96" s="15" t="s">
        <v>280</v>
      </c>
      <c r="C96" s="14" t="s">
        <v>281</v>
      </c>
      <c r="D96" s="14" t="str">
        <f t="shared" si="1"/>
        <v>PMJ21&lt;XBUE&gt;</v>
      </c>
      <c r="E96" s="16" t="s">
        <v>23</v>
      </c>
      <c r="F96" s="16" t="s">
        <v>282</v>
      </c>
      <c r="G96" s="16" t="s">
        <v>25</v>
      </c>
      <c r="H96" s="16" t="s">
        <v>35</v>
      </c>
      <c r="I96" s="16" t="s">
        <v>36</v>
      </c>
      <c r="J96" s="16" t="s">
        <v>11</v>
      </c>
      <c r="K96" s="16" t="s">
        <v>28</v>
      </c>
      <c r="L96" s="16" t="s">
        <v>13</v>
      </c>
      <c r="M96" s="16">
        <v>42895</v>
      </c>
      <c r="N96" s="16">
        <v>44356</v>
      </c>
      <c r="O96" s="14" t="s">
        <v>15</v>
      </c>
      <c r="P96" s="14" t="s">
        <v>15</v>
      </c>
      <c r="Q96" s="14" t="s">
        <v>16</v>
      </c>
      <c r="R96" s="14">
        <v>82.099999999976703</v>
      </c>
      <c r="S96" s="14">
        <v>77.599999999976703</v>
      </c>
      <c r="T96" s="14">
        <v>4.5</v>
      </c>
      <c r="U96" s="14">
        <v>61.890000000013998</v>
      </c>
      <c r="V96" s="14">
        <v>27.8090000000084</v>
      </c>
      <c r="W96" s="14">
        <v>104.5</v>
      </c>
      <c r="X96" s="14">
        <v>78.569999999948806</v>
      </c>
      <c r="Y96" s="14">
        <v>100</v>
      </c>
      <c r="Z96" s="14">
        <v>117.106299999985</v>
      </c>
      <c r="AA96" s="14">
        <v>0.80000000000018201</v>
      </c>
      <c r="AB96" s="14">
        <v>0.92378000000007898</v>
      </c>
      <c r="AC96" s="14"/>
      <c r="AD96" s="14">
        <v>-1.08433734940263</v>
      </c>
      <c r="AE96" s="14">
        <v>2.6249999998981401</v>
      </c>
      <c r="AF96" s="14"/>
      <c r="AG96" s="14"/>
      <c r="AH96" s="14"/>
      <c r="AI96" s="14">
        <v>96.150871125631994</v>
      </c>
      <c r="AJ96" s="14">
        <v>162.35879539535401</v>
      </c>
      <c r="AK96" s="14"/>
      <c r="AL96" s="14">
        <v>-2.2619047619628001E-2</v>
      </c>
      <c r="AM96" s="14">
        <v>-2.2619047619627999</v>
      </c>
      <c r="AN96" s="14"/>
      <c r="AO96" s="14"/>
      <c r="AP96" s="14"/>
      <c r="AQ96" s="14"/>
      <c r="AR96" s="14">
        <v>0.182679747345974</v>
      </c>
      <c r="AS96" s="14">
        <v>4.5532198765222001</v>
      </c>
      <c r="AT96" s="14">
        <v>-2.2619047619628001E-2</v>
      </c>
      <c r="AU96" s="14">
        <v>1.2572762642905599</v>
      </c>
      <c r="AV96" s="14"/>
      <c r="AW96" s="14"/>
    </row>
    <row r="97" spans="1:49" s="7" customFormat="1" ht="24" x14ac:dyDescent="0.35">
      <c r="A97" s="14" t="s">
        <v>283</v>
      </c>
      <c r="B97" s="15" t="s">
        <v>284</v>
      </c>
      <c r="C97" s="14" t="s">
        <v>285</v>
      </c>
      <c r="D97" s="14" t="str">
        <f t="shared" si="1"/>
        <v>TVPE&lt;XBUE&gt;</v>
      </c>
      <c r="E97" s="16" t="s">
        <v>7</v>
      </c>
      <c r="F97" s="16" t="s">
        <v>7</v>
      </c>
      <c r="G97" s="16" t="s">
        <v>8</v>
      </c>
      <c r="H97" s="16" t="s">
        <v>194</v>
      </c>
      <c r="I97" s="16" t="s">
        <v>98</v>
      </c>
      <c r="J97" s="16" t="s">
        <v>286</v>
      </c>
      <c r="K97" s="16" t="s">
        <v>12</v>
      </c>
      <c r="L97" s="16" t="s">
        <v>13</v>
      </c>
      <c r="M97" s="16">
        <v>37986</v>
      </c>
      <c r="N97" s="16">
        <v>49658</v>
      </c>
      <c r="O97" s="14" t="s">
        <v>169</v>
      </c>
      <c r="P97" s="14" t="s">
        <v>169</v>
      </c>
      <c r="Q97" s="14" t="s">
        <v>16</v>
      </c>
      <c r="R97" s="14">
        <v>130</v>
      </c>
      <c r="S97" s="14"/>
      <c r="T97" s="14"/>
      <c r="U97" s="14"/>
      <c r="V97" s="14"/>
      <c r="W97" s="14"/>
      <c r="X97" s="14"/>
      <c r="Y97" s="14"/>
      <c r="Z97" s="14">
        <v>117.106299999985</v>
      </c>
      <c r="AA97" s="14"/>
      <c r="AB97" s="14"/>
      <c r="AC97" s="14"/>
      <c r="AD97" s="14"/>
      <c r="AE97" s="14"/>
      <c r="AF97" s="14">
        <v>-23.529411764698999</v>
      </c>
      <c r="AG97" s="14"/>
      <c r="AH97" s="14"/>
      <c r="AI97" s="14">
        <v>-30.851063829788501</v>
      </c>
      <c r="AJ97" s="14">
        <v>-36.585365853621603</v>
      </c>
      <c r="AK97" s="14">
        <v>-14.667644183733501</v>
      </c>
      <c r="AL97" s="14"/>
      <c r="AM97" s="14"/>
      <c r="AN97" s="14">
        <v>-25.7142857142899</v>
      </c>
      <c r="AO97" s="14"/>
      <c r="AP97" s="14"/>
      <c r="AQ97" s="14"/>
      <c r="AR97" s="14">
        <v>0.154458598726778</v>
      </c>
      <c r="AS97" s="14">
        <v>3.84981899767183</v>
      </c>
      <c r="AT97" s="14">
        <v>-0.25714285714289897</v>
      </c>
      <c r="AU97" s="14">
        <v>-14.4050587864034</v>
      </c>
      <c r="AV97" s="14"/>
      <c r="AW97" s="14"/>
    </row>
    <row r="98" spans="1:49" s="7" customFormat="1" ht="24" customHeight="1" x14ac:dyDescent="0.35">
      <c r="A98" s="14" t="s">
        <v>287</v>
      </c>
      <c r="B98" s="15" t="s">
        <v>288</v>
      </c>
      <c r="C98" s="14" t="s">
        <v>289</v>
      </c>
      <c r="D98" s="14" t="str">
        <f t="shared" si="1"/>
        <v>TX22&lt;XBUE&gt;</v>
      </c>
      <c r="E98" s="16" t="s">
        <v>7</v>
      </c>
      <c r="F98" s="16" t="s">
        <v>7</v>
      </c>
      <c r="G98" s="16" t="s">
        <v>8</v>
      </c>
      <c r="H98" s="16" t="s">
        <v>49</v>
      </c>
      <c r="I98" s="16" t="s">
        <v>50</v>
      </c>
      <c r="J98" s="16" t="s">
        <v>11</v>
      </c>
      <c r="K98" s="16" t="s">
        <v>290</v>
      </c>
      <c r="L98" s="16" t="s">
        <v>13</v>
      </c>
      <c r="M98" s="16">
        <v>43908</v>
      </c>
      <c r="N98" s="16">
        <v>44638</v>
      </c>
      <c r="O98" s="14" t="s">
        <v>15</v>
      </c>
      <c r="P98" s="14" t="s">
        <v>15</v>
      </c>
      <c r="Q98" s="14" t="s">
        <v>16</v>
      </c>
      <c r="R98" s="14">
        <v>88</v>
      </c>
      <c r="S98" s="14">
        <v>87.829999999958105</v>
      </c>
      <c r="T98" s="14">
        <v>0.17000000000007301</v>
      </c>
      <c r="U98" s="14">
        <v>12.210000000006399</v>
      </c>
      <c r="V98" s="14">
        <v>1.20000000000073</v>
      </c>
      <c r="W98" s="14">
        <v>103.83999999996701</v>
      </c>
      <c r="X98" s="14">
        <v>84.75</v>
      </c>
      <c r="Y98" s="14">
        <v>100</v>
      </c>
      <c r="Z98" s="14">
        <v>117.106299999985</v>
      </c>
      <c r="AA98" s="14">
        <v>1.7399999999997799</v>
      </c>
      <c r="AB98" s="14">
        <v>1.8462270000000001</v>
      </c>
      <c r="AC98" s="14"/>
      <c r="AD98" s="14">
        <v>0.91743119264719997</v>
      </c>
      <c r="AE98" s="14">
        <v>3.5294117647936201</v>
      </c>
      <c r="AF98" s="14">
        <v>57.142857142956899</v>
      </c>
      <c r="AG98" s="14"/>
      <c r="AH98" s="14"/>
      <c r="AI98" s="14"/>
      <c r="AJ98" s="14"/>
      <c r="AK98" s="14"/>
      <c r="AL98" s="14">
        <v>-1.2345679012469199E-2</v>
      </c>
      <c r="AM98" s="14">
        <v>-1.23456790124692</v>
      </c>
      <c r="AN98" s="14">
        <v>69.884169884258895</v>
      </c>
      <c r="AO98" s="14"/>
      <c r="AP98" s="14"/>
      <c r="AQ98" s="14"/>
      <c r="AR98" s="14">
        <v>0.72007722007809205</v>
      </c>
      <c r="AS98" s="14">
        <v>40.338490445464799</v>
      </c>
      <c r="AT98" s="14">
        <v>-1.2345679012469199E-2</v>
      </c>
      <c r="AU98" s="14">
        <v>40.338490445464799</v>
      </c>
      <c r="AV98" s="14"/>
      <c r="AW98" s="14"/>
    </row>
    <row r="99" spans="1:49" s="7" customFormat="1" ht="36" x14ac:dyDescent="0.35">
      <c r="A99" s="14" t="s">
        <v>291</v>
      </c>
      <c r="B99" s="15" t="s">
        <v>292</v>
      </c>
      <c r="C99" s="14" t="s">
        <v>293</v>
      </c>
      <c r="D99" s="14" t="str">
        <f t="shared" si="1"/>
        <v>TVY0&lt;XBUE&gt;</v>
      </c>
      <c r="E99" s="16" t="s">
        <v>7</v>
      </c>
      <c r="F99" s="16" t="s">
        <v>7</v>
      </c>
      <c r="G99" s="16" t="s">
        <v>8</v>
      </c>
      <c r="H99" s="16" t="s">
        <v>194</v>
      </c>
      <c r="I99" s="16" t="s">
        <v>173</v>
      </c>
      <c r="J99" s="16" t="s">
        <v>127</v>
      </c>
      <c r="K99" s="16" t="s">
        <v>12</v>
      </c>
      <c r="L99" s="16" t="s">
        <v>13</v>
      </c>
      <c r="M99" s="16">
        <v>37986</v>
      </c>
      <c r="N99" s="16">
        <v>49658</v>
      </c>
      <c r="O99" s="14" t="s">
        <v>14</v>
      </c>
      <c r="P99" s="14" t="s">
        <v>14</v>
      </c>
      <c r="Q99" s="14" t="s">
        <v>16</v>
      </c>
      <c r="R99" s="14">
        <v>147</v>
      </c>
      <c r="S99" s="14"/>
      <c r="T99" s="14"/>
      <c r="U99" s="14"/>
      <c r="V99" s="14"/>
      <c r="W99" s="14"/>
      <c r="X99" s="14"/>
      <c r="Y99" s="14"/>
      <c r="Z99" s="14">
        <v>117.106299999985</v>
      </c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>
        <v>0.230769230769656</v>
      </c>
      <c r="AS99" s="14">
        <v>5.7518310797773298</v>
      </c>
      <c r="AT99" s="14">
        <v>8.7499999999709005E-2</v>
      </c>
      <c r="AU99" s="14">
        <v>1.9582077816640999</v>
      </c>
      <c r="AV99" s="14"/>
      <c r="AW99" s="14"/>
    </row>
    <row r="100" spans="1:49" x14ac:dyDescent="0.3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</row>
    <row r="101" spans="1:49" x14ac:dyDescent="0.3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</row>
    <row r="102" spans="1:49" x14ac:dyDescent="0.3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</row>
    <row r="103" spans="1:49" x14ac:dyDescent="0.3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</row>
    <row r="104" spans="1:49" x14ac:dyDescent="0.3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</row>
    <row r="105" spans="1:49" x14ac:dyDescent="0.3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</row>
    <row r="106" spans="1:49" x14ac:dyDescent="0.3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</row>
    <row r="107" spans="1:49" x14ac:dyDescent="0.3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</row>
    <row r="108" spans="1:49" x14ac:dyDescent="0.3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</row>
    <row r="109" spans="1:49" x14ac:dyDescent="0.3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</row>
    <row r="110" spans="1:49" x14ac:dyDescent="0.3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</row>
    <row r="111" spans="1:49" x14ac:dyDescent="0.3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</row>
    <row r="112" spans="1:49" x14ac:dyDescent="0.3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</row>
    <row r="113" spans="1:49" x14ac:dyDescent="0.3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</row>
    <row r="114" spans="1:49" x14ac:dyDescent="0.3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</row>
    <row r="115" spans="1:49" x14ac:dyDescent="0.3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</row>
    <row r="116" spans="1:49" x14ac:dyDescent="0.3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</row>
    <row r="117" spans="1:49" x14ac:dyDescent="0.3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</row>
    <row r="118" spans="1:49" x14ac:dyDescent="0.3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</row>
    <row r="119" spans="1:49" x14ac:dyDescent="0.3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</row>
    <row r="120" spans="1:49" x14ac:dyDescent="0.3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</row>
    <row r="121" spans="1:49" x14ac:dyDescent="0.3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</row>
    <row r="122" spans="1:49" x14ac:dyDescent="0.3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</row>
    <row r="123" spans="1:49" x14ac:dyDescent="0.3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</row>
    <row r="124" spans="1:49" x14ac:dyDescent="0.3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</row>
    <row r="125" spans="1:49" x14ac:dyDescent="0.3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</row>
    <row r="126" spans="1:49" x14ac:dyDescent="0.3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</row>
    <row r="127" spans="1:49" x14ac:dyDescent="0.3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</row>
    <row r="128" spans="1:49" x14ac:dyDescent="0.3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</row>
    <row r="129" spans="1:49" x14ac:dyDescent="0.3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</row>
    <row r="130" spans="1:49" x14ac:dyDescent="0.3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</row>
    <row r="131" spans="1:49" x14ac:dyDescent="0.3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</row>
  </sheetData>
  <mergeCells count="4">
    <mergeCell ref="AP7:AW7"/>
    <mergeCell ref="R7:AC7"/>
    <mergeCell ref="B7:Q7"/>
    <mergeCell ref="AD6:AO6"/>
  </mergeCells>
  <conditionalFormatting sqref="B10:AW131">
    <cfRule type="expression" dxfId="1" priority="4">
      <formula>MOD(ROW(),2)</formula>
    </cfRule>
  </conditionalFormatting>
  <conditionalFormatting sqref="A10:A131">
    <cfRule type="expression" dxfId="0" priority="3">
      <formula>MOD(ROW(),2)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screening_titulos_publicos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Gabriel Amarilla</dc:creator>
  <cp:lastModifiedBy>Ricardo Gabriel Amarilla</cp:lastModifiedBy>
  <dcterms:created xsi:type="dcterms:W3CDTF">2020-05-03T10:42:56Z</dcterms:created>
  <dcterms:modified xsi:type="dcterms:W3CDTF">2020-05-06T13:16:30Z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1273237670</vt:lpwstr>
  </property>
  <property fmtid="{D5CDD505-2E9C-101B-9397-08002B2CF9AE}" pid="3" name="EcoUpdateMessage">
    <vt:lpwstr>2020/05/06-13:07:50</vt:lpwstr>
  </property>
  <property fmtid="{D5CDD505-2E9C-101B-9397-08002B2CF9AE}" pid="4" name="EcoUpdateStatus">
    <vt:lpwstr>2020-05-05=BRA:St,ME,Fd,TP;USA:St,ME;ARG:St,ME,Fd,TP;MEX:St,ME,Fd,TP;CHL:St,ME;COL:St,ME;PER:St,ME,Fd|2000-07-28=USA:TP|2020-05-04=CHL:Fd;COL:Fd|2019-10-28=CHL:TP|2014-02-26=VEN:St|2002-11-08=JPN:St|2020-04-29=GBR:St,ME|2016-08-18=NNN:St|2020-05-01=PER:TP</vt:lpwstr>
  </property>
</Properties>
</file>