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calcChain.xml" ContentType="application/vnd.openxmlformats-officedocument.spreadsheetml.calcChain+xml"/>
  <Override PartName="/xl/volatileDependencies.xml" ContentType="application/vnd.openxmlformats-officedocument.spreadsheetml.volatileDependenc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3029"/>
  <workbookPr defaultThemeVersion="166925"/>
  <mc:AlternateContent xmlns:mc="http://schemas.openxmlformats.org/markup-compatibility/2006">
    <mc:Choice Requires="x15">
      <x15ac:absPath xmlns:x15ac="http://schemas.microsoft.com/office/spreadsheetml/2010/11/ac" url="H:\Lucia\Planillas Add- In Acciones\Argentinizadas\"/>
    </mc:Choice>
  </mc:AlternateContent>
  <xr:revisionPtr revIDLastSave="0" documentId="13_ncr:1_{F98C1F36-2C34-443E-879D-0AE0A2E895BA}" xr6:coauthVersionLast="45" xr6:coauthVersionMax="45" xr10:uidLastSave="{00000000-0000-0000-0000-000000000000}"/>
  <bookViews>
    <workbookView xWindow="-120" yWindow="-120" windowWidth="20700" windowHeight="11160" xr2:uid="{00000000-000D-0000-FFFF-FFFF00000000}"/>
  </bookViews>
  <sheets>
    <sheet name="Acciones Argentina" sheetId="2" r:id="rId1"/>
    <sheet name="Analisis de balances" sheetId="1" r:id="rId2"/>
  </sheets>
  <definedNames>
    <definedName name="_ECO_RANGE_ID026327376c0e4571bc25511c554786a4" localSheetId="1" hidden="1">'Analisis de balances'!$X$9:$X$66</definedName>
    <definedName name="_ECO_RANGE_ID03da8743cac2481092003e28c5cde3f0" localSheetId="0" hidden="1">'Acciones Argentina'!$B$7:$B$64</definedName>
    <definedName name="_ECO_RANGE_ID05ca8698b4474dc39954014b2fe236ad" localSheetId="1" hidden="1">'Analisis de balances'!$O$9:$O$66</definedName>
    <definedName name="_ECO_RANGE_ID10d4c2761bd144e68a2e859d7fb8f6e5" localSheetId="1" hidden="1">'Analisis de balances'!$AJ$9:$AJ$66</definedName>
    <definedName name="_ECO_RANGE_ID1f3c17971a234af0b8b52317c3d3dc67" localSheetId="1" hidden="1">'Analisis de balances'!$D$9:$D$66</definedName>
    <definedName name="_ECO_RANGE_ID202bae58c9fb410aa4a6535af654bafd" localSheetId="1" hidden="1">'Analisis de balances'!$E$9:$E$66</definedName>
    <definedName name="_ECO_RANGE_ID21e06ff3dba74ebcb5596403d8fe2be6" localSheetId="1" hidden="1">'Analisis de balances'!$N$9:$N$66</definedName>
    <definedName name="_ECO_RANGE_ID26a88c0fef344e82bc9634a427ea9584" localSheetId="0" hidden="1">'Acciones Argentina'!$C$7:$C$64</definedName>
    <definedName name="_ECO_RANGE_ID30555bee06e547a6b126e002eb0bf409" localSheetId="1" hidden="1">'Analisis de balances'!$I$9:$I$66</definedName>
    <definedName name="_ECO_RANGE_ID30c56650bca34097aa47935c2c140d5e" localSheetId="1" hidden="1">'Analisis de balances'!$K$9:$K$66</definedName>
    <definedName name="_ECO_RANGE_ID31aee6ed1b674b0791e53bdadbf8439c" localSheetId="1" hidden="1">'Analisis de balances'!$H$9:$H$66</definedName>
    <definedName name="_ECO_RANGE_ID36d200272ef145f89e53b66e9a9eab62" localSheetId="1" hidden="1">'Analisis de balances'!$AI$9:$AI$66</definedName>
    <definedName name="_ECO_RANGE_ID385ff004b3ab4d6587a642538ac0950e" localSheetId="1" hidden="1">'Analisis de balances'!$AG$9:$AG$66</definedName>
    <definedName name="_ECO_RANGE_ID4aeb2088d63b43c4ad047764fe01f477" localSheetId="0" hidden="1">'Acciones Argentina'!$D$7:$D$64</definedName>
    <definedName name="_ECO_RANGE_ID4c5c92ea29ae485087557be625c177af" localSheetId="1" hidden="1">'Analisis de balances'!$F$9:$F$66</definedName>
    <definedName name="_ECO_RANGE_ID4ffb3e9b227f44f5a42eb273dd00b424" localSheetId="1" hidden="1">'Analisis de balances'!$W$9:$W$66</definedName>
    <definedName name="_ECO_RANGE_ID52554cc2d48d4b3ca93906a2c04513af" localSheetId="1" hidden="1">'Analisis de balances'!$J$9:$J$66</definedName>
    <definedName name="_ECO_RANGE_ID749c508a31e94e049724c4648af37408" localSheetId="1" hidden="1">'Analisis de balances'!$Y$9:$Y$66</definedName>
    <definedName name="_ECO_RANGE_ID7ffdde388d7e43a3bf7d366eec370f57" localSheetId="1" hidden="1">'Analisis de balances'!$AA$9:$AA$66</definedName>
    <definedName name="_ECO_RANGE_ID81b2aab169ab4a338c1ec493e1cbfda3" localSheetId="1" hidden="1">'Analisis de balances'!$S$9:$S$66</definedName>
    <definedName name="_ECO_RANGE_ID83efa033eadd4b02a3c199e1a71f043e" localSheetId="1" hidden="1">'Analisis de balances'!$AB$9:$AB$66</definedName>
    <definedName name="_ECO_RANGE_ID85c330a3cfcb4b2b94582b24140c9543" localSheetId="1" hidden="1">'Analisis de balances'!$C$9:$C$66</definedName>
    <definedName name="_ECO_RANGE_ID925be3f031b141e088d62c83e4a7ff52" localSheetId="1" hidden="1">'Analisis de balances'!$M$9:$M$66</definedName>
    <definedName name="_ECO_RANGE_ID9c02863dbbee4bdb8b89a0550105e512" localSheetId="1" hidden="1">'Analisis de balances'!$Q$9:$Q$66</definedName>
    <definedName name="_ECO_RANGE_IDa532d397fa8141938cdcfb4b7d5e99df" localSheetId="1" hidden="1">'Analisis de balances'!$AM$9:$AM$66</definedName>
    <definedName name="_ECO_RANGE_IDb4a7ac8bf12f45c387216beb30b26b25" localSheetId="1" hidden="1">'Analisis de balances'!$G$9:$G$66</definedName>
    <definedName name="_ECO_RANGE_IDba10429a308a49e6a19f3b92d6c4eca6" localSheetId="1" hidden="1">'Analisis de balances'!$AH$9:$AH$66</definedName>
    <definedName name="_ECO_RANGE_IDbcaa22ee2eae4d988e75bd7f8e099d03" localSheetId="1" hidden="1">'Analisis de balances'!$AF$9:$AF$66</definedName>
    <definedName name="_ECO_RANGE_IDc15414e4de3f49f1b974f09fa8ac30d0" localSheetId="1" hidden="1">'Analisis de balances'!$L$9:$L$66</definedName>
    <definedName name="_ECO_RANGE_IDc68585b9521c40dc9e983275a753ac70" localSheetId="1" hidden="1">'Analisis de balances'!$R$9:$R$66</definedName>
    <definedName name="_ECO_RANGE_IDd5958b9186624c38854a36068abf8750" localSheetId="1" hidden="1">'Analisis de balances'!$AE$9:$AE$66</definedName>
    <definedName name="_ECO_RANGE_IDd82ba965e69a43099021e8c3739e156a" localSheetId="1" hidden="1">'Analisis de balances'!$AK$9:$AK$66</definedName>
    <definedName name="_ECO_RANGE_IDe365d52681784202b32386dffc83b416" localSheetId="1" hidden="1">'Analisis de balances'!$Z$9:$Z$66</definedName>
    <definedName name="_ECO_RANGE_IDe909184f0610403ca87c10715df6f9b2" localSheetId="1" hidden="1">'Analisis de balances'!$T$9:$T$66</definedName>
    <definedName name="_ECO_RANGE_IDf38d1acc8f5c4aa79e6f8e8a0a5e50bd" localSheetId="1" hidden="1">'Analisis de balances'!$U$9:$U$66</definedName>
    <definedName name="_ECO_RANGE_IDfac47eb2fb3d4ea7984bef509ba1f3c1" localSheetId="1" hidden="1">'Analisis de balances'!$AD$9:$AD$66</definedName>
    <definedName name="_ECO_RANGE_IDfad058e6264746158a7e0e8d7e90e281" localSheetId="1" hidden="1">'Analisis de balances'!$P$9:$P$66</definedName>
    <definedName name="_ECO_RANGE_IDfb7ffa6741fe425eacdd719ec6da68f1" localSheetId="1" hidden="1">'Analisis de balances'!$B$9:$B$66</definedName>
    <definedName name="_ECO_RANGE_IDfbf8f49bfec3437dba0bbb76a52caf20" localSheetId="0" hidden="1">'Acciones Argentina'!$A$7:$A$64</definedName>
    <definedName name="_ECO_RANGE_IDffe2397dff534bee8d570869f78a3167" localSheetId="1" hidden="1">'Analisis de balances'!$AL$9:$AL$66</definedName>
    <definedName name="_xlnm._FilterDatabase" localSheetId="0" hidden="1">'Acciones Argentina'!$A$6:$D$78</definedName>
    <definedName name="Multiplicador">OFFSET(#REF!,0,0,COUNTA(#REF!)-1)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</xcalcf:calcFeatures>
    </ext>
  </extLst>
</workbook>
</file>

<file path=xl/calcChain.xml><?xml version="1.0" encoding="utf-8"?>
<calcChain xmlns="http://schemas.openxmlformats.org/spreadsheetml/2006/main">
  <c r="C3" i="1" l="1"/>
  <c r="A6" i="2" a="1"/>
  <c r="AA8" i="1"/>
  <c r="AB8" i="1"/>
  <c r="U8" i="1"/>
  <c r="L8" i="1"/>
  <c r="AM8" i="1"/>
  <c r="O8" i="1"/>
  <c r="H8" i="1"/>
  <c r="AL8" i="1"/>
  <c r="I8" i="1"/>
  <c r="K8" i="1"/>
  <c r="G8" i="1"/>
  <c r="B6" i="2" a="1"/>
  <c r="N8" i="1"/>
  <c r="T8" i="1"/>
  <c r="J8" i="1"/>
  <c r="B8" i="1" a="1"/>
  <c r="AJ8" i="1"/>
  <c r="M8" i="1"/>
  <c r="AH8" i="1"/>
  <c r="AD8" i="1"/>
  <c r="D6" i="2" a="1"/>
  <c r="Y8" i="1"/>
  <c r="Z8" i="1"/>
  <c r="P8" i="1"/>
  <c r="E8" i="1"/>
  <c r="AG8" i="1"/>
  <c r="Q8" i="1"/>
  <c r="F8" i="1"/>
  <c r="AF8" i="1"/>
  <c r="R8" i="1"/>
  <c r="X8" i="1"/>
  <c r="AK8" i="1"/>
  <c r="C6" i="2" a="1"/>
  <c r="C8" i="1" a="1"/>
  <c r="D8" i="1" a="1"/>
  <c r="S8" i="1"/>
  <c r="AE8" i="1"/>
  <c r="AI8" i="1"/>
  <c r="W8" i="1"/>
  <c r="A6" i="2" l="1"/>
  <c r="D8" i="1"/>
  <c r="C8" i="1"/>
  <c r="B8" i="1"/>
  <c r="C6" i="2"/>
  <c r="D6" i="2"/>
  <c r="B6" i="2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<sst xmlns="http://schemas.openxmlformats.org/spreadsheetml/2006/main" count="422" uniqueCount="206">
  <si>
    <t>Thousands</t>
  </si>
  <si>
    <t>ORIGINAL CURRENCY</t>
  </si>
  <si>
    <t>Análisis de balances (empresas no financieras)</t>
  </si>
  <si>
    <t>AGRO&lt;XBUE&gt;</t>
  </si>
  <si>
    <t>ALUA&lt;XBUE&gt;</t>
  </si>
  <si>
    <t>AUSO&lt;XBUE&gt;</t>
  </si>
  <si>
    <t>GAMI&lt;XBUE&gt;</t>
  </si>
  <si>
    <t>ESME&lt;XBUE&gt;</t>
  </si>
  <si>
    <t>BOLT&lt;XBUE&gt;</t>
  </si>
  <si>
    <t>CAPX&lt;XBUE&gt;</t>
  </si>
  <si>
    <t>CARC&lt;XBUE&gt;</t>
  </si>
  <si>
    <t>CADO&lt;XBUE&gt;</t>
  </si>
  <si>
    <t>CELU&lt;XBUE&gt;</t>
  </si>
  <si>
    <t>CEPU&lt;XBUE&gt;</t>
  </si>
  <si>
    <t>COME&lt;XBUE&gt;</t>
  </si>
  <si>
    <t>CTIO&lt;XBUE&gt;</t>
  </si>
  <si>
    <t>CRES&lt;XBUE&gt;</t>
  </si>
  <si>
    <t>DOME&lt;XBUE&gt;</t>
  </si>
  <si>
    <t>DYCA&lt;XBUE&gt;</t>
  </si>
  <si>
    <t>EDN&lt;XBUE&gt;</t>
  </si>
  <si>
    <t>FERR&lt;XBUE&gt;</t>
  </si>
  <si>
    <t>FIPL&lt;XBUE&gt;</t>
  </si>
  <si>
    <t>GARO&lt;XBUE&gt;</t>
  </si>
  <si>
    <t>GBAN&lt;XBUE&gt;</t>
  </si>
  <si>
    <t>GRIM&lt;XBUE&gt;</t>
  </si>
  <si>
    <t>GCLA&lt;XBUE&gt;</t>
  </si>
  <si>
    <t>OEST&lt;XBUE&gt;</t>
  </si>
  <si>
    <t>HARG&lt;XBUE&gt;</t>
  </si>
  <si>
    <t>PATA&lt;XBUE&gt;</t>
  </si>
  <si>
    <t>ROSE&lt;XBUE&gt;</t>
  </si>
  <si>
    <t>INAG&lt;XBUE&gt;</t>
  </si>
  <si>
    <t>INTR&lt;XBUE&gt;</t>
  </si>
  <si>
    <t>INVJ&lt;XBUE&gt;</t>
  </si>
  <si>
    <t>IRSA&lt;XBUE&gt;</t>
  </si>
  <si>
    <t>IRCP&lt;XBUE&gt;</t>
  </si>
  <si>
    <t>RICH&lt;XBUE&gt;</t>
  </si>
  <si>
    <t>LEDE&lt;XBUE&gt;</t>
  </si>
  <si>
    <t>LOMA&lt;XBUE&gt;</t>
  </si>
  <si>
    <t>LONG&lt;XBUE&gt;</t>
  </si>
  <si>
    <t>MERA&lt;XBUE&gt;</t>
  </si>
  <si>
    <t>METR&lt;XBUE&gt;</t>
  </si>
  <si>
    <t>MIRG&lt;XBUE&gt;</t>
  </si>
  <si>
    <t>MOLA&lt;XBUE&gt;</t>
  </si>
  <si>
    <t>MOLI&lt;XBUE&gt;</t>
  </si>
  <si>
    <t>MORI&lt;XBUE&gt;</t>
  </si>
  <si>
    <t>PAMP&lt;XBUE&gt;</t>
  </si>
  <si>
    <t>PGR&lt;XBUE&gt;</t>
  </si>
  <si>
    <t>POLL&lt;XBUE&gt;</t>
  </si>
  <si>
    <t>RIGO&lt;XBUE&gt;</t>
  </si>
  <si>
    <t>SAMI&lt;XBUE&gt;</t>
  </si>
  <si>
    <t>SEMI&lt;XBUE&gt;</t>
  </si>
  <si>
    <t>TXAR&lt;XBUE&gt;</t>
  </si>
  <si>
    <t>TGLT&lt;XBUE&gt;</t>
  </si>
  <si>
    <t>TRAN&lt;XBUE&gt;</t>
  </si>
  <si>
    <t>TGNO4&lt;XBUE&gt;</t>
  </si>
  <si>
    <t>YPFD&lt;XBUE&gt;</t>
  </si>
  <si>
    <t>Agrometal</t>
  </si>
  <si>
    <t>Aluar</t>
  </si>
  <si>
    <t>Autopistas del Sol</t>
  </si>
  <si>
    <t>B-Gaming Sa</t>
  </si>
  <si>
    <t>Bodegas Esmeralda</t>
  </si>
  <si>
    <t>Boldt</t>
  </si>
  <si>
    <t>Camuzzi Gas Pamp.</t>
  </si>
  <si>
    <t>Capex</t>
  </si>
  <si>
    <t>Carboclor S.A.</t>
  </si>
  <si>
    <t>Carlos Casado</t>
  </si>
  <si>
    <t>Celulosa</t>
  </si>
  <si>
    <t>Central Puerto</t>
  </si>
  <si>
    <t>Comercial del Plata</t>
  </si>
  <si>
    <t>Consultatio</t>
  </si>
  <si>
    <t>Cresud</t>
  </si>
  <si>
    <t>Distr Gas Cuyana</t>
  </si>
  <si>
    <t>Domec</t>
  </si>
  <si>
    <t>Dycasa</t>
  </si>
  <si>
    <t>Edenor</t>
  </si>
  <si>
    <t>Enel Generacion Costanera S.A.</t>
  </si>
  <si>
    <t>Ferrum</t>
  </si>
  <si>
    <t>Fiplasto</t>
  </si>
  <si>
    <t>Garovaglio</t>
  </si>
  <si>
    <t>Gas Natural Ban</t>
  </si>
  <si>
    <t>Grimoldi</t>
  </si>
  <si>
    <t>Grupo Clarin</t>
  </si>
  <si>
    <t>Grupo Concesionario del Oeste S.A.</t>
  </si>
  <si>
    <t>Holcim Argentina</t>
  </si>
  <si>
    <t>Import. Y Export. de La Patagonia</t>
  </si>
  <si>
    <t>Instituto Rosenbusch</t>
  </si>
  <si>
    <t>Insumos Agroquímicos S.A.</t>
  </si>
  <si>
    <t>Introductora</t>
  </si>
  <si>
    <t>Inversora Juramento</t>
  </si>
  <si>
    <t>Irsa Inversiones Y Representaciones S.A.</t>
  </si>
  <si>
    <t>Irsa Propiedades Comerciales S.A Ex Alto Palermo</t>
  </si>
  <si>
    <t>Laboratorios Richmond S.A.C.I.F.</t>
  </si>
  <si>
    <t>Ledesma</t>
  </si>
  <si>
    <t>Loma Negra</t>
  </si>
  <si>
    <t>Longvie</t>
  </si>
  <si>
    <t>Meranol</t>
  </si>
  <si>
    <t>Metrogas</t>
  </si>
  <si>
    <t>Mirgor</t>
  </si>
  <si>
    <t>Molinos Agro S.A.</t>
  </si>
  <si>
    <t>Molinos Rio</t>
  </si>
  <si>
    <t>Morixe</t>
  </si>
  <si>
    <t>Pampa Energia S.A.</t>
  </si>
  <si>
    <t>Phoenix Global Resources Plc</t>
  </si>
  <si>
    <t>Polledo</t>
  </si>
  <si>
    <t>Rigolleau</t>
  </si>
  <si>
    <t>San Miguel</t>
  </si>
  <si>
    <t>Semino, Mol J</t>
  </si>
  <si>
    <t>Telecom Argentina S.A.</t>
  </si>
  <si>
    <t>Ternium Argentina</t>
  </si>
  <si>
    <t>Tglt S.A.</t>
  </si>
  <si>
    <t>Transener</t>
  </si>
  <si>
    <t>Transp Gas de Norte</t>
  </si>
  <si>
    <t>Transp Gas Sur</t>
  </si>
  <si>
    <t>Ypf S.A.</t>
  </si>
  <si>
    <t>AGRO</t>
  </si>
  <si>
    <t>ALUA</t>
  </si>
  <si>
    <t>AUSO</t>
  </si>
  <si>
    <t>GAMI</t>
  </si>
  <si>
    <t>ESME</t>
  </si>
  <si>
    <t>BOLT</t>
  </si>
  <si>
    <t>CAPX</t>
  </si>
  <si>
    <t>CARC</t>
  </si>
  <si>
    <t>CADO</t>
  </si>
  <si>
    <t>CELU</t>
  </si>
  <si>
    <t>CEPU</t>
  </si>
  <si>
    <t>COME</t>
  </si>
  <si>
    <t>CTIO</t>
  </si>
  <si>
    <t>CRES</t>
  </si>
  <si>
    <t>DOME</t>
  </si>
  <si>
    <t>DYCA</t>
  </si>
  <si>
    <t>EDN</t>
  </si>
  <si>
    <t>FERR</t>
  </si>
  <si>
    <t>FIPL</t>
  </si>
  <si>
    <t>GARO</t>
  </si>
  <si>
    <t>GBAN</t>
  </si>
  <si>
    <t>GRIM</t>
  </si>
  <si>
    <t>GCLA</t>
  </si>
  <si>
    <t>OEST</t>
  </si>
  <si>
    <t>HARG</t>
  </si>
  <si>
    <t>PATA</t>
  </si>
  <si>
    <t>ROSE</t>
  </si>
  <si>
    <t>INAG</t>
  </si>
  <si>
    <t>INTR</t>
  </si>
  <si>
    <t>INVJ</t>
  </si>
  <si>
    <t>IRSA</t>
  </si>
  <si>
    <t>IRCP</t>
  </si>
  <si>
    <t>RICH</t>
  </si>
  <si>
    <t>LEDE</t>
  </si>
  <si>
    <t>LOMA</t>
  </si>
  <si>
    <t>LONG</t>
  </si>
  <si>
    <t>MERA</t>
  </si>
  <si>
    <t>METR</t>
  </si>
  <si>
    <t>MIRG</t>
  </si>
  <si>
    <t>MOLA</t>
  </si>
  <si>
    <t>MOLI</t>
  </si>
  <si>
    <t>MORI</t>
  </si>
  <si>
    <t>PAMP</t>
  </si>
  <si>
    <t>PGR</t>
  </si>
  <si>
    <t>POLL</t>
  </si>
  <si>
    <t>RIGO</t>
  </si>
  <si>
    <t>SAMI</t>
  </si>
  <si>
    <t>SEMI</t>
  </si>
  <si>
    <t>TXAR</t>
  </si>
  <si>
    <t>TGLT</t>
  </si>
  <si>
    <t>TRAN</t>
  </si>
  <si>
    <t>TGNO4</t>
  </si>
  <si>
    <t>YPFD</t>
  </si>
  <si>
    <t>In fiscal year</t>
  </si>
  <si>
    <t xml:space="preserve">                                          Indicadores Financieros: Estructura de Capital</t>
  </si>
  <si>
    <t xml:space="preserve">                                                                                                                                                  Indicadores financieros: Liquidez y Ciclos</t>
  </si>
  <si>
    <t xml:space="preserve">                                                                                                                  Patrimonio neto</t>
  </si>
  <si>
    <t>Acciones argentinas no financieras</t>
  </si>
  <si>
    <t>Ingresar fecha</t>
  </si>
  <si>
    <t>Moneda:</t>
  </si>
  <si>
    <t>Unidad:</t>
  </si>
  <si>
    <t>Periodo:</t>
  </si>
  <si>
    <t>←Ingrese una fecha deseada en la celda D3 o puede utilizar la última fecha del sistema de la celda C3, para esto deje en blanco la celda D3.</t>
  </si>
  <si>
    <t>← Seleccione</t>
  </si>
  <si>
    <t>CGPA2&lt;XBUE&gt;</t>
  </si>
  <si>
    <t>DGCU2&lt;XBUE&gt;</t>
  </si>
  <si>
    <t>CECO2&lt;XBUE&gt;</t>
  </si>
  <si>
    <t>TECO2&lt;XBUE&gt;</t>
  </si>
  <si>
    <t>TGSU2&lt;XBUE&gt;</t>
  </si>
  <si>
    <t>Maquinaria Indust</t>
  </si>
  <si>
    <t>Siderur &amp; Metalur</t>
  </si>
  <si>
    <t>Transporte Servic</t>
  </si>
  <si>
    <t>Otros</t>
  </si>
  <si>
    <t>Alimentos y Beb</t>
  </si>
  <si>
    <t>Software y Datos</t>
  </si>
  <si>
    <t>Petróleo y Gas</t>
  </si>
  <si>
    <t>Energía Eléctrica</t>
  </si>
  <si>
    <t>Agro &amp; Pesca</t>
  </si>
  <si>
    <t>Papel y Celulosa</t>
  </si>
  <si>
    <t>Construcción</t>
  </si>
  <si>
    <t>Electroelectronic</t>
  </si>
  <si>
    <t>Química</t>
  </si>
  <si>
    <t>Textil</t>
  </si>
  <si>
    <t>Minerales no Met</t>
  </si>
  <si>
    <t>Comercio</t>
  </si>
  <si>
    <t>Vehículos y Pieza</t>
  </si>
  <si>
    <t>Telecomunicación</t>
  </si>
  <si>
    <t>CGPA2</t>
  </si>
  <si>
    <t>DGCU2</t>
  </si>
  <si>
    <t>CECO2</t>
  </si>
  <si>
    <t>TECO2</t>
  </si>
  <si>
    <t>TGSU2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</si>
</sst>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7">
    <numFmt numFmtId="164" formatCode="_-&quot;R$&quot;\ * #,##0.00_-;\-&quot;R$&quot;\ * #,##0.00_-;_-&quot;R$&quot;\ * &quot;-&quot;??_-;_-@_-"/>
    <numFmt numFmtId="165" formatCode="_-&quot;R$&quot;\ * #,##0_-;[Red]\-&quot;R$&quot;\ * #,##0_-;_-&quot;R$&quot;\ * &quot;-&quot;??_-;_-@_-"/>
    <numFmt numFmtId="166" formatCode="#,##0.00\ &quot;x&quot;;[Red]\-#,##0.00\ &quot;x&quot;"/>
    <numFmt numFmtId="167" formatCode="0\ &quot;dias&quot;"/>
    <numFmt numFmtId="168" formatCode="#,##0.00%;[Red]\-#,##0.00%"/>
    <numFmt numFmtId="169" formatCode="#,##0_ ;[Red]\-#,##0\ "/>
    <numFmt numFmtId="170" formatCode="#,##0.00_ ;[Red]\-#,##0.00\ "/>
  </numFmts>
  <fonts count="13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0"/>
      <color rgb="FF006B66"/>
      <name val="Calibri"/>
      <family val="2"/>
      <scheme val="minor"/>
    </font>
    <font>
      <sz val="10"/>
      <color theme="1"/>
      <name val="Calibri"/>
      <family val="2"/>
      <scheme val="minor"/>
    </font>
    <font>
      <sz val="10"/>
      <color rgb="FFC00000"/>
      <name val="Calibri"/>
      <family val="2"/>
      <scheme val="minor"/>
    </font>
    <font>
      <b/>
      <sz val="10"/>
      <color theme="1" tint="0.249977111117893"/>
      <name val="Calibri"/>
      <family val="2"/>
      <scheme val="minor"/>
    </font>
    <font>
      <sz val="10"/>
      <color theme="1" tint="0.249977111117893"/>
      <name val="Calibri"/>
      <family val="2"/>
      <scheme val="minor"/>
    </font>
    <font>
      <b/>
      <sz val="10"/>
      <color rgb="FFFF0000"/>
      <name val="Calibri"/>
      <family val="2"/>
      <scheme val="minor"/>
    </font>
    <font>
      <sz val="11"/>
      <color theme="1" tint="0.249977111117893"/>
      <name val="Calibri"/>
      <family val="2"/>
      <scheme val="minor"/>
    </font>
    <font>
      <sz val="16"/>
      <color rgb="FF006B66"/>
      <name val="Calibri"/>
      <family val="2"/>
      <scheme val="minor"/>
    </font>
    <font>
      <b/>
      <sz val="11"/>
      <color rgb="FF006B66"/>
      <name val="Calibri"/>
      <family val="2"/>
      <scheme val="minor"/>
    </font>
    <font>
      <b/>
      <sz val="11"/>
      <color rgb="FF009999"/>
      <name val="Calibri"/>
      <family val="2"/>
      <scheme val="minor"/>
    </font>
    <font>
      <sz val="18"/>
      <color rgb="FF009999"/>
      <name val="Calibri"/>
      <family val="2"/>
      <scheme val="minor"/>
    </font>
  </fonts>
  <fills count="6">
    <fill>
      <patternFill patternType="none"/>
    </fill>
    <fill>
      <patternFill patternType="gray125"/>
    </fill>
    <fill>
      <patternFill patternType="solid">
        <fgColor rgb="FFDAE2DD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0" tint="-4.9989318521683403E-2"/>
        <bgColor indexed="64"/>
      </patternFill>
    </fill>
  </fills>
  <borders count="3">
    <border>
      <left/>
      <right/>
      <top/>
      <bottom/>
      <diagonal/>
    </border>
    <border>
      <left style="thin">
        <color theme="0"/>
      </left>
      <right style="thin">
        <color theme="0"/>
      </right>
      <top style="thin">
        <color theme="0"/>
      </top>
      <bottom style="thin">
        <color theme="0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2">
    <xf numFmtId="0" fontId="0" fillId="0" borderId="0"/>
    <xf numFmtId="164" fontId="1" fillId="0" borderId="0" applyFont="0" applyFill="0" applyBorder="0" applyAlignment="0" applyProtection="0"/>
  </cellStyleXfs>
  <cellXfs count="45">
    <xf numFmtId="0" fontId="0" fillId="0" borderId="0" xfId="0"/>
    <xf numFmtId="0" fontId="2" fillId="0" borderId="0" xfId="0" applyFont="1" applyAlignment="1">
      <alignment horizontal="left" vertical="center"/>
    </xf>
    <xf numFmtId="0" fontId="3" fillId="0" borderId="0" xfId="0" applyFont="1"/>
    <xf numFmtId="0" fontId="3" fillId="0" borderId="0" xfId="0" applyFont="1" applyAlignment="1">
      <alignment horizontal="center"/>
    </xf>
    <xf numFmtId="0" fontId="0" fillId="0" borderId="0" xfId="0" applyAlignment="1">
      <alignment horizontal="center"/>
    </xf>
    <xf numFmtId="0" fontId="2" fillId="0" borderId="0" xfId="0" applyFont="1" applyAlignment="1">
      <alignment vertical="center"/>
    </xf>
    <xf numFmtId="0" fontId="3" fillId="0" borderId="0" xfId="0" applyFont="1" applyAlignment="1">
      <alignment horizontal="center" vertical="center"/>
    </xf>
    <xf numFmtId="0" fontId="2" fillId="2" borderId="1" xfId="0" applyFont="1" applyFill="1" applyBorder="1" applyAlignment="1">
      <alignment horizontal="center" vertical="center"/>
    </xf>
    <xf numFmtId="0" fontId="2" fillId="2" borderId="1" xfId="0" applyFont="1" applyFill="1" applyBorder="1" applyAlignment="1">
      <alignment horizontal="center" vertical="center" wrapText="1"/>
    </xf>
    <xf numFmtId="0" fontId="5" fillId="0" borderId="0" xfId="0" applyFont="1" applyAlignment="1">
      <alignment vertical="center"/>
    </xf>
    <xf numFmtId="0" fontId="6" fillId="0" borderId="0" xfId="0" applyFont="1" applyAlignment="1">
      <alignment vertical="center"/>
    </xf>
    <xf numFmtId="0" fontId="6" fillId="0" borderId="0" xfId="0" applyFont="1"/>
    <xf numFmtId="14" fontId="6" fillId="0" borderId="0" xfId="0" applyNumberFormat="1" applyFont="1" applyAlignment="1">
      <alignment horizontal="center"/>
    </xf>
    <xf numFmtId="166" fontId="6" fillId="0" borderId="0" xfId="1" applyNumberFormat="1" applyFont="1" applyAlignment="1">
      <alignment horizontal="center"/>
    </xf>
    <xf numFmtId="167" fontId="6" fillId="0" borderId="0" xfId="1" applyNumberFormat="1" applyFont="1" applyAlignment="1">
      <alignment horizontal="center"/>
    </xf>
    <xf numFmtId="168" fontId="6" fillId="0" borderId="0" xfId="0" applyNumberFormat="1" applyFont="1" applyAlignment="1">
      <alignment horizontal="center"/>
    </xf>
    <xf numFmtId="0" fontId="3" fillId="0" borderId="0" xfId="0" applyFont="1" applyAlignment="1">
      <alignment vertical="center"/>
    </xf>
    <xf numFmtId="14" fontId="3" fillId="0" borderId="0" xfId="0" applyNumberFormat="1" applyFont="1" applyAlignment="1">
      <alignment horizontal="center"/>
    </xf>
    <xf numFmtId="165" fontId="3" fillId="0" borderId="0" xfId="1" applyNumberFormat="1" applyFont="1" applyAlignment="1">
      <alignment horizontal="center"/>
    </xf>
    <xf numFmtId="166" fontId="3" fillId="0" borderId="0" xfId="1" applyNumberFormat="1" applyFont="1" applyAlignment="1">
      <alignment horizontal="center"/>
    </xf>
    <xf numFmtId="167" fontId="3" fillId="0" borderId="0" xfId="1" applyNumberFormat="1" applyFont="1" applyAlignment="1">
      <alignment horizontal="center"/>
    </xf>
    <xf numFmtId="165" fontId="3" fillId="0" borderId="0" xfId="0" applyNumberFormat="1" applyFont="1" applyAlignment="1">
      <alignment horizontal="center"/>
    </xf>
    <xf numFmtId="168" fontId="3" fillId="0" borderId="0" xfId="0" applyNumberFormat="1" applyFont="1" applyAlignment="1">
      <alignment horizontal="center"/>
    </xf>
    <xf numFmtId="0" fontId="7" fillId="0" borderId="0" xfId="0" applyFont="1" applyAlignment="1">
      <alignment vertical="center"/>
    </xf>
    <xf numFmtId="0" fontId="8" fillId="0" borderId="0" xfId="0" applyFont="1"/>
    <xf numFmtId="0" fontId="4" fillId="0" borderId="0" xfId="0" applyFont="1"/>
    <xf numFmtId="15" fontId="4" fillId="0" borderId="0" xfId="0" applyNumberFormat="1" applyFont="1" applyAlignment="1">
      <alignment horizontal="left" vertical="center"/>
    </xf>
    <xf numFmtId="14" fontId="4" fillId="0" borderId="0" xfId="0" applyNumberFormat="1" applyFont="1" applyAlignment="1">
      <alignment horizontal="left" vertical="center"/>
    </xf>
    <xf numFmtId="0" fontId="4" fillId="0" borderId="0" xfId="0" applyFont="1" applyAlignment="1">
      <alignment vertical="center"/>
    </xf>
    <xf numFmtId="0" fontId="9" fillId="0" borderId="0" xfId="0" applyFont="1" applyAlignment="1">
      <alignment horizontal="left" vertical="center"/>
    </xf>
    <xf numFmtId="169" fontId="6" fillId="0" borderId="0" xfId="1" applyNumberFormat="1" applyFont="1" applyAlignment="1">
      <alignment horizontal="center"/>
    </xf>
    <xf numFmtId="169" fontId="0" fillId="0" borderId="0" xfId="1" applyNumberFormat="1" applyFont="1" applyAlignment="1">
      <alignment horizontal="center"/>
    </xf>
    <xf numFmtId="169" fontId="3" fillId="0" borderId="0" xfId="1" applyNumberFormat="1" applyFont="1" applyAlignment="1">
      <alignment horizontal="center"/>
    </xf>
    <xf numFmtId="169" fontId="6" fillId="0" borderId="0" xfId="0" applyNumberFormat="1" applyFont="1" applyAlignment="1">
      <alignment horizontal="center"/>
    </xf>
    <xf numFmtId="169" fontId="3" fillId="0" borderId="0" xfId="0" applyNumberFormat="1" applyFont="1" applyAlignment="1">
      <alignment horizontal="center"/>
    </xf>
    <xf numFmtId="0" fontId="10" fillId="0" borderId="0" xfId="0" applyFont="1" applyAlignment="1">
      <alignment horizontal="left" vertical="center"/>
    </xf>
    <xf numFmtId="0" fontId="0" fillId="4" borderId="0" xfId="0" applyFill="1"/>
    <xf numFmtId="0" fontId="0" fillId="4" borderId="0" xfId="0" applyFill="1" applyAlignment="1">
      <alignment horizontal="center"/>
    </xf>
    <xf numFmtId="14" fontId="5" fillId="0" borderId="0" xfId="0" applyNumberFormat="1" applyFont="1" applyAlignment="1">
      <alignment horizontal="center"/>
    </xf>
    <xf numFmtId="170" fontId="6" fillId="0" borderId="0" xfId="1" applyNumberFormat="1" applyFont="1" applyAlignment="1">
      <alignment horizontal="center"/>
    </xf>
    <xf numFmtId="0" fontId="5" fillId="0" borderId="0" xfId="0" applyFont="1" applyAlignment="1">
      <alignment horizontal="center"/>
    </xf>
    <xf numFmtId="0" fontId="6" fillId="0" borderId="0" xfId="0" applyFont="1" applyAlignment="1">
      <alignment horizontal="center"/>
    </xf>
    <xf numFmtId="0" fontId="11" fillId="5" borderId="0" xfId="0" applyFont="1" applyFill="1" applyBorder="1" applyAlignment="1">
      <alignment horizontal="center"/>
    </xf>
    <xf numFmtId="14" fontId="0" fillId="3" borderId="2" xfId="0" applyNumberFormat="1" applyFill="1" applyBorder="1"/>
    <xf numFmtId="0" fontId="12" fillId="4" borderId="0" xfId="0" applyFont="1" applyFill="1" applyAlignment="1">
      <alignment horizontal="center" vertical="center"/>
    </xf>
  </cellXfs>
  <cellStyles count="2">
    <cellStyle name="Moneda" xfId="1" builtinId="4"/>
    <cellStyle name="Normal" xfId="0" builtinId="0"/>
  </cellStyles>
  <dxfs count="10">
    <dxf>
      <numFmt numFmtId="171" formatCode="[$$-409]#,##0"/>
    </dxf>
    <dxf>
      <numFmt numFmtId="171" formatCode="[$$-409]#,##0"/>
    </dxf>
    <dxf>
      <numFmt numFmtId="171" formatCode="[$$-409]#,##0"/>
    </dxf>
    <dxf>
      <numFmt numFmtId="171" formatCode="[$$-409]#,##0"/>
    </dxf>
    <dxf>
      <numFmt numFmtId="171" formatCode="[$$-409]#,##0"/>
    </dxf>
    <dxf>
      <numFmt numFmtId="171" formatCode="[$$-409]#,##0"/>
    </dxf>
    <dxf>
      <numFmt numFmtId="171" formatCode="[$$-409]#,##0"/>
    </dxf>
    <dxf>
      <fill>
        <patternFill>
          <bgColor theme="2"/>
        </patternFill>
      </fill>
      <border>
        <left style="thin">
          <color theme="0"/>
        </left>
        <right style="thin">
          <color theme="0"/>
        </right>
        <top style="thin">
          <color theme="0"/>
        </top>
        <bottom style="thin">
          <color theme="0"/>
        </bottom>
      </border>
    </dxf>
    <dxf>
      <fill>
        <patternFill>
          <bgColor theme="2"/>
        </patternFill>
      </fill>
      <border>
        <left style="thin">
          <color theme="0"/>
        </left>
        <right style="thin">
          <color theme="0"/>
        </right>
        <top style="thin">
          <color theme="0"/>
        </top>
        <bottom style="thin">
          <color theme="0"/>
        </bottom>
        <vertical/>
        <horizontal/>
      </border>
    </dxf>
    <dxf>
      <fill>
        <patternFill>
          <bgColor theme="2"/>
        </patternFill>
      </fill>
      <border>
        <left style="thin">
          <color theme="0"/>
        </left>
        <right style="thin">
          <color theme="0"/>
        </right>
        <top style="thin">
          <color theme="0"/>
        </top>
        <bottom style="thin">
          <color theme="0"/>
        </bottom>
        <vertical/>
        <horizontal/>
      </border>
    </dxf>
  </dxfs>
  <tableStyles count="0" defaultTableStyle="TableStyleMedium2" defaultPivotStyle="PivotStyleLight16"/>
  <colors>
    <mruColors>
      <color rgb="FF009999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volatileDependencies.xml><?xml version="1.0" encoding="utf-8"?>
<volTypes xmlns="http://schemas.openxmlformats.org/spreadsheetml/2006/main">
  <volType type="realTimeData">
    <main first="rtdsrv.0d970220e81f4e1f9c1f0879f6feb646">
      <tp t="e">
        <v>#N/A</v>
        <stp/>
        <stp>9f2cb351-e14b-4e86-ac93-14ec34f8823a</stp>
        <stp>1</stp>
        <tr r="AI8" s="1"/>
      </tp>
    </main>
    <main first="rtdsrv.0d970220e81f4e1f9c1f0879f6feb646">
      <tp t="e">
        <v>#N/A</v>
        <stp/>
        <stp>3c817d74-dfba-4454-833e-7c8ae933185a</stp>
        <stp>1</stp>
        <tr r="C8" s="1"/>
      </tp>
      <tp t="e">
        <v>#N/A</v>
        <stp/>
        <stp>bf4c7882-e816-4a2b-9b61-9c0c0fabd1ab</stp>
        <stp>1</stp>
        <tr r="B8" s="1"/>
      </tp>
    </main>
    <main first="rtdsrv.0d970220e81f4e1f9c1f0879f6feb646">
      <tp t="e">
        <v>#N/A</v>
        <stp/>
        <stp>4e8fa659-bb35-456e-a259-39ddd1337945</stp>
        <stp>1</stp>
        <tr r="P8" s="1"/>
      </tp>
    </main>
    <main first="rtdsrv.0d970220e81f4e1f9c1f0879f6feb646">
      <tp t="e">
        <v>#N/A</v>
        <stp/>
        <stp>a60128e2-99ad-4200-937b-45026601c3b5</stp>
        <stp>1</stp>
        <tr r="D8" s="1"/>
      </tp>
    </main>
    <main first="rtdsrv.0d970220e81f4e1f9c1f0879f6feb646">
      <tp t="e">
        <v>#N/A</v>
        <stp/>
        <stp>f9d8ad5d-3aca-4871-85e5-eb46682f5a30</stp>
        <stp>1</stp>
        <tr r="O8" s="1"/>
      </tp>
      <tp t="e">
        <v>#N/A</v>
        <stp/>
        <stp>f3f42d9a-7985-4f99-93ec-cba9dbc2feff</stp>
        <stp>1</stp>
        <tr r="U8" s="1"/>
      </tp>
      <tp t="e">
        <v>#N/A</v>
        <stp/>
        <stp>f66dc8f3-4390-49f2-b58d-2d7fc558d1b5</stp>
        <stp>1</stp>
        <tr r="B6" s="2"/>
      </tp>
    </main>
    <main first="rtdsrv.0d970220e81f4e1f9c1f0879f6feb646">
      <tp t="e">
        <v>#N/A</v>
        <stp/>
        <stp>45baa733-8d0e-441f-9fb3-67debe21535e</stp>
        <stp>1</stp>
        <tr r="AK8" s="1"/>
      </tp>
    </main>
    <main first="rtdsrv.0d970220e81f4e1f9c1f0879f6feb646">
      <tp t="e">
        <v>#N/A</v>
        <stp/>
        <stp>8d96229a-3255-49ad-87a1-892eb733cd7d</stp>
        <stp>1</stp>
        <tr r="X8" s="1"/>
      </tp>
      <tp t="e">
        <v>#N/A</v>
        <stp/>
        <stp>a2478a49-48a8-4e5a-9462-70dfcaf1afb5</stp>
        <stp>1</stp>
        <tr r="T8" s="1"/>
      </tp>
      <tp t="e">
        <v>#N/A</v>
        <stp/>
        <stp>538ab02e-f1b3-4b96-bdbe-95ae6c31b12c</stp>
        <stp>1</stp>
        <tr r="AG8" s="1"/>
      </tp>
    </main>
    <main first="rtdsrv.0d970220e81f4e1f9c1f0879f6feb646">
      <tp t="e">
        <v>#N/A</v>
        <stp/>
        <stp>d52f7fdf-ed88-492d-8df6-5a3430ade459</stp>
        <stp>1</stp>
        <tr r="AH8" s="1"/>
      </tp>
    </main>
    <main first="rtdsrv.0d970220e81f4e1f9c1f0879f6feb646">
      <tp t="e">
        <v>#N/A</v>
        <stp/>
        <stp>abbc09d2-1e93-4b1d-b96a-57843d58de17</stp>
        <stp>1</stp>
        <tr r="W8" s="1"/>
      </tp>
    </main>
    <main first="rtdsrv.0d970220e81f4e1f9c1f0879f6feb646">
      <tp t="e">
        <v>#N/A</v>
        <stp/>
        <stp>f03137c5-4ded-435a-a8a6-fc08a5fa6ce8</stp>
        <stp>1</stp>
        <tr r="D6" s="2"/>
      </tp>
    </main>
    <main first="rtdsrv.0d970220e81f4e1f9c1f0879f6feb646">
      <tp t="e">
        <v>#N/A</v>
        <stp/>
        <stp>a5a6ab69-ce7e-4d0d-8cf1-b02f55b5e6db</stp>
        <stp>1</stp>
        <tr r="E8" s="1"/>
      </tp>
    </main>
    <main first="rtdsrv.0d970220e81f4e1f9c1f0879f6feb646">
      <tp t="e">
        <v>#N/A</v>
        <stp/>
        <stp>73f02350-f345-4ec9-bdeb-7d4af54f90bc</stp>
        <stp>1</stp>
        <tr r="AA8" s="1"/>
      </tp>
    </main>
    <main first="rtdsrv.0d970220e81f4e1f9c1f0879f6feb646">
      <tp t="e">
        <v>#N/A</v>
        <stp/>
        <stp>8556c4da-faf2-4203-9728-50e49e09775a</stp>
        <stp>1</stp>
        <tr r="J8" s="1"/>
      </tp>
    </main>
    <main first="rtdsrv.0d970220e81f4e1f9c1f0879f6feb646">
      <tp t="e">
        <v>#N/A</v>
        <stp/>
        <stp>a954fca4-eee9-4cc4-9634-00e76effccc8</stp>
        <stp>1</stp>
        <tr r="AD8" s="1"/>
      </tp>
    </main>
    <main first="rtdsrv.0d970220e81f4e1f9c1f0879f6feb646">
      <tp t="e">
        <v>#N/A</v>
        <stp/>
        <stp>b221b81b-ebab-4210-95bd-fb5200810aa1</stp>
        <stp>1</stp>
        <tr r="Y8" s="1"/>
      </tp>
    </main>
    <main first="rtdsrv.0d970220e81f4e1f9c1f0879f6feb646">
      <tp t="e">
        <v>#N/A</v>
        <stp/>
        <stp>3277f63b-b011-4d4c-9c56-e84a785d7241</stp>
        <stp>1</stp>
        <tr r="AM8" s="1"/>
      </tp>
      <tp t="e">
        <v>#N/A</v>
        <stp/>
        <stp>5a8e655d-900e-42ef-bc27-ff78f1fcc467</stp>
        <stp>1</stp>
        <tr r="AF8" s="1"/>
      </tp>
      <tp t="e">
        <v>#N/A</v>
        <stp/>
        <stp>11caf61c-6a9f-4ced-b968-eba13e366100</stp>
        <stp>1</stp>
        <tr r="AJ8" s="1"/>
      </tp>
      <tp t="e">
        <v>#N/A</v>
        <stp/>
        <stp>31638dab-7243-4608-815a-962f62f5ac14</stp>
        <stp>1</stp>
        <tr r="L8" s="1"/>
      </tp>
      <tp t="e">
        <v>#N/A</v>
        <stp/>
        <stp>b7c45b93-d7d3-463c-9613-4ec73b0ccd44</stp>
        <stp>1</stp>
        <tr r="Q8" s="1"/>
      </tp>
    </main>
    <main first="rtdsrv.0d970220e81f4e1f9c1f0879f6feb646">
      <tp t="e">
        <v>#N/A</v>
        <stp/>
        <stp>97c05b04-f831-4c02-87fa-780510d3f3ce</stp>
        <stp>1</stp>
        <tr r="AE8" s="1"/>
      </tp>
      <tp t="e">
        <v>#N/A</v>
        <stp/>
        <stp>a9a8e4cf-f2ae-4070-b942-4e32254ea115</stp>
        <stp>1</stp>
        <tr r="A6" s="2"/>
      </tp>
      <tp t="e">
        <v>#N/A</v>
        <stp/>
        <stp>a9ff1fab-3466-4749-8333-9eb5a41175c6</stp>
        <stp>1</stp>
        <tr r="AL8" s="1"/>
      </tp>
    </main>
    <main first="rtdsrv.0d970220e81f4e1f9c1f0879f6feb646">
      <tp t="e">
        <v>#N/A</v>
        <stp/>
        <stp>6a8db81e-dcfd-4dfb-97b0-89726d62e544</stp>
        <stp>1</stp>
        <tr r="I8" s="1"/>
      </tp>
      <tp t="e">
        <v>#N/A</v>
        <stp/>
        <stp>7350f34a-5938-4dd4-a3ad-c2dd51f31a10</stp>
        <stp>1</stp>
        <tr r="N8" s="1"/>
      </tp>
    </main>
    <main first="rtdsrv.0d970220e81f4e1f9c1f0879f6feb646">
      <tp t="e">
        <v>#N/A</v>
        <stp/>
        <stp>566d5174-25f3-4a84-8fa8-7f63ea197a3f</stp>
        <stp>1</stp>
        <tr r="R8" s="1"/>
      </tp>
      <tp t="e">
        <v>#N/A</v>
        <stp/>
        <stp>41249d08-e1ee-4802-a53b-5d7ac74a3d03</stp>
        <stp>1</stp>
        <tr r="K8" s="1"/>
      </tp>
      <tp t="e">
        <v>#N/A</v>
        <stp/>
        <stp>c198ebd7-8ec3-46b1-896e-b44ce2e4b4c7</stp>
        <stp>1</stp>
        <tr r="G8" s="1"/>
      </tp>
    </main>
    <main first="rtdsrv.0d970220e81f4e1f9c1f0879f6feb646">
      <tp t="e">
        <v>#N/A</v>
        <stp/>
        <stp>bc177d38-3bd2-46d2-8085-d8744b1226ef</stp>
        <stp>1</stp>
        <tr r="M8" s="1"/>
      </tp>
    </main>
    <main first="rtdsrv.0d970220e81f4e1f9c1f0879f6feb646">
      <tp t="e">
        <v>#N/A</v>
        <stp/>
        <stp>226f1344-7b07-4362-b06b-8efe8a6b8681</stp>
        <stp>1</stp>
        <tr r="S8" s="1"/>
      </tp>
      <tp t="e">
        <v>#N/A</v>
        <stp/>
        <stp>00241918-da54-44c6-a115-9c651e18bc4d</stp>
        <stp>1</stp>
        <tr r="F8" s="1"/>
      </tp>
      <tp t="e">
        <v>#N/A</v>
        <stp/>
        <stp>9f85292f-55f3-49f8-9769-a4cb9c4aab72</stp>
        <stp>1</stp>
        <tr r="AB8" s="1"/>
      </tp>
    </main>
    <main first="rtdsrv.0d970220e81f4e1f9c1f0879f6feb646">
      <tp t="e">
        <v>#N/A</v>
        <stp/>
        <stp>28b52d04-4ec7-4e28-bff5-f21e6aab5dff</stp>
        <stp>1</stp>
        <tr r="Z8" s="1"/>
      </tp>
      <tp t="e">
        <v>#N/A</v>
        <stp/>
        <stp>f42aba26-ecf6-4751-b626-b3ec1b9426c4</stp>
        <stp>1</stp>
        <tr r="H8" s="1"/>
      </tp>
      <tp t="e">
        <v>#N/A</v>
        <stp/>
        <stp>98cc049b-84a1-45bd-b522-3cf6b8cdbeeb</stp>
        <stp>1</stp>
        <tr r="C6" s="2"/>
      </tp>
    </main>
  </volType>
</volTypes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volatileDependencies" Target="volatileDependencies.xml"/><Relationship Id="rId3" Type="http://schemas.openxmlformats.org/officeDocument/2006/relationships/theme" Target="theme/theme1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eetMetadata" Target="metadata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0</xdr:rowOff>
    </xdr:from>
    <xdr:to>
      <xdr:col>1</xdr:col>
      <xdr:colOff>138112</xdr:colOff>
      <xdr:row>1</xdr:row>
      <xdr:rowOff>186472</xdr:rowOff>
    </xdr:to>
    <xdr:pic>
      <xdr:nvPicPr>
        <xdr:cNvPr id="2" name="Imagem 1">
          <a:extLst>
            <a:ext uri="{FF2B5EF4-FFF2-40B4-BE49-F238E27FC236}">
              <a16:creationId xmlns:a16="http://schemas.microsoft.com/office/drawing/2014/main" id="{F3FDDCAE-7ABB-4FA7-AED5-163596F7A4B9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0"/>
          <a:ext cx="1709737" cy="376972"/>
        </a:xfrm>
        <a:prstGeom prst="rect">
          <a:avLst/>
        </a:prstGeom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0</xdr:colOff>
      <xdr:row>0</xdr:row>
      <xdr:rowOff>0</xdr:rowOff>
    </xdr:from>
    <xdr:to>
      <xdr:col>2</xdr:col>
      <xdr:colOff>590550</xdr:colOff>
      <xdr:row>0</xdr:row>
      <xdr:rowOff>376972</xdr:rowOff>
    </xdr:to>
    <xdr:pic>
      <xdr:nvPicPr>
        <xdr:cNvPr id="2" name="Imagem 1">
          <a:extLst>
            <a:ext uri="{FF2B5EF4-FFF2-40B4-BE49-F238E27FC236}">
              <a16:creationId xmlns:a16="http://schemas.microsoft.com/office/drawing/2014/main" id="{5999A8B6-0C2C-440D-9984-AA8D06FCC925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114300" y="0"/>
          <a:ext cx="1714500" cy="376972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29A91E5-50EE-4CE2-8BED-4C48EFA6A14F}">
  <dimension ref="A3:D64"/>
  <sheetViews>
    <sheetView tabSelected="1" workbookViewId="0">
      <selection activeCell="A6" sqref="A6"/>
    </sheetView>
  </sheetViews>
  <sheetFormatPr baseColWidth="10" defaultRowHeight="15" x14ac:dyDescent="0.25"/>
  <cols>
    <col min="1" max="1" width="23.5703125" style="37" bestFit="1" customWidth="1"/>
    <col min="2" max="2" width="45.5703125" style="37" bestFit="1" customWidth="1"/>
    <col min="3" max="3" width="11.7109375" style="37" bestFit="1" customWidth="1"/>
    <col min="4" max="4" width="22.85546875" style="37" bestFit="1" customWidth="1"/>
    <col min="5" max="16384" width="11.42578125" style="36"/>
  </cols>
  <sheetData>
    <row r="3" spans="1:4" x14ac:dyDescent="0.25">
      <c r="A3" s="44" t="s">
        <v>171</v>
      </c>
      <c r="B3" s="44"/>
    </row>
    <row r="4" spans="1:4" x14ac:dyDescent="0.25">
      <c r="A4" s="44"/>
      <c r="B4" s="44"/>
    </row>
    <row r="6" spans="1:4" x14ac:dyDescent="0.25">
      <c r="A6" s="42" t="str" cm="1">
        <f t="array" ref="A6">_xll.ECOSECURITIES("Stock","Active","TRUE","ARG","XBUE","TRUE","Acciones","Sector Economatica&lt;&gt;Finanzas y Seguros")</f>
        <v>Acciones</v>
      </c>
      <c r="B6" s="42" t="str" cm="1">
        <f t="array" ref="B6">_xll.ECONOMATICA($A$7:$A$78,"Name",,,,,,,,"TRUE","Nombre")</f>
        <v>Nombre</v>
      </c>
      <c r="C6" s="42" t="str" cm="1">
        <f t="array" ref="C6">_xll.ECONOMATICA($A$7:$A$78,"Ticker",,,,,,,,"TRUE","Código")</f>
        <v>Código</v>
      </c>
      <c r="D6" s="42" t="str" cm="1">
        <f t="array" ref="D6">_xll.ECONOMATICA($A$7:$A$78,"Sector Economatica",,,,,,,,"TRUE","Sector Economatica")</f>
        <v>Sector Economatica</v>
      </c>
    </row>
    <row r="7" spans="1:4" x14ac:dyDescent="0.25">
      <c r="A7" s="38" t="s">
        <v>3</v>
      </c>
      <c r="B7" s="39" t="s">
        <v>56</v>
      </c>
      <c r="C7" s="30" t="s">
        <v>114</v>
      </c>
      <c r="D7" s="30" t="s">
        <v>183</v>
      </c>
    </row>
    <row r="8" spans="1:4" x14ac:dyDescent="0.25">
      <c r="A8" s="40" t="s">
        <v>4</v>
      </c>
      <c r="B8" s="41" t="s">
        <v>57</v>
      </c>
      <c r="C8" s="41" t="s">
        <v>115</v>
      </c>
      <c r="D8" s="41" t="s">
        <v>184</v>
      </c>
    </row>
    <row r="9" spans="1:4" x14ac:dyDescent="0.25">
      <c r="A9" s="38" t="s">
        <v>5</v>
      </c>
      <c r="B9" s="39" t="s">
        <v>58</v>
      </c>
      <c r="C9" s="30" t="s">
        <v>116</v>
      </c>
      <c r="D9" s="30" t="s">
        <v>185</v>
      </c>
    </row>
    <row r="10" spans="1:4" x14ac:dyDescent="0.25">
      <c r="A10" s="40" t="s">
        <v>6</v>
      </c>
      <c r="B10" s="41" t="s">
        <v>59</v>
      </c>
      <c r="C10" s="41" t="s">
        <v>117</v>
      </c>
      <c r="D10" s="41" t="s">
        <v>186</v>
      </c>
    </row>
    <row r="11" spans="1:4" x14ac:dyDescent="0.25">
      <c r="A11" s="38" t="s">
        <v>7</v>
      </c>
      <c r="B11" s="39" t="s">
        <v>60</v>
      </c>
      <c r="C11" s="30" t="s">
        <v>118</v>
      </c>
      <c r="D11" s="30" t="s">
        <v>187</v>
      </c>
    </row>
    <row r="12" spans="1:4" x14ac:dyDescent="0.25">
      <c r="A12" s="40" t="s">
        <v>8</v>
      </c>
      <c r="B12" s="41" t="s">
        <v>61</v>
      </c>
      <c r="C12" s="41" t="s">
        <v>119</v>
      </c>
      <c r="D12" s="41" t="s">
        <v>188</v>
      </c>
    </row>
    <row r="13" spans="1:4" x14ac:dyDescent="0.25">
      <c r="A13" s="38" t="s">
        <v>178</v>
      </c>
      <c r="B13" s="39" t="s">
        <v>62</v>
      </c>
      <c r="C13" s="30" t="s">
        <v>201</v>
      </c>
      <c r="D13" s="30" t="s">
        <v>189</v>
      </c>
    </row>
    <row r="14" spans="1:4" x14ac:dyDescent="0.25">
      <c r="A14" s="40" t="s">
        <v>9</v>
      </c>
      <c r="B14" s="41" t="s">
        <v>63</v>
      </c>
      <c r="C14" s="41" t="s">
        <v>120</v>
      </c>
      <c r="D14" s="41" t="s">
        <v>190</v>
      </c>
    </row>
    <row r="15" spans="1:4" x14ac:dyDescent="0.25">
      <c r="A15" s="38" t="s">
        <v>10</v>
      </c>
      <c r="B15" s="39" t="s">
        <v>64</v>
      </c>
      <c r="C15" s="30" t="s">
        <v>121</v>
      </c>
      <c r="D15" s="30" t="s">
        <v>189</v>
      </c>
    </row>
    <row r="16" spans="1:4" x14ac:dyDescent="0.25">
      <c r="A16" s="40" t="s">
        <v>11</v>
      </c>
      <c r="B16" s="41" t="s">
        <v>65</v>
      </c>
      <c r="C16" s="41" t="s">
        <v>122</v>
      </c>
      <c r="D16" s="41" t="s">
        <v>191</v>
      </c>
    </row>
    <row r="17" spans="1:4" x14ac:dyDescent="0.25">
      <c r="A17" s="38" t="s">
        <v>12</v>
      </c>
      <c r="B17" s="39" t="s">
        <v>66</v>
      </c>
      <c r="C17" s="30" t="s">
        <v>123</v>
      </c>
      <c r="D17" s="30" t="s">
        <v>192</v>
      </c>
    </row>
    <row r="18" spans="1:4" x14ac:dyDescent="0.25">
      <c r="A18" s="40" t="s">
        <v>13</v>
      </c>
      <c r="B18" s="41" t="s">
        <v>67</v>
      </c>
      <c r="C18" s="41" t="s">
        <v>124</v>
      </c>
      <c r="D18" s="41" t="s">
        <v>190</v>
      </c>
    </row>
    <row r="19" spans="1:4" x14ac:dyDescent="0.25">
      <c r="A19" s="38" t="s">
        <v>14</v>
      </c>
      <c r="B19" s="39" t="s">
        <v>68</v>
      </c>
      <c r="C19" s="30" t="s">
        <v>125</v>
      </c>
      <c r="D19" s="30" t="s">
        <v>186</v>
      </c>
    </row>
    <row r="20" spans="1:4" x14ac:dyDescent="0.25">
      <c r="A20" s="40" t="s">
        <v>15</v>
      </c>
      <c r="B20" s="41" t="s">
        <v>69</v>
      </c>
      <c r="C20" s="41" t="s">
        <v>126</v>
      </c>
      <c r="D20" s="41" t="s">
        <v>193</v>
      </c>
    </row>
    <row r="21" spans="1:4" x14ac:dyDescent="0.25">
      <c r="A21" s="38" t="s">
        <v>16</v>
      </c>
      <c r="B21" s="39" t="s">
        <v>70</v>
      </c>
      <c r="C21" s="30" t="s">
        <v>127</v>
      </c>
      <c r="D21" s="30" t="s">
        <v>191</v>
      </c>
    </row>
    <row r="22" spans="1:4" x14ac:dyDescent="0.25">
      <c r="A22" s="40" t="s">
        <v>179</v>
      </c>
      <c r="B22" s="41" t="s">
        <v>71</v>
      </c>
      <c r="C22" s="41" t="s">
        <v>202</v>
      </c>
      <c r="D22" s="41" t="s">
        <v>189</v>
      </c>
    </row>
    <row r="23" spans="1:4" x14ac:dyDescent="0.25">
      <c r="A23" s="38" t="s">
        <v>17</v>
      </c>
      <c r="B23" s="39" t="s">
        <v>72</v>
      </c>
      <c r="C23" s="30" t="s">
        <v>128</v>
      </c>
      <c r="D23" s="30" t="s">
        <v>194</v>
      </c>
    </row>
    <row r="24" spans="1:4" x14ac:dyDescent="0.25">
      <c r="A24" s="40" t="s">
        <v>18</v>
      </c>
      <c r="B24" s="41" t="s">
        <v>73</v>
      </c>
      <c r="C24" s="41" t="s">
        <v>129</v>
      </c>
      <c r="D24" s="41" t="s">
        <v>193</v>
      </c>
    </row>
    <row r="25" spans="1:4" x14ac:dyDescent="0.25">
      <c r="A25" s="38" t="s">
        <v>19</v>
      </c>
      <c r="B25" s="39" t="s">
        <v>74</v>
      </c>
      <c r="C25" s="30" t="s">
        <v>130</v>
      </c>
      <c r="D25" s="30" t="s">
        <v>190</v>
      </c>
    </row>
    <row r="26" spans="1:4" x14ac:dyDescent="0.25">
      <c r="A26" s="40" t="s">
        <v>180</v>
      </c>
      <c r="B26" s="41" t="s">
        <v>75</v>
      </c>
      <c r="C26" s="41" t="s">
        <v>203</v>
      </c>
      <c r="D26" s="41" t="s">
        <v>190</v>
      </c>
    </row>
    <row r="27" spans="1:4" x14ac:dyDescent="0.25">
      <c r="A27" s="38" t="s">
        <v>20</v>
      </c>
      <c r="B27" s="39" t="s">
        <v>76</v>
      </c>
      <c r="C27" s="30" t="s">
        <v>131</v>
      </c>
      <c r="D27" s="30" t="s">
        <v>186</v>
      </c>
    </row>
    <row r="28" spans="1:4" x14ac:dyDescent="0.25">
      <c r="A28" s="40" t="s">
        <v>21</v>
      </c>
      <c r="B28" s="41" t="s">
        <v>77</v>
      </c>
      <c r="C28" s="41" t="s">
        <v>132</v>
      </c>
      <c r="D28" s="41" t="s">
        <v>186</v>
      </c>
    </row>
    <row r="29" spans="1:4" x14ac:dyDescent="0.25">
      <c r="A29" s="38" t="s">
        <v>22</v>
      </c>
      <c r="B29" s="39" t="s">
        <v>78</v>
      </c>
      <c r="C29" s="30" t="s">
        <v>133</v>
      </c>
      <c r="D29" s="30" t="s">
        <v>195</v>
      </c>
    </row>
    <row r="30" spans="1:4" x14ac:dyDescent="0.25">
      <c r="A30" s="40" t="s">
        <v>23</v>
      </c>
      <c r="B30" s="41" t="s">
        <v>79</v>
      </c>
      <c r="C30" s="41" t="s">
        <v>134</v>
      </c>
      <c r="D30" s="41" t="s">
        <v>189</v>
      </c>
    </row>
    <row r="31" spans="1:4" x14ac:dyDescent="0.25">
      <c r="A31" s="38" t="s">
        <v>24</v>
      </c>
      <c r="B31" s="39" t="s">
        <v>80</v>
      </c>
      <c r="C31" s="30" t="s">
        <v>135</v>
      </c>
      <c r="D31" s="30" t="s">
        <v>196</v>
      </c>
    </row>
    <row r="32" spans="1:4" x14ac:dyDescent="0.25">
      <c r="A32" s="40" t="s">
        <v>25</v>
      </c>
      <c r="B32" s="41" t="s">
        <v>81</v>
      </c>
      <c r="C32" s="41" t="s">
        <v>136</v>
      </c>
      <c r="D32" s="41" t="s">
        <v>186</v>
      </c>
    </row>
    <row r="33" spans="1:4" x14ac:dyDescent="0.25">
      <c r="A33" s="38" t="s">
        <v>26</v>
      </c>
      <c r="B33" s="39" t="s">
        <v>82</v>
      </c>
      <c r="C33" s="30" t="s">
        <v>137</v>
      </c>
      <c r="D33" s="30" t="s">
        <v>185</v>
      </c>
    </row>
    <row r="34" spans="1:4" x14ac:dyDescent="0.25">
      <c r="A34" s="40" t="s">
        <v>27</v>
      </c>
      <c r="B34" s="41" t="s">
        <v>83</v>
      </c>
      <c r="C34" s="41" t="s">
        <v>138</v>
      </c>
      <c r="D34" s="41" t="s">
        <v>197</v>
      </c>
    </row>
    <row r="35" spans="1:4" x14ac:dyDescent="0.25">
      <c r="A35" s="38" t="s">
        <v>28</v>
      </c>
      <c r="B35" s="39" t="s">
        <v>84</v>
      </c>
      <c r="C35" s="30" t="s">
        <v>139</v>
      </c>
      <c r="D35" s="30" t="s">
        <v>198</v>
      </c>
    </row>
    <row r="36" spans="1:4" x14ac:dyDescent="0.25">
      <c r="A36" s="40" t="s">
        <v>29</v>
      </c>
      <c r="B36" s="41" t="s">
        <v>85</v>
      </c>
      <c r="C36" s="41" t="s">
        <v>140</v>
      </c>
      <c r="D36" s="41" t="s">
        <v>195</v>
      </c>
    </row>
    <row r="37" spans="1:4" x14ac:dyDescent="0.25">
      <c r="A37" s="38" t="s">
        <v>30</v>
      </c>
      <c r="B37" s="39" t="s">
        <v>86</v>
      </c>
      <c r="C37" s="30" t="s">
        <v>141</v>
      </c>
      <c r="D37" s="30" t="s">
        <v>195</v>
      </c>
    </row>
    <row r="38" spans="1:4" x14ac:dyDescent="0.25">
      <c r="A38" s="40" t="s">
        <v>31</v>
      </c>
      <c r="B38" s="41" t="s">
        <v>87</v>
      </c>
      <c r="C38" s="41" t="s">
        <v>142</v>
      </c>
      <c r="D38" s="41" t="s">
        <v>197</v>
      </c>
    </row>
    <row r="39" spans="1:4" x14ac:dyDescent="0.25">
      <c r="A39" s="38" t="s">
        <v>32</v>
      </c>
      <c r="B39" s="39" t="s">
        <v>88</v>
      </c>
      <c r="C39" s="30" t="s">
        <v>143</v>
      </c>
      <c r="D39" s="30" t="s">
        <v>191</v>
      </c>
    </row>
    <row r="40" spans="1:4" x14ac:dyDescent="0.25">
      <c r="A40" s="40" t="s">
        <v>33</v>
      </c>
      <c r="B40" s="41" t="s">
        <v>89</v>
      </c>
      <c r="C40" s="41" t="s">
        <v>144</v>
      </c>
      <c r="D40" s="41" t="s">
        <v>186</v>
      </c>
    </row>
    <row r="41" spans="1:4" x14ac:dyDescent="0.25">
      <c r="A41" s="38" t="s">
        <v>34</v>
      </c>
      <c r="B41" s="39" t="s">
        <v>90</v>
      </c>
      <c r="C41" s="30" t="s">
        <v>145</v>
      </c>
      <c r="D41" s="30" t="s">
        <v>186</v>
      </c>
    </row>
    <row r="42" spans="1:4" x14ac:dyDescent="0.25">
      <c r="A42" s="40" t="s">
        <v>35</v>
      </c>
      <c r="B42" s="41" t="s">
        <v>91</v>
      </c>
      <c r="C42" s="41" t="s">
        <v>146</v>
      </c>
      <c r="D42" s="41" t="s">
        <v>195</v>
      </c>
    </row>
    <row r="43" spans="1:4" x14ac:dyDescent="0.25">
      <c r="A43" s="38" t="s">
        <v>36</v>
      </c>
      <c r="B43" s="39" t="s">
        <v>92</v>
      </c>
      <c r="C43" s="30" t="s">
        <v>147</v>
      </c>
      <c r="D43" s="30" t="s">
        <v>191</v>
      </c>
    </row>
    <row r="44" spans="1:4" x14ac:dyDescent="0.25">
      <c r="A44" s="40" t="s">
        <v>37</v>
      </c>
      <c r="B44" s="41" t="s">
        <v>93</v>
      </c>
      <c r="C44" s="41" t="s">
        <v>148</v>
      </c>
      <c r="D44" s="41" t="s">
        <v>197</v>
      </c>
    </row>
    <row r="45" spans="1:4" x14ac:dyDescent="0.25">
      <c r="A45" s="38" t="s">
        <v>38</v>
      </c>
      <c r="B45" s="39" t="s">
        <v>94</v>
      </c>
      <c r="C45" s="30" t="s">
        <v>149</v>
      </c>
      <c r="D45" s="30" t="s">
        <v>194</v>
      </c>
    </row>
    <row r="46" spans="1:4" x14ac:dyDescent="0.25">
      <c r="A46" s="40" t="s">
        <v>39</v>
      </c>
      <c r="B46" s="41" t="s">
        <v>95</v>
      </c>
      <c r="C46" s="41" t="s">
        <v>150</v>
      </c>
      <c r="D46" s="41" t="s">
        <v>195</v>
      </c>
    </row>
    <row r="47" spans="1:4" x14ac:dyDescent="0.25">
      <c r="A47" s="38" t="s">
        <v>40</v>
      </c>
      <c r="B47" s="39" t="s">
        <v>96</v>
      </c>
      <c r="C47" s="30" t="s">
        <v>151</v>
      </c>
      <c r="D47" s="30" t="s">
        <v>189</v>
      </c>
    </row>
    <row r="48" spans="1:4" x14ac:dyDescent="0.25">
      <c r="A48" s="40" t="s">
        <v>41</v>
      </c>
      <c r="B48" s="41" t="s">
        <v>97</v>
      </c>
      <c r="C48" s="41" t="s">
        <v>152</v>
      </c>
      <c r="D48" s="41" t="s">
        <v>199</v>
      </c>
    </row>
    <row r="49" spans="1:4" x14ac:dyDescent="0.25">
      <c r="A49" s="38" t="s">
        <v>42</v>
      </c>
      <c r="B49" s="39" t="s">
        <v>98</v>
      </c>
      <c r="C49" s="30" t="s">
        <v>153</v>
      </c>
      <c r="D49" s="30" t="s">
        <v>187</v>
      </c>
    </row>
    <row r="50" spans="1:4" x14ac:dyDescent="0.25">
      <c r="A50" s="40" t="s">
        <v>43</v>
      </c>
      <c r="B50" s="41" t="s">
        <v>99</v>
      </c>
      <c r="C50" s="41" t="s">
        <v>154</v>
      </c>
      <c r="D50" s="41" t="s">
        <v>187</v>
      </c>
    </row>
    <row r="51" spans="1:4" x14ac:dyDescent="0.25">
      <c r="A51" s="38" t="s">
        <v>44</v>
      </c>
      <c r="B51" s="39" t="s">
        <v>100</v>
      </c>
      <c r="C51" s="30" t="s">
        <v>155</v>
      </c>
      <c r="D51" s="30" t="s">
        <v>187</v>
      </c>
    </row>
    <row r="52" spans="1:4" x14ac:dyDescent="0.25">
      <c r="A52" s="40" t="s">
        <v>45</v>
      </c>
      <c r="B52" s="41" t="s">
        <v>101</v>
      </c>
      <c r="C52" s="41" t="s">
        <v>156</v>
      </c>
      <c r="D52" s="41" t="s">
        <v>190</v>
      </c>
    </row>
    <row r="53" spans="1:4" x14ac:dyDescent="0.25">
      <c r="A53" s="38" t="s">
        <v>46</v>
      </c>
      <c r="B53" s="39" t="s">
        <v>102</v>
      </c>
      <c r="C53" s="30" t="s">
        <v>157</v>
      </c>
      <c r="D53" s="30" t="s">
        <v>190</v>
      </c>
    </row>
    <row r="54" spans="1:4" x14ac:dyDescent="0.25">
      <c r="A54" s="40" t="s">
        <v>47</v>
      </c>
      <c r="B54" s="41" t="s">
        <v>103</v>
      </c>
      <c r="C54" s="41" t="s">
        <v>158</v>
      </c>
      <c r="D54" s="41" t="s">
        <v>193</v>
      </c>
    </row>
    <row r="55" spans="1:4" x14ac:dyDescent="0.25">
      <c r="A55" s="38" t="s">
        <v>48</v>
      </c>
      <c r="B55" s="39" t="s">
        <v>104</v>
      </c>
      <c r="C55" s="30" t="s">
        <v>159</v>
      </c>
      <c r="D55" s="30" t="s">
        <v>197</v>
      </c>
    </row>
    <row r="56" spans="1:4" x14ac:dyDescent="0.25">
      <c r="A56" s="40" t="s">
        <v>49</v>
      </c>
      <c r="B56" s="41" t="s">
        <v>105</v>
      </c>
      <c r="C56" s="41" t="s">
        <v>160</v>
      </c>
      <c r="D56" s="41" t="s">
        <v>191</v>
      </c>
    </row>
    <row r="57" spans="1:4" x14ac:dyDescent="0.25">
      <c r="A57" s="38" t="s">
        <v>50</v>
      </c>
      <c r="B57" s="39" t="s">
        <v>106</v>
      </c>
      <c r="C57" s="30" t="s">
        <v>161</v>
      </c>
      <c r="D57" s="30" t="s">
        <v>187</v>
      </c>
    </row>
    <row r="58" spans="1:4" x14ac:dyDescent="0.25">
      <c r="A58" s="40" t="s">
        <v>181</v>
      </c>
      <c r="B58" s="41" t="s">
        <v>107</v>
      </c>
      <c r="C58" s="41" t="s">
        <v>204</v>
      </c>
      <c r="D58" s="41" t="s">
        <v>200</v>
      </c>
    </row>
    <row r="59" spans="1:4" x14ac:dyDescent="0.25">
      <c r="A59" s="38" t="s">
        <v>51</v>
      </c>
      <c r="B59" s="39" t="s">
        <v>108</v>
      </c>
      <c r="C59" s="30" t="s">
        <v>162</v>
      </c>
      <c r="D59" s="30" t="s">
        <v>184</v>
      </c>
    </row>
    <row r="60" spans="1:4" x14ac:dyDescent="0.25">
      <c r="A60" s="40" t="s">
        <v>52</v>
      </c>
      <c r="B60" s="41" t="s">
        <v>109</v>
      </c>
      <c r="C60" s="41" t="s">
        <v>163</v>
      </c>
      <c r="D60" s="41" t="s">
        <v>186</v>
      </c>
    </row>
    <row r="61" spans="1:4" x14ac:dyDescent="0.25">
      <c r="A61" s="38" t="s">
        <v>53</v>
      </c>
      <c r="B61" s="39" t="s">
        <v>110</v>
      </c>
      <c r="C61" s="30" t="s">
        <v>164</v>
      </c>
      <c r="D61" s="30" t="s">
        <v>190</v>
      </c>
    </row>
    <row r="62" spans="1:4" x14ac:dyDescent="0.25">
      <c r="A62" s="40" t="s">
        <v>54</v>
      </c>
      <c r="B62" s="41" t="s">
        <v>111</v>
      </c>
      <c r="C62" s="41" t="s">
        <v>165</v>
      </c>
      <c r="D62" s="41" t="s">
        <v>189</v>
      </c>
    </row>
    <row r="63" spans="1:4" x14ac:dyDescent="0.25">
      <c r="A63" s="38" t="s">
        <v>182</v>
      </c>
      <c r="B63" s="39" t="s">
        <v>112</v>
      </c>
      <c r="C63" s="30" t="s">
        <v>205</v>
      </c>
      <c r="D63" s="30" t="s">
        <v>189</v>
      </c>
    </row>
    <row r="64" spans="1:4" x14ac:dyDescent="0.25">
      <c r="A64" s="40" t="s">
        <v>55</v>
      </c>
      <c r="B64" s="41" t="s">
        <v>113</v>
      </c>
      <c r="C64" s="41" t="s">
        <v>166</v>
      </c>
      <c r="D64" s="41" t="s">
        <v>189</v>
      </c>
    </row>
  </sheetData>
  <mergeCells count="1">
    <mergeCell ref="A3:B4"/>
  </mergeCells>
  <conditionalFormatting sqref="A7:C64">
    <cfRule type="expression" dxfId="9" priority="2">
      <formula>MOD(ROW(),2)</formula>
    </cfRule>
  </conditionalFormatting>
  <conditionalFormatting sqref="D7:D64">
    <cfRule type="expression" dxfId="8" priority="1">
      <formula>MOD(ROW(),2)</formula>
    </cfRule>
  </conditionalFormatting>
  <pageMargins left="0.7" right="0.7" top="0.75" bottom="0.75" header="0.3" footer="0.3"/>
  <drawing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Planilha11"/>
  <dimension ref="B1:AM200"/>
  <sheetViews>
    <sheetView showGridLines="0" zoomScale="80" zoomScaleNormal="80" workbookViewId="0">
      <pane xSplit="5" ySplit="8" topLeftCell="F9" activePane="bottomRight" state="frozen"/>
      <selection activeCell="G10" sqref="G10"/>
      <selection pane="topRight" activeCell="G10" sqref="G10"/>
      <selection pane="bottomLeft" activeCell="G10" sqref="G10"/>
      <selection pane="bottomRight" activeCell="B8" sqref="B8"/>
    </sheetView>
  </sheetViews>
  <sheetFormatPr baseColWidth="10" defaultColWidth="9.140625" defaultRowHeight="15" x14ac:dyDescent="0.25"/>
  <cols>
    <col min="1" max="1" width="1.7109375" customWidth="1"/>
    <col min="2" max="2" width="16.7109375" customWidth="1"/>
    <col min="3" max="3" width="23.42578125" customWidth="1"/>
    <col min="4" max="4" width="27.42578125" bestFit="1" customWidth="1"/>
    <col min="5" max="5" width="13.42578125" bestFit="1" customWidth="1"/>
    <col min="6" max="6" width="14.7109375" customWidth="1"/>
    <col min="7" max="8" width="16" bestFit="1" customWidth="1"/>
    <col min="9" max="9" width="13.5703125" bestFit="1" customWidth="1"/>
    <col min="10" max="10" width="13" customWidth="1"/>
    <col min="11" max="11" width="13.5703125" bestFit="1" customWidth="1"/>
    <col min="12" max="12" width="10.28515625" customWidth="1"/>
    <col min="13" max="13" width="14.85546875" bestFit="1" customWidth="1"/>
    <col min="14" max="14" width="12.140625" customWidth="1"/>
    <col min="15" max="15" width="14.85546875" bestFit="1" customWidth="1"/>
    <col min="16" max="18" width="13.7109375" customWidth="1"/>
    <col min="19" max="19" width="16.140625" customWidth="1"/>
    <col min="20" max="20" width="12.85546875" customWidth="1"/>
    <col min="21" max="21" width="11.5703125" customWidth="1"/>
    <col min="22" max="22" width="1.7109375" customWidth="1"/>
    <col min="23" max="23" width="14.85546875" bestFit="1" customWidth="1"/>
    <col min="24" max="24" width="16.140625" bestFit="1" customWidth="1"/>
    <col min="25" max="25" width="12.7109375" customWidth="1"/>
    <col min="26" max="26" width="13.5703125" customWidth="1"/>
    <col min="27" max="27" width="10.5703125" customWidth="1"/>
    <col min="28" max="28" width="10.7109375" customWidth="1"/>
    <col min="29" max="29" width="1.7109375" customWidth="1"/>
    <col min="30" max="30" width="16" bestFit="1" customWidth="1"/>
    <col min="31" max="31" width="17.28515625" customWidth="1"/>
    <col min="32" max="32" width="14.5703125" bestFit="1" customWidth="1"/>
    <col min="33" max="33" width="15.42578125" customWidth="1"/>
    <col min="34" max="35" width="19" customWidth="1"/>
    <col min="36" max="36" width="15.140625" bestFit="1" customWidth="1"/>
    <col min="37" max="37" width="16.140625" bestFit="1" customWidth="1"/>
    <col min="38" max="38" width="16.140625" customWidth="1"/>
    <col min="39" max="39" width="14.42578125" customWidth="1"/>
    <col min="40" max="40" width="18.140625" customWidth="1"/>
    <col min="41" max="293" width="16.28515625" customWidth="1"/>
  </cols>
  <sheetData>
    <row r="1" spans="2:39" ht="30" customHeight="1" x14ac:dyDescent="0.25">
      <c r="B1" s="23"/>
      <c r="C1" s="16"/>
      <c r="E1" s="3"/>
      <c r="F1" s="18"/>
      <c r="G1" s="18"/>
      <c r="H1" s="18"/>
      <c r="I1" s="18"/>
      <c r="J1" s="19"/>
      <c r="K1" s="18"/>
      <c r="L1" s="19"/>
      <c r="M1" s="19"/>
      <c r="N1" s="20"/>
      <c r="O1" s="20"/>
      <c r="P1" s="20"/>
      <c r="Q1" s="20"/>
      <c r="R1" s="20"/>
      <c r="S1" s="20"/>
      <c r="T1" s="20"/>
      <c r="U1" s="20"/>
      <c r="W1" s="21"/>
      <c r="X1" s="21"/>
      <c r="Y1" s="22"/>
      <c r="Z1" s="22"/>
      <c r="AA1" s="22"/>
      <c r="AB1" s="22"/>
      <c r="AD1" s="21"/>
      <c r="AE1" s="21"/>
      <c r="AF1" s="21"/>
      <c r="AG1" s="21"/>
      <c r="AH1" s="21"/>
      <c r="AI1" s="21"/>
      <c r="AJ1" s="21"/>
      <c r="AK1" s="21"/>
      <c r="AL1" s="21"/>
      <c r="AM1" s="21"/>
    </row>
    <row r="2" spans="2:39" ht="30" customHeight="1" x14ac:dyDescent="0.25">
      <c r="B2" s="29" t="s">
        <v>2</v>
      </c>
      <c r="C2" s="16"/>
      <c r="E2" s="3"/>
      <c r="F2" s="18"/>
      <c r="G2" s="18"/>
      <c r="H2" s="18"/>
      <c r="I2" s="18"/>
      <c r="J2" s="19"/>
      <c r="K2" s="18"/>
      <c r="L2" s="19"/>
      <c r="M2" s="19"/>
      <c r="N2" s="20"/>
      <c r="O2" s="20"/>
      <c r="P2" s="20"/>
      <c r="Q2" s="20"/>
      <c r="R2" s="20"/>
      <c r="S2" s="20"/>
      <c r="T2" s="20"/>
      <c r="U2" s="20"/>
      <c r="W2" s="21"/>
      <c r="X2" s="21"/>
      <c r="Y2" s="22"/>
      <c r="Z2" s="22"/>
      <c r="AA2" s="22"/>
      <c r="AB2" s="22"/>
      <c r="AD2" s="21"/>
      <c r="AE2" s="21"/>
      <c r="AF2" s="21"/>
      <c r="AG2" s="21"/>
      <c r="AH2" s="21"/>
      <c r="AI2" s="21"/>
      <c r="AJ2" s="21"/>
      <c r="AK2" s="21"/>
      <c r="AL2" s="21"/>
      <c r="AM2" s="21"/>
    </row>
    <row r="3" spans="2:39" ht="17.100000000000001" customHeight="1" x14ac:dyDescent="0.25">
      <c r="B3" s="1" t="s">
        <v>172</v>
      </c>
      <c r="C3" s="26" t="str">
        <f>IF(D3="","Latest",D3)</f>
        <v>Latest</v>
      </c>
      <c r="D3" s="43"/>
      <c r="E3" s="25" t="s">
        <v>176</v>
      </c>
      <c r="F3" s="4"/>
      <c r="G3" s="4"/>
      <c r="H3" s="4"/>
      <c r="I3" s="4"/>
    </row>
    <row r="4" spans="2:39" ht="17.100000000000001" customHeight="1" x14ac:dyDescent="0.25">
      <c r="B4" s="5" t="s">
        <v>173</v>
      </c>
      <c r="C4" s="27" t="s">
        <v>1</v>
      </c>
      <c r="D4" s="25" t="s">
        <v>177</v>
      </c>
      <c r="E4" s="3"/>
      <c r="F4" s="4"/>
      <c r="G4" s="4"/>
      <c r="H4" s="4"/>
      <c r="I4" s="4"/>
    </row>
    <row r="5" spans="2:39" ht="17.100000000000001" customHeight="1" x14ac:dyDescent="0.25">
      <c r="B5" s="5" t="s">
        <v>174</v>
      </c>
      <c r="C5" s="28" t="s">
        <v>0</v>
      </c>
      <c r="D5" s="25" t="s">
        <v>177</v>
      </c>
      <c r="E5" s="3"/>
      <c r="F5" s="4"/>
      <c r="G5" s="4"/>
      <c r="H5" s="4"/>
      <c r="I5" s="4"/>
    </row>
    <row r="6" spans="2:39" ht="17.100000000000001" customHeight="1" x14ac:dyDescent="0.25">
      <c r="B6" s="5" t="s">
        <v>175</v>
      </c>
      <c r="C6" s="28" t="s">
        <v>167</v>
      </c>
      <c r="D6" s="25" t="s">
        <v>177</v>
      </c>
      <c r="E6" s="3"/>
      <c r="F6" s="4"/>
      <c r="G6" s="4"/>
      <c r="H6" s="4"/>
      <c r="I6" s="4"/>
    </row>
    <row r="7" spans="2:39" x14ac:dyDescent="0.25">
      <c r="B7" s="6"/>
      <c r="C7" s="6"/>
      <c r="D7" s="2"/>
      <c r="E7" s="3"/>
      <c r="F7" s="35" t="s">
        <v>169</v>
      </c>
      <c r="G7" s="4"/>
      <c r="H7" s="4"/>
      <c r="I7" s="4"/>
      <c r="W7" s="35" t="s">
        <v>168</v>
      </c>
      <c r="AD7" s="35" t="s">
        <v>170</v>
      </c>
    </row>
    <row r="8" spans="2:39" s="2" customFormat="1" ht="36" customHeight="1" x14ac:dyDescent="0.25">
      <c r="B8" s="7" t="str" cm="1">
        <f t="array" ref="B8">_xll.ECONOMATICA('Acciones Argentina'!$A$7:$A$105,"Ticker",,,,,,,,"TRUE","Código")</f>
        <v>Código</v>
      </c>
      <c r="C8" s="7" t="str" cm="1">
        <f t="array" ref="C8">_xll.ECONOMATICA('Acciones Argentina'!$A$7:$A$105,"Name",,,,,,,,"TRUE","Nombre")</f>
        <v>Nombre</v>
      </c>
      <c r="D8" s="7" t="str" cm="1">
        <f t="array" ref="D8">_xll.ECONOMATICA('Acciones Argentina'!$A$7:$A$105,"Sector Economatica",,,,,,,,"TRUE","Sector Economatica")</f>
        <v>Sector Economatica</v>
      </c>
      <c r="E8" s="8" t="str">
        <f>_xll.ECONOMATICA('Acciones Argentina'!A7:A105,"Fin Statm Date",,C3,,,,,,,"Fecha del balance")</f>
        <v>Fecha del balance</v>
      </c>
      <c r="F8" s="8" t="str">
        <f>_xll.ECONOMATICA('Acciones Argentina'!$A$7:$A$64,"Total Assets",,$C$3,,,$C$4,$C$5,,,"Activo Total " &amp;IF($C$4="ORIGINAL CURRENCY"," ($)", $C$4))</f>
        <v>Activo Total  ($)</v>
      </c>
      <c r="G8" s="8" t="str">
        <f>_xll.ECONOMATICA('Acciones Argentina'!A7:A64,"Curr Assets",,$C$3,,,$C$4,$C$5,,,"Activo Corriente "&amp;IF($C$4="ORIGINAL CURRENCY","($)",$C$4))</f>
        <v>Activo Corriente ($)</v>
      </c>
      <c r="H8" s="8" t="str">
        <f>_xll.ECONOMATICA('Acciones Argentina'!A7:A64,"Curr Liab",,$C$3,,,$C$4,$C$5,,,"Pasivo Corriente "&amp;IF($C$4="ORIGINAL CURRENCY","($)",$C$4))</f>
        <v>Pasivo Corriente ($)</v>
      </c>
      <c r="I8" s="8" t="str">
        <f>_xll.ECONOMATICA('Acciones Argentina'!A7:A64,"WorkCap",,$C$3,,,$C$4,$C$5,,,"Capital de trabajo "&amp;IF($C$4="ORIGINAL CURRENCY","($)",$C$4))</f>
        <v>Capital de trabajo ($)</v>
      </c>
      <c r="J8" s="8" t="str">
        <f>_xll.ECONOMATICA('Acciones Argentina'!A7:A64,"CurrRatio",,$C$3,,,,,,,"Indice de liquidez corriente")</f>
        <v>Indice de liquidez corriente</v>
      </c>
      <c r="K8" s="8" t="str">
        <f>_xll.ECONOMATICA('Acciones Argentina'!$A$7:$A$64,"Inventories",,$C$3,,,$C$4,$C$5,,,"Inventarios "&amp;IF($C$4="ORIGINAL CURRENCY","($)",$C$4))</f>
        <v>Inventarios ($)</v>
      </c>
      <c r="L8" s="8" t="str">
        <f>_xll.ECONOMATICA('Acciones Argentina'!A7:A64,"QuickRatio",,$C$3,,,,,,,"Liquidez Seca")</f>
        <v>Liquidez Seca</v>
      </c>
      <c r="M8" s="8" t="str">
        <f>_xll.ECONOMATICA('Acciones Argentina'!$A$7:$A$64,"Cost Goods Sold",$C$6,$C$3,,,$C$4,$C$5,,,"Costos de ventas "&amp;IF($C$4="ORIGINAL CURRENCY","($)",$C$4))</f>
        <v>Costos de ventas ($)</v>
      </c>
      <c r="N8" s="8" t="str">
        <f>_xll.ECONOMATICA('Acciones Argentina'!A7:A64,"InventTurn",$C$6,$C$3,,,,,,,"Plazo promdio de inventario")</f>
        <v>Plazo promdio de inventario</v>
      </c>
      <c r="O8" s="8" t="str">
        <f>_xll.ECONOMATICA('Acciones Argentina'!$A$7:$A$64,"ST Acc Payable",,$C$3,,,$C$4,$C$5,,,"Proveedores "&amp;IF($C$4="ORIGINAL CURRENCY","($)",$C$4))</f>
        <v>Proveedores ($)</v>
      </c>
      <c r="P8" s="8" t="str">
        <f>_xll.ECONOMATICA('Acciones Argentina'!A7:A64,"SupplierTurn",$C$6,$C$3,,,,,,,"Plazo promedio de proveedores")</f>
        <v>Plazo promedio de proveedores</v>
      </c>
      <c r="Q8" s="8" t="str">
        <f>_xll.ECONOMATICA('Acciones Argentina'!$A$7:$A$64,"Acc Receiv Net",,$C$3,,,$C$4,$C$5,,,"Cuentas por cobrar corr "&amp;IF($C$4="ORIGINAL CURRENCY","($)",$C$4))</f>
        <v>Cuentas por cobrar corr ($)</v>
      </c>
      <c r="R8" s="8" t="str">
        <f>_xll.ECONOMATICA('Acciones Argentina'!$A$7:$A$64,"Revenues",$C$6,$C$3,,,$C$4,$C$5,,,"Ingresos netos "&amp;IF($C$4="ORIGINAL CURRENCY","($)",$C$4))</f>
        <v>Ingresos netos ($)</v>
      </c>
      <c r="S8" s="8" t="str">
        <f>_xll.ECONOMATICA('Acciones Argentina'!A7:A65,"ReceivabTurn",$C$6,$C$3,,,,,,,"Plazo promedio de cobro")</f>
        <v>Plazo promedio de cobro</v>
      </c>
      <c r="T8" s="8" t="str">
        <f>_xll.ECONOMATICA('Acciones Argentina'!A7:A65,"OperatTurn",,$C$3,,,,,,,"Ciclo Operativo")</f>
        <v>Ciclo Operativo</v>
      </c>
      <c r="U8" s="8" t="str">
        <f>_xll.ECONOMATICA('Acciones Argentina'!A7:A65,"FinancTurn",,$C$3,,,,,,,"Ciclo Financiero")</f>
        <v>Ciclo Financiero</v>
      </c>
      <c r="V8"/>
      <c r="W8" s="8" t="str">
        <f>_xll.ECONOMATICA('Acciones Argentina'!A7:A64,"TtDebtGr",,$C$3,,,$C$4,$C$5,,,"Deuda Bruta total "&amp;IF($C$4="ORIGINAL CURRENCY","($)",$C$4))</f>
        <v>Deuda Bruta total ($)</v>
      </c>
      <c r="X8" s="8" t="str">
        <f>_xll.ECONOMATICA('Acciones Argentina'!A7:A64,"TtNetDebt",,$C$3,,,$C$4,$C$5,,,"Deuda total neta "&amp;IF($C$4="ORIGINAL CURRENCY","($)",$C$4))</f>
        <v>Deuda total neta ($)</v>
      </c>
      <c r="Y8" s="8" t="str">
        <f>_xll.ECONOMATICA('Acciones Argentina'!A7:A64,"DebtGr/Assets",,$C$3,,,,"decimal",,,"Deuda Bruta / Activo Total")</f>
        <v>Deuda Bruta / Activo Total</v>
      </c>
      <c r="Z8" s="8" t="str">
        <f>_xll.ECONOMATICA('Acciones Argentina'!A7:A64,"DebtGr/StkEq",,$C$3,,,,"decimal",,,"Deuda Bruta / Patr. Neto")</f>
        <v>Deuda Bruta / Patr. Neto</v>
      </c>
      <c r="AA8" s="8" t="str">
        <f>_xll.ECONOMATICA('Acciones Argentina'!A7:A64,"EBIT/DebtGr",$C$6,$C$3,,,,"decimal",,,"EBIT / Deuda Bruta")</f>
        <v>EBIT / Deuda Bruta</v>
      </c>
      <c r="AB8" s="8" t="str">
        <f>_xll.ECONOMATICA('Acciones Argentina'!A7:A64,"DebtST/DebtTt",$C$6,$C$3,,,,"decimal",,,"% Deuda Financiera Corr")</f>
        <v>% Deuda Financiera Corr</v>
      </c>
      <c r="AC8"/>
      <c r="AD8" s="8" t="str">
        <f>_xll.ECONOMATICA('Acciones Argentina'!A7:A64,"Stock Eq Par",,$C$3,,,$C$4,$C$5,,,"Patrimonio Neto "&amp;IF($C$4="ORIGINAL CURRENCY","($)",$C$4))</f>
        <v>Patrimonio Neto ($)</v>
      </c>
      <c r="AE8" s="8" t="str">
        <f>_xll.ECONOMATICA('Acciones Argentina'!A7:A64,"MinInt",,$C$3,,,$C$4,$C$5,,,"Part. No controladora "&amp;IF($C$4="ORIGINAL CURRENCY","($)",$C$4))</f>
        <v>Part. No controladora ($)</v>
      </c>
      <c r="AF8" s="8" t="str">
        <f>_xll.ECONOMATICA('Acciones Argentina'!A7:A64,"Capital Stock",,$C$3,,,$C$4,$C$5,,,"Capital Social "&amp;IF($C$4="ORIGINAL CURRENCY","($)",$C$4))</f>
        <v>Capital Social ($)</v>
      </c>
      <c r="AG8" s="8" t="str">
        <f>_xll.ECONOMATICA('Acciones Argentina'!A7:A64,"CapAdj",,$C$3,,,$C$4,$C$5,,,"Ajuste de Capital  "&amp;IF($C$4="ORIGINAL CURRENCY","($)",$C$4))</f>
        <v>Ajuste de Capital  ($)</v>
      </c>
      <c r="AH8" s="8" t="str">
        <f>_xll.ECONOMATICA('Acciones Argentina'!A7:A64,"CapSurp",,$C$3,,,$C$4,$C$5,,,"Prima de emisión "&amp;IF($C$4="ORIGINAL CURRENCY","($)",$C$4))</f>
        <v>Prima de emisión ($)</v>
      </c>
      <c r="AI8" s="8" t="str">
        <f>_xll.ECONOMATICA('Acciones Argentina'!$A$7:$A$64,"EnOwnSh",,$C$3,,,$C$4,$C$5,,,"Acciones en cartera "&amp;IF($C$4="ORIGINAL CURRENCY","($)",$C$4))</f>
        <v>Acciones en cartera ($)</v>
      </c>
      <c r="AJ8" s="8" t="str">
        <f>_xll.ECONOMATICA('Acciones Argentina'!A7:A64,"Legal Reserv",,$C$3,,,$C$4,$C$5,,,"Reserva Legal "&amp;IF($C$4="ORIGINAL CURRENCY","($)",$C$4))</f>
        <v>Reserva Legal ($)</v>
      </c>
      <c r="AK8" s="8" t="str">
        <f>_xll.ECONOMATICA('Acciones Argentina'!A7:A64,"OtrRes",,$C$3,,,$C$4,$C$5,,,"Otras reservas "&amp;IF($C$4="ORIGINAL CURRENCY","($)",$C$4))</f>
        <v>Otras reservas ($)</v>
      </c>
      <c r="AL8" s="8" t="str">
        <f>_xll.ECONOMATICA('Acciones Argentina'!$A$7:$A$64,"DefEarn",,$C$3,,,$C$4,$C$5,,,"Resultados diferidos "&amp;IF($C$4="ORIGINAL CURRENCY","($)",$C$4))</f>
        <v>Resultados diferidos ($)</v>
      </c>
      <c r="AM8" s="8" t="str">
        <f>_xll.ECONOMATICA('Acciones Argentina'!$A$7:$A$64,"Retained Earn",,$C$3,,,$C$4,$C$5,,,"Resultados acumulados "&amp;IF($C$4="ORIGINAL CURRENCY","($)",$C$4))</f>
        <v>Resultados acumulados ($)</v>
      </c>
    </row>
    <row r="9" spans="2:39" x14ac:dyDescent="0.25">
      <c r="B9" s="9" t="s">
        <v>114</v>
      </c>
      <c r="C9" s="10" t="s">
        <v>56</v>
      </c>
      <c r="D9" s="11" t="s">
        <v>183</v>
      </c>
      <c r="E9" s="12">
        <v>44012</v>
      </c>
      <c r="F9" s="30">
        <v>2145518.1779999998</v>
      </c>
      <c r="G9" s="30">
        <v>1502551.763</v>
      </c>
      <c r="H9" s="30">
        <v>1231967.7420000001</v>
      </c>
      <c r="I9" s="30">
        <v>270584.02100000001</v>
      </c>
      <c r="J9" s="13">
        <v>1.2196356379918101</v>
      </c>
      <c r="K9" s="30">
        <v>243366.38199975601</v>
      </c>
      <c r="L9" s="13">
        <v>1.02209281791329</v>
      </c>
      <c r="M9" s="30">
        <v>594153.63999902306</v>
      </c>
      <c r="N9" s="14">
        <v>73.7283184194239</v>
      </c>
      <c r="O9" s="30">
        <v>787563.353</v>
      </c>
      <c r="P9" s="14">
        <v>238.59384845336899</v>
      </c>
      <c r="Q9" s="30">
        <v>850929.61100000003</v>
      </c>
      <c r="R9" s="30">
        <v>943002.29399999999</v>
      </c>
      <c r="S9" s="14">
        <v>162.425193400355</v>
      </c>
      <c r="T9" s="14">
        <v>236.15351181989499</v>
      </c>
      <c r="U9" s="14">
        <v>-2.4403366334736298</v>
      </c>
      <c r="W9" s="33">
        <v>417926.59499999997</v>
      </c>
      <c r="X9" s="33">
        <v>9670.8250004882793</v>
      </c>
      <c r="Y9" s="15">
        <v>0.19479051694157501</v>
      </c>
      <c r="Z9" s="15">
        <v>0.56467926764977205</v>
      </c>
      <c r="AA9" s="15">
        <v>0.52419315406295897</v>
      </c>
      <c r="AB9" s="15">
        <v>0.72529830029117903</v>
      </c>
      <c r="AD9" s="33">
        <v>740113.226999023</v>
      </c>
      <c r="AE9" s="33">
        <v>0</v>
      </c>
      <c r="AF9" s="33">
        <v>99999.999999877895</v>
      </c>
      <c r="AG9" s="33">
        <v>581442.21400000004</v>
      </c>
      <c r="AH9" s="33">
        <v>0</v>
      </c>
      <c r="AI9" s="33">
        <v>0</v>
      </c>
      <c r="AJ9" s="33">
        <v>0</v>
      </c>
      <c r="AK9" s="33">
        <v>0</v>
      </c>
      <c r="AL9" s="33">
        <v>139464.53599999999</v>
      </c>
      <c r="AM9" s="33">
        <v>-80793.523000000001</v>
      </c>
    </row>
    <row r="10" spans="2:39" x14ac:dyDescent="0.25">
      <c r="B10" s="9" t="s">
        <v>115</v>
      </c>
      <c r="C10" s="10" t="s">
        <v>57</v>
      </c>
      <c r="D10" s="11" t="s">
        <v>184</v>
      </c>
      <c r="E10" s="12">
        <v>43921</v>
      </c>
      <c r="F10" s="30">
        <v>82748010.194000006</v>
      </c>
      <c r="G10" s="30">
        <v>37188400.495999999</v>
      </c>
      <c r="H10" s="30">
        <v>21635399.920000002</v>
      </c>
      <c r="I10" s="30">
        <v>15553000.575999999</v>
      </c>
      <c r="J10" s="13">
        <v>1.718868180551</v>
      </c>
      <c r="K10" s="30">
        <v>24691398.522999998</v>
      </c>
      <c r="L10" s="13">
        <v>0.57761825615489204</v>
      </c>
      <c r="M10" s="30">
        <v>40952109.637000002</v>
      </c>
      <c r="N10" s="14">
        <v>162.79204320116</v>
      </c>
      <c r="O10" s="30">
        <v>5896942.5300000003</v>
      </c>
      <c r="P10" s="14">
        <v>38.878936816996401</v>
      </c>
      <c r="Q10" s="30">
        <v>6071690.2649999997</v>
      </c>
      <c r="R10" s="30">
        <v>48780580.463</v>
      </c>
      <c r="S10" s="14">
        <v>33.606741781055497</v>
      </c>
      <c r="T10" s="14">
        <v>196.39878498227301</v>
      </c>
      <c r="U10" s="14">
        <v>157.51984816533499</v>
      </c>
      <c r="W10" s="33">
        <v>30750299.916999999</v>
      </c>
      <c r="X10" s="33">
        <v>26499024.276000001</v>
      </c>
      <c r="Y10" s="15">
        <v>0.37161376865580698</v>
      </c>
      <c r="Z10" s="15">
        <v>0.86482077877502905</v>
      </c>
      <c r="AA10" s="15">
        <v>0.13472617334395201</v>
      </c>
      <c r="AB10" s="15">
        <v>0.48147686994750999</v>
      </c>
      <c r="AD10" s="33">
        <v>33927291.472999997</v>
      </c>
      <c r="AE10" s="33">
        <v>1629555.3</v>
      </c>
      <c r="AF10" s="33">
        <v>2800000</v>
      </c>
      <c r="AG10" s="33">
        <v>28412283.238000002</v>
      </c>
      <c r="AH10" s="33">
        <v>0</v>
      </c>
      <c r="AI10" s="33">
        <v>0</v>
      </c>
      <c r="AJ10" s="33">
        <v>1836427.4809999999</v>
      </c>
      <c r="AK10" s="33">
        <v>2475444.7429999998</v>
      </c>
      <c r="AL10" s="33">
        <v>-107935.79700000001</v>
      </c>
      <c r="AM10" s="33">
        <v>-1488928.192</v>
      </c>
    </row>
    <row r="11" spans="2:39" x14ac:dyDescent="0.25">
      <c r="B11" s="9" t="s">
        <v>116</v>
      </c>
      <c r="C11" s="10" t="s">
        <v>58</v>
      </c>
      <c r="D11" s="11" t="s">
        <v>185</v>
      </c>
      <c r="E11" s="12">
        <v>44012</v>
      </c>
      <c r="F11" s="30">
        <v>15085698.057</v>
      </c>
      <c r="G11" s="30">
        <v>6186325.608</v>
      </c>
      <c r="H11" s="30">
        <v>5257331.4709999999</v>
      </c>
      <c r="I11" s="30">
        <v>928994.13699999999</v>
      </c>
      <c r="J11" s="13">
        <v>1.1767045015367299</v>
      </c>
      <c r="K11" s="30">
        <v>0</v>
      </c>
      <c r="L11" s="13">
        <v>1.1767045015367299</v>
      </c>
      <c r="M11" s="30">
        <v>1787674.821</v>
      </c>
      <c r="N11" s="14">
        <v>0</v>
      </c>
      <c r="O11" s="30">
        <v>934184.26399999997</v>
      </c>
      <c r="P11" s="14">
        <v>94.062502612127005</v>
      </c>
      <c r="Q11" s="30">
        <v>551843.76300000004</v>
      </c>
      <c r="R11" s="30">
        <v>4043326.466</v>
      </c>
      <c r="S11" s="14">
        <v>24.5668704160489</v>
      </c>
      <c r="T11" s="14">
        <v>24.5668704160489</v>
      </c>
      <c r="U11" s="14">
        <v>-69.495632196078105</v>
      </c>
      <c r="W11" s="33">
        <v>0</v>
      </c>
      <c r="X11" s="33">
        <v>-399151.424</v>
      </c>
      <c r="Y11" s="15">
        <v>0</v>
      </c>
      <c r="Z11" s="15">
        <v>0</v>
      </c>
      <c r="AA11" s="15"/>
      <c r="AB11" s="15"/>
      <c r="AD11" s="33">
        <v>7191177.5779999997</v>
      </c>
      <c r="AE11" s="33">
        <v>0</v>
      </c>
      <c r="AF11" s="33">
        <v>88384.092000000004</v>
      </c>
      <c r="AG11" s="33">
        <v>1638622.32</v>
      </c>
      <c r="AH11" s="33">
        <v>0</v>
      </c>
      <c r="AI11" s="33">
        <v>0</v>
      </c>
      <c r="AJ11" s="33">
        <v>345401.28299951198</v>
      </c>
      <c r="AK11" s="33">
        <v>5909845.6289999997</v>
      </c>
      <c r="AL11" s="33">
        <v>0</v>
      </c>
      <c r="AM11" s="33">
        <v>-791075.74599902297</v>
      </c>
    </row>
    <row r="12" spans="2:39" x14ac:dyDescent="0.25">
      <c r="B12" s="9" t="s">
        <v>117</v>
      </c>
      <c r="C12" s="10" t="s">
        <v>59</v>
      </c>
      <c r="D12" s="11" t="s">
        <v>186</v>
      </c>
      <c r="E12" s="12">
        <v>43951</v>
      </c>
      <c r="F12" s="30">
        <v>1432612.2279999999</v>
      </c>
      <c r="G12" s="30">
        <v>882349.38899999997</v>
      </c>
      <c r="H12" s="30">
        <v>549723.73899999994</v>
      </c>
      <c r="I12" s="30">
        <v>332625.65000000002</v>
      </c>
      <c r="J12" s="13">
        <v>1.60507783528737</v>
      </c>
      <c r="K12" s="30">
        <v>64351.758999999998</v>
      </c>
      <c r="L12" s="13">
        <v>1.48801583771456</v>
      </c>
      <c r="M12" s="30">
        <v>687492.23600000003</v>
      </c>
      <c r="N12" s="14">
        <v>16.848650811531101</v>
      </c>
      <c r="O12" s="30">
        <v>209415.58300024399</v>
      </c>
      <c r="P12" s="14">
        <v>54.8294263792341</v>
      </c>
      <c r="Q12" s="30">
        <v>459505.56800048798</v>
      </c>
      <c r="R12" s="30">
        <v>1238847.9720000001</v>
      </c>
      <c r="S12" s="14">
        <v>66.764448995818398</v>
      </c>
      <c r="T12" s="14">
        <v>83.613099807407707</v>
      </c>
      <c r="U12" s="14">
        <v>28.7836734281736</v>
      </c>
      <c r="W12" s="33">
        <v>14408.308999999999</v>
      </c>
      <c r="X12" s="33">
        <v>-20101.251</v>
      </c>
      <c r="Y12" s="15">
        <v>1.00573684339543E-2</v>
      </c>
      <c r="Z12" s="15">
        <v>1.9142378355263601E-2</v>
      </c>
      <c r="AA12" s="15">
        <v>25.8198338889331</v>
      </c>
      <c r="AB12" s="15">
        <v>0.47358555400220198</v>
      </c>
      <c r="AD12" s="33">
        <v>752691.68400000001</v>
      </c>
      <c r="AE12" s="33">
        <v>0</v>
      </c>
      <c r="AF12" s="33">
        <v>340000.00000048801</v>
      </c>
      <c r="AG12" s="33">
        <v>88088.595000122106</v>
      </c>
      <c r="AH12" s="33">
        <v>0</v>
      </c>
      <c r="AI12" s="33">
        <v>0</v>
      </c>
      <c r="AJ12" s="33">
        <v>70898.910999999993</v>
      </c>
      <c r="AK12" s="33">
        <v>29801.115000000002</v>
      </c>
      <c r="AL12" s="33">
        <v>0</v>
      </c>
      <c r="AM12" s="33">
        <v>223903.063000244</v>
      </c>
    </row>
    <row r="13" spans="2:39" x14ac:dyDescent="0.25">
      <c r="B13" s="9" t="s">
        <v>118</v>
      </c>
      <c r="C13" s="10" t="s">
        <v>60</v>
      </c>
      <c r="D13" s="11" t="s">
        <v>187</v>
      </c>
      <c r="E13" s="12">
        <v>44012</v>
      </c>
      <c r="F13" s="30">
        <v>11104034.515000001</v>
      </c>
      <c r="G13" s="30">
        <v>9547202.102</v>
      </c>
      <c r="H13" s="30">
        <v>4143107.8059960902</v>
      </c>
      <c r="I13" s="30">
        <v>5404094.2960078102</v>
      </c>
      <c r="J13" s="13">
        <v>2.30435763418427</v>
      </c>
      <c r="K13" s="30">
        <v>3263493.44</v>
      </c>
      <c r="L13" s="13">
        <v>1.5166654975546401</v>
      </c>
      <c r="M13" s="30">
        <v>1556571.064</v>
      </c>
      <c r="N13" s="14">
        <v>188.69322216813501</v>
      </c>
      <c r="O13" s="30">
        <v>3053787.977</v>
      </c>
      <c r="P13" s="14">
        <v>176.56817879155301</v>
      </c>
      <c r="Q13" s="30">
        <v>2962091.8790000002</v>
      </c>
      <c r="R13" s="30">
        <v>2617861.8039960898</v>
      </c>
      <c r="S13" s="14">
        <v>101.834355313564</v>
      </c>
      <c r="T13" s="14">
        <v>290.52757748169802</v>
      </c>
      <c r="U13" s="14">
        <v>113.95939869014499</v>
      </c>
      <c r="W13" s="33">
        <v>331244.59700000001</v>
      </c>
      <c r="X13" s="33">
        <v>-2794068.1069999998</v>
      </c>
      <c r="Y13" s="15">
        <v>2.9831012912691201E-2</v>
      </c>
      <c r="Z13" s="15">
        <v>5.6833960881340302E-2</v>
      </c>
      <c r="AA13" s="15">
        <v>1.9244516039616399</v>
      </c>
      <c r="AB13" s="15">
        <v>0.65133601560373799</v>
      </c>
      <c r="AD13" s="33">
        <v>5828286.3249921901</v>
      </c>
      <c r="AE13" s="33">
        <v>0</v>
      </c>
      <c r="AF13" s="33">
        <v>58936.903999939001</v>
      </c>
      <c r="AG13" s="33">
        <v>1277578.615</v>
      </c>
      <c r="AH13" s="33">
        <v>0</v>
      </c>
      <c r="AI13" s="33">
        <v>0</v>
      </c>
      <c r="AJ13" s="33">
        <v>86506.758000000002</v>
      </c>
      <c r="AK13" s="33">
        <v>3115873.2459960901</v>
      </c>
      <c r="AL13" s="33">
        <v>0</v>
      </c>
      <c r="AM13" s="33">
        <v>1289390.8019999999</v>
      </c>
    </row>
    <row r="14" spans="2:39" x14ac:dyDescent="0.25">
      <c r="B14" s="9" t="s">
        <v>119</v>
      </c>
      <c r="C14" s="10" t="s">
        <v>61</v>
      </c>
      <c r="D14" s="11" t="s">
        <v>188</v>
      </c>
      <c r="E14" s="12">
        <v>43951</v>
      </c>
      <c r="F14" s="30">
        <v>8009253.5369999995</v>
      </c>
      <c r="G14" s="30">
        <v>2797751.5380039099</v>
      </c>
      <c r="H14" s="30">
        <v>920648.27399999998</v>
      </c>
      <c r="I14" s="30">
        <v>1877103.2640039099</v>
      </c>
      <c r="J14" s="13">
        <v>3.0388929377440901</v>
      </c>
      <c r="K14" s="30">
        <v>86657.028000000006</v>
      </c>
      <c r="L14" s="13">
        <v>2.9447668415487001</v>
      </c>
      <c r="M14" s="30">
        <v>822321.83</v>
      </c>
      <c r="N14" s="14">
        <v>18.968564947368598</v>
      </c>
      <c r="O14" s="30">
        <v>534070.14</v>
      </c>
      <c r="P14" s="14">
        <v>116.903895400697</v>
      </c>
      <c r="Q14" s="30">
        <v>1241212.8700000001</v>
      </c>
      <c r="R14" s="30">
        <v>1148588.933</v>
      </c>
      <c r="S14" s="14">
        <v>194.51547040115099</v>
      </c>
      <c r="T14" s="14">
        <v>213.48403534852</v>
      </c>
      <c r="U14" s="14">
        <v>96.580139947822303</v>
      </c>
      <c r="W14" s="33">
        <v>1132145.1939999999</v>
      </c>
      <c r="X14" s="33">
        <v>158014.85</v>
      </c>
      <c r="Y14" s="15">
        <v>0.141354645444808</v>
      </c>
      <c r="Z14" s="15">
        <v>0.19958175820705901</v>
      </c>
      <c r="AA14" s="15">
        <v>-2.89072127616237E-2</v>
      </c>
      <c r="AB14" s="15">
        <v>0.172786155907379</v>
      </c>
      <c r="AD14" s="33">
        <v>5623680.0930000003</v>
      </c>
      <c r="AE14" s="33">
        <v>48908.445</v>
      </c>
      <c r="AF14" s="33">
        <v>3000000.0000039102</v>
      </c>
      <c r="AG14" s="33">
        <v>1664910.193</v>
      </c>
      <c r="AH14" s="33">
        <v>0</v>
      </c>
      <c r="AI14" s="33">
        <v>0</v>
      </c>
      <c r="AJ14" s="33">
        <v>156766.019</v>
      </c>
      <c r="AK14" s="33">
        <v>0</v>
      </c>
      <c r="AL14" s="33">
        <v>930307.6</v>
      </c>
      <c r="AM14" s="33">
        <v>-128303.719000122</v>
      </c>
    </row>
    <row r="15" spans="2:39" x14ac:dyDescent="0.25">
      <c r="B15" s="9" t="s">
        <v>201</v>
      </c>
      <c r="C15" s="10" t="s">
        <v>62</v>
      </c>
      <c r="D15" s="11" t="s">
        <v>189</v>
      </c>
      <c r="E15" s="12">
        <v>44012</v>
      </c>
      <c r="F15" s="30">
        <v>26366504</v>
      </c>
      <c r="G15" s="30">
        <v>15574984</v>
      </c>
      <c r="H15" s="30">
        <v>14441200</v>
      </c>
      <c r="I15" s="30">
        <v>1133784</v>
      </c>
      <c r="J15" s="13">
        <v>1.07851037309956</v>
      </c>
      <c r="K15" s="30">
        <v>990811.99999902304</v>
      </c>
      <c r="L15" s="13">
        <v>1.00990028529486</v>
      </c>
      <c r="M15" s="30">
        <v>9437802</v>
      </c>
      <c r="N15" s="14">
        <v>18.897001653531301</v>
      </c>
      <c r="O15" s="30">
        <v>13944262</v>
      </c>
      <c r="P15" s="14">
        <v>265.94827482057701</v>
      </c>
      <c r="Q15" s="30">
        <v>13689952</v>
      </c>
      <c r="R15" s="30">
        <v>11441534.9999844</v>
      </c>
      <c r="S15" s="14">
        <v>215.37244434445199</v>
      </c>
      <c r="T15" s="14">
        <v>234.26944599789601</v>
      </c>
      <c r="U15" s="14">
        <v>-31.678828822681702</v>
      </c>
      <c r="W15" s="33">
        <v>5069</v>
      </c>
      <c r="X15" s="33">
        <v>-18109</v>
      </c>
      <c r="Y15" s="15">
        <v>1.9225150213316101E-4</v>
      </c>
      <c r="Z15" s="15">
        <v>9.6008751967701798E-4</v>
      </c>
      <c r="AA15" s="15">
        <v>72.689090550392905</v>
      </c>
      <c r="AB15" s="15">
        <v>1</v>
      </c>
      <c r="AD15" s="33">
        <v>5279727</v>
      </c>
      <c r="AE15" s="33">
        <v>0</v>
      </c>
      <c r="AF15" s="33">
        <v>333281</v>
      </c>
      <c r="AG15" s="33">
        <v>3969063</v>
      </c>
      <c r="AH15" s="33">
        <v>0</v>
      </c>
      <c r="AI15" s="33">
        <v>0</v>
      </c>
      <c r="AJ15" s="33">
        <v>424497.99999951199</v>
      </c>
      <c r="AK15" s="33">
        <v>95613</v>
      </c>
      <c r="AL15" s="33">
        <v>0</v>
      </c>
      <c r="AM15" s="33">
        <v>457271.99999951199</v>
      </c>
    </row>
    <row r="16" spans="2:39" x14ac:dyDescent="0.25">
      <c r="B16" s="9" t="s">
        <v>120</v>
      </c>
      <c r="C16" s="10" t="s">
        <v>63</v>
      </c>
      <c r="D16" s="11" t="s">
        <v>190</v>
      </c>
      <c r="E16" s="12">
        <v>43951</v>
      </c>
      <c r="F16" s="30">
        <v>49821409.000062503</v>
      </c>
      <c r="G16" s="30">
        <v>8122668</v>
      </c>
      <c r="H16" s="30">
        <v>5585163</v>
      </c>
      <c r="I16" s="30">
        <v>2537505</v>
      </c>
      <c r="J16" s="13">
        <v>1.4543296229676299</v>
      </c>
      <c r="K16" s="30">
        <v>326027</v>
      </c>
      <c r="L16" s="13">
        <v>1.39595585661482</v>
      </c>
      <c r="M16" s="30">
        <v>9396453</v>
      </c>
      <c r="N16" s="14">
        <v>12.4908537295996</v>
      </c>
      <c r="O16" s="30">
        <v>3767839</v>
      </c>
      <c r="P16" s="14">
        <v>144.35468788072501</v>
      </c>
      <c r="Q16" s="30">
        <v>3866342.0000039102</v>
      </c>
      <c r="R16" s="30">
        <v>17580804</v>
      </c>
      <c r="S16" s="14">
        <v>79.170618135714903</v>
      </c>
      <c r="T16" s="14">
        <v>91.661471865372704</v>
      </c>
      <c r="U16" s="14">
        <v>-52.693216015351901</v>
      </c>
      <c r="W16" s="33">
        <v>22119477</v>
      </c>
      <c r="X16" s="33">
        <v>18500186</v>
      </c>
      <c r="Y16" s="15">
        <v>0.44397533999814198</v>
      </c>
      <c r="Z16" s="15">
        <v>1.19688731596805</v>
      </c>
      <c r="AA16" s="15">
        <v>0.11042684237065301</v>
      </c>
      <c r="AB16" s="15">
        <v>7.0410932410377394E-2</v>
      </c>
      <c r="AD16" s="33">
        <v>18349128</v>
      </c>
      <c r="AE16" s="33">
        <v>131707.000000122</v>
      </c>
      <c r="AF16" s="33">
        <v>179802</v>
      </c>
      <c r="AG16" s="33">
        <v>4009739</v>
      </c>
      <c r="AH16" s="33">
        <v>1856754.00000195</v>
      </c>
      <c r="AI16" s="33">
        <v>0</v>
      </c>
      <c r="AJ16" s="33">
        <v>349738.00000048801</v>
      </c>
      <c r="AK16" s="33">
        <v>7870258.0000078101</v>
      </c>
      <c r="AL16" s="33">
        <v>2854626</v>
      </c>
      <c r="AM16" s="33">
        <v>1228211</v>
      </c>
    </row>
    <row r="17" spans="2:39" x14ac:dyDescent="0.25">
      <c r="B17" s="9" t="s">
        <v>121</v>
      </c>
      <c r="C17" s="10" t="s">
        <v>64</v>
      </c>
      <c r="D17" s="11" t="s">
        <v>189</v>
      </c>
      <c r="E17" s="12">
        <v>44012</v>
      </c>
      <c r="F17" s="30">
        <v>1297334.811</v>
      </c>
      <c r="G17" s="30">
        <v>485229.78600000002</v>
      </c>
      <c r="H17" s="30">
        <v>218474.60200000001</v>
      </c>
      <c r="I17" s="30">
        <v>266755.18400000001</v>
      </c>
      <c r="J17" s="13">
        <v>2.2209894493826101</v>
      </c>
      <c r="K17" s="30">
        <v>93132.668000000005</v>
      </c>
      <c r="L17" s="13">
        <v>1.7947034319349799</v>
      </c>
      <c r="M17" s="30">
        <v>113662.60499987801</v>
      </c>
      <c r="N17" s="14">
        <v>147.48808757308899</v>
      </c>
      <c r="O17" s="30">
        <v>84014.131999999998</v>
      </c>
      <c r="P17" s="14">
        <v>133.047661189921</v>
      </c>
      <c r="Q17" s="30">
        <v>66563.186000000002</v>
      </c>
      <c r="R17" s="30">
        <v>226237.94599975599</v>
      </c>
      <c r="S17" s="14">
        <v>52.9591683970066</v>
      </c>
      <c r="T17" s="14">
        <v>200.44725597021201</v>
      </c>
      <c r="U17" s="14">
        <v>67.399594780290499</v>
      </c>
      <c r="W17" s="33">
        <v>0</v>
      </c>
      <c r="X17" s="33">
        <v>-325533.93199999997</v>
      </c>
      <c r="Y17" s="15">
        <v>0</v>
      </c>
      <c r="Z17" s="15">
        <v>0</v>
      </c>
      <c r="AA17" s="15"/>
      <c r="AB17" s="15"/>
      <c r="AD17" s="33">
        <v>923839.89199999999</v>
      </c>
      <c r="AE17" s="33">
        <v>0</v>
      </c>
      <c r="AF17" s="33">
        <v>1091624.3740000001</v>
      </c>
      <c r="AG17" s="33">
        <v>0</v>
      </c>
      <c r="AH17" s="33">
        <v>0</v>
      </c>
      <c r="AI17" s="33">
        <v>0</v>
      </c>
      <c r="AJ17" s="33">
        <v>0</v>
      </c>
      <c r="AK17" s="33">
        <v>0</v>
      </c>
      <c r="AL17" s="33">
        <v>-2223.748</v>
      </c>
      <c r="AM17" s="33">
        <v>-165560.734</v>
      </c>
    </row>
    <row r="18" spans="2:39" x14ac:dyDescent="0.25">
      <c r="B18" s="9" t="s">
        <v>122</v>
      </c>
      <c r="C18" s="10" t="s">
        <v>65</v>
      </c>
      <c r="D18" s="11" t="s">
        <v>191</v>
      </c>
      <c r="E18" s="12">
        <v>43921</v>
      </c>
      <c r="F18" s="30">
        <v>3026890.7570000002</v>
      </c>
      <c r="G18" s="30">
        <v>355625.47200000001</v>
      </c>
      <c r="H18" s="30">
        <v>214639.74100000001</v>
      </c>
      <c r="I18" s="30">
        <v>140985.731</v>
      </c>
      <c r="J18" s="13">
        <v>1.6568482161928799</v>
      </c>
      <c r="K18" s="30">
        <v>0</v>
      </c>
      <c r="L18" s="13">
        <v>1.6568482161928799</v>
      </c>
      <c r="M18" s="30">
        <v>168379.39300000001</v>
      </c>
      <c r="N18" s="14">
        <v>0</v>
      </c>
      <c r="O18" s="30">
        <v>122142.61900000001</v>
      </c>
      <c r="P18" s="14">
        <v>195.858332438627</v>
      </c>
      <c r="Q18" s="30">
        <v>11660.785</v>
      </c>
      <c r="R18" s="30">
        <v>201955.905</v>
      </c>
      <c r="S18" s="14">
        <v>15.589600858656899</v>
      </c>
      <c r="T18" s="14">
        <v>15.589600858656899</v>
      </c>
      <c r="U18" s="14">
        <v>-180.268731579883</v>
      </c>
      <c r="W18" s="33">
        <v>27098.870999999999</v>
      </c>
      <c r="X18" s="33">
        <v>18460.137999999999</v>
      </c>
      <c r="Y18" s="15">
        <v>8.9527086292491703E-3</v>
      </c>
      <c r="Z18" s="15">
        <v>1.00665815581124E-2</v>
      </c>
      <c r="AA18" s="15">
        <v>-2.7338748909486501</v>
      </c>
      <c r="AB18" s="15">
        <v>1</v>
      </c>
      <c r="AD18" s="33">
        <v>2691963.5869960901</v>
      </c>
      <c r="AE18" s="33">
        <v>0</v>
      </c>
      <c r="AF18" s="33">
        <v>123200</v>
      </c>
      <c r="AG18" s="33">
        <v>1204711.7150000001</v>
      </c>
      <c r="AH18" s="33">
        <v>0</v>
      </c>
      <c r="AI18" s="33">
        <v>-9885.3349999999991</v>
      </c>
      <c r="AJ18" s="33">
        <v>199641.06099999999</v>
      </c>
      <c r="AK18" s="33">
        <v>779241.79799999995</v>
      </c>
      <c r="AL18" s="33">
        <v>407908.69900048798</v>
      </c>
      <c r="AM18" s="33">
        <v>-12854.351000000001</v>
      </c>
    </row>
    <row r="19" spans="2:39" x14ac:dyDescent="0.25">
      <c r="B19" s="9" t="s">
        <v>123</v>
      </c>
      <c r="C19" s="10" t="s">
        <v>66</v>
      </c>
      <c r="D19" s="11" t="s">
        <v>192</v>
      </c>
      <c r="E19" s="12">
        <v>43982</v>
      </c>
      <c r="F19" s="30">
        <v>22339428</v>
      </c>
      <c r="G19" s="30">
        <v>5753020</v>
      </c>
      <c r="H19" s="30">
        <v>10562381</v>
      </c>
      <c r="I19" s="30">
        <v>-4809361</v>
      </c>
      <c r="J19" s="13">
        <v>0.54467075179400104</v>
      </c>
      <c r="K19" s="30">
        <v>2137131</v>
      </c>
      <c r="L19" s="13">
        <v>0.34233654324725599</v>
      </c>
      <c r="M19" s="30">
        <v>11810496</v>
      </c>
      <c r="N19" s="14">
        <v>65.142662933096304</v>
      </c>
      <c r="O19" s="30">
        <v>4350985</v>
      </c>
      <c r="P19" s="14">
        <v>132.62394737708399</v>
      </c>
      <c r="Q19" s="30">
        <v>2733155</v>
      </c>
      <c r="R19" s="30">
        <v>14595438</v>
      </c>
      <c r="S19" s="14">
        <v>67.413927557412507</v>
      </c>
      <c r="T19" s="14">
        <v>132.556590490509</v>
      </c>
      <c r="U19" s="14">
        <v>-6.7356886574998498E-2</v>
      </c>
      <c r="W19" s="33">
        <v>10298464</v>
      </c>
      <c r="X19" s="33">
        <v>9831007</v>
      </c>
      <c r="Y19" s="15">
        <v>0.46099944904621198</v>
      </c>
      <c r="Z19" s="15">
        <v>2.4339046693500102</v>
      </c>
      <c r="AA19" s="15">
        <v>6.0093913033997498E-2</v>
      </c>
      <c r="AB19" s="15">
        <v>0.50531438474718005</v>
      </c>
      <c r="AD19" s="33">
        <v>4124902</v>
      </c>
      <c r="AE19" s="33">
        <v>106350</v>
      </c>
      <c r="AF19" s="33">
        <v>100974</v>
      </c>
      <c r="AG19" s="33">
        <v>3470972.0000039102</v>
      </c>
      <c r="AH19" s="33">
        <v>0</v>
      </c>
      <c r="AI19" s="33">
        <v>0</v>
      </c>
      <c r="AJ19" s="33">
        <v>0</v>
      </c>
      <c r="AK19" s="33">
        <v>665592.00000097696</v>
      </c>
      <c r="AL19" s="33">
        <v>6689758</v>
      </c>
      <c r="AM19" s="33">
        <v>-6802394</v>
      </c>
    </row>
    <row r="20" spans="2:39" x14ac:dyDescent="0.25">
      <c r="B20" s="9" t="s">
        <v>124</v>
      </c>
      <c r="C20" s="10" t="s">
        <v>67</v>
      </c>
      <c r="D20" s="11" t="s">
        <v>190</v>
      </c>
      <c r="E20" s="12">
        <v>44012</v>
      </c>
      <c r="F20" s="30">
        <v>127956086.99987499</v>
      </c>
      <c r="G20" s="30">
        <v>22934890</v>
      </c>
      <c r="H20" s="30">
        <v>18299074</v>
      </c>
      <c r="I20" s="30">
        <v>4635816</v>
      </c>
      <c r="J20" s="13">
        <v>1.2533360977722601</v>
      </c>
      <c r="K20" s="30">
        <v>884139.99999902304</v>
      </c>
      <c r="L20" s="13">
        <v>1.2050199917211999</v>
      </c>
      <c r="M20" s="30">
        <v>6872063.9999921899</v>
      </c>
      <c r="N20" s="14">
        <v>23.158282577089299</v>
      </c>
      <c r="O20" s="30">
        <v>2019063.99999805</v>
      </c>
      <c r="P20" s="14">
        <v>52.885351475153598</v>
      </c>
      <c r="Q20" s="30">
        <v>14460513</v>
      </c>
      <c r="R20" s="30">
        <v>15618867.9999844</v>
      </c>
      <c r="S20" s="14">
        <v>166.65051142009901</v>
      </c>
      <c r="T20" s="14">
        <v>189.808793997159</v>
      </c>
      <c r="U20" s="14">
        <v>136.92344252206399</v>
      </c>
      <c r="W20" s="33">
        <v>42290996.999937497</v>
      </c>
      <c r="X20" s="33">
        <v>40158690.999937497</v>
      </c>
      <c r="Y20" s="15">
        <v>0.33051180284994203</v>
      </c>
      <c r="Z20" s="15">
        <v>0.62282837354752696</v>
      </c>
      <c r="AA20" s="15">
        <v>0.30826653247320801</v>
      </c>
      <c r="AB20" s="15">
        <v>0.30757910483895101</v>
      </c>
      <c r="AD20" s="33">
        <v>67829899</v>
      </c>
      <c r="AE20" s="33">
        <v>71627</v>
      </c>
      <c r="AF20" s="33">
        <v>1514021.99999805</v>
      </c>
      <c r="AG20" s="33">
        <v>21126025</v>
      </c>
      <c r="AH20" s="33">
        <v>0</v>
      </c>
      <c r="AI20" s="33">
        <v>0</v>
      </c>
      <c r="AJ20" s="33">
        <v>3202398</v>
      </c>
      <c r="AK20" s="33">
        <v>38810210</v>
      </c>
      <c r="AL20" s="33">
        <v>0</v>
      </c>
      <c r="AM20" s="33">
        <v>3177244</v>
      </c>
    </row>
    <row r="21" spans="2:39" x14ac:dyDescent="0.25">
      <c r="B21" s="9" t="s">
        <v>125</v>
      </c>
      <c r="C21" s="10" t="s">
        <v>68</v>
      </c>
      <c r="D21" s="11" t="s">
        <v>186</v>
      </c>
      <c r="E21" s="12">
        <v>44012</v>
      </c>
      <c r="F21" s="30">
        <v>32809248.9999687</v>
      </c>
      <c r="G21" s="30">
        <v>6581981</v>
      </c>
      <c r="H21" s="30">
        <v>5858015</v>
      </c>
      <c r="I21" s="30">
        <v>723966</v>
      </c>
      <c r="J21" s="13">
        <v>1.1235855490303901</v>
      </c>
      <c r="K21" s="30">
        <v>1334831</v>
      </c>
      <c r="L21" s="13">
        <v>0.89572150293224695</v>
      </c>
      <c r="M21" s="30">
        <v>9850174</v>
      </c>
      <c r="N21" s="14">
        <v>24.392419869953301</v>
      </c>
      <c r="O21" s="30">
        <v>3776281</v>
      </c>
      <c r="P21" s="14">
        <v>69.006961704464601</v>
      </c>
      <c r="Q21" s="30">
        <v>2706719.9999960898</v>
      </c>
      <c r="R21" s="30">
        <v>10666937</v>
      </c>
      <c r="S21" s="14">
        <v>45.674742430681398</v>
      </c>
      <c r="T21" s="14">
        <v>70.0671623006929</v>
      </c>
      <c r="U21" s="14">
        <v>1.0602005962282399</v>
      </c>
      <c r="W21" s="33">
        <v>1966059</v>
      </c>
      <c r="X21" s="33">
        <v>37899</v>
      </c>
      <c r="Y21" s="15">
        <v>5.9923925719922402E-2</v>
      </c>
      <c r="Z21" s="15">
        <v>9.5696134658937795E-2</v>
      </c>
      <c r="AA21" s="15">
        <v>-8.7984134758880797E-2</v>
      </c>
      <c r="AB21" s="15">
        <v>0.61312300393823504</v>
      </c>
      <c r="AD21" s="33">
        <v>19269630</v>
      </c>
      <c r="AE21" s="33">
        <v>1275181</v>
      </c>
      <c r="AF21" s="33">
        <v>3119028.9999960898</v>
      </c>
      <c r="AG21" s="33">
        <v>12945284</v>
      </c>
      <c r="AH21" s="33">
        <v>0</v>
      </c>
      <c r="AI21" s="33">
        <v>-207828.99999975599</v>
      </c>
      <c r="AJ21" s="33">
        <v>646608</v>
      </c>
      <c r="AK21" s="33">
        <v>1715171</v>
      </c>
      <c r="AL21" s="33">
        <v>1587468.99999805</v>
      </c>
      <c r="AM21" s="33">
        <v>-536101.99999951199</v>
      </c>
    </row>
    <row r="22" spans="2:39" x14ac:dyDescent="0.25">
      <c r="B22" s="9" t="s">
        <v>126</v>
      </c>
      <c r="C22" s="10" t="s">
        <v>69</v>
      </c>
      <c r="D22" s="11" t="s">
        <v>193</v>
      </c>
      <c r="E22" s="12">
        <v>44012</v>
      </c>
      <c r="F22" s="30">
        <v>55766716</v>
      </c>
      <c r="G22" s="30">
        <v>16262804</v>
      </c>
      <c r="H22" s="30">
        <v>3118223</v>
      </c>
      <c r="I22" s="30">
        <v>13144581</v>
      </c>
      <c r="J22" s="13">
        <v>5.21540762158111</v>
      </c>
      <c r="K22" s="30">
        <v>7715927</v>
      </c>
      <c r="L22" s="13">
        <v>2.7409447624486298</v>
      </c>
      <c r="M22" s="30">
        <v>2127503</v>
      </c>
      <c r="N22" s="14">
        <v>652.81546488963102</v>
      </c>
      <c r="O22" s="30">
        <v>1982847</v>
      </c>
      <c r="P22" s="14">
        <v>167.761201746762</v>
      </c>
      <c r="Q22" s="30">
        <v>293129.99999951199</v>
      </c>
      <c r="R22" s="30">
        <v>3926939</v>
      </c>
      <c r="S22" s="14">
        <v>13.4362667716341</v>
      </c>
      <c r="T22" s="14">
        <v>666.25173166114803</v>
      </c>
      <c r="U22" s="14">
        <v>498.49052991438703</v>
      </c>
      <c r="W22" s="33">
        <v>699228.99999902304</v>
      </c>
      <c r="X22" s="33">
        <v>-2464909</v>
      </c>
      <c r="Y22" s="15">
        <v>1.25384646999737E-2</v>
      </c>
      <c r="Z22" s="15">
        <v>1.6601343926540699E-2</v>
      </c>
      <c r="AA22" s="15">
        <v>1.02558103282354</v>
      </c>
      <c r="AB22" s="15">
        <v>1</v>
      </c>
      <c r="AD22" s="33">
        <v>32026290.9999687</v>
      </c>
      <c r="AE22" s="33">
        <v>10092528</v>
      </c>
      <c r="AF22" s="33">
        <v>580168</v>
      </c>
      <c r="AG22" s="33">
        <v>4839932</v>
      </c>
      <c r="AH22" s="33">
        <v>3148033</v>
      </c>
      <c r="AI22" s="33">
        <v>0</v>
      </c>
      <c r="AJ22" s="33">
        <v>434364</v>
      </c>
      <c r="AK22" s="33">
        <v>19253971</v>
      </c>
      <c r="AL22" s="33">
        <v>2967036.9999960898</v>
      </c>
      <c r="AM22" s="33">
        <v>802786</v>
      </c>
    </row>
    <row r="23" spans="2:39" x14ac:dyDescent="0.25">
      <c r="B23" s="9" t="s">
        <v>127</v>
      </c>
      <c r="C23" s="10" t="s">
        <v>70</v>
      </c>
      <c r="D23" s="11" t="s">
        <v>191</v>
      </c>
      <c r="E23" s="12">
        <v>43921</v>
      </c>
      <c r="F23" s="30">
        <v>576494000</v>
      </c>
      <c r="G23" s="30">
        <v>195926999.99974999</v>
      </c>
      <c r="H23" s="30">
        <v>148658000</v>
      </c>
      <c r="I23" s="30">
        <v>47268999.999750003</v>
      </c>
      <c r="J23" s="13">
        <v>1.3179714512480101</v>
      </c>
      <c r="K23" s="30">
        <v>6473000</v>
      </c>
      <c r="L23" s="13">
        <v>1.2744285541284599</v>
      </c>
      <c r="M23" s="30">
        <v>59010000</v>
      </c>
      <c r="N23" s="14">
        <v>29.6171835282294</v>
      </c>
      <c r="O23" s="30">
        <v>29571000</v>
      </c>
      <c r="P23" s="14">
        <v>135.301982714795</v>
      </c>
      <c r="Q23" s="30">
        <v>40808000</v>
      </c>
      <c r="R23" s="30">
        <v>90515000</v>
      </c>
      <c r="S23" s="14">
        <v>121.727448489168</v>
      </c>
      <c r="T23" s="14">
        <v>151.34463201742599</v>
      </c>
      <c r="U23" s="14">
        <v>16.042649302631599</v>
      </c>
      <c r="W23" s="33">
        <v>361341000</v>
      </c>
      <c r="X23" s="33">
        <v>300952000</v>
      </c>
      <c r="Y23" s="15">
        <v>0.626790565036354</v>
      </c>
      <c r="Z23" s="15">
        <v>4.3006546060508102</v>
      </c>
      <c r="AA23" s="15">
        <v>3.1225352229557801E-2</v>
      </c>
      <c r="AB23" s="15">
        <v>0.24172734342340799</v>
      </c>
      <c r="AD23" s="33">
        <v>9112000</v>
      </c>
      <c r="AE23" s="33">
        <v>74908000</v>
      </c>
      <c r="AF23" s="33">
        <v>498999.99999951199</v>
      </c>
      <c r="AG23" s="33">
        <v>9261000</v>
      </c>
      <c r="AH23" s="33">
        <v>10052000</v>
      </c>
      <c r="AI23" s="33">
        <v>3000</v>
      </c>
      <c r="AJ23" s="33">
        <v>353000</v>
      </c>
      <c r="AK23" s="33">
        <v>776000</v>
      </c>
      <c r="AL23" s="33">
        <v>0</v>
      </c>
      <c r="AM23" s="33">
        <v>-11918000</v>
      </c>
    </row>
    <row r="24" spans="2:39" x14ac:dyDescent="0.25">
      <c r="B24" s="9" t="s">
        <v>202</v>
      </c>
      <c r="C24" s="10" t="s">
        <v>71</v>
      </c>
      <c r="D24" s="11" t="s">
        <v>189</v>
      </c>
      <c r="E24" s="12">
        <v>44012</v>
      </c>
      <c r="F24" s="30">
        <v>14832800.9999844</v>
      </c>
      <c r="G24" s="30">
        <v>4980706.9999921899</v>
      </c>
      <c r="H24" s="30">
        <v>4189632.9999960898</v>
      </c>
      <c r="I24" s="30">
        <v>791073.99999609403</v>
      </c>
      <c r="J24" s="13">
        <v>1.18881701571445</v>
      </c>
      <c r="K24" s="30">
        <v>13302.9999999847</v>
      </c>
      <c r="L24" s="13">
        <v>1.18564179726491</v>
      </c>
      <c r="M24" s="30">
        <v>4336862</v>
      </c>
      <c r="N24" s="14">
        <v>0.5521365448094</v>
      </c>
      <c r="O24" s="30">
        <v>3600228</v>
      </c>
      <c r="P24" s="14">
        <v>149.42625336022999</v>
      </c>
      <c r="Q24" s="30">
        <v>3926997.9999960898</v>
      </c>
      <c r="R24" s="30">
        <v>5382560</v>
      </c>
      <c r="S24" s="14">
        <v>131.32406141306299</v>
      </c>
      <c r="T24" s="14">
        <v>131.876197957899</v>
      </c>
      <c r="U24" s="14">
        <v>-17.5500554023311</v>
      </c>
      <c r="W24" s="33">
        <v>0</v>
      </c>
      <c r="X24" s="33">
        <v>-224907.99999975599</v>
      </c>
      <c r="Y24" s="15">
        <v>0</v>
      </c>
      <c r="Z24" s="15">
        <v>0</v>
      </c>
      <c r="AA24" s="15"/>
      <c r="AB24" s="15"/>
      <c r="AD24" s="33">
        <v>9362993</v>
      </c>
      <c r="AE24" s="33">
        <v>0</v>
      </c>
      <c r="AF24" s="33">
        <v>202351</v>
      </c>
      <c r="AG24" s="33">
        <v>5541342</v>
      </c>
      <c r="AH24" s="33">
        <v>0</v>
      </c>
      <c r="AI24" s="33">
        <v>0</v>
      </c>
      <c r="AJ24" s="33">
        <v>371442</v>
      </c>
      <c r="AK24" s="33">
        <v>3394557.9999960898</v>
      </c>
      <c r="AL24" s="33">
        <v>0</v>
      </c>
      <c r="AM24" s="33">
        <v>-146700</v>
      </c>
    </row>
    <row r="25" spans="2:39" x14ac:dyDescent="0.25">
      <c r="B25" s="9" t="s">
        <v>128</v>
      </c>
      <c r="C25" s="10" t="s">
        <v>72</v>
      </c>
      <c r="D25" s="11" t="s">
        <v>194</v>
      </c>
      <c r="E25" s="12">
        <v>43951</v>
      </c>
      <c r="F25" s="30">
        <v>483121.73900048801</v>
      </c>
      <c r="G25" s="30">
        <v>401566.43800000002</v>
      </c>
      <c r="H25" s="30">
        <v>175070.084</v>
      </c>
      <c r="I25" s="30">
        <v>226496.35399999999</v>
      </c>
      <c r="J25" s="13">
        <v>2.2937467602969299</v>
      </c>
      <c r="K25" s="30">
        <v>244461.84299999999</v>
      </c>
      <c r="L25" s="13">
        <v>0.89738115965064902</v>
      </c>
      <c r="M25" s="30">
        <v>495511.304</v>
      </c>
      <c r="N25" s="14">
        <v>177.60697439103399</v>
      </c>
      <c r="O25" s="30">
        <v>53295.25</v>
      </c>
      <c r="P25" s="14">
        <v>38.720186290622202</v>
      </c>
      <c r="Q25" s="30">
        <v>63966.381999999998</v>
      </c>
      <c r="R25" s="30">
        <v>699828.86100000003</v>
      </c>
      <c r="S25" s="14">
        <v>32.905041222635198</v>
      </c>
      <c r="T25" s="14">
        <v>210.51201561372699</v>
      </c>
      <c r="U25" s="14">
        <v>171.791829323163</v>
      </c>
      <c r="W25" s="33">
        <v>15326.5</v>
      </c>
      <c r="X25" s="33">
        <v>14568.074000000001</v>
      </c>
      <c r="Y25" s="15">
        <v>3.1723888127489802E-2</v>
      </c>
      <c r="Z25" s="15">
        <v>5.2366665965891998E-2</v>
      </c>
      <c r="AA25" s="15">
        <v>4.2803715133946403</v>
      </c>
      <c r="AB25" s="15">
        <v>0.83688382866210298</v>
      </c>
      <c r="AD25" s="33">
        <v>292676.64299999998</v>
      </c>
      <c r="AE25" s="33">
        <v>0</v>
      </c>
      <c r="AF25" s="33">
        <v>100000.000000122</v>
      </c>
      <c r="AG25" s="33">
        <v>192709.315</v>
      </c>
      <c r="AH25" s="33">
        <v>0</v>
      </c>
      <c r="AI25" s="33">
        <v>0</v>
      </c>
      <c r="AJ25" s="33">
        <v>0</v>
      </c>
      <c r="AK25" s="33">
        <v>0</v>
      </c>
      <c r="AL25" s="33">
        <v>0</v>
      </c>
      <c r="AM25" s="33">
        <v>-32.671999999999997</v>
      </c>
    </row>
    <row r="26" spans="2:39" x14ac:dyDescent="0.25">
      <c r="B26" s="9" t="s">
        <v>129</v>
      </c>
      <c r="C26" s="10" t="s">
        <v>73</v>
      </c>
      <c r="D26" s="11" t="s">
        <v>193</v>
      </c>
      <c r="E26" s="12">
        <v>43921</v>
      </c>
      <c r="F26" s="30">
        <v>2671880.9010000001</v>
      </c>
      <c r="G26" s="30">
        <v>1360447.1359999999</v>
      </c>
      <c r="H26" s="30">
        <v>1124773.1159999999</v>
      </c>
      <c r="I26" s="30">
        <v>235674.02</v>
      </c>
      <c r="J26" s="13">
        <v>1.20953027472569</v>
      </c>
      <c r="K26" s="30">
        <v>134456.609</v>
      </c>
      <c r="L26" s="13">
        <v>1.0899891805384001</v>
      </c>
      <c r="M26" s="30">
        <v>380536.78499999997</v>
      </c>
      <c r="N26" s="14">
        <v>31.8000658201927</v>
      </c>
      <c r="O26" s="30">
        <v>628237.14599999995</v>
      </c>
      <c r="P26" s="14">
        <v>148.58312091953101</v>
      </c>
      <c r="Q26" s="30">
        <v>1163624.7290000001</v>
      </c>
      <c r="R26" s="30">
        <v>363611.16700000002</v>
      </c>
      <c r="S26" s="14">
        <v>288.01707734679798</v>
      </c>
      <c r="T26" s="14">
        <v>319.81714316690301</v>
      </c>
      <c r="U26" s="14">
        <v>171.234022247372</v>
      </c>
      <c r="W26" s="33">
        <v>303692.315</v>
      </c>
      <c r="X26" s="33">
        <v>281070.33</v>
      </c>
      <c r="Y26" s="15">
        <v>0.113662369788362</v>
      </c>
      <c r="Z26" s="15">
        <v>0.341552490475588</v>
      </c>
      <c r="AA26" s="15">
        <v>-0.297435679266637</v>
      </c>
      <c r="AB26" s="15">
        <v>0.92344976526685096</v>
      </c>
      <c r="AD26" s="33">
        <v>889152.68800097704</v>
      </c>
      <c r="AE26" s="33">
        <v>0</v>
      </c>
      <c r="AF26" s="33">
        <v>30000</v>
      </c>
      <c r="AG26" s="33">
        <v>988497.31</v>
      </c>
      <c r="AH26" s="33">
        <v>0</v>
      </c>
      <c r="AI26" s="33">
        <v>0</v>
      </c>
      <c r="AJ26" s="33">
        <v>0</v>
      </c>
      <c r="AK26" s="33">
        <v>5040.7730000000001</v>
      </c>
      <c r="AL26" s="33">
        <v>0</v>
      </c>
      <c r="AM26" s="33">
        <v>-134385.39499999999</v>
      </c>
    </row>
    <row r="27" spans="2:39" x14ac:dyDescent="0.25">
      <c r="B27" s="9" t="s">
        <v>130</v>
      </c>
      <c r="C27" s="10" t="s">
        <v>74</v>
      </c>
      <c r="D27" s="11" t="s">
        <v>190</v>
      </c>
      <c r="E27" s="12">
        <v>44012</v>
      </c>
      <c r="F27" s="30">
        <v>138784221</v>
      </c>
      <c r="G27" s="30">
        <v>22143436</v>
      </c>
      <c r="H27" s="30">
        <v>30553919.9999687</v>
      </c>
      <c r="I27" s="30">
        <v>-8410483.9999687504</v>
      </c>
      <c r="J27" s="13">
        <v>0.72473306207575705</v>
      </c>
      <c r="K27" s="30">
        <v>1969239</v>
      </c>
      <c r="L27" s="13">
        <v>0.66028179035674806</v>
      </c>
      <c r="M27" s="30">
        <v>33773686.999968797</v>
      </c>
      <c r="N27" s="14">
        <v>10.495242050426899</v>
      </c>
      <c r="O27" s="30">
        <v>21608794</v>
      </c>
      <c r="P27" s="14">
        <v>115.166073517641</v>
      </c>
      <c r="Q27" s="30">
        <v>13994505</v>
      </c>
      <c r="R27" s="30">
        <v>39695934</v>
      </c>
      <c r="S27" s="14">
        <v>63.457655386067898</v>
      </c>
      <c r="T27" s="14">
        <v>73.952897436451195</v>
      </c>
      <c r="U27" s="14">
        <v>-41.2131760811899</v>
      </c>
      <c r="W27" s="33">
        <v>10599892</v>
      </c>
      <c r="X27" s="33">
        <v>4921359</v>
      </c>
      <c r="Y27" s="15">
        <v>7.6376780613936698E-2</v>
      </c>
      <c r="Z27" s="15">
        <v>0.16192803875193901</v>
      </c>
      <c r="AA27" s="15">
        <v>-7.22778118871793E-2</v>
      </c>
      <c r="AB27" s="15">
        <v>0.100235077866673</v>
      </c>
      <c r="AD27" s="33">
        <v>65460510</v>
      </c>
      <c r="AE27" s="33">
        <v>0</v>
      </c>
      <c r="AF27" s="33">
        <v>875074</v>
      </c>
      <c r="AG27" s="33">
        <v>30910333.9999687</v>
      </c>
      <c r="AH27" s="33">
        <v>420690</v>
      </c>
      <c r="AI27" s="33">
        <v>-2518525.9999960898</v>
      </c>
      <c r="AJ27" s="33">
        <v>2155588</v>
      </c>
      <c r="AK27" s="33">
        <v>35658139</v>
      </c>
      <c r="AL27" s="33">
        <v>-245149</v>
      </c>
      <c r="AM27" s="33">
        <v>-1795639.99999805</v>
      </c>
    </row>
    <row r="28" spans="2:39" x14ac:dyDescent="0.25">
      <c r="B28" t="s">
        <v>203</v>
      </c>
      <c r="C28" s="10" t="s">
        <v>75</v>
      </c>
      <c r="D28" s="11" t="s">
        <v>190</v>
      </c>
      <c r="E28" s="12">
        <v>44012</v>
      </c>
      <c r="F28" s="30">
        <v>24307889.859000001</v>
      </c>
      <c r="G28" s="30">
        <v>6974688.9780000001</v>
      </c>
      <c r="H28" s="30">
        <v>6191095.25</v>
      </c>
      <c r="I28" s="30">
        <v>783593.728</v>
      </c>
      <c r="J28" s="13">
        <v>1.1265678682611899</v>
      </c>
      <c r="K28" s="30">
        <v>613050.348</v>
      </c>
      <c r="L28" s="13">
        <v>1.02754656052093</v>
      </c>
      <c r="M28" s="30">
        <v>3450793.3870000001</v>
      </c>
      <c r="N28" s="14">
        <v>31.977881682425501</v>
      </c>
      <c r="O28" s="30">
        <v>4375853.7510000002</v>
      </c>
      <c r="P28" s="14">
        <v>228.25292239966799</v>
      </c>
      <c r="Q28" s="30">
        <v>3396167.5159999998</v>
      </c>
      <c r="R28" s="30">
        <v>4805611.7290000003</v>
      </c>
      <c r="S28" s="14">
        <v>127.207562190481</v>
      </c>
      <c r="T28" s="14">
        <v>159.18544387281901</v>
      </c>
      <c r="U28" s="14">
        <v>-69.0674785268493</v>
      </c>
      <c r="W28" s="33">
        <v>4237247.1209960897</v>
      </c>
      <c r="X28" s="33">
        <v>2673699.2299960898</v>
      </c>
      <c r="Y28" s="15">
        <v>0.17431571171240601</v>
      </c>
      <c r="Z28" s="15">
        <v>0.36320159231603599</v>
      </c>
      <c r="AA28" s="15">
        <v>0.30187801949563398</v>
      </c>
      <c r="AB28" s="15">
        <v>0.217701363328379</v>
      </c>
      <c r="AD28" s="33">
        <v>11666378.150984401</v>
      </c>
      <c r="AE28" s="33">
        <v>0</v>
      </c>
      <c r="AF28" s="33">
        <v>701988.37800000003</v>
      </c>
      <c r="AG28" s="33">
        <v>2996894.2569960901</v>
      </c>
      <c r="AH28" s="33">
        <v>0</v>
      </c>
      <c r="AI28" s="33">
        <v>0</v>
      </c>
      <c r="AJ28" s="33">
        <v>656900.24300000002</v>
      </c>
      <c r="AK28" s="33">
        <v>6712272.9790000003</v>
      </c>
      <c r="AL28" s="33">
        <v>0</v>
      </c>
      <c r="AM28" s="33">
        <v>598322.29399999999</v>
      </c>
    </row>
    <row r="29" spans="2:39" x14ac:dyDescent="0.25">
      <c r="B29" s="9" t="s">
        <v>131</v>
      </c>
      <c r="C29" s="10" t="s">
        <v>76</v>
      </c>
      <c r="D29" s="11" t="s">
        <v>186</v>
      </c>
      <c r="E29" s="12">
        <v>43921</v>
      </c>
      <c r="F29" s="30">
        <v>6280242.4120078096</v>
      </c>
      <c r="G29" s="30">
        <v>3935341.9440000001</v>
      </c>
      <c r="H29" s="30">
        <v>1417389.89500195</v>
      </c>
      <c r="I29" s="30">
        <v>2517952.0490000001</v>
      </c>
      <c r="J29" s="13">
        <v>2.7764710034098199</v>
      </c>
      <c r="K29" s="30">
        <v>2003075.064</v>
      </c>
      <c r="L29" s="13">
        <v>1.3632571297512199</v>
      </c>
      <c r="M29" s="30">
        <v>2659345.3810000001</v>
      </c>
      <c r="N29" s="14">
        <v>203.36969810095599</v>
      </c>
      <c r="O29" s="30">
        <v>589567.05299999996</v>
      </c>
      <c r="P29" s="14">
        <v>59.858003194036399</v>
      </c>
      <c r="Q29" s="30">
        <v>902845.17799999996</v>
      </c>
      <c r="R29" s="30">
        <v>3999069.4339999999</v>
      </c>
      <c r="S29" s="14">
        <v>60.956230463867499</v>
      </c>
      <c r="T29" s="14">
        <v>264.32592856464902</v>
      </c>
      <c r="U29" s="14">
        <v>204.467925370671</v>
      </c>
      <c r="W29" s="33">
        <v>1078918.375</v>
      </c>
      <c r="X29" s="33">
        <v>58238.366000000002</v>
      </c>
      <c r="Y29" s="15">
        <v>0.171795657590847</v>
      </c>
      <c r="Z29" s="15">
        <v>0.2883515181861</v>
      </c>
      <c r="AA29" s="15">
        <v>0.26520127437834201</v>
      </c>
      <c r="AB29" s="15">
        <v>0.41293697588553202</v>
      </c>
      <c r="AD29" s="33">
        <v>3741634.9279999998</v>
      </c>
      <c r="AE29" s="33">
        <v>42.527999999999999</v>
      </c>
      <c r="AF29" s="33">
        <v>534000</v>
      </c>
      <c r="AG29" s="33">
        <v>3141294.057</v>
      </c>
      <c r="AH29" s="33">
        <v>0</v>
      </c>
      <c r="AI29" s="33">
        <v>0</v>
      </c>
      <c r="AJ29" s="33">
        <v>54859.669000000002</v>
      </c>
      <c r="AK29" s="33">
        <v>0</v>
      </c>
      <c r="AL29" s="33">
        <v>0</v>
      </c>
      <c r="AM29" s="33">
        <v>11481.201999999999</v>
      </c>
    </row>
    <row r="30" spans="2:39" x14ac:dyDescent="0.25">
      <c r="B30" s="9" t="s">
        <v>132</v>
      </c>
      <c r="C30" s="10" t="s">
        <v>77</v>
      </c>
      <c r="D30" s="11" t="s">
        <v>186</v>
      </c>
      <c r="E30" s="12">
        <v>43921</v>
      </c>
      <c r="F30" s="30">
        <v>1146083.379</v>
      </c>
      <c r="G30" s="30">
        <v>465161.913</v>
      </c>
      <c r="H30" s="30">
        <v>409160.978</v>
      </c>
      <c r="I30" s="30">
        <v>56000.934999999998</v>
      </c>
      <c r="J30" s="13">
        <v>1.13686773180052</v>
      </c>
      <c r="K30" s="30">
        <v>155621.481</v>
      </c>
      <c r="L30" s="13">
        <v>0.756524812099997</v>
      </c>
      <c r="M30" s="30">
        <v>699473.87300000002</v>
      </c>
      <c r="N30" s="14">
        <v>60.070578032871701</v>
      </c>
      <c r="O30" s="30">
        <v>162459.73499999999</v>
      </c>
      <c r="P30" s="14">
        <v>62.710174236912302</v>
      </c>
      <c r="Q30" s="30">
        <v>254108.391</v>
      </c>
      <c r="R30" s="30">
        <v>894830.77300000004</v>
      </c>
      <c r="S30" s="14">
        <v>76.672894630115493</v>
      </c>
      <c r="T30" s="14">
        <v>136.74347266298699</v>
      </c>
      <c r="U30" s="14">
        <v>74.033298426074893</v>
      </c>
      <c r="W30" s="33">
        <v>517568.98100000003</v>
      </c>
      <c r="X30" s="33">
        <v>504861.48499999999</v>
      </c>
      <c r="Y30" s="15">
        <v>0.45159801676170902</v>
      </c>
      <c r="Z30" s="15">
        <v>2.06293824246386</v>
      </c>
      <c r="AA30" s="15">
        <v>0.18008898605156001</v>
      </c>
      <c r="AB30" s="15">
        <v>0.34870484249549899</v>
      </c>
      <c r="AD30" s="33">
        <v>250889.22700000001</v>
      </c>
      <c r="AE30" s="33">
        <v>0</v>
      </c>
      <c r="AF30" s="33">
        <v>71430</v>
      </c>
      <c r="AG30" s="33">
        <v>258340.31700000001</v>
      </c>
      <c r="AH30" s="33">
        <v>0</v>
      </c>
      <c r="AI30" s="33">
        <v>0</v>
      </c>
      <c r="AJ30" s="33">
        <v>0</v>
      </c>
      <c r="AK30" s="33">
        <v>0</v>
      </c>
      <c r="AL30" s="33">
        <v>-449.24200000000002</v>
      </c>
      <c r="AM30" s="33">
        <v>-78431.847999999998</v>
      </c>
    </row>
    <row r="31" spans="2:39" x14ac:dyDescent="0.25">
      <c r="B31" s="9" t="s">
        <v>133</v>
      </c>
      <c r="C31" s="10" t="s">
        <v>78</v>
      </c>
      <c r="D31" s="11" t="s">
        <v>195</v>
      </c>
      <c r="E31" s="12">
        <v>43921</v>
      </c>
      <c r="F31" s="30">
        <v>1416504.639</v>
      </c>
      <c r="G31" s="30">
        <v>810851.46</v>
      </c>
      <c r="H31" s="30">
        <v>608154.32299999997</v>
      </c>
      <c r="I31" s="31">
        <v>202697.13699999999</v>
      </c>
      <c r="J31" s="13">
        <v>1.33329885085732</v>
      </c>
      <c r="K31" s="30">
        <v>319414.01899999997</v>
      </c>
      <c r="L31" s="13">
        <v>0.80808015731236105</v>
      </c>
      <c r="M31" s="30">
        <v>1379193.0769980501</v>
      </c>
      <c r="N31" s="14">
        <v>62.530610520276198</v>
      </c>
      <c r="O31" s="30">
        <v>460315.19900000002</v>
      </c>
      <c r="P31" s="14">
        <v>90.114361653104396</v>
      </c>
      <c r="Q31" s="30">
        <v>329474.70299951202</v>
      </c>
      <c r="R31" s="30">
        <v>1755903.561</v>
      </c>
      <c r="S31" s="14">
        <v>50.662332365929601</v>
      </c>
      <c r="T31" s="14">
        <v>113.19294288626401</v>
      </c>
      <c r="U31" s="14">
        <v>23.0785812331596</v>
      </c>
      <c r="W31" s="33">
        <v>78094.475000000006</v>
      </c>
      <c r="X31" s="33">
        <v>74489.933999999994</v>
      </c>
      <c r="Y31" s="15">
        <v>5.51318173268373E-2</v>
      </c>
      <c r="Z31" s="15">
        <v>1.05358678659657</v>
      </c>
      <c r="AA31" s="15">
        <v>-0.46473139104898997</v>
      </c>
      <c r="AB31" s="15">
        <v>0.74202320970827695</v>
      </c>
      <c r="AD31" s="33">
        <v>44830.357999938999</v>
      </c>
      <c r="AE31" s="33">
        <v>29292.131000000001</v>
      </c>
      <c r="AF31" s="33">
        <v>44000</v>
      </c>
      <c r="AG31" s="33">
        <v>254070.73300000001</v>
      </c>
      <c r="AH31" s="33">
        <v>0</v>
      </c>
      <c r="AI31" s="33">
        <v>0</v>
      </c>
      <c r="AJ31" s="33">
        <v>22994.788</v>
      </c>
      <c r="AK31" s="33">
        <v>48475.190999999999</v>
      </c>
      <c r="AL31" s="33">
        <v>0</v>
      </c>
      <c r="AM31" s="33">
        <v>-324710.35399999999</v>
      </c>
    </row>
    <row r="32" spans="2:39" x14ac:dyDescent="0.25">
      <c r="B32" s="9" t="s">
        <v>134</v>
      </c>
      <c r="C32" s="10" t="s">
        <v>79</v>
      </c>
      <c r="D32" s="11" t="s">
        <v>189</v>
      </c>
      <c r="E32" s="12">
        <v>44012</v>
      </c>
      <c r="F32" s="30">
        <v>30461849.953000002</v>
      </c>
      <c r="G32" s="30">
        <v>11750123.5079844</v>
      </c>
      <c r="H32" s="30">
        <v>12391467.523</v>
      </c>
      <c r="I32" s="30">
        <v>-641344.01501562505</v>
      </c>
      <c r="J32" s="13">
        <v>0.94824309438536103</v>
      </c>
      <c r="K32" s="30">
        <v>145076.00200000001</v>
      </c>
      <c r="L32" s="13">
        <v>0.93653536067813503</v>
      </c>
      <c r="M32" s="30">
        <v>10420345.785</v>
      </c>
      <c r="N32" s="14">
        <v>2.5060281970290799</v>
      </c>
      <c r="O32" s="30">
        <v>10414645.181</v>
      </c>
      <c r="P32" s="14">
        <v>179.90152834262699</v>
      </c>
      <c r="Q32" s="30">
        <v>9247372.9499999993</v>
      </c>
      <c r="R32" s="30">
        <v>13271821.459000001</v>
      </c>
      <c r="S32" s="14">
        <v>125.418137679342</v>
      </c>
      <c r="T32" s="14">
        <v>127.92416587634899</v>
      </c>
      <c r="U32" s="14">
        <v>-51.977362466277597</v>
      </c>
      <c r="W32" s="33">
        <v>1446539.38599805</v>
      </c>
      <c r="X32" s="33">
        <v>-484806.89400195301</v>
      </c>
      <c r="Y32" s="15">
        <v>4.7486918497379502E-2</v>
      </c>
      <c r="Z32" s="15">
        <v>8.0411099868506405E-2</v>
      </c>
      <c r="AA32" s="15">
        <v>0.37886550363211402</v>
      </c>
      <c r="AB32" s="15">
        <v>1</v>
      </c>
      <c r="AD32" s="33">
        <v>17989299.84</v>
      </c>
      <c r="AE32" s="33">
        <v>0</v>
      </c>
      <c r="AF32" s="33">
        <v>325539.96600000001</v>
      </c>
      <c r="AG32" s="33">
        <v>8186636.801</v>
      </c>
      <c r="AH32" s="33">
        <v>0</v>
      </c>
      <c r="AI32" s="33">
        <v>0</v>
      </c>
      <c r="AJ32" s="33">
        <v>701308.15799902298</v>
      </c>
      <c r="AK32" s="33">
        <v>8426151.1999921892</v>
      </c>
      <c r="AL32" s="33">
        <v>0</v>
      </c>
      <c r="AM32" s="33">
        <v>349663.71500000003</v>
      </c>
    </row>
    <row r="33" spans="2:39" x14ac:dyDescent="0.25">
      <c r="B33" s="9" t="s">
        <v>135</v>
      </c>
      <c r="C33" s="10" t="s">
        <v>80</v>
      </c>
      <c r="D33" s="11" t="s">
        <v>196</v>
      </c>
      <c r="E33" s="12">
        <v>43921</v>
      </c>
      <c r="F33" s="30">
        <v>3271515.1460000002</v>
      </c>
      <c r="G33" s="30">
        <v>2466983.7289999998</v>
      </c>
      <c r="H33" s="30">
        <v>1609079.223</v>
      </c>
      <c r="I33" s="30">
        <v>857904.50600000005</v>
      </c>
      <c r="J33" s="13">
        <v>1.5331648645624201</v>
      </c>
      <c r="K33" s="30">
        <v>1117473.108</v>
      </c>
      <c r="L33" s="13">
        <v>0.83868500799144396</v>
      </c>
      <c r="M33" s="30">
        <v>615175.20600000001</v>
      </c>
      <c r="N33" s="14">
        <v>163.48607476218601</v>
      </c>
      <c r="O33" s="30">
        <v>1056738.456</v>
      </c>
      <c r="P33" s="14">
        <v>154.60060826968399</v>
      </c>
      <c r="Q33" s="30">
        <v>308411.35399999999</v>
      </c>
      <c r="R33" s="30">
        <v>1065522.4110000001</v>
      </c>
      <c r="S33" s="14">
        <v>26.050153026764701</v>
      </c>
      <c r="T33" s="14">
        <v>189.53622778900899</v>
      </c>
      <c r="U33" s="14">
        <v>34.935619519325002</v>
      </c>
      <c r="W33" s="33">
        <v>608274.68900000001</v>
      </c>
      <c r="X33" s="33">
        <v>-100100.764</v>
      </c>
      <c r="Y33" s="15">
        <v>0.18593057401682</v>
      </c>
      <c r="Z33" s="15">
        <v>0.52618085311783902</v>
      </c>
      <c r="AA33" s="15">
        <v>-4.4446861736869299E-2</v>
      </c>
      <c r="AB33" s="15">
        <v>0.41715414037229498</v>
      </c>
      <c r="AD33" s="33">
        <v>1155709.6950000001</v>
      </c>
      <c r="AE33" s="33">
        <v>308.59300000000002</v>
      </c>
      <c r="AF33" s="33">
        <v>44307.514000000003</v>
      </c>
      <c r="AG33" s="33">
        <v>536083.65999951202</v>
      </c>
      <c r="AH33" s="33">
        <v>253188.868999756</v>
      </c>
      <c r="AI33" s="33">
        <v>0</v>
      </c>
      <c r="AJ33" s="33">
        <v>85705.293000000005</v>
      </c>
      <c r="AK33" s="33">
        <v>560452.505</v>
      </c>
      <c r="AL33" s="33">
        <v>95757.025999999998</v>
      </c>
      <c r="AM33" s="33">
        <v>-419785.17200000002</v>
      </c>
    </row>
    <row r="34" spans="2:39" x14ac:dyDescent="0.25">
      <c r="B34" s="9" t="s">
        <v>136</v>
      </c>
      <c r="C34" s="10" t="s">
        <v>81</v>
      </c>
      <c r="D34" s="11" t="s">
        <v>186</v>
      </c>
      <c r="E34" s="12">
        <v>43921</v>
      </c>
      <c r="F34" s="30">
        <v>21460576.0679687</v>
      </c>
      <c r="G34" s="30">
        <v>11273400.955</v>
      </c>
      <c r="H34" s="30">
        <v>8323843.6569999997</v>
      </c>
      <c r="I34" s="30">
        <v>2949557.298</v>
      </c>
      <c r="J34" s="13">
        <v>1.3543503962282599</v>
      </c>
      <c r="K34" s="30">
        <v>1051518.3130000001</v>
      </c>
      <c r="L34" s="13">
        <v>1.22802434346522</v>
      </c>
      <c r="M34" s="30">
        <v>3866224.75</v>
      </c>
      <c r="N34" s="14">
        <v>24.477792753779799</v>
      </c>
      <c r="O34" s="30">
        <v>5894708.9309999999</v>
      </c>
      <c r="P34" s="14">
        <v>137.220114735886</v>
      </c>
      <c r="Q34" s="30">
        <v>5855260.307</v>
      </c>
      <c r="R34" s="30">
        <v>5116015.8739999998</v>
      </c>
      <c r="S34" s="14">
        <v>103.004650612595</v>
      </c>
      <c r="T34" s="14">
        <v>127.482443366433</v>
      </c>
      <c r="U34" s="14">
        <v>-9.7376713694538903</v>
      </c>
      <c r="W34" s="33">
        <v>2287479.912</v>
      </c>
      <c r="X34" s="33">
        <v>501150.66200000001</v>
      </c>
      <c r="Y34" s="15">
        <v>0.106589865283895</v>
      </c>
      <c r="Z34" s="15">
        <v>0.21483881768392199</v>
      </c>
      <c r="AA34" s="15">
        <v>-0.27990398151305301</v>
      </c>
      <c r="AB34" s="15">
        <v>0.51206454266793999</v>
      </c>
      <c r="AD34" s="33">
        <v>10526587.584000001</v>
      </c>
      <c r="AE34" s="33">
        <v>120836.083</v>
      </c>
      <c r="AF34" s="33">
        <v>106776.004</v>
      </c>
      <c r="AG34" s="33">
        <v>3943484.4360000002</v>
      </c>
      <c r="AH34" s="33">
        <v>7434999.6440000003</v>
      </c>
      <c r="AI34" s="33">
        <v>0</v>
      </c>
      <c r="AJ34" s="33">
        <v>0</v>
      </c>
      <c r="AK34" s="33">
        <v>1182572.169</v>
      </c>
      <c r="AL34" s="33">
        <v>12929.39</v>
      </c>
      <c r="AM34" s="33">
        <v>-2154174.0589999999</v>
      </c>
    </row>
    <row r="35" spans="2:39" x14ac:dyDescent="0.25">
      <c r="B35" s="9" t="s">
        <v>137</v>
      </c>
      <c r="C35" s="10" t="s">
        <v>82</v>
      </c>
      <c r="D35" s="11" t="s">
        <v>185</v>
      </c>
      <c r="E35" s="12">
        <v>44012</v>
      </c>
      <c r="F35" s="30">
        <v>7782597.5980000002</v>
      </c>
      <c r="G35" s="30">
        <v>2771699.352</v>
      </c>
      <c r="H35" s="30">
        <v>1954267.834</v>
      </c>
      <c r="I35" s="30">
        <v>817431.51800000004</v>
      </c>
      <c r="J35" s="13">
        <v>1.4182801885072001</v>
      </c>
      <c r="K35" s="30">
        <v>16557.998999984698</v>
      </c>
      <c r="L35" s="13">
        <v>1.40980745068191</v>
      </c>
      <c r="M35" s="30">
        <v>1290214.7520000001</v>
      </c>
      <c r="N35" s="14">
        <v>2.3100339035627302</v>
      </c>
      <c r="O35" s="30">
        <v>577670.14099999995</v>
      </c>
      <c r="P35" s="14">
        <v>80.591719493851997</v>
      </c>
      <c r="Q35" s="30">
        <v>387336.326</v>
      </c>
      <c r="R35" s="30">
        <v>2181712.0869999998</v>
      </c>
      <c r="S35" s="14">
        <v>31.956800851709001</v>
      </c>
      <c r="T35" s="14">
        <v>34.266834755253498</v>
      </c>
      <c r="U35" s="14">
        <v>-46.324884738598499</v>
      </c>
      <c r="W35" s="33">
        <v>298556.495</v>
      </c>
      <c r="X35" s="33">
        <v>-228444.43900000001</v>
      </c>
      <c r="Y35" s="15">
        <v>3.8362062439991899E-2</v>
      </c>
      <c r="Z35" s="15">
        <v>7.8190206575091001E-2</v>
      </c>
      <c r="AA35" s="15">
        <v>-9.68508717588149</v>
      </c>
      <c r="AB35" s="15">
        <v>1</v>
      </c>
      <c r="AD35" s="33">
        <v>3818336.1839999999</v>
      </c>
      <c r="AE35" s="33">
        <v>0</v>
      </c>
      <c r="AF35" s="33">
        <v>159999.99999975599</v>
      </c>
      <c r="AG35" s="33">
        <v>2966366.0660000001</v>
      </c>
      <c r="AH35" s="33">
        <v>0</v>
      </c>
      <c r="AI35" s="33">
        <v>0</v>
      </c>
      <c r="AJ35" s="33">
        <v>625273.21100000001</v>
      </c>
      <c r="AK35" s="33">
        <v>2491751.02</v>
      </c>
      <c r="AL35" s="33">
        <v>0</v>
      </c>
      <c r="AM35" s="33">
        <v>-2425054.1129999999</v>
      </c>
    </row>
    <row r="36" spans="2:39" x14ac:dyDescent="0.25">
      <c r="B36" s="9" t="s">
        <v>138</v>
      </c>
      <c r="C36" s="10" t="s">
        <v>83</v>
      </c>
      <c r="D36" s="11" t="s">
        <v>197</v>
      </c>
      <c r="E36" s="12">
        <v>44012</v>
      </c>
      <c r="F36" s="30">
        <v>28453722.713</v>
      </c>
      <c r="G36" s="30">
        <v>6013393.7680000002</v>
      </c>
      <c r="H36" s="30">
        <v>6922146.4789921902</v>
      </c>
      <c r="I36" s="30">
        <v>-908752.71099218703</v>
      </c>
      <c r="J36" s="13">
        <v>0.86871807556326497</v>
      </c>
      <c r="K36" s="30">
        <v>1899058.72</v>
      </c>
      <c r="L36" s="13">
        <v>0.59437272246214001</v>
      </c>
      <c r="M36" s="30">
        <v>5247349.0580000002</v>
      </c>
      <c r="N36" s="14">
        <v>65.143478320562295</v>
      </c>
      <c r="O36" s="30">
        <v>5972860.2889999999</v>
      </c>
      <c r="P36" s="14">
        <v>204.88723737187701</v>
      </c>
      <c r="Q36" s="30">
        <v>1360250.3629999999</v>
      </c>
      <c r="R36" s="30">
        <v>7899630.2659999998</v>
      </c>
      <c r="S36" s="14">
        <v>30.9944968429627</v>
      </c>
      <c r="T36" s="14">
        <v>96.137975163524999</v>
      </c>
      <c r="U36" s="14">
        <v>-108.74926220835199</v>
      </c>
      <c r="W36" s="33">
        <v>110388.274</v>
      </c>
      <c r="X36" s="33">
        <v>-2643696.4109999998</v>
      </c>
      <c r="Y36" s="15">
        <v>3.8795722835084198E-3</v>
      </c>
      <c r="Z36" s="15">
        <v>6.0251235095256598E-3</v>
      </c>
      <c r="AA36" s="15">
        <v>4.00728926153388</v>
      </c>
      <c r="AB36" s="15">
        <v>0.35570379513315897</v>
      </c>
      <c r="AD36" s="33">
        <v>18321329.649999999</v>
      </c>
      <c r="AE36" s="33">
        <v>0</v>
      </c>
      <c r="AF36" s="33">
        <v>365742.91</v>
      </c>
      <c r="AG36" s="33">
        <v>10614522.741984401</v>
      </c>
      <c r="AH36" s="33">
        <v>2006012.629</v>
      </c>
      <c r="AI36" s="33">
        <v>0</v>
      </c>
      <c r="AJ36" s="33">
        <v>501247.02199951198</v>
      </c>
      <c r="AK36" s="33">
        <v>4800465.5619999999</v>
      </c>
      <c r="AL36" s="33">
        <v>12407.895</v>
      </c>
      <c r="AM36" s="33">
        <v>20930.89</v>
      </c>
    </row>
    <row r="37" spans="2:39" x14ac:dyDescent="0.25">
      <c r="B37" s="9" t="s">
        <v>139</v>
      </c>
      <c r="C37" s="10" t="s">
        <v>84</v>
      </c>
      <c r="D37" s="11" t="s">
        <v>198</v>
      </c>
      <c r="E37" s="12">
        <v>43921</v>
      </c>
      <c r="F37" s="30">
        <v>34135266.000031203</v>
      </c>
      <c r="G37" s="30">
        <v>17249753</v>
      </c>
      <c r="H37" s="30">
        <v>12745306</v>
      </c>
      <c r="I37" s="30">
        <v>4504447</v>
      </c>
      <c r="J37" s="13">
        <v>1.35342007481086</v>
      </c>
      <c r="K37" s="30">
        <v>8289633</v>
      </c>
      <c r="L37" s="13">
        <v>0.703013328985435</v>
      </c>
      <c r="M37" s="30">
        <v>47857200</v>
      </c>
      <c r="N37" s="14">
        <v>46.768321381125098</v>
      </c>
      <c r="O37" s="30">
        <v>7967660.0000078101</v>
      </c>
      <c r="P37" s="14">
        <v>44.951819162117303</v>
      </c>
      <c r="Q37" s="30">
        <v>5366496</v>
      </c>
      <c r="R37" s="30">
        <v>66960144</v>
      </c>
      <c r="S37" s="14">
        <v>21.639050238591199</v>
      </c>
      <c r="T37" s="14">
        <v>68.407371619716301</v>
      </c>
      <c r="U37" s="14">
        <v>23.455552457599001</v>
      </c>
      <c r="W37" s="33">
        <v>4789830</v>
      </c>
      <c r="X37" s="33">
        <v>2019142</v>
      </c>
      <c r="Y37" s="15">
        <v>0.14031910575984499</v>
      </c>
      <c r="Z37" s="15">
        <v>0.31391843821154902</v>
      </c>
      <c r="AA37" s="15">
        <v>0.38460321138787601</v>
      </c>
      <c r="AB37" s="15">
        <v>0.41007718436827401</v>
      </c>
      <c r="AD37" s="33">
        <v>15249086</v>
      </c>
      <c r="AE37" s="33">
        <v>9113</v>
      </c>
      <c r="AF37" s="33">
        <v>500000</v>
      </c>
      <c r="AG37" s="33">
        <v>4417625</v>
      </c>
      <c r="AH37" s="33">
        <v>0</v>
      </c>
      <c r="AI37" s="33">
        <v>0</v>
      </c>
      <c r="AJ37" s="33">
        <v>440417</v>
      </c>
      <c r="AK37" s="33">
        <v>8046034</v>
      </c>
      <c r="AL37" s="33">
        <v>0</v>
      </c>
      <c r="AM37" s="33">
        <v>1845010</v>
      </c>
    </row>
    <row r="38" spans="2:39" x14ac:dyDescent="0.25">
      <c r="B38" s="9" t="s">
        <v>140</v>
      </c>
      <c r="C38" s="10" t="s">
        <v>85</v>
      </c>
      <c r="D38" s="11" t="s">
        <v>195</v>
      </c>
      <c r="E38" s="12">
        <v>43921</v>
      </c>
      <c r="F38" s="30">
        <v>524505.93200000003</v>
      </c>
      <c r="G38" s="30">
        <v>400462.64600000001</v>
      </c>
      <c r="H38" s="30">
        <v>368147.413</v>
      </c>
      <c r="I38" s="30">
        <v>32315.233</v>
      </c>
      <c r="J38" s="13">
        <v>1.0877779711572699</v>
      </c>
      <c r="K38" s="30">
        <v>244236.96400024401</v>
      </c>
      <c r="L38" s="13">
        <v>0.42435632163414999</v>
      </c>
      <c r="M38" s="30">
        <v>58448.669000000002</v>
      </c>
      <c r="N38" s="14">
        <v>376.07916717557202</v>
      </c>
      <c r="O38" s="30">
        <v>110880.46799999999</v>
      </c>
      <c r="P38" s="14">
        <v>170.735147450585</v>
      </c>
      <c r="Q38" s="30">
        <v>144285.77799999999</v>
      </c>
      <c r="R38" s="30">
        <v>97428.521999999997</v>
      </c>
      <c r="S38" s="14">
        <v>133.284583953675</v>
      </c>
      <c r="T38" s="14">
        <v>509.36375112924702</v>
      </c>
      <c r="U38" s="14">
        <v>338.62860367866199</v>
      </c>
      <c r="W38" s="33">
        <v>130257.891</v>
      </c>
      <c r="X38" s="33">
        <v>118680.628</v>
      </c>
      <c r="Y38" s="15">
        <v>0.24834398059785601</v>
      </c>
      <c r="Z38" s="15">
        <v>0.99022143164765997</v>
      </c>
      <c r="AA38" s="15">
        <v>0.10729805229231699</v>
      </c>
      <c r="AB38" s="15">
        <v>0.92000698829069705</v>
      </c>
      <c r="AD38" s="33">
        <v>118991.56600000001</v>
      </c>
      <c r="AE38" s="33">
        <v>12552.638999999999</v>
      </c>
      <c r="AF38" s="33">
        <v>42589.464999999997</v>
      </c>
      <c r="AG38" s="33">
        <v>156402.69200000001</v>
      </c>
      <c r="AH38" s="33">
        <v>0</v>
      </c>
      <c r="AI38" s="33">
        <v>0</v>
      </c>
      <c r="AJ38" s="33">
        <v>0</v>
      </c>
      <c r="AK38" s="33">
        <v>0</v>
      </c>
      <c r="AL38" s="33">
        <v>16211.5339999847</v>
      </c>
      <c r="AM38" s="33">
        <v>-96212.125</v>
      </c>
    </row>
    <row r="39" spans="2:39" x14ac:dyDescent="0.25">
      <c r="B39" s="9" t="s">
        <v>141</v>
      </c>
      <c r="C39" s="10" t="s">
        <v>86</v>
      </c>
      <c r="D39" s="11" t="s">
        <v>195</v>
      </c>
      <c r="E39" s="12">
        <v>43921</v>
      </c>
      <c r="F39" s="30">
        <v>1692129.845</v>
      </c>
      <c r="G39" s="30">
        <v>1632041.1529999999</v>
      </c>
      <c r="H39" s="30">
        <v>1488430.69299805</v>
      </c>
      <c r="I39" s="30">
        <v>143610.460001953</v>
      </c>
      <c r="J39" s="13">
        <v>1.0964844790414601</v>
      </c>
      <c r="K39" s="30">
        <v>302629.57400000002</v>
      </c>
      <c r="L39" s="13">
        <v>0.89316323914408702</v>
      </c>
      <c r="M39" s="30">
        <v>1393945.1839999999</v>
      </c>
      <c r="N39" s="14">
        <v>78.157052293419795</v>
      </c>
      <c r="O39" s="30">
        <v>1398983.986</v>
      </c>
      <c r="P39" s="14">
        <v>361.30131998052798</v>
      </c>
      <c r="Q39" s="30">
        <v>1289304.4129999999</v>
      </c>
      <c r="R39" s="30">
        <v>1811609.4350000001</v>
      </c>
      <c r="S39" s="14">
        <v>256.20841872040199</v>
      </c>
      <c r="T39" s="14">
        <v>334.365471013822</v>
      </c>
      <c r="U39" s="14">
        <v>-26.935848966706502</v>
      </c>
      <c r="W39" s="33">
        <v>36457.038999999997</v>
      </c>
      <c r="X39" s="33">
        <v>24699.214</v>
      </c>
      <c r="Y39" s="15">
        <v>2.1545059977361201E-2</v>
      </c>
      <c r="Z39" s="15">
        <v>0.20849373409146199</v>
      </c>
      <c r="AA39" s="15">
        <v>2.8288949631946201</v>
      </c>
      <c r="AB39" s="15">
        <v>0.54184844797709997</v>
      </c>
      <c r="AD39" s="33">
        <v>174859.15900000001</v>
      </c>
      <c r="AE39" s="33">
        <v>0</v>
      </c>
      <c r="AF39" s="33">
        <v>2200</v>
      </c>
      <c r="AG39" s="33"/>
      <c r="AH39" s="33"/>
      <c r="AI39" s="33"/>
      <c r="AJ39" s="33">
        <v>8585.9439999999995</v>
      </c>
      <c r="AK39" s="33"/>
      <c r="AL39" s="33"/>
      <c r="AM39" s="33">
        <v>54809.02</v>
      </c>
    </row>
    <row r="40" spans="2:39" x14ac:dyDescent="0.25">
      <c r="B40" s="9" t="s">
        <v>142</v>
      </c>
      <c r="C40" s="10" t="s">
        <v>87</v>
      </c>
      <c r="D40" s="11" t="s">
        <v>197</v>
      </c>
      <c r="E40" s="12">
        <v>43921</v>
      </c>
      <c r="F40" s="30">
        <v>2290703.0210000002</v>
      </c>
      <c r="G40" s="30">
        <v>1433006.8589999999</v>
      </c>
      <c r="H40" s="30">
        <v>561733.38199999998</v>
      </c>
      <c r="I40" s="30">
        <v>871273.47699999996</v>
      </c>
      <c r="J40" s="13">
        <v>2.55104450780345</v>
      </c>
      <c r="K40" s="30">
        <v>477734.28700000001</v>
      </c>
      <c r="L40" s="13">
        <v>1.7005800306887999</v>
      </c>
      <c r="M40" s="30">
        <v>1149901.203</v>
      </c>
      <c r="N40" s="14">
        <v>112.173339025583</v>
      </c>
      <c r="O40" s="30">
        <v>403883.95799999998</v>
      </c>
      <c r="P40" s="14">
        <v>94.833076420356505</v>
      </c>
      <c r="Q40" s="30">
        <v>637862.90599999996</v>
      </c>
      <c r="R40" s="30">
        <v>1973130.287</v>
      </c>
      <c r="S40" s="14">
        <v>87.284142235643202</v>
      </c>
      <c r="T40" s="14">
        <v>199.45748126134299</v>
      </c>
      <c r="U40" s="14">
        <v>104.624404840986</v>
      </c>
      <c r="W40" s="33">
        <v>69451.327999999994</v>
      </c>
      <c r="X40" s="33">
        <v>-30967.24</v>
      </c>
      <c r="Y40" s="15">
        <v>3.0318783082438999E-2</v>
      </c>
      <c r="Z40" s="15">
        <v>4.1224083251290698E-2</v>
      </c>
      <c r="AA40" s="15">
        <v>2.4411061945394601</v>
      </c>
      <c r="AB40" s="15">
        <v>0.61512658188468805</v>
      </c>
      <c r="AD40" s="33">
        <v>1661284.027</v>
      </c>
      <c r="AE40" s="33">
        <v>23443.019</v>
      </c>
      <c r="AF40" s="33">
        <v>121085.807</v>
      </c>
      <c r="AG40" s="33">
        <v>1354393.504</v>
      </c>
      <c r="AH40" s="33">
        <v>0</v>
      </c>
      <c r="AI40" s="33">
        <v>0</v>
      </c>
      <c r="AJ40" s="33">
        <v>60735.436999999998</v>
      </c>
      <c r="AK40" s="33">
        <v>67527.945000000007</v>
      </c>
      <c r="AL40" s="33">
        <v>0</v>
      </c>
      <c r="AM40" s="33">
        <v>57541.333999939001</v>
      </c>
    </row>
    <row r="41" spans="2:39" x14ac:dyDescent="0.25">
      <c r="B41" s="9" t="s">
        <v>143</v>
      </c>
      <c r="C41" s="10" t="s">
        <v>88</v>
      </c>
      <c r="D41" s="11" t="s">
        <v>191</v>
      </c>
      <c r="E41" s="12">
        <v>43921</v>
      </c>
      <c r="F41" s="30">
        <v>20508064.748</v>
      </c>
      <c r="G41" s="30">
        <v>4769420.6880000001</v>
      </c>
      <c r="H41" s="30">
        <v>3847856.554</v>
      </c>
      <c r="I41" s="30">
        <v>921564.13399999996</v>
      </c>
      <c r="J41" s="13">
        <v>1.2395006469359899</v>
      </c>
      <c r="K41" s="30">
        <v>393992.39299999998</v>
      </c>
      <c r="L41" s="13">
        <v>1.1371079544151099</v>
      </c>
      <c r="M41" s="30">
        <v>2523874.3879999998</v>
      </c>
      <c r="N41" s="14">
        <v>28.0991126488661</v>
      </c>
      <c r="O41" s="30">
        <v>1022705.204</v>
      </c>
      <c r="P41" s="14">
        <v>72.938232423621201</v>
      </c>
      <c r="Q41" s="30">
        <v>556070.24800000002</v>
      </c>
      <c r="R41" s="30">
        <v>3195522.432</v>
      </c>
      <c r="S41" s="14">
        <v>31.322779536043502</v>
      </c>
      <c r="T41" s="14">
        <v>59.421892184938798</v>
      </c>
      <c r="U41" s="14">
        <v>-13.516340238682499</v>
      </c>
      <c r="W41" s="33">
        <v>1059923.2220000001</v>
      </c>
      <c r="X41" s="33">
        <v>77897.528000976599</v>
      </c>
      <c r="Y41" s="15">
        <v>5.1683239497433503E-2</v>
      </c>
      <c r="Z41" s="15">
        <v>8.1222803698183299E-2</v>
      </c>
      <c r="AA41" s="15">
        <v>0.233762338494998</v>
      </c>
      <c r="AB41" s="15">
        <v>0.95886199953500195</v>
      </c>
      <c r="AD41" s="33">
        <v>12988860.370999999</v>
      </c>
      <c r="AE41" s="33">
        <v>60716.517999999996</v>
      </c>
      <c r="AF41" s="33">
        <v>612320.71</v>
      </c>
      <c r="AG41" s="33">
        <v>5390399.2010000004</v>
      </c>
      <c r="AH41" s="33">
        <v>4301839.8310000002</v>
      </c>
      <c r="AI41" s="33">
        <v>0</v>
      </c>
      <c r="AJ41" s="33">
        <v>39676.205999999998</v>
      </c>
      <c r="AK41" s="33">
        <v>779756.28500000003</v>
      </c>
      <c r="AL41" s="33">
        <v>3770726.96</v>
      </c>
      <c r="AM41" s="33">
        <v>-1905858.82199805</v>
      </c>
    </row>
    <row r="42" spans="2:39" x14ac:dyDescent="0.25">
      <c r="B42" s="9" t="s">
        <v>144</v>
      </c>
      <c r="C42" s="10" t="s">
        <v>89</v>
      </c>
      <c r="D42" s="11" t="s">
        <v>186</v>
      </c>
      <c r="E42" s="12">
        <v>43921</v>
      </c>
      <c r="F42" s="30">
        <v>525995999.99949998</v>
      </c>
      <c r="G42" s="30">
        <v>178370000</v>
      </c>
      <c r="H42" s="30">
        <v>124730000</v>
      </c>
      <c r="I42" s="30">
        <v>53640000</v>
      </c>
      <c r="J42" s="13">
        <v>1.4300489056368</v>
      </c>
      <c r="K42" s="30">
        <v>5659000</v>
      </c>
      <c r="L42" s="13">
        <v>1.3846789064373299</v>
      </c>
      <c r="M42" s="30">
        <v>43824000</v>
      </c>
      <c r="N42" s="14">
        <v>34.865142387745401</v>
      </c>
      <c r="O42" s="30">
        <v>28339000</v>
      </c>
      <c r="P42" s="14">
        <v>174.596796276048</v>
      </c>
      <c r="Q42" s="30">
        <v>35048000</v>
      </c>
      <c r="R42" s="30">
        <v>69564000</v>
      </c>
      <c r="S42" s="14">
        <v>136.03243056754599</v>
      </c>
      <c r="T42" s="14">
        <v>170.89757295534901</v>
      </c>
      <c r="U42" s="14">
        <v>-3.69922332069837</v>
      </c>
      <c r="W42" s="33">
        <v>342543000</v>
      </c>
      <c r="X42" s="33">
        <v>285905000</v>
      </c>
      <c r="Y42" s="15">
        <v>0.65122738576028505</v>
      </c>
      <c r="Z42" s="15">
        <v>4.1216609712643502</v>
      </c>
      <c r="AA42" s="15">
        <v>2.0449987300889899E-2</v>
      </c>
      <c r="AB42" s="15">
        <v>0.216028352644935</v>
      </c>
      <c r="AD42" s="33">
        <v>28710000</v>
      </c>
      <c r="AE42" s="33">
        <v>54398000</v>
      </c>
      <c r="AF42" s="33">
        <v>575000</v>
      </c>
      <c r="AG42" s="33">
        <v>12813000</v>
      </c>
      <c r="AH42" s="33">
        <v>13798000</v>
      </c>
      <c r="AI42" s="33">
        <v>4000.0000000038099</v>
      </c>
      <c r="AJ42" s="33">
        <v>460000</v>
      </c>
      <c r="AK42" s="33">
        <v>12124000</v>
      </c>
      <c r="AL42" s="33">
        <v>0</v>
      </c>
      <c r="AM42" s="33">
        <v>-11138000</v>
      </c>
    </row>
    <row r="43" spans="2:39" x14ac:dyDescent="0.25">
      <c r="B43" s="9" t="s">
        <v>145</v>
      </c>
      <c r="C43" s="10" t="s">
        <v>90</v>
      </c>
      <c r="D43" s="11" t="s">
        <v>186</v>
      </c>
      <c r="E43" s="12">
        <v>43921</v>
      </c>
      <c r="F43" s="30">
        <v>110798165</v>
      </c>
      <c r="G43" s="30">
        <v>18497610</v>
      </c>
      <c r="H43" s="30">
        <v>13177687</v>
      </c>
      <c r="I43" s="30">
        <v>5319923</v>
      </c>
      <c r="J43" s="13">
        <v>1.4037068872548799</v>
      </c>
      <c r="K43" s="30">
        <v>36707</v>
      </c>
      <c r="L43" s="13">
        <v>1.4009213453009599</v>
      </c>
      <c r="M43" s="30">
        <v>3222910.9999960898</v>
      </c>
      <c r="N43" s="14">
        <v>3.0751361114271298</v>
      </c>
      <c r="O43" s="30">
        <v>2732217</v>
      </c>
      <c r="P43" s="14">
        <v>228.89201408322</v>
      </c>
      <c r="Q43" s="30">
        <v>10348975.9999844</v>
      </c>
      <c r="R43" s="30">
        <v>9829615</v>
      </c>
      <c r="S43" s="14">
        <v>284.265815089922</v>
      </c>
      <c r="T43" s="14">
        <v>287.34095120150602</v>
      </c>
      <c r="U43" s="14">
        <v>58.448937118286302</v>
      </c>
      <c r="W43" s="33">
        <v>35613533</v>
      </c>
      <c r="X43" s="33">
        <v>32980222</v>
      </c>
      <c r="Y43" s="15">
        <v>0.32142710125190199</v>
      </c>
      <c r="Z43" s="15">
        <v>0.67741547940415303</v>
      </c>
      <c r="AA43" s="15">
        <v>0.15674375805407201</v>
      </c>
      <c r="AB43" s="15">
        <v>0.291997932359227</v>
      </c>
      <c r="AD43" s="33">
        <v>49609951</v>
      </c>
      <c r="AE43" s="33">
        <v>2962708</v>
      </c>
      <c r="AF43" s="33">
        <v>126014</v>
      </c>
      <c r="AG43" s="33">
        <v>3211192</v>
      </c>
      <c r="AH43" s="33">
        <v>9167337</v>
      </c>
      <c r="AI43" s="33">
        <v>0</v>
      </c>
      <c r="AJ43" s="33">
        <v>126729.000000122</v>
      </c>
      <c r="AK43" s="33">
        <v>38740973</v>
      </c>
      <c r="AL43" s="33">
        <v>0</v>
      </c>
      <c r="AM43" s="33">
        <v>-1762294</v>
      </c>
    </row>
    <row r="44" spans="2:39" x14ac:dyDescent="0.25">
      <c r="B44" s="9" t="s">
        <v>146</v>
      </c>
      <c r="C44" s="10" t="s">
        <v>91</v>
      </c>
      <c r="D44" s="11" t="s">
        <v>195</v>
      </c>
      <c r="E44" s="12">
        <v>44012</v>
      </c>
      <c r="F44" s="30">
        <v>5845090.4110000003</v>
      </c>
      <c r="G44" s="30">
        <v>3591460.6669999999</v>
      </c>
      <c r="H44" s="30">
        <v>2820831.8229999999</v>
      </c>
      <c r="I44" s="30">
        <v>770628.84400000004</v>
      </c>
      <c r="J44" s="13">
        <v>1.27319205551976</v>
      </c>
      <c r="K44" s="30">
        <v>1168290.172</v>
      </c>
      <c r="L44" s="13">
        <v>0.85902692788749802</v>
      </c>
      <c r="M44" s="30">
        <v>1022487.395</v>
      </c>
      <c r="N44" s="14">
        <v>205.66730894520899</v>
      </c>
      <c r="O44" s="30">
        <v>2028514.24699805</v>
      </c>
      <c r="P44" s="14">
        <v>357.10226477589498</v>
      </c>
      <c r="Q44" s="30">
        <v>1538523.1839980499</v>
      </c>
      <c r="R44" s="30">
        <v>2048242.5429980501</v>
      </c>
      <c r="S44" s="14">
        <v>135.205751909642</v>
      </c>
      <c r="T44" s="14">
        <v>340.873060855083</v>
      </c>
      <c r="U44" s="14">
        <v>-16.229203920811401</v>
      </c>
      <c r="W44" s="33">
        <v>732866.82700000005</v>
      </c>
      <c r="X44" s="33">
        <v>231890.78099999999</v>
      </c>
      <c r="Y44" s="15">
        <v>0.125381606693554</v>
      </c>
      <c r="Z44" s="15">
        <v>0.30521864843845797</v>
      </c>
      <c r="AA44" s="15">
        <v>0.56023419108823902</v>
      </c>
      <c r="AB44" s="15">
        <v>0.77253219158272302</v>
      </c>
      <c r="AD44" s="33">
        <v>2347809.7889999999</v>
      </c>
      <c r="AE44" s="33">
        <v>53310.951000000001</v>
      </c>
      <c r="AF44" s="33">
        <v>645602.93999999994</v>
      </c>
      <c r="AG44" s="33">
        <v>1268507.591</v>
      </c>
      <c r="AH44" s="33">
        <v>0</v>
      </c>
      <c r="AI44" s="33">
        <v>0</v>
      </c>
      <c r="AJ44" s="33">
        <v>24718.654999999999</v>
      </c>
      <c r="AK44" s="33">
        <v>272171.39</v>
      </c>
      <c r="AL44" s="33">
        <v>396886.01299999998</v>
      </c>
      <c r="AM44" s="33">
        <v>-260076.79999975601</v>
      </c>
    </row>
    <row r="45" spans="2:39" x14ac:dyDescent="0.25">
      <c r="B45" s="9" t="s">
        <v>147</v>
      </c>
      <c r="C45" s="10" t="s">
        <v>92</v>
      </c>
      <c r="D45" s="11" t="s">
        <v>191</v>
      </c>
      <c r="E45" s="12">
        <v>43982</v>
      </c>
      <c r="F45" s="30">
        <v>27158296</v>
      </c>
      <c r="G45" s="30">
        <v>14920905.0000156</v>
      </c>
      <c r="H45" s="30">
        <v>10029720</v>
      </c>
      <c r="I45" s="30">
        <v>4891185.0000156201</v>
      </c>
      <c r="J45" s="13">
        <v>1.4876691472964001</v>
      </c>
      <c r="K45" s="30">
        <v>7972584</v>
      </c>
      <c r="L45" s="13">
        <v>0.69277317811611305</v>
      </c>
      <c r="M45" s="30">
        <v>19486607</v>
      </c>
      <c r="N45" s="14">
        <v>147.28732611076001</v>
      </c>
      <c r="O45" s="30">
        <v>4324851</v>
      </c>
      <c r="P45" s="14">
        <v>79.898278853739598</v>
      </c>
      <c r="Q45" s="30">
        <v>4360212</v>
      </c>
      <c r="R45" s="30">
        <v>30750671</v>
      </c>
      <c r="S45" s="14">
        <v>51.045270524336999</v>
      </c>
      <c r="T45" s="14">
        <v>198.33259663521301</v>
      </c>
      <c r="U45" s="14">
        <v>118.43431778147399</v>
      </c>
      <c r="W45" s="33">
        <v>12398400.0000156</v>
      </c>
      <c r="X45" s="33">
        <v>12071338.0000156</v>
      </c>
      <c r="Y45" s="15">
        <v>0.45652348733565301</v>
      </c>
      <c r="Z45" s="15">
        <v>1.4374531535618</v>
      </c>
      <c r="AA45" s="15">
        <v>0.25180684604449199</v>
      </c>
      <c r="AB45" s="15">
        <v>0.41719479932857201</v>
      </c>
      <c r="AD45" s="33">
        <v>8625255</v>
      </c>
      <c r="AE45" s="33">
        <v>0</v>
      </c>
      <c r="AF45" s="33">
        <v>439714.00000048801</v>
      </c>
      <c r="AG45" s="33">
        <v>7436246</v>
      </c>
      <c r="AH45" s="33">
        <v>0</v>
      </c>
      <c r="AI45" s="33">
        <v>0</v>
      </c>
      <c r="AJ45" s="33">
        <v>0</v>
      </c>
      <c r="AK45" s="33">
        <v>0</v>
      </c>
      <c r="AL45" s="33">
        <v>112226.000000122</v>
      </c>
      <c r="AM45" s="33">
        <v>637069</v>
      </c>
    </row>
    <row r="46" spans="2:39" x14ac:dyDescent="0.25">
      <c r="B46" s="9" t="s">
        <v>148</v>
      </c>
      <c r="C46" s="10" t="s">
        <v>93</v>
      </c>
      <c r="D46" s="11" t="s">
        <v>197</v>
      </c>
      <c r="E46" s="12">
        <v>44012</v>
      </c>
      <c r="F46" s="30">
        <v>67270661.999937505</v>
      </c>
      <c r="G46" s="30">
        <v>13287049.9999844</v>
      </c>
      <c r="H46" s="30">
        <v>18023160</v>
      </c>
      <c r="I46" s="30">
        <v>-4736110.0000156201</v>
      </c>
      <c r="J46" s="13">
        <v>0.73722088690283305</v>
      </c>
      <c r="K46" s="30">
        <v>6402478</v>
      </c>
      <c r="L46" s="13">
        <v>0.381984735195601</v>
      </c>
      <c r="M46" s="30">
        <v>11342180</v>
      </c>
      <c r="N46" s="14">
        <v>50.803550992859499</v>
      </c>
      <c r="O46" s="30">
        <v>6196690</v>
      </c>
      <c r="P46" s="14">
        <v>49.170626810693598</v>
      </c>
      <c r="Q46" s="30">
        <v>2707777</v>
      </c>
      <c r="R46" s="30">
        <v>15635211</v>
      </c>
      <c r="S46" s="14">
        <v>15.5866096082755</v>
      </c>
      <c r="T46" s="14">
        <v>66.3901606011204</v>
      </c>
      <c r="U46" s="14">
        <v>17.219533790426802</v>
      </c>
      <c r="W46" s="33">
        <v>17990849</v>
      </c>
      <c r="X46" s="33">
        <v>16619892</v>
      </c>
      <c r="Y46" s="15">
        <v>0.26743974958983002</v>
      </c>
      <c r="Z46" s="15">
        <v>0.52510260178300106</v>
      </c>
      <c r="AA46" s="15">
        <v>0.15910244146885799</v>
      </c>
      <c r="AB46" s="15">
        <v>0.55802914025960504</v>
      </c>
      <c r="AD46" s="33">
        <v>31718871.9999687</v>
      </c>
      <c r="AE46" s="33">
        <v>2542716</v>
      </c>
      <c r="AF46" s="33">
        <v>1367353.99999805</v>
      </c>
      <c r="AG46" s="33">
        <v>3949733</v>
      </c>
      <c r="AH46" s="33">
        <v>7239496.9999921899</v>
      </c>
      <c r="AI46" s="33">
        <v>0</v>
      </c>
      <c r="AJ46" s="33">
        <v>801867</v>
      </c>
      <c r="AK46" s="33">
        <v>17046651</v>
      </c>
      <c r="AL46" s="33">
        <v>328678</v>
      </c>
      <c r="AM46" s="33">
        <v>985092</v>
      </c>
    </row>
    <row r="47" spans="2:39" x14ac:dyDescent="0.25">
      <c r="B47" s="9" t="s">
        <v>149</v>
      </c>
      <c r="C47" s="10" t="s">
        <v>94</v>
      </c>
      <c r="D47" s="11" t="s">
        <v>194</v>
      </c>
      <c r="E47" s="12">
        <v>43921</v>
      </c>
      <c r="F47" s="30">
        <v>1789202.7420000001</v>
      </c>
      <c r="G47" s="30">
        <v>1347198.05700195</v>
      </c>
      <c r="H47" s="30">
        <v>489498.97499999998</v>
      </c>
      <c r="I47" s="30">
        <v>857699.08200195304</v>
      </c>
      <c r="J47" s="13">
        <v>2.75219791216659</v>
      </c>
      <c r="K47" s="30">
        <v>710612.82</v>
      </c>
      <c r="L47" s="13">
        <v>1.3004832890656</v>
      </c>
      <c r="M47" s="30">
        <v>350086.59499999997</v>
      </c>
      <c r="N47" s="14">
        <v>182.68381227226899</v>
      </c>
      <c r="O47" s="30">
        <v>283492.853</v>
      </c>
      <c r="P47" s="14">
        <v>72.880130614503301</v>
      </c>
      <c r="Q47" s="30">
        <v>395623.45899999997</v>
      </c>
      <c r="R47" s="30">
        <v>393587.07699999999</v>
      </c>
      <c r="S47" s="14">
        <v>90.465651416685404</v>
      </c>
      <c r="T47" s="14">
        <v>273.149463688955</v>
      </c>
      <c r="U47" s="14">
        <v>200.26933307456801</v>
      </c>
      <c r="W47" s="33">
        <v>622890.19400000002</v>
      </c>
      <c r="X47" s="33">
        <v>381928.41600000003</v>
      </c>
      <c r="Y47" s="15">
        <v>0.34813840789429401</v>
      </c>
      <c r="Z47" s="15">
        <v>1.00644580925349</v>
      </c>
      <c r="AA47" s="15">
        <v>-5.8433392194347102E-2</v>
      </c>
      <c r="AB47" s="15">
        <v>8.0768393024336596E-2</v>
      </c>
      <c r="AD47" s="33">
        <v>618900.87699999998</v>
      </c>
      <c r="AE47" s="33">
        <v>0</v>
      </c>
      <c r="AF47" s="33">
        <v>153641.51300000001</v>
      </c>
      <c r="AG47" s="33">
        <v>621728.245</v>
      </c>
      <c r="AH47" s="33">
        <v>0</v>
      </c>
      <c r="AI47" s="33">
        <v>0</v>
      </c>
      <c r="AJ47" s="33">
        <v>0</v>
      </c>
      <c r="AK47" s="33">
        <v>0</v>
      </c>
      <c r="AL47" s="33">
        <v>-2390.9360000000001</v>
      </c>
      <c r="AM47" s="33">
        <v>-154077.94500000001</v>
      </c>
    </row>
    <row r="48" spans="2:39" x14ac:dyDescent="0.25">
      <c r="B48" s="9" t="s">
        <v>150</v>
      </c>
      <c r="C48" s="10" t="s">
        <v>95</v>
      </c>
      <c r="D48" s="11" t="s">
        <v>195</v>
      </c>
      <c r="E48" s="12">
        <v>43921</v>
      </c>
      <c r="F48" s="30">
        <v>3924795.5129999998</v>
      </c>
      <c r="G48" s="30">
        <v>1424806.558</v>
      </c>
      <c r="H48" s="30">
        <v>1554233.55400195</v>
      </c>
      <c r="I48" s="30">
        <v>-129426.996001953</v>
      </c>
      <c r="J48" s="13">
        <v>0.91672616019059205</v>
      </c>
      <c r="K48" s="30">
        <v>503445.80099951202</v>
      </c>
      <c r="L48" s="13">
        <v>0.59280714576561899</v>
      </c>
      <c r="M48" s="30">
        <v>2184612.6570000001</v>
      </c>
      <c r="N48" s="14">
        <v>62.221724219271003</v>
      </c>
      <c r="O48" s="30">
        <v>706416.45200000005</v>
      </c>
      <c r="P48" s="14">
        <v>87.307212758692899</v>
      </c>
      <c r="Q48" s="30">
        <v>550601.57400000002</v>
      </c>
      <c r="R48" s="30">
        <v>2461376.4840000002</v>
      </c>
      <c r="S48" s="14">
        <v>60.398084545915502</v>
      </c>
      <c r="T48" s="14">
        <v>122.619808765245</v>
      </c>
      <c r="U48" s="14">
        <v>35.3125960065518</v>
      </c>
      <c r="W48" s="33">
        <v>1183197.523</v>
      </c>
      <c r="X48" s="33">
        <v>1123657.8840000001</v>
      </c>
      <c r="Y48" s="15">
        <v>0.30146730424079599</v>
      </c>
      <c r="Z48" s="15">
        <v>0.79704597209114603</v>
      </c>
      <c r="AA48" s="15">
        <v>3.1188823744669199E-2</v>
      </c>
      <c r="AB48" s="15">
        <v>0.65192864843411402</v>
      </c>
      <c r="AD48" s="33">
        <v>1484478.392</v>
      </c>
      <c r="AE48" s="33">
        <v>0</v>
      </c>
      <c r="AF48" s="33">
        <v>18859.977999999999</v>
      </c>
      <c r="AG48" s="33"/>
      <c r="AH48" s="33"/>
      <c r="AI48" s="33"/>
      <c r="AJ48" s="33">
        <v>22289.848000000002</v>
      </c>
      <c r="AK48" s="33"/>
      <c r="AL48" s="33"/>
      <c r="AM48" s="33">
        <v>0</v>
      </c>
    </row>
    <row r="49" spans="2:39" x14ac:dyDescent="0.25">
      <c r="B49" s="9" t="s">
        <v>151</v>
      </c>
      <c r="C49" s="10" t="s">
        <v>96</v>
      </c>
      <c r="D49" s="11" t="s">
        <v>189</v>
      </c>
      <c r="E49" s="12">
        <v>44012</v>
      </c>
      <c r="F49" s="30">
        <v>59035664.999937497</v>
      </c>
      <c r="G49" s="30">
        <v>19295784</v>
      </c>
      <c r="H49" s="30">
        <v>30641329</v>
      </c>
      <c r="I49" s="30">
        <v>-11345545</v>
      </c>
      <c r="J49" s="13">
        <v>0.62973064908510401</v>
      </c>
      <c r="K49" s="30">
        <v>3816.9999999961901</v>
      </c>
      <c r="L49" s="13">
        <v>0.62960607876993901</v>
      </c>
      <c r="M49" s="30">
        <v>16129960</v>
      </c>
      <c r="N49" s="14">
        <v>4.2595269920013799E-2</v>
      </c>
      <c r="O49" s="30">
        <v>20381474</v>
      </c>
      <c r="P49" s="14">
        <v>227.44416725146601</v>
      </c>
      <c r="Q49" s="30">
        <v>12254171.9999844</v>
      </c>
      <c r="R49" s="30">
        <v>19787020</v>
      </c>
      <c r="S49" s="14">
        <v>111.474641456618</v>
      </c>
      <c r="T49" s="14">
        <v>111.51723672659099</v>
      </c>
      <c r="U49" s="14">
        <v>-115.926930524874</v>
      </c>
      <c r="W49" s="33">
        <v>12440142.9999844</v>
      </c>
      <c r="X49" s="33">
        <v>12440142.9999844</v>
      </c>
      <c r="Y49" s="15">
        <v>0.21072250138968199</v>
      </c>
      <c r="Z49" s="15">
        <v>0.79324270830838906</v>
      </c>
      <c r="AA49" s="15">
        <v>-2.4109931855309699E-2</v>
      </c>
      <c r="AB49" s="15">
        <v>0.65625403180602004</v>
      </c>
      <c r="AD49" s="33">
        <v>15645455.9999844</v>
      </c>
      <c r="AE49" s="33">
        <v>37188</v>
      </c>
      <c r="AF49" s="33">
        <v>569171</v>
      </c>
      <c r="AG49" s="33">
        <v>10478221</v>
      </c>
      <c r="AH49" s="33">
        <v>0</v>
      </c>
      <c r="AI49" s="33">
        <v>0</v>
      </c>
      <c r="AJ49" s="33">
        <v>2209480</v>
      </c>
      <c r="AK49" s="33">
        <v>1702434</v>
      </c>
      <c r="AL49" s="33">
        <v>800556</v>
      </c>
      <c r="AM49" s="33">
        <v>-114405.999999878</v>
      </c>
    </row>
    <row r="50" spans="2:39" x14ac:dyDescent="0.25">
      <c r="B50" s="9" t="s">
        <v>152</v>
      </c>
      <c r="C50" s="10" t="s">
        <v>97</v>
      </c>
      <c r="D50" s="11" t="s">
        <v>199</v>
      </c>
      <c r="E50" s="12">
        <v>43921</v>
      </c>
      <c r="F50" s="30">
        <v>29675402</v>
      </c>
      <c r="G50" s="30">
        <v>25297368</v>
      </c>
      <c r="H50" s="30">
        <v>19817832</v>
      </c>
      <c r="I50" s="30">
        <v>5479536</v>
      </c>
      <c r="J50" s="13">
        <v>1.2764952291454399</v>
      </c>
      <c r="K50" s="30">
        <v>15427308</v>
      </c>
      <c r="L50" s="13">
        <v>0.49803934153851498</v>
      </c>
      <c r="M50" s="30">
        <v>8784434</v>
      </c>
      <c r="N50" s="14">
        <v>158.058870952809</v>
      </c>
      <c r="O50" s="30">
        <v>19630968</v>
      </c>
      <c r="P50" s="14">
        <v>201.12702992581799</v>
      </c>
      <c r="Q50" s="30">
        <v>7423055</v>
      </c>
      <c r="R50" s="30">
        <v>10151091</v>
      </c>
      <c r="S50" s="14">
        <v>65.813118018559194</v>
      </c>
      <c r="T50" s="14">
        <v>223.871988971485</v>
      </c>
      <c r="U50" s="14">
        <v>22.744959045667201</v>
      </c>
      <c r="W50" s="33">
        <v>503422</v>
      </c>
      <c r="X50" s="33">
        <v>-1943583</v>
      </c>
      <c r="Y50" s="15">
        <v>1.6964285774465699E-2</v>
      </c>
      <c r="Z50" s="15">
        <v>5.4622430001618302E-2</v>
      </c>
      <c r="AA50" s="15">
        <v>-0.96775865973322694</v>
      </c>
      <c r="AB50" s="15">
        <v>0.360039887013263</v>
      </c>
      <c r="AD50" s="33">
        <v>9212786</v>
      </c>
      <c r="AE50" s="33">
        <v>3611</v>
      </c>
      <c r="AF50" s="33">
        <v>18000</v>
      </c>
      <c r="AG50" s="33">
        <v>137658</v>
      </c>
      <c r="AH50" s="33">
        <v>97257</v>
      </c>
      <c r="AI50" s="33">
        <v>-95578</v>
      </c>
      <c r="AJ50" s="33">
        <v>13699</v>
      </c>
      <c r="AK50" s="33">
        <v>6812633</v>
      </c>
      <c r="AL50" s="33">
        <v>0</v>
      </c>
      <c r="AM50" s="33">
        <v>2229117</v>
      </c>
    </row>
    <row r="51" spans="2:39" x14ac:dyDescent="0.25">
      <c r="B51" s="9" t="s">
        <v>153</v>
      </c>
      <c r="C51" s="10" t="s">
        <v>98</v>
      </c>
      <c r="D51" s="11" t="s">
        <v>187</v>
      </c>
      <c r="E51" s="12">
        <v>44012</v>
      </c>
      <c r="F51" s="30">
        <v>35025497</v>
      </c>
      <c r="G51" s="30">
        <v>28049592.9999687</v>
      </c>
      <c r="H51" s="30">
        <v>27155199.9999687</v>
      </c>
      <c r="I51" s="30">
        <v>894393</v>
      </c>
      <c r="J51" s="13">
        <v>1.0329363436831001</v>
      </c>
      <c r="K51" s="30">
        <v>11542474</v>
      </c>
      <c r="L51" s="13">
        <v>0.607880590088826</v>
      </c>
      <c r="M51" s="30">
        <v>38538356</v>
      </c>
      <c r="N51" s="14">
        <v>26.9555520220019</v>
      </c>
      <c r="O51" s="30">
        <v>15416812</v>
      </c>
      <c r="P51" s="14">
        <v>36.0034320094273</v>
      </c>
      <c r="Q51" s="30">
        <v>8616693.9999843705</v>
      </c>
      <c r="R51" s="30">
        <v>39937712</v>
      </c>
      <c r="S51" s="14">
        <v>19.417798896407501</v>
      </c>
      <c r="T51" s="14">
        <v>46.3733509184094</v>
      </c>
      <c r="U51" s="14">
        <v>10.3699189089821</v>
      </c>
      <c r="W51" s="33">
        <v>10796385</v>
      </c>
      <c r="X51" s="33">
        <v>7251906</v>
      </c>
      <c r="Y51" s="15">
        <v>0.30824359180405703</v>
      </c>
      <c r="Z51" s="15">
        <v>1.43398911158089</v>
      </c>
      <c r="AA51" s="15">
        <v>6.3971320029886605E-2</v>
      </c>
      <c r="AB51" s="15">
        <v>1</v>
      </c>
      <c r="AD51" s="33">
        <v>7528917</v>
      </c>
      <c r="AE51" s="33">
        <v>0</v>
      </c>
      <c r="AF51" s="33">
        <v>49082</v>
      </c>
      <c r="AG51" s="33">
        <v>272972</v>
      </c>
      <c r="AH51" s="33">
        <v>126828.999999878</v>
      </c>
      <c r="AI51" s="33">
        <v>0</v>
      </c>
      <c r="AJ51" s="33">
        <v>71002</v>
      </c>
      <c r="AK51" s="33">
        <v>1034438</v>
      </c>
      <c r="AL51" s="33">
        <v>1419894</v>
      </c>
      <c r="AM51" s="33">
        <v>4554700</v>
      </c>
    </row>
    <row r="52" spans="2:39" x14ac:dyDescent="0.25">
      <c r="B52" s="9" t="s">
        <v>154</v>
      </c>
      <c r="C52" s="10" t="s">
        <v>99</v>
      </c>
      <c r="D52" s="11" t="s">
        <v>187</v>
      </c>
      <c r="E52" s="12">
        <v>43921</v>
      </c>
      <c r="F52" s="30">
        <v>28575414</v>
      </c>
      <c r="G52" s="30">
        <v>14076206</v>
      </c>
      <c r="H52" s="30">
        <v>11793620</v>
      </c>
      <c r="I52" s="30">
        <v>2282586</v>
      </c>
      <c r="J52" s="13">
        <v>1.19354413657493</v>
      </c>
      <c r="K52" s="30">
        <v>6761244</v>
      </c>
      <c r="L52" s="13">
        <v>0.62024738799482304</v>
      </c>
      <c r="M52" s="30">
        <v>7104759.0000078101</v>
      </c>
      <c r="N52" s="14">
        <v>85.648501236922996</v>
      </c>
      <c r="O52" s="30">
        <v>7555608</v>
      </c>
      <c r="P52" s="14">
        <v>95.711159238359002</v>
      </c>
      <c r="Q52" s="30">
        <v>4952898</v>
      </c>
      <c r="R52" s="30">
        <v>9223759</v>
      </c>
      <c r="S52" s="14">
        <v>48.327457384788403</v>
      </c>
      <c r="T52" s="14">
        <v>133.975958621828</v>
      </c>
      <c r="U52" s="14">
        <v>38.264799383468898</v>
      </c>
      <c r="W52" s="33">
        <v>10648345</v>
      </c>
      <c r="X52" s="33">
        <v>9987995</v>
      </c>
      <c r="Y52" s="15">
        <v>0.37264009543287102</v>
      </c>
      <c r="Z52" s="15">
        <v>1.3022334879869599</v>
      </c>
      <c r="AA52" s="15">
        <v>1.83607875214329E-2</v>
      </c>
      <c r="AB52" s="15">
        <v>0.355023057573708</v>
      </c>
      <c r="AD52" s="33">
        <v>8176986</v>
      </c>
      <c r="AE52" s="33">
        <v>0</v>
      </c>
      <c r="AF52" s="33">
        <v>201415</v>
      </c>
      <c r="AG52" s="33">
        <v>6921687.9999921899</v>
      </c>
      <c r="AH52" s="33">
        <v>2781217</v>
      </c>
      <c r="AI52" s="33">
        <v>0</v>
      </c>
      <c r="AJ52" s="33">
        <v>260518.99999975599</v>
      </c>
      <c r="AK52" s="33">
        <v>0</v>
      </c>
      <c r="AL52" s="33">
        <v>-227348</v>
      </c>
      <c r="AM52" s="33">
        <v>-1760505</v>
      </c>
    </row>
    <row r="53" spans="2:39" x14ac:dyDescent="0.25">
      <c r="B53" s="9" t="s">
        <v>155</v>
      </c>
      <c r="C53" s="10" t="s">
        <v>100</v>
      </c>
      <c r="D53" s="11" t="s">
        <v>187</v>
      </c>
      <c r="E53" s="12">
        <v>43982</v>
      </c>
      <c r="F53" s="30">
        <v>3198708.3870000001</v>
      </c>
      <c r="G53" s="30">
        <v>1865246.415</v>
      </c>
      <c r="H53" s="30">
        <v>1609184.1040000001</v>
      </c>
      <c r="I53" s="30">
        <v>256062.31099999999</v>
      </c>
      <c r="J53" s="13">
        <v>1.1591255533549001</v>
      </c>
      <c r="K53" s="30">
        <v>886475.58499999996</v>
      </c>
      <c r="L53" s="13">
        <v>0.60824042915100995</v>
      </c>
      <c r="M53" s="30">
        <v>3481496.53600391</v>
      </c>
      <c r="N53" s="14">
        <v>91.664951350539894</v>
      </c>
      <c r="O53" s="30">
        <v>0</v>
      </c>
      <c r="P53" s="14">
        <v>0</v>
      </c>
      <c r="Q53" s="30">
        <v>925984.39500000002</v>
      </c>
      <c r="R53" s="30">
        <v>4531237.0290000001</v>
      </c>
      <c r="S53" s="14">
        <v>73.568074251408703</v>
      </c>
      <c r="T53" s="14">
        <v>165.233025602065</v>
      </c>
      <c r="U53" s="14">
        <v>165.233025602065</v>
      </c>
      <c r="W53" s="33">
        <v>1277397.1359999999</v>
      </c>
      <c r="X53" s="33">
        <v>1224610.7009999999</v>
      </c>
      <c r="Y53" s="15">
        <v>0.39934779337549098</v>
      </c>
      <c r="Z53" s="15">
        <v>1.6488962620077701</v>
      </c>
      <c r="AA53" s="15">
        <v>0.34867991515493502</v>
      </c>
      <c r="AB53" s="15">
        <v>0.56537724850466498</v>
      </c>
      <c r="AD53" s="33">
        <v>774698.30299999996</v>
      </c>
      <c r="AE53" s="33">
        <v>0</v>
      </c>
      <c r="AF53" s="33">
        <v>221902.01800000001</v>
      </c>
      <c r="AG53" s="33">
        <v>158209.80499999999</v>
      </c>
      <c r="AH53" s="33">
        <v>0</v>
      </c>
      <c r="AI53" s="33">
        <v>0</v>
      </c>
      <c r="AJ53" s="33">
        <v>14301.496999999999</v>
      </c>
      <c r="AK53" s="33">
        <v>21096.988000000001</v>
      </c>
      <c r="AL53" s="33">
        <v>346070.78499999997</v>
      </c>
      <c r="AM53" s="33">
        <v>13117.21</v>
      </c>
    </row>
    <row r="54" spans="2:39" x14ac:dyDescent="0.25">
      <c r="B54" s="9" t="s">
        <v>156</v>
      </c>
      <c r="C54" s="10" t="s">
        <v>101</v>
      </c>
      <c r="D54" s="11" t="s">
        <v>190</v>
      </c>
      <c r="E54" s="12">
        <v>44012</v>
      </c>
      <c r="F54" s="30">
        <v>378733000</v>
      </c>
      <c r="G54" s="30">
        <v>79235000</v>
      </c>
      <c r="H54" s="30">
        <v>57389000</v>
      </c>
      <c r="I54" s="30">
        <v>21846000</v>
      </c>
      <c r="J54" s="13">
        <v>1.38066528428863</v>
      </c>
      <c r="K54" s="30">
        <v>9218000</v>
      </c>
      <c r="L54" s="13">
        <v>1.22004216835921</v>
      </c>
      <c r="M54" s="30">
        <v>53951999.999937497</v>
      </c>
      <c r="N54" s="14">
        <v>30.754003558744401</v>
      </c>
      <c r="O54" s="30">
        <v>34734000</v>
      </c>
      <c r="P54" s="14">
        <v>115.883007117547</v>
      </c>
      <c r="Q54" s="30">
        <v>33284000</v>
      </c>
      <c r="R54" s="30">
        <v>71788000</v>
      </c>
      <c r="S54" s="14">
        <v>83.455730762798296</v>
      </c>
      <c r="T54" s="14">
        <v>114.209734321572</v>
      </c>
      <c r="U54" s="14">
        <v>-1.6732727959752101</v>
      </c>
      <c r="W54" s="33">
        <v>122818000</v>
      </c>
      <c r="X54" s="33">
        <v>93667000</v>
      </c>
      <c r="Y54" s="15">
        <v>0.32428650262881997</v>
      </c>
      <c r="Z54" s="15">
        <v>0.75754659955971904</v>
      </c>
      <c r="AA54" s="15">
        <v>1.29052744711589E-2</v>
      </c>
      <c r="AB54" s="15">
        <v>0.124973538080812</v>
      </c>
      <c r="AD54" s="33">
        <v>130693999.99987499</v>
      </c>
      <c r="AE54" s="33">
        <v>31431999.9999687</v>
      </c>
      <c r="AF54" s="33">
        <v>1552999.99999805</v>
      </c>
      <c r="AG54" s="33">
        <v>9829000</v>
      </c>
      <c r="AH54" s="33">
        <v>19950000</v>
      </c>
      <c r="AI54" s="33">
        <v>-1228000</v>
      </c>
      <c r="AJ54" s="33">
        <v>3703000</v>
      </c>
      <c r="AK54" s="33">
        <v>62198000</v>
      </c>
      <c r="AL54" s="33">
        <v>22013000</v>
      </c>
      <c r="AM54" s="33">
        <v>12676000</v>
      </c>
    </row>
    <row r="55" spans="2:39" x14ac:dyDescent="0.25">
      <c r="B55" s="9" t="s">
        <v>157</v>
      </c>
      <c r="C55" s="10" t="s">
        <v>102</v>
      </c>
      <c r="D55" s="11" t="s">
        <v>190</v>
      </c>
      <c r="E55" s="12">
        <v>43830</v>
      </c>
      <c r="F55" s="30">
        <v>40489379.369999997</v>
      </c>
      <c r="G55" s="30">
        <v>4907736.4050078103</v>
      </c>
      <c r="H55" s="30">
        <v>11817343.395</v>
      </c>
      <c r="I55" s="30">
        <v>-6909606.9899921902</v>
      </c>
      <c r="J55" s="13">
        <v>0.415299466298165</v>
      </c>
      <c r="K55" s="30">
        <v>1090208.79</v>
      </c>
      <c r="L55" s="13">
        <v>0.323044485330229</v>
      </c>
      <c r="M55" s="30">
        <v>8673574.6349999998</v>
      </c>
      <c r="N55" s="14">
        <v>45.249528702523101</v>
      </c>
      <c r="O55" s="30">
        <v>2362618.17</v>
      </c>
      <c r="P55" s="14">
        <v>98.061361894360701</v>
      </c>
      <c r="Q55" s="30">
        <v>2067994.665</v>
      </c>
      <c r="R55" s="30">
        <v>7751431.2149999999</v>
      </c>
      <c r="S55" s="14">
        <v>96.043950949213496</v>
      </c>
      <c r="T55" s="14">
        <v>141.29347965167801</v>
      </c>
      <c r="U55" s="14">
        <v>43.232117757317603</v>
      </c>
      <c r="W55" s="33">
        <v>18185080.32</v>
      </c>
      <c r="X55" s="33">
        <v>17526115.530000001</v>
      </c>
      <c r="Y55" s="15">
        <v>0.44913210829487099</v>
      </c>
      <c r="Z55" s="15">
        <v>1.3632367533654901</v>
      </c>
      <c r="AA55" s="15">
        <v>-0.36279708579299003</v>
      </c>
      <c r="AB55" s="15">
        <v>0.51665590746211798</v>
      </c>
      <c r="AD55" s="33">
        <v>13339634.7150156</v>
      </c>
      <c r="AE55" s="33">
        <v>0</v>
      </c>
      <c r="AF55" s="33">
        <v>21812261.625</v>
      </c>
      <c r="AG55" s="33">
        <v>0</v>
      </c>
      <c r="AH55" s="33">
        <v>5571612.585</v>
      </c>
      <c r="AI55" s="33">
        <v>-27791.279999999999</v>
      </c>
      <c r="AJ55" s="33">
        <v>0</v>
      </c>
      <c r="AK55" s="33">
        <v>-6717224.25</v>
      </c>
      <c r="AL55" s="33">
        <v>0</v>
      </c>
      <c r="AM55" s="33">
        <v>-7299223.9649999999</v>
      </c>
    </row>
    <row r="56" spans="2:39" x14ac:dyDescent="0.25">
      <c r="B56" s="9" t="s">
        <v>158</v>
      </c>
      <c r="C56" s="10" t="s">
        <v>103</v>
      </c>
      <c r="D56" s="11" t="s">
        <v>193</v>
      </c>
      <c r="E56" s="12">
        <v>44012</v>
      </c>
      <c r="F56" s="30">
        <v>22461.778999969501</v>
      </c>
      <c r="G56" s="30">
        <v>1282.221</v>
      </c>
      <c r="H56" s="30">
        <v>14497.198</v>
      </c>
      <c r="I56" s="30">
        <v>-13214.977000000001</v>
      </c>
      <c r="J56" s="13">
        <v>8.8446125934183301E-2</v>
      </c>
      <c r="K56" s="30">
        <v>0</v>
      </c>
      <c r="L56" s="13">
        <v>8.8446125934183301E-2</v>
      </c>
      <c r="M56" s="30">
        <v>0</v>
      </c>
      <c r="N56" s="14"/>
      <c r="O56" s="30">
        <v>2468.7379999999998</v>
      </c>
      <c r="P56" s="14"/>
      <c r="Q56" s="30">
        <v>1146.635</v>
      </c>
      <c r="R56" s="30">
        <v>0</v>
      </c>
      <c r="S56" s="14"/>
      <c r="T56" s="14"/>
      <c r="U56" s="14"/>
      <c r="W56" s="33">
        <v>0</v>
      </c>
      <c r="X56" s="33">
        <v>-135.58599999976201</v>
      </c>
      <c r="Y56" s="15">
        <v>0</v>
      </c>
      <c r="Z56" s="15">
        <v>0</v>
      </c>
      <c r="AA56" s="15"/>
      <c r="AB56" s="15"/>
      <c r="AD56" s="33">
        <v>-83437.471999999994</v>
      </c>
      <c r="AE56" s="33">
        <v>22.172999999999998</v>
      </c>
      <c r="AF56" s="33">
        <v>6420.3940000000002</v>
      </c>
      <c r="AG56" s="33">
        <v>4798.8180000000002</v>
      </c>
      <c r="AH56" s="33">
        <v>0</v>
      </c>
      <c r="AI56" s="33">
        <v>0</v>
      </c>
      <c r="AJ56" s="33">
        <v>0</v>
      </c>
      <c r="AK56" s="33">
        <v>0</v>
      </c>
      <c r="AL56" s="33">
        <v>42299.726000000002</v>
      </c>
      <c r="AM56" s="33">
        <v>-136956.41</v>
      </c>
    </row>
    <row r="57" spans="2:39" x14ac:dyDescent="0.25">
      <c r="B57" s="9" t="s">
        <v>159</v>
      </c>
      <c r="C57" s="10" t="s">
        <v>104</v>
      </c>
      <c r="D57" s="11" t="s">
        <v>197</v>
      </c>
      <c r="E57" s="12">
        <v>43982</v>
      </c>
      <c r="F57" s="30">
        <v>5275279.9210000001</v>
      </c>
      <c r="G57" s="30">
        <v>2843248.2740039099</v>
      </c>
      <c r="H57" s="30">
        <v>2591475.0320000001</v>
      </c>
      <c r="I57" s="30">
        <v>251773.24200390599</v>
      </c>
      <c r="J57" s="13">
        <v>1.0971544154945101</v>
      </c>
      <c r="K57" s="30">
        <v>1551141.814</v>
      </c>
      <c r="L57" s="13">
        <v>0.498598845849756</v>
      </c>
      <c r="M57" s="30">
        <v>1943628.973</v>
      </c>
      <c r="N57" s="14">
        <v>143.651659035124</v>
      </c>
      <c r="O57" s="30">
        <v>846580.18799999997</v>
      </c>
      <c r="P57" s="14">
        <v>78.402018058463</v>
      </c>
      <c r="Q57" s="30">
        <v>1286527.4269999999</v>
      </c>
      <c r="R57" s="30">
        <v>2464534.304</v>
      </c>
      <c r="S57" s="14">
        <v>93.962959446013002</v>
      </c>
      <c r="T57" s="14">
        <v>237.614618481137</v>
      </c>
      <c r="U57" s="14">
        <v>159.21260042278999</v>
      </c>
      <c r="W57" s="33">
        <v>1504973.3489999999</v>
      </c>
      <c r="X57" s="33">
        <v>1499394.3160000001</v>
      </c>
      <c r="Y57" s="15">
        <v>0.28528786558046698</v>
      </c>
      <c r="Z57" s="15">
        <v>0.69655378581723204</v>
      </c>
      <c r="AA57" s="15">
        <v>0.164439560451137</v>
      </c>
      <c r="AB57" s="15">
        <v>1</v>
      </c>
      <c r="AD57" s="33">
        <v>2160598.9079999998</v>
      </c>
      <c r="AE57" s="33">
        <v>0</v>
      </c>
      <c r="AF57" s="33">
        <v>145069.46400000001</v>
      </c>
      <c r="AG57" s="33">
        <v>1333915.85800195</v>
      </c>
      <c r="AH57" s="33">
        <v>9693.1830000000009</v>
      </c>
      <c r="AI57" s="33">
        <v>0</v>
      </c>
      <c r="AJ57" s="33">
        <v>53103.319000060997</v>
      </c>
      <c r="AK57" s="33">
        <v>1162910.514</v>
      </c>
      <c r="AL57" s="33">
        <v>0</v>
      </c>
      <c r="AM57" s="33">
        <v>-544093.43000000005</v>
      </c>
    </row>
    <row r="58" spans="2:39" x14ac:dyDescent="0.25">
      <c r="B58" s="9" t="s">
        <v>160</v>
      </c>
      <c r="C58" s="10" t="s">
        <v>105</v>
      </c>
      <c r="D58" s="11" t="s">
        <v>191</v>
      </c>
      <c r="E58" s="12">
        <v>44012</v>
      </c>
      <c r="F58" s="30">
        <v>52263756.999937497</v>
      </c>
      <c r="G58" s="30">
        <v>22294570</v>
      </c>
      <c r="H58" s="30">
        <v>16939435.999984398</v>
      </c>
      <c r="I58" s="30">
        <v>5355134.0000156201</v>
      </c>
      <c r="J58" s="13">
        <v>1.3161341381146501</v>
      </c>
      <c r="K58" s="30">
        <v>8139668.9999921899</v>
      </c>
      <c r="L58" s="13">
        <v>0.83561819886017497</v>
      </c>
      <c r="M58" s="30">
        <v>2258965</v>
      </c>
      <c r="N58" s="14">
        <v>648.58925215620502</v>
      </c>
      <c r="O58" s="30">
        <v>4144041</v>
      </c>
      <c r="P58" s="14">
        <v>330.20758621767197</v>
      </c>
      <c r="Q58" s="30">
        <v>1046403.99999902</v>
      </c>
      <c r="R58" s="30">
        <v>4430356</v>
      </c>
      <c r="S58" s="14">
        <v>42.514127532835097</v>
      </c>
      <c r="T58" s="14">
        <v>691.10337968915701</v>
      </c>
      <c r="U58" s="14">
        <v>360.89579347148498</v>
      </c>
      <c r="W58" s="33">
        <v>23877028</v>
      </c>
      <c r="X58" s="33">
        <v>21205925</v>
      </c>
      <c r="Y58" s="15">
        <v>0.45685632588632902</v>
      </c>
      <c r="Z58" s="15">
        <v>1.25432280411595</v>
      </c>
      <c r="AA58" s="15">
        <v>4.2658240380697002E-2</v>
      </c>
      <c r="AB58" s="15">
        <v>0.46027147934830298</v>
      </c>
      <c r="AD58" s="33">
        <v>19035792</v>
      </c>
      <c r="AE58" s="33">
        <v>0</v>
      </c>
      <c r="AF58" s="33">
        <v>71150.999999877895</v>
      </c>
      <c r="AG58" s="33">
        <v>1998718</v>
      </c>
      <c r="AH58" s="33">
        <v>762130.99999902304</v>
      </c>
      <c r="AI58" s="33">
        <v>0</v>
      </c>
      <c r="AJ58" s="33">
        <v>79909</v>
      </c>
      <c r="AK58" s="33">
        <v>1339986.99999805</v>
      </c>
      <c r="AL58" s="33">
        <v>14560458</v>
      </c>
      <c r="AM58" s="33">
        <v>223438</v>
      </c>
    </row>
    <row r="59" spans="2:39" x14ac:dyDescent="0.25">
      <c r="B59" s="9" t="s">
        <v>161</v>
      </c>
      <c r="C59" s="10" t="s">
        <v>106</v>
      </c>
      <c r="D59" s="11" t="s">
        <v>187</v>
      </c>
      <c r="E59" s="12">
        <v>43982</v>
      </c>
      <c r="F59" s="30">
        <v>1620323.4609999999</v>
      </c>
      <c r="G59" s="30">
        <v>916830.79200000002</v>
      </c>
      <c r="H59" s="30">
        <v>452345.02799999999</v>
      </c>
      <c r="I59" s="30">
        <v>464485.76400000002</v>
      </c>
      <c r="J59" s="13">
        <v>2.0268395477978598</v>
      </c>
      <c r="K59" s="30">
        <v>348512.17200000002</v>
      </c>
      <c r="L59" s="13">
        <v>1.2563830368890201</v>
      </c>
      <c r="M59" s="30">
        <v>2653016.2230000002</v>
      </c>
      <c r="N59" s="14">
        <v>47.291223036008901</v>
      </c>
      <c r="O59" s="30">
        <v>214145.484</v>
      </c>
      <c r="P59" s="14">
        <v>29.058387797122101</v>
      </c>
      <c r="Q59" s="30">
        <v>505546.49699999997</v>
      </c>
      <c r="R59" s="30">
        <v>3044479.497</v>
      </c>
      <c r="S59" s="14">
        <v>59.779262464842802</v>
      </c>
      <c r="T59" s="14">
        <v>107.070485500852</v>
      </c>
      <c r="U59" s="14">
        <v>78.012097703758599</v>
      </c>
      <c r="W59" s="33">
        <v>179651.72200000001</v>
      </c>
      <c r="X59" s="33">
        <v>119303.284</v>
      </c>
      <c r="Y59" s="15">
        <v>0.11087398678355399</v>
      </c>
      <c r="Z59" s="15">
        <v>0.17518518835015101</v>
      </c>
      <c r="AA59" s="15">
        <v>0.56844940790499099</v>
      </c>
      <c r="AB59" s="15">
        <v>0.919883651324781</v>
      </c>
      <c r="AD59" s="33">
        <v>1025141.547</v>
      </c>
      <c r="AE59" s="33">
        <v>354.52199999999999</v>
      </c>
      <c r="AF59" s="33">
        <v>191400</v>
      </c>
      <c r="AG59" s="33">
        <v>809116.82700000005</v>
      </c>
      <c r="AH59" s="33">
        <v>0</v>
      </c>
      <c r="AI59" s="33">
        <v>0</v>
      </c>
      <c r="AJ59" s="33">
        <v>8477.0879999999997</v>
      </c>
      <c r="AK59" s="33">
        <v>0</v>
      </c>
      <c r="AL59" s="33">
        <v>0</v>
      </c>
      <c r="AM59" s="33">
        <v>16147.632</v>
      </c>
    </row>
    <row r="60" spans="2:39" x14ac:dyDescent="0.25">
      <c r="B60" s="9" t="s">
        <v>204</v>
      </c>
      <c r="C60" s="10" t="s">
        <v>107</v>
      </c>
      <c r="D60" s="11" t="s">
        <v>200</v>
      </c>
      <c r="E60" s="12">
        <v>44012</v>
      </c>
      <c r="F60" s="30">
        <v>663592000</v>
      </c>
      <c r="G60" s="30">
        <v>76652000</v>
      </c>
      <c r="H60" s="30">
        <v>128323000</v>
      </c>
      <c r="I60" s="30">
        <v>-51671000</v>
      </c>
      <c r="J60" s="13">
        <v>0.597336408905903</v>
      </c>
      <c r="K60" s="30">
        <v>2325000</v>
      </c>
      <c r="L60" s="13">
        <v>0.57921806690956101</v>
      </c>
      <c r="M60" s="30">
        <v>17991000</v>
      </c>
      <c r="N60" s="14">
        <v>23.261630815395598</v>
      </c>
      <c r="O60" s="30">
        <v>38773000</v>
      </c>
      <c r="P60" s="14">
        <v>387.92396198120002</v>
      </c>
      <c r="Q60" s="30">
        <v>22912000</v>
      </c>
      <c r="R60" s="30">
        <v>131157999.99987499</v>
      </c>
      <c r="S60" s="14">
        <v>31.444212324102399</v>
      </c>
      <c r="T60" s="14">
        <v>54.705843139498</v>
      </c>
      <c r="U60" s="14">
        <v>-333.21811884175997</v>
      </c>
      <c r="W60" s="33">
        <v>191777000</v>
      </c>
      <c r="X60" s="33">
        <v>142615000</v>
      </c>
      <c r="Y60" s="15">
        <v>0.28899836043827198</v>
      </c>
      <c r="Z60" s="15">
        <v>0.54395101017435099</v>
      </c>
      <c r="AA60" s="15">
        <v>7.5561720122859694E-2</v>
      </c>
      <c r="AB60" s="15">
        <v>0.42827867783955298</v>
      </c>
      <c r="AD60" s="33">
        <v>347432000</v>
      </c>
      <c r="AE60" s="33">
        <v>5131000</v>
      </c>
      <c r="AF60" s="33">
        <v>2154000</v>
      </c>
      <c r="AG60" s="33">
        <v>76204000</v>
      </c>
      <c r="AH60" s="33">
        <v>0</v>
      </c>
      <c r="AI60" s="33">
        <v>0</v>
      </c>
      <c r="AJ60" s="33">
        <v>4423000</v>
      </c>
      <c r="AK60" s="33">
        <v>56851000</v>
      </c>
      <c r="AL60" s="33">
        <v>-4961000</v>
      </c>
      <c r="AM60" s="33">
        <v>1704000</v>
      </c>
    </row>
    <row r="61" spans="2:39" x14ac:dyDescent="0.25">
      <c r="B61" s="9" t="s">
        <v>162</v>
      </c>
      <c r="C61" s="10" t="s">
        <v>108</v>
      </c>
      <c r="D61" s="11" t="s">
        <v>184</v>
      </c>
      <c r="E61" s="12">
        <v>44012</v>
      </c>
      <c r="F61" s="30">
        <v>201954340</v>
      </c>
      <c r="G61" s="30">
        <v>45921505</v>
      </c>
      <c r="H61" s="30">
        <v>10164539</v>
      </c>
      <c r="I61" s="30">
        <v>35756966</v>
      </c>
      <c r="J61" s="13">
        <v>4.5178148266277303</v>
      </c>
      <c r="K61" s="30">
        <v>27983605</v>
      </c>
      <c r="L61" s="13">
        <v>1.7647529317364401</v>
      </c>
      <c r="M61" s="30">
        <v>36879563</v>
      </c>
      <c r="N61" s="14">
        <v>136.581035409821</v>
      </c>
      <c r="O61" s="30">
        <v>5924159.9999921899</v>
      </c>
      <c r="P61" s="14">
        <v>28.914355628279701</v>
      </c>
      <c r="Q61" s="30">
        <v>4761159</v>
      </c>
      <c r="R61" s="30">
        <v>43517850</v>
      </c>
      <c r="S61" s="14">
        <v>19.693266556132599</v>
      </c>
      <c r="T61" s="14">
        <v>156.27430196595401</v>
      </c>
      <c r="U61" s="14">
        <v>127.359946337645</v>
      </c>
      <c r="W61" s="33">
        <v>5328095</v>
      </c>
      <c r="X61" s="33">
        <v>-4661419.9999843799</v>
      </c>
      <c r="Y61" s="15">
        <v>2.63826714493916E-2</v>
      </c>
      <c r="Z61" s="15">
        <v>2.90789893192414E-2</v>
      </c>
      <c r="AA61" s="15">
        <v>0.252111308075255</v>
      </c>
      <c r="AB61" s="15">
        <v>9.3495517628616701E-2</v>
      </c>
      <c r="AD61" s="33">
        <v>183227898</v>
      </c>
      <c r="AE61" s="33">
        <v>443.99999999952303</v>
      </c>
      <c r="AF61" s="33">
        <v>4517094</v>
      </c>
      <c r="AG61" s="33">
        <v>40865290</v>
      </c>
      <c r="AH61" s="33">
        <v>796065.99999902304</v>
      </c>
      <c r="AI61" s="33">
        <v>0</v>
      </c>
      <c r="AJ61" s="33">
        <v>9076477</v>
      </c>
      <c r="AK61" s="33">
        <v>92367445</v>
      </c>
      <c r="AL61" s="33">
        <v>18377512.9999687</v>
      </c>
      <c r="AM61" s="33">
        <v>17228012.9999687</v>
      </c>
    </row>
    <row r="62" spans="2:39" x14ac:dyDescent="0.25">
      <c r="B62" s="9" t="s">
        <v>163</v>
      </c>
      <c r="C62" s="10" t="s">
        <v>109</v>
      </c>
      <c r="D62" s="11" t="s">
        <v>186</v>
      </c>
      <c r="E62" s="12">
        <v>44012</v>
      </c>
      <c r="F62" s="30">
        <v>15149914.9999844</v>
      </c>
      <c r="G62" s="30">
        <v>4597800</v>
      </c>
      <c r="H62" s="30">
        <v>3915798.9999960898</v>
      </c>
      <c r="I62" s="30">
        <v>682001.00000390597</v>
      </c>
      <c r="J62" s="13">
        <v>1.1741664983328499</v>
      </c>
      <c r="K62" s="30">
        <v>1280655</v>
      </c>
      <c r="L62" s="13">
        <v>0.84711830203832506</v>
      </c>
      <c r="M62" s="30">
        <v>1529956</v>
      </c>
      <c r="N62" s="14">
        <v>150.66962710046201</v>
      </c>
      <c r="O62" s="30">
        <v>1987173</v>
      </c>
      <c r="P62" s="14">
        <v>233.79178224736799</v>
      </c>
      <c r="Q62" s="30">
        <v>3037179</v>
      </c>
      <c r="R62" s="30">
        <v>1959904</v>
      </c>
      <c r="S62" s="14">
        <v>278.93826432293298</v>
      </c>
      <c r="T62" s="14">
        <v>429.60789142362802</v>
      </c>
      <c r="U62" s="14">
        <v>195.816109176259</v>
      </c>
      <c r="W62" s="33">
        <v>4132431</v>
      </c>
      <c r="X62" s="33">
        <v>3854754</v>
      </c>
      <c r="Y62" s="15">
        <v>0.27276925316109601</v>
      </c>
      <c r="Z62" s="15">
        <v>0.68831553010619295</v>
      </c>
      <c r="AA62" s="15">
        <v>4.7306295011321697E-3</v>
      </c>
      <c r="AB62" s="15">
        <v>0.393224714460084</v>
      </c>
      <c r="AD62" s="33">
        <v>6003687</v>
      </c>
      <c r="AE62" s="33">
        <v>0</v>
      </c>
      <c r="AF62" s="33">
        <v>915238</v>
      </c>
      <c r="AG62" s="33">
        <v>850477.99999902304</v>
      </c>
      <c r="AH62" s="33">
        <v>14807393</v>
      </c>
      <c r="AI62" s="33">
        <v>9752</v>
      </c>
      <c r="AJ62" s="33">
        <v>705</v>
      </c>
      <c r="AK62" s="33">
        <v>-52013</v>
      </c>
      <c r="AL62" s="33">
        <v>-10535368</v>
      </c>
      <c r="AM62" s="33">
        <v>0</v>
      </c>
    </row>
    <row r="63" spans="2:39" x14ac:dyDescent="0.25">
      <c r="B63" s="9" t="s">
        <v>164</v>
      </c>
      <c r="C63" s="10" t="s">
        <v>110</v>
      </c>
      <c r="D63" s="11" t="s">
        <v>190</v>
      </c>
      <c r="E63" s="12">
        <v>44012</v>
      </c>
      <c r="F63" s="30">
        <v>36074451</v>
      </c>
      <c r="G63" s="30">
        <v>10915233</v>
      </c>
      <c r="H63" s="30">
        <v>3749785.9999960898</v>
      </c>
      <c r="I63" s="30">
        <v>7165447.0000078101</v>
      </c>
      <c r="J63" s="13">
        <v>2.91089491507228</v>
      </c>
      <c r="K63" s="30">
        <v>0</v>
      </c>
      <c r="L63" s="13">
        <v>2.91089491507228</v>
      </c>
      <c r="M63" s="30">
        <v>3478656</v>
      </c>
      <c r="N63" s="14">
        <v>0</v>
      </c>
      <c r="O63" s="30">
        <v>1970797.99999805</v>
      </c>
      <c r="P63" s="14">
        <v>101.97721188852999</v>
      </c>
      <c r="Q63" s="30">
        <v>5376642</v>
      </c>
      <c r="R63" s="30">
        <v>7244425.9999921899</v>
      </c>
      <c r="S63" s="14">
        <v>133.59175178292199</v>
      </c>
      <c r="T63" s="14">
        <v>133.59175178292199</v>
      </c>
      <c r="U63" s="14">
        <v>31.6145398943918</v>
      </c>
      <c r="W63" s="33">
        <v>6620121.9999921899</v>
      </c>
      <c r="X63" s="33">
        <v>6563661.9999921899</v>
      </c>
      <c r="Y63" s="15">
        <v>0.18351275810127801</v>
      </c>
      <c r="Z63" s="15">
        <v>0.30598558242811102</v>
      </c>
      <c r="AA63" s="15">
        <v>0.49655535049038002</v>
      </c>
      <c r="AB63" s="15">
        <v>3.5874263344449001E-2</v>
      </c>
      <c r="AD63" s="33">
        <v>21635405</v>
      </c>
      <c r="AE63" s="33">
        <v>0</v>
      </c>
      <c r="AF63" s="33">
        <v>444673.99999951199</v>
      </c>
      <c r="AG63" s="33">
        <v>10350193</v>
      </c>
      <c r="AH63" s="33">
        <v>0</v>
      </c>
      <c r="AI63" s="33">
        <v>0</v>
      </c>
      <c r="AJ63" s="33">
        <v>838985</v>
      </c>
      <c r="AK63" s="33">
        <v>8175460</v>
      </c>
      <c r="AL63" s="33">
        <v>-466214.99999951199</v>
      </c>
      <c r="AM63" s="33">
        <v>2292308</v>
      </c>
    </row>
    <row r="64" spans="2:39" x14ac:dyDescent="0.25">
      <c r="B64" s="9" t="s">
        <v>165</v>
      </c>
      <c r="C64" s="10" t="s">
        <v>111</v>
      </c>
      <c r="D64" s="11" t="s">
        <v>189</v>
      </c>
      <c r="E64" s="12">
        <v>44012</v>
      </c>
      <c r="F64" s="30">
        <v>69154321</v>
      </c>
      <c r="G64" s="30">
        <v>9865059.9999843705</v>
      </c>
      <c r="H64" s="30">
        <v>9202711</v>
      </c>
      <c r="I64" s="30">
        <v>662348.99998437497</v>
      </c>
      <c r="J64" s="13">
        <v>1.07197324788103</v>
      </c>
      <c r="K64" s="30">
        <v>184108.99999975599</v>
      </c>
      <c r="L64" s="13">
        <v>1.0519672952868899</v>
      </c>
      <c r="M64" s="30">
        <v>4722710</v>
      </c>
      <c r="N64" s="14">
        <v>7.0170770595577796</v>
      </c>
      <c r="O64" s="30">
        <v>705971</v>
      </c>
      <c r="P64" s="14">
        <v>26.907174058957001</v>
      </c>
      <c r="Q64" s="30">
        <v>3318220</v>
      </c>
      <c r="R64" s="30">
        <v>8753111</v>
      </c>
      <c r="S64" s="14">
        <v>68.236264797742507</v>
      </c>
      <c r="T64" s="14">
        <v>75.253341857343898</v>
      </c>
      <c r="U64" s="14">
        <v>48.346167798386901</v>
      </c>
      <c r="W64" s="33">
        <v>7130822.9999921899</v>
      </c>
      <c r="X64" s="33">
        <v>2940956.9999960898</v>
      </c>
      <c r="Y64" s="15">
        <v>0.103114641238353</v>
      </c>
      <c r="Z64" s="15">
        <v>0.14342592724831801</v>
      </c>
      <c r="AA64" s="15">
        <v>0.414778069796157</v>
      </c>
      <c r="AB64" s="15">
        <v>0.93464190599042896</v>
      </c>
      <c r="AD64" s="33">
        <v>49717809.999937497</v>
      </c>
      <c r="AE64" s="33">
        <v>0</v>
      </c>
      <c r="AF64" s="33">
        <v>439373.99999951199</v>
      </c>
      <c r="AG64" s="33">
        <v>15538369.9999844</v>
      </c>
      <c r="AH64" s="33">
        <v>0</v>
      </c>
      <c r="AI64" s="33">
        <v>0</v>
      </c>
      <c r="AJ64" s="33">
        <v>3195550</v>
      </c>
      <c r="AK64" s="33">
        <v>9861930</v>
      </c>
      <c r="AL64" s="33">
        <v>17513331</v>
      </c>
      <c r="AM64" s="33">
        <v>3169254.9999960898</v>
      </c>
    </row>
    <row r="65" spans="2:39" x14ac:dyDescent="0.25">
      <c r="B65" s="9" t="s">
        <v>205</v>
      </c>
      <c r="C65" s="10" t="s">
        <v>112</v>
      </c>
      <c r="D65" s="11" t="s">
        <v>189</v>
      </c>
      <c r="E65" s="12">
        <v>44012</v>
      </c>
      <c r="F65" s="30">
        <v>110004760</v>
      </c>
      <c r="G65" s="30">
        <v>24199324</v>
      </c>
      <c r="H65" s="30">
        <v>6368859.9999921899</v>
      </c>
      <c r="I65" s="30">
        <v>17830464</v>
      </c>
      <c r="J65" s="13">
        <v>3.7996319592566601</v>
      </c>
      <c r="K65" s="30">
        <v>571264</v>
      </c>
      <c r="L65" s="13">
        <v>3.70993553006701</v>
      </c>
      <c r="M65" s="30">
        <v>11464393.9999844</v>
      </c>
      <c r="N65" s="14">
        <v>8.9692939722881402</v>
      </c>
      <c r="O65" s="30">
        <v>3232751.9999960898</v>
      </c>
      <c r="P65" s="14">
        <v>50.756748241547001</v>
      </c>
      <c r="Q65" s="30">
        <v>7869265</v>
      </c>
      <c r="R65" s="30">
        <v>23569262</v>
      </c>
      <c r="S65" s="14">
        <v>60.098093016247702</v>
      </c>
      <c r="T65" s="14">
        <v>69.067386988550396</v>
      </c>
      <c r="U65" s="14">
        <v>18.310638747003399</v>
      </c>
      <c r="W65" s="33">
        <v>36873104</v>
      </c>
      <c r="X65" s="33">
        <v>25819211.0000313</v>
      </c>
      <c r="Y65" s="15">
        <v>0.33519553153892101</v>
      </c>
      <c r="Z65" s="15">
        <v>0.63318023349915198</v>
      </c>
      <c r="AA65" s="15">
        <v>0.26775123135797901</v>
      </c>
      <c r="AB65" s="15">
        <v>2.08983219855872E-2</v>
      </c>
      <c r="AD65" s="33">
        <v>58234742</v>
      </c>
      <c r="AE65" s="33">
        <v>26</v>
      </c>
      <c r="AF65" s="33">
        <v>31243574</v>
      </c>
      <c r="AG65" s="33">
        <v>0</v>
      </c>
      <c r="AH65" s="33">
        <v>-899829</v>
      </c>
      <c r="AI65" s="33">
        <v>-1194503</v>
      </c>
      <c r="AJ65" s="33">
        <v>2912664</v>
      </c>
      <c r="AK65" s="33">
        <v>20830059</v>
      </c>
      <c r="AL65" s="33">
        <v>0</v>
      </c>
      <c r="AM65" s="33">
        <v>5342777</v>
      </c>
    </row>
    <row r="66" spans="2:39" x14ac:dyDescent="0.25">
      <c r="B66" s="9" t="s">
        <v>166</v>
      </c>
      <c r="C66" s="10" t="s">
        <v>113</v>
      </c>
      <c r="D66" s="11" t="s">
        <v>189</v>
      </c>
      <c r="E66" s="12">
        <v>44012</v>
      </c>
      <c r="F66" s="30">
        <v>1677090999.9979999</v>
      </c>
      <c r="G66" s="30">
        <v>326907000</v>
      </c>
      <c r="H66" s="30">
        <v>375817000</v>
      </c>
      <c r="I66" s="30">
        <v>-48910000</v>
      </c>
      <c r="J66" s="13">
        <v>0.86985687182823301</v>
      </c>
      <c r="K66" s="30">
        <v>101284000</v>
      </c>
      <c r="L66" s="13">
        <v>0.600353363472095</v>
      </c>
      <c r="M66" s="30">
        <v>292736000</v>
      </c>
      <c r="N66" s="14">
        <v>62.278366856160602</v>
      </c>
      <c r="O66" s="30">
        <v>132128000</v>
      </c>
      <c r="P66" s="14">
        <v>81.243987756897695</v>
      </c>
      <c r="Q66" s="30">
        <v>133521000</v>
      </c>
      <c r="R66" s="30">
        <v>308228000</v>
      </c>
      <c r="S66" s="14">
        <v>77.974032209953293</v>
      </c>
      <c r="T66" s="14">
        <v>140.25239906623</v>
      </c>
      <c r="U66" s="14">
        <v>59.008411309332601</v>
      </c>
      <c r="W66" s="33">
        <v>677836000</v>
      </c>
      <c r="X66" s="33">
        <v>594295000</v>
      </c>
      <c r="Y66" s="15">
        <v>0.40417365545523398</v>
      </c>
      <c r="Z66" s="15">
        <v>1.1918854809750301</v>
      </c>
      <c r="AA66" s="15">
        <v>-0.116025115219672</v>
      </c>
      <c r="AB66" s="15">
        <v>0.32566727054945699</v>
      </c>
      <c r="AD66" s="33">
        <v>562697000</v>
      </c>
      <c r="AE66" s="33">
        <v>6012000</v>
      </c>
      <c r="AF66" s="33">
        <v>4282000</v>
      </c>
      <c r="AG66" s="33">
        <v>6101000</v>
      </c>
      <c r="AH66" s="33">
        <v>226000</v>
      </c>
      <c r="AI66" s="33">
        <v>252000</v>
      </c>
      <c r="AJ66" s="33">
        <v>2007000</v>
      </c>
      <c r="AK66" s="33">
        <v>13184000</v>
      </c>
      <c r="AL66" s="33">
        <v>615063000</v>
      </c>
      <c r="AM66" s="33">
        <v>-78418000</v>
      </c>
    </row>
    <row r="67" spans="2:39" x14ac:dyDescent="0.25">
      <c r="B67" s="9"/>
      <c r="C67" s="10"/>
      <c r="D67" s="11"/>
      <c r="E67" s="12"/>
      <c r="F67" s="30"/>
      <c r="G67" s="30"/>
      <c r="H67" s="30"/>
      <c r="I67" s="30"/>
      <c r="J67" s="13"/>
      <c r="K67" s="30"/>
      <c r="L67" s="13"/>
      <c r="M67" s="30"/>
      <c r="N67" s="14"/>
      <c r="O67" s="14"/>
      <c r="P67" s="14"/>
      <c r="Q67" s="30"/>
      <c r="R67" s="30"/>
      <c r="S67" s="14"/>
      <c r="T67" s="14"/>
      <c r="U67" s="14"/>
      <c r="W67" s="33"/>
      <c r="X67" s="33"/>
      <c r="Y67" s="15"/>
      <c r="Z67" s="15"/>
      <c r="AA67" s="15"/>
      <c r="AB67" s="15"/>
      <c r="AD67" s="33"/>
      <c r="AE67" s="33"/>
      <c r="AF67" s="33"/>
      <c r="AG67" s="33"/>
      <c r="AH67" s="33"/>
      <c r="AI67" s="33"/>
      <c r="AJ67" s="33"/>
      <c r="AK67" s="33"/>
      <c r="AL67" s="33"/>
      <c r="AM67" s="33"/>
    </row>
    <row r="68" spans="2:39" x14ac:dyDescent="0.25">
      <c r="B68" s="9"/>
      <c r="C68" s="10"/>
      <c r="D68" s="11"/>
      <c r="E68" s="12"/>
      <c r="F68" s="30"/>
      <c r="G68" s="30"/>
      <c r="H68" s="30"/>
      <c r="I68" s="30"/>
      <c r="J68" s="13"/>
      <c r="K68" s="30"/>
      <c r="L68" s="13"/>
      <c r="M68" s="13"/>
      <c r="N68" s="14"/>
      <c r="O68" s="14"/>
      <c r="P68" s="14"/>
      <c r="Q68" s="30"/>
      <c r="R68" s="30"/>
      <c r="S68" s="14"/>
      <c r="T68" s="14"/>
      <c r="U68" s="14"/>
      <c r="W68" s="33"/>
      <c r="X68" s="33"/>
      <c r="Y68" s="15"/>
      <c r="Z68" s="15"/>
      <c r="AA68" s="15"/>
      <c r="AB68" s="15"/>
      <c r="AD68" s="33"/>
      <c r="AE68" s="33"/>
      <c r="AF68" s="33"/>
      <c r="AG68" s="33"/>
      <c r="AH68" s="33"/>
      <c r="AI68" s="33"/>
      <c r="AJ68" s="33"/>
      <c r="AK68" s="33"/>
      <c r="AL68" s="33"/>
      <c r="AM68" s="33"/>
    </row>
    <row r="69" spans="2:39" x14ac:dyDescent="0.25">
      <c r="B69" s="9"/>
      <c r="C69" s="10"/>
      <c r="D69" s="11"/>
      <c r="E69" s="12"/>
      <c r="F69" s="30"/>
      <c r="G69" s="30"/>
      <c r="H69" s="30"/>
      <c r="I69" s="30"/>
      <c r="J69" s="13"/>
      <c r="K69" s="30"/>
      <c r="L69" s="13"/>
      <c r="M69" s="13"/>
      <c r="N69" s="14"/>
      <c r="O69" s="14"/>
      <c r="P69" s="14"/>
      <c r="Q69" s="30"/>
      <c r="R69" s="30"/>
      <c r="S69" s="14"/>
      <c r="T69" s="14"/>
      <c r="U69" s="14"/>
      <c r="W69" s="33"/>
      <c r="X69" s="33"/>
      <c r="Y69" s="15"/>
      <c r="Z69" s="15"/>
      <c r="AA69" s="15"/>
      <c r="AB69" s="15"/>
      <c r="AD69" s="33"/>
      <c r="AE69" s="33"/>
      <c r="AF69" s="33"/>
      <c r="AG69" s="33"/>
      <c r="AH69" s="33"/>
      <c r="AI69" s="33"/>
      <c r="AJ69" s="33"/>
      <c r="AK69" s="33"/>
      <c r="AL69" s="33"/>
      <c r="AM69" s="33"/>
    </row>
    <row r="70" spans="2:39" x14ac:dyDescent="0.25">
      <c r="B70" s="9"/>
      <c r="C70" s="10"/>
      <c r="D70" s="11"/>
      <c r="E70" s="12"/>
      <c r="F70" s="30"/>
      <c r="G70" s="30"/>
      <c r="H70" s="30"/>
      <c r="I70" s="30"/>
      <c r="J70" s="13"/>
      <c r="K70" s="30"/>
      <c r="L70" s="13"/>
      <c r="M70" s="13"/>
      <c r="N70" s="14"/>
      <c r="O70" s="14"/>
      <c r="P70" s="14"/>
      <c r="Q70" s="30"/>
      <c r="R70" s="30"/>
      <c r="S70" s="14"/>
      <c r="T70" s="14"/>
      <c r="U70" s="14"/>
      <c r="W70" s="33"/>
      <c r="X70" s="33"/>
      <c r="Y70" s="15"/>
      <c r="Z70" s="15"/>
      <c r="AA70" s="15"/>
      <c r="AB70" s="15"/>
      <c r="AD70" s="33"/>
      <c r="AE70" s="33"/>
      <c r="AF70" s="33"/>
      <c r="AG70" s="33"/>
      <c r="AH70" s="33"/>
      <c r="AI70" s="33"/>
      <c r="AJ70" s="33"/>
      <c r="AK70" s="33"/>
      <c r="AL70" s="33"/>
      <c r="AM70" s="33"/>
    </row>
    <row r="71" spans="2:39" x14ac:dyDescent="0.25">
      <c r="B71" s="9"/>
      <c r="C71" s="10"/>
      <c r="D71" s="11"/>
      <c r="E71" s="12"/>
      <c r="F71" s="30"/>
      <c r="G71" s="30"/>
      <c r="H71" s="30"/>
      <c r="I71" s="30"/>
      <c r="J71" s="13"/>
      <c r="K71" s="30"/>
      <c r="L71" s="13"/>
      <c r="M71" s="13"/>
      <c r="N71" s="14"/>
      <c r="O71" s="14"/>
      <c r="P71" s="14"/>
      <c r="Q71" s="14"/>
      <c r="R71" s="14"/>
      <c r="S71" s="14"/>
      <c r="T71" s="14"/>
      <c r="U71" s="14"/>
      <c r="W71" s="33"/>
      <c r="X71" s="33"/>
      <c r="Y71" s="15"/>
      <c r="Z71" s="15"/>
      <c r="AA71" s="15"/>
      <c r="AB71" s="15"/>
      <c r="AD71" s="33"/>
      <c r="AE71" s="33"/>
      <c r="AF71" s="33"/>
      <c r="AG71" s="33"/>
      <c r="AH71" s="33"/>
      <c r="AI71" s="33"/>
      <c r="AJ71" s="33"/>
      <c r="AK71" s="33"/>
      <c r="AL71" s="33"/>
      <c r="AM71" s="33"/>
    </row>
    <row r="72" spans="2:39" x14ac:dyDescent="0.25">
      <c r="B72" s="9"/>
      <c r="C72" s="10"/>
      <c r="D72" s="11"/>
      <c r="E72" s="12"/>
      <c r="F72" s="30"/>
      <c r="G72" s="30"/>
      <c r="H72" s="30"/>
      <c r="I72" s="30"/>
      <c r="J72" s="13"/>
      <c r="K72" s="30"/>
      <c r="L72" s="13"/>
      <c r="M72" s="13"/>
      <c r="N72" s="14"/>
      <c r="O72" s="14"/>
      <c r="P72" s="14"/>
      <c r="Q72" s="14"/>
      <c r="R72" s="14"/>
      <c r="S72" s="14"/>
      <c r="T72" s="14"/>
      <c r="U72" s="14"/>
      <c r="W72" s="33"/>
      <c r="X72" s="33"/>
      <c r="Y72" s="15"/>
      <c r="Z72" s="15"/>
      <c r="AA72" s="15"/>
      <c r="AB72" s="15"/>
      <c r="AD72" s="33"/>
      <c r="AE72" s="33"/>
      <c r="AF72" s="33"/>
      <c r="AG72" s="33"/>
      <c r="AH72" s="33"/>
      <c r="AI72" s="33"/>
      <c r="AJ72" s="33"/>
      <c r="AK72" s="33"/>
      <c r="AL72" s="33"/>
      <c r="AM72" s="33"/>
    </row>
    <row r="73" spans="2:39" x14ac:dyDescent="0.25">
      <c r="B73" s="9"/>
      <c r="C73" s="10"/>
      <c r="D73" s="11"/>
      <c r="E73" s="12"/>
      <c r="F73" s="30"/>
      <c r="G73" s="30"/>
      <c r="H73" s="30"/>
      <c r="I73" s="30"/>
      <c r="J73" s="13"/>
      <c r="K73" s="30"/>
      <c r="L73" s="13"/>
      <c r="M73" s="13"/>
      <c r="N73" s="14"/>
      <c r="O73" s="14"/>
      <c r="P73" s="14"/>
      <c r="Q73" s="14"/>
      <c r="R73" s="14"/>
      <c r="S73" s="14"/>
      <c r="T73" s="14"/>
      <c r="U73" s="14"/>
      <c r="W73" s="33"/>
      <c r="X73" s="33"/>
      <c r="Y73" s="15"/>
      <c r="Z73" s="15"/>
      <c r="AA73" s="15"/>
      <c r="AB73" s="15"/>
      <c r="AD73" s="33"/>
      <c r="AE73" s="33"/>
      <c r="AF73" s="33"/>
      <c r="AG73" s="33"/>
      <c r="AH73" s="33"/>
      <c r="AI73" s="33"/>
      <c r="AJ73" s="33"/>
      <c r="AK73" s="33"/>
      <c r="AL73" s="33"/>
      <c r="AM73" s="33"/>
    </row>
    <row r="74" spans="2:39" x14ac:dyDescent="0.25">
      <c r="B74" s="9"/>
      <c r="C74" s="10"/>
      <c r="D74" s="11"/>
      <c r="E74" s="12"/>
      <c r="F74" s="30"/>
      <c r="G74" s="30"/>
      <c r="H74" s="30"/>
      <c r="I74" s="30"/>
      <c r="J74" s="13"/>
      <c r="K74" s="30"/>
      <c r="L74" s="13"/>
      <c r="M74" s="13"/>
      <c r="N74" s="14"/>
      <c r="O74" s="14"/>
      <c r="P74" s="14"/>
      <c r="Q74" s="14"/>
      <c r="R74" s="14"/>
      <c r="S74" s="14"/>
      <c r="T74" s="14"/>
      <c r="U74" s="14"/>
      <c r="W74" s="33"/>
      <c r="X74" s="33"/>
      <c r="Y74" s="15"/>
      <c r="Z74" s="15"/>
      <c r="AA74" s="15"/>
      <c r="AB74" s="15"/>
      <c r="AD74" s="33"/>
      <c r="AE74" s="33"/>
      <c r="AF74" s="33"/>
      <c r="AG74" s="33"/>
      <c r="AH74" s="33"/>
      <c r="AI74" s="33"/>
      <c r="AJ74" s="33"/>
      <c r="AK74" s="33"/>
      <c r="AL74" s="33"/>
      <c r="AM74" s="33"/>
    </row>
    <row r="75" spans="2:39" x14ac:dyDescent="0.25">
      <c r="B75" s="9"/>
      <c r="C75" s="10"/>
      <c r="D75" s="11"/>
      <c r="E75" s="12"/>
      <c r="F75" s="30"/>
      <c r="G75" s="30"/>
      <c r="H75" s="30"/>
      <c r="I75" s="30"/>
      <c r="J75" s="13"/>
      <c r="K75" s="30"/>
      <c r="L75" s="13"/>
      <c r="M75" s="13"/>
      <c r="N75" s="14"/>
      <c r="O75" s="14"/>
      <c r="P75" s="14"/>
      <c r="Q75" s="14"/>
      <c r="R75" s="14"/>
      <c r="S75" s="14"/>
      <c r="T75" s="14"/>
      <c r="U75" s="14"/>
      <c r="W75" s="33"/>
      <c r="X75" s="33"/>
      <c r="Y75" s="15"/>
      <c r="Z75" s="15"/>
      <c r="AA75" s="15"/>
      <c r="AB75" s="15"/>
      <c r="AD75" s="33"/>
      <c r="AE75" s="33"/>
      <c r="AF75" s="33"/>
      <c r="AG75" s="33"/>
      <c r="AH75" s="33"/>
      <c r="AI75" s="33"/>
      <c r="AJ75" s="33"/>
      <c r="AK75" s="33"/>
      <c r="AL75" s="33"/>
      <c r="AM75" s="33"/>
    </row>
    <row r="76" spans="2:39" x14ac:dyDescent="0.25">
      <c r="B76" s="9"/>
      <c r="C76" s="10"/>
      <c r="D76" s="11"/>
      <c r="E76" s="12"/>
      <c r="F76" s="30"/>
      <c r="G76" s="30"/>
      <c r="H76" s="30"/>
      <c r="I76" s="30"/>
      <c r="J76" s="13"/>
      <c r="K76" s="30"/>
      <c r="L76" s="13"/>
      <c r="M76" s="13"/>
      <c r="N76" s="14"/>
      <c r="O76" s="14"/>
      <c r="P76" s="14"/>
      <c r="Q76" s="14"/>
      <c r="R76" s="14"/>
      <c r="S76" s="14"/>
      <c r="T76" s="14"/>
      <c r="U76" s="14"/>
      <c r="W76" s="33"/>
      <c r="X76" s="33"/>
      <c r="Y76" s="15"/>
      <c r="Z76" s="15"/>
      <c r="AA76" s="15"/>
      <c r="AB76" s="15"/>
      <c r="AD76" s="33"/>
      <c r="AE76" s="33"/>
      <c r="AF76" s="33"/>
      <c r="AG76" s="33"/>
      <c r="AH76" s="33"/>
      <c r="AI76" s="33"/>
      <c r="AJ76" s="33"/>
      <c r="AK76" s="33"/>
      <c r="AL76" s="33"/>
      <c r="AM76" s="33"/>
    </row>
    <row r="77" spans="2:39" x14ac:dyDescent="0.25">
      <c r="B77" s="9"/>
      <c r="C77" s="10"/>
      <c r="D77" s="11"/>
      <c r="E77" s="12"/>
      <c r="F77" s="30"/>
      <c r="G77" s="30"/>
      <c r="H77" s="30"/>
      <c r="I77" s="30"/>
      <c r="J77" s="13"/>
      <c r="K77" s="30"/>
      <c r="L77" s="13"/>
      <c r="M77" s="13"/>
      <c r="N77" s="14"/>
      <c r="O77" s="14"/>
      <c r="P77" s="14"/>
      <c r="Q77" s="14"/>
      <c r="R77" s="14"/>
      <c r="S77" s="14"/>
      <c r="T77" s="14"/>
      <c r="U77" s="14"/>
      <c r="W77" s="33"/>
      <c r="X77" s="33"/>
      <c r="Y77" s="15"/>
      <c r="Z77" s="15"/>
      <c r="AA77" s="15"/>
      <c r="AB77" s="15"/>
      <c r="AD77" s="33"/>
      <c r="AE77" s="33"/>
      <c r="AF77" s="33"/>
      <c r="AG77" s="33"/>
      <c r="AH77" s="33"/>
      <c r="AI77" s="33"/>
      <c r="AJ77" s="33"/>
      <c r="AK77" s="33"/>
      <c r="AL77" s="33"/>
      <c r="AM77" s="33"/>
    </row>
    <row r="78" spans="2:39" x14ac:dyDescent="0.25">
      <c r="B78" s="9"/>
      <c r="C78" s="10"/>
      <c r="D78" s="11"/>
      <c r="E78" s="12"/>
      <c r="F78" s="30"/>
      <c r="G78" s="30"/>
      <c r="H78" s="30"/>
      <c r="I78" s="30"/>
      <c r="J78" s="13"/>
      <c r="K78" s="30"/>
      <c r="L78" s="13"/>
      <c r="M78" s="13"/>
      <c r="N78" s="14"/>
      <c r="O78" s="14"/>
      <c r="P78" s="14"/>
      <c r="Q78" s="14"/>
      <c r="R78" s="14"/>
      <c r="S78" s="14"/>
      <c r="T78" s="14"/>
      <c r="U78" s="14"/>
      <c r="W78" s="33"/>
      <c r="X78" s="33"/>
      <c r="Y78" s="15"/>
      <c r="Z78" s="15"/>
      <c r="AA78" s="15"/>
      <c r="AB78" s="15"/>
      <c r="AD78" s="33"/>
      <c r="AE78" s="33"/>
      <c r="AF78" s="33"/>
      <c r="AG78" s="33"/>
      <c r="AH78" s="33"/>
      <c r="AI78" s="33"/>
      <c r="AJ78" s="33"/>
      <c r="AK78" s="33"/>
      <c r="AL78" s="33"/>
      <c r="AM78" s="33"/>
    </row>
    <row r="79" spans="2:39" x14ac:dyDescent="0.25">
      <c r="B79" s="9"/>
      <c r="C79" s="10"/>
      <c r="D79" s="11"/>
      <c r="E79" s="12"/>
      <c r="F79" s="30"/>
      <c r="G79" s="30"/>
      <c r="H79" s="30"/>
      <c r="I79" s="30"/>
      <c r="J79" s="13"/>
      <c r="K79" s="30"/>
      <c r="L79" s="13"/>
      <c r="M79" s="13"/>
      <c r="N79" s="14"/>
      <c r="O79" s="14"/>
      <c r="P79" s="14"/>
      <c r="Q79" s="14"/>
      <c r="R79" s="14"/>
      <c r="S79" s="14"/>
      <c r="T79" s="14"/>
      <c r="U79" s="14"/>
      <c r="W79" s="33"/>
      <c r="X79" s="33"/>
      <c r="Y79" s="15"/>
      <c r="Z79" s="15"/>
      <c r="AA79" s="15"/>
      <c r="AB79" s="15"/>
      <c r="AD79" s="33"/>
      <c r="AE79" s="33"/>
      <c r="AF79" s="33"/>
      <c r="AG79" s="33"/>
      <c r="AH79" s="33"/>
      <c r="AI79" s="33"/>
      <c r="AJ79" s="33"/>
      <c r="AK79" s="33"/>
      <c r="AL79" s="33"/>
      <c r="AM79" s="33"/>
    </row>
    <row r="80" spans="2:39" x14ac:dyDescent="0.25">
      <c r="B80" s="9"/>
      <c r="C80" s="10"/>
      <c r="D80" s="11"/>
      <c r="E80" s="12"/>
      <c r="F80" s="30"/>
      <c r="G80" s="30"/>
      <c r="H80" s="30"/>
      <c r="I80" s="30"/>
      <c r="J80" s="13"/>
      <c r="K80" s="30"/>
      <c r="L80" s="13"/>
      <c r="M80" s="13"/>
      <c r="N80" s="14"/>
      <c r="O80" s="14"/>
      <c r="P80" s="14"/>
      <c r="Q80" s="14"/>
      <c r="R80" s="14"/>
      <c r="S80" s="14"/>
      <c r="T80" s="14"/>
      <c r="U80" s="14"/>
      <c r="W80" s="33"/>
      <c r="X80" s="33"/>
      <c r="Y80" s="15"/>
      <c r="Z80" s="15"/>
      <c r="AA80" s="15"/>
      <c r="AB80" s="15"/>
      <c r="AD80" s="33"/>
      <c r="AE80" s="33"/>
      <c r="AF80" s="33"/>
      <c r="AG80" s="33"/>
      <c r="AH80" s="33"/>
      <c r="AI80" s="33"/>
      <c r="AJ80" s="33"/>
      <c r="AK80" s="33"/>
      <c r="AL80" s="33"/>
      <c r="AM80" s="33"/>
    </row>
    <row r="81" spans="2:39" x14ac:dyDescent="0.25">
      <c r="B81" s="9"/>
      <c r="C81" s="10"/>
      <c r="D81" s="11"/>
      <c r="E81" s="12"/>
      <c r="F81" s="30"/>
      <c r="G81" s="30"/>
      <c r="H81" s="30"/>
      <c r="I81" s="30"/>
      <c r="J81" s="13"/>
      <c r="K81" s="30"/>
      <c r="L81" s="13"/>
      <c r="M81" s="13"/>
      <c r="N81" s="14"/>
      <c r="O81" s="14"/>
      <c r="P81" s="14"/>
      <c r="Q81" s="14"/>
      <c r="R81" s="14"/>
      <c r="S81" s="14"/>
      <c r="T81" s="14"/>
      <c r="U81" s="14"/>
      <c r="W81" s="33"/>
      <c r="X81" s="33"/>
      <c r="Y81" s="15"/>
      <c r="Z81" s="15"/>
      <c r="AA81" s="15"/>
      <c r="AB81" s="15"/>
      <c r="AD81" s="33"/>
      <c r="AE81" s="33"/>
      <c r="AF81" s="33"/>
      <c r="AG81" s="33"/>
      <c r="AH81" s="33"/>
      <c r="AI81" s="33"/>
      <c r="AJ81" s="33"/>
      <c r="AK81" s="33"/>
      <c r="AL81" s="33"/>
      <c r="AM81" s="33"/>
    </row>
    <row r="82" spans="2:39" x14ac:dyDescent="0.25">
      <c r="B82" s="9"/>
      <c r="C82" s="10"/>
      <c r="D82" s="11"/>
      <c r="E82" s="12"/>
      <c r="F82" s="30"/>
      <c r="G82" s="30"/>
      <c r="H82" s="30"/>
      <c r="I82" s="30"/>
      <c r="J82" s="13"/>
      <c r="K82" s="30"/>
      <c r="L82" s="13"/>
      <c r="M82" s="13"/>
      <c r="N82" s="14"/>
      <c r="O82" s="14"/>
      <c r="P82" s="14"/>
      <c r="Q82" s="14"/>
      <c r="R82" s="14"/>
      <c r="S82" s="14"/>
      <c r="T82" s="14"/>
      <c r="U82" s="14"/>
      <c r="W82" s="33"/>
      <c r="X82" s="33"/>
      <c r="Y82" s="15"/>
      <c r="Z82" s="15"/>
      <c r="AA82" s="15"/>
      <c r="AB82" s="15"/>
      <c r="AD82" s="33"/>
      <c r="AE82" s="33"/>
      <c r="AF82" s="33"/>
      <c r="AG82" s="33"/>
      <c r="AH82" s="33"/>
      <c r="AI82" s="33"/>
      <c r="AJ82" s="33"/>
      <c r="AK82" s="33"/>
      <c r="AL82" s="33"/>
      <c r="AM82" s="33"/>
    </row>
    <row r="83" spans="2:39" x14ac:dyDescent="0.25">
      <c r="B83" s="9"/>
      <c r="C83" s="10"/>
      <c r="D83" s="11"/>
      <c r="E83" s="12"/>
      <c r="F83" s="30"/>
      <c r="G83" s="30"/>
      <c r="H83" s="30"/>
      <c r="I83" s="30"/>
      <c r="J83" s="13"/>
      <c r="K83" s="30"/>
      <c r="L83" s="13"/>
      <c r="M83" s="13"/>
      <c r="N83" s="14"/>
      <c r="O83" s="14"/>
      <c r="P83" s="14"/>
      <c r="Q83" s="14"/>
      <c r="R83" s="14"/>
      <c r="S83" s="14"/>
      <c r="T83" s="14"/>
      <c r="U83" s="14"/>
      <c r="W83" s="33"/>
      <c r="X83" s="33"/>
      <c r="Y83" s="15"/>
      <c r="Z83" s="15"/>
      <c r="AA83" s="15"/>
      <c r="AB83" s="15"/>
      <c r="AD83" s="33"/>
      <c r="AE83" s="33"/>
      <c r="AF83" s="33"/>
      <c r="AG83" s="33"/>
      <c r="AH83" s="33"/>
      <c r="AI83" s="33"/>
      <c r="AJ83" s="33"/>
      <c r="AK83" s="33"/>
      <c r="AL83" s="33"/>
      <c r="AM83" s="33"/>
    </row>
    <row r="84" spans="2:39" x14ac:dyDescent="0.25">
      <c r="B84" s="9"/>
      <c r="C84" s="10"/>
      <c r="D84" s="11"/>
      <c r="E84" s="12"/>
      <c r="F84" s="30"/>
      <c r="G84" s="30"/>
      <c r="H84" s="30"/>
      <c r="I84" s="30"/>
      <c r="J84" s="13"/>
      <c r="K84" s="30"/>
      <c r="L84" s="13"/>
      <c r="M84" s="13"/>
      <c r="N84" s="14"/>
      <c r="O84" s="14"/>
      <c r="P84" s="14"/>
      <c r="Q84" s="14"/>
      <c r="R84" s="14"/>
      <c r="S84" s="14"/>
      <c r="T84" s="14"/>
      <c r="U84" s="14"/>
      <c r="W84" s="33"/>
      <c r="X84" s="33"/>
      <c r="Y84" s="15"/>
      <c r="Z84" s="15"/>
      <c r="AA84" s="15"/>
      <c r="AB84" s="15"/>
      <c r="AD84" s="33"/>
      <c r="AE84" s="33"/>
      <c r="AF84" s="33"/>
      <c r="AG84" s="33"/>
      <c r="AH84" s="33"/>
      <c r="AI84" s="33"/>
      <c r="AJ84" s="33"/>
      <c r="AK84" s="33"/>
      <c r="AL84" s="33"/>
      <c r="AM84" s="33"/>
    </row>
    <row r="85" spans="2:39" x14ac:dyDescent="0.25">
      <c r="B85" s="9"/>
      <c r="C85" s="10"/>
      <c r="D85" s="11"/>
      <c r="E85" s="12"/>
      <c r="F85" s="30"/>
      <c r="G85" s="30"/>
      <c r="H85" s="30"/>
      <c r="I85" s="30"/>
      <c r="J85" s="13"/>
      <c r="K85" s="30"/>
      <c r="L85" s="13"/>
      <c r="M85" s="13"/>
      <c r="N85" s="14"/>
      <c r="O85" s="14"/>
      <c r="P85" s="14"/>
      <c r="Q85" s="14"/>
      <c r="R85" s="14"/>
      <c r="S85" s="14"/>
      <c r="T85" s="14"/>
      <c r="U85" s="14"/>
      <c r="W85" s="33"/>
      <c r="X85" s="33"/>
      <c r="Y85" s="15"/>
      <c r="Z85" s="15"/>
      <c r="AA85" s="15"/>
      <c r="AB85" s="15"/>
      <c r="AD85" s="33"/>
      <c r="AE85" s="33"/>
      <c r="AF85" s="33"/>
      <c r="AG85" s="33"/>
      <c r="AH85" s="33"/>
      <c r="AI85" s="33"/>
      <c r="AJ85" s="33"/>
      <c r="AK85" s="33"/>
      <c r="AL85" s="33"/>
      <c r="AM85" s="33"/>
    </row>
    <row r="86" spans="2:39" x14ac:dyDescent="0.25">
      <c r="B86" s="9"/>
      <c r="C86" s="10"/>
      <c r="D86" s="11"/>
      <c r="E86" s="12"/>
      <c r="F86" s="30"/>
      <c r="G86" s="30"/>
      <c r="H86" s="30"/>
      <c r="I86" s="30"/>
      <c r="J86" s="13"/>
      <c r="K86" s="30"/>
      <c r="L86" s="13"/>
      <c r="M86" s="13"/>
      <c r="N86" s="14"/>
      <c r="O86" s="14"/>
      <c r="P86" s="14"/>
      <c r="Q86" s="14"/>
      <c r="R86" s="14"/>
      <c r="S86" s="14"/>
      <c r="T86" s="14"/>
      <c r="U86" s="14"/>
      <c r="W86" s="33"/>
      <c r="X86" s="33"/>
      <c r="Y86" s="15"/>
      <c r="Z86" s="15"/>
      <c r="AA86" s="15"/>
      <c r="AB86" s="15"/>
      <c r="AD86" s="33"/>
      <c r="AE86" s="33"/>
      <c r="AF86" s="33"/>
      <c r="AG86" s="33"/>
      <c r="AH86" s="33"/>
      <c r="AI86" s="33"/>
      <c r="AJ86" s="33"/>
      <c r="AK86" s="33"/>
      <c r="AL86" s="33"/>
      <c r="AM86" s="33"/>
    </row>
    <row r="87" spans="2:39" x14ac:dyDescent="0.25">
      <c r="B87" s="9"/>
      <c r="C87" s="10"/>
      <c r="D87" s="11"/>
      <c r="E87" s="12"/>
      <c r="F87" s="30"/>
      <c r="G87" s="30"/>
      <c r="H87" s="30"/>
      <c r="I87" s="30"/>
      <c r="J87" s="13"/>
      <c r="K87" s="30"/>
      <c r="L87" s="13"/>
      <c r="M87" s="13"/>
      <c r="N87" s="14"/>
      <c r="O87" s="14"/>
      <c r="P87" s="14"/>
      <c r="Q87" s="14"/>
      <c r="R87" s="14"/>
      <c r="S87" s="14"/>
      <c r="T87" s="14"/>
      <c r="U87" s="14"/>
      <c r="W87" s="33"/>
      <c r="X87" s="33"/>
      <c r="Y87" s="15"/>
      <c r="Z87" s="15"/>
      <c r="AA87" s="15"/>
      <c r="AB87" s="15"/>
      <c r="AD87" s="33"/>
      <c r="AE87" s="33"/>
      <c r="AF87" s="33"/>
      <c r="AG87" s="33"/>
      <c r="AH87" s="33"/>
      <c r="AI87" s="33"/>
      <c r="AJ87" s="33"/>
      <c r="AK87" s="33"/>
      <c r="AL87" s="33"/>
      <c r="AM87" s="33"/>
    </row>
    <row r="88" spans="2:39" x14ac:dyDescent="0.25">
      <c r="B88" s="9"/>
      <c r="C88" s="10"/>
      <c r="D88" s="11"/>
      <c r="E88" s="12"/>
      <c r="F88" s="30"/>
      <c r="G88" s="30"/>
      <c r="H88" s="30"/>
      <c r="I88" s="30"/>
      <c r="J88" s="13"/>
      <c r="K88" s="30"/>
      <c r="L88" s="13"/>
      <c r="M88" s="13"/>
      <c r="N88" s="14"/>
      <c r="O88" s="14"/>
      <c r="P88" s="14"/>
      <c r="Q88" s="14"/>
      <c r="R88" s="14"/>
      <c r="S88" s="14"/>
      <c r="T88" s="14"/>
      <c r="U88" s="14"/>
      <c r="W88" s="33"/>
      <c r="X88" s="33"/>
      <c r="Y88" s="15"/>
      <c r="Z88" s="15"/>
      <c r="AA88" s="15"/>
      <c r="AB88" s="15"/>
      <c r="AD88" s="33"/>
      <c r="AE88" s="33"/>
      <c r="AF88" s="33"/>
      <c r="AG88" s="33"/>
      <c r="AH88" s="33"/>
      <c r="AI88" s="33"/>
      <c r="AJ88" s="33"/>
      <c r="AK88" s="33"/>
      <c r="AL88" s="33"/>
      <c r="AM88" s="33"/>
    </row>
    <row r="89" spans="2:39" x14ac:dyDescent="0.25">
      <c r="B89" s="9"/>
      <c r="C89" s="10"/>
      <c r="D89" s="11"/>
      <c r="E89" s="12"/>
      <c r="F89" s="30"/>
      <c r="G89" s="30"/>
      <c r="H89" s="30"/>
      <c r="I89" s="30"/>
      <c r="J89" s="13"/>
      <c r="K89" s="30"/>
      <c r="L89" s="13"/>
      <c r="M89" s="13"/>
      <c r="N89" s="14"/>
      <c r="O89" s="14"/>
      <c r="P89" s="14"/>
      <c r="Q89" s="14"/>
      <c r="R89" s="14"/>
      <c r="S89" s="14"/>
      <c r="T89" s="14"/>
      <c r="U89" s="14"/>
      <c r="W89" s="33"/>
      <c r="X89" s="33"/>
      <c r="Y89" s="15"/>
      <c r="Z89" s="15"/>
      <c r="AA89" s="15"/>
      <c r="AB89" s="15"/>
      <c r="AD89" s="33"/>
      <c r="AE89" s="33"/>
      <c r="AF89" s="33"/>
      <c r="AG89" s="33"/>
      <c r="AH89" s="33"/>
      <c r="AI89" s="33"/>
      <c r="AJ89" s="33"/>
      <c r="AK89" s="33"/>
      <c r="AL89" s="33"/>
      <c r="AM89" s="33"/>
    </row>
    <row r="90" spans="2:39" x14ac:dyDescent="0.25">
      <c r="B90" s="9"/>
      <c r="C90" s="10"/>
      <c r="D90" s="11"/>
      <c r="E90" s="12"/>
      <c r="F90" s="30"/>
      <c r="G90" s="30"/>
      <c r="H90" s="30"/>
      <c r="I90" s="30"/>
      <c r="J90" s="13"/>
      <c r="K90" s="30"/>
      <c r="L90" s="13"/>
      <c r="M90" s="13"/>
      <c r="N90" s="14"/>
      <c r="O90" s="14"/>
      <c r="P90" s="14"/>
      <c r="Q90" s="14"/>
      <c r="R90" s="14"/>
      <c r="S90" s="14"/>
      <c r="T90" s="14"/>
      <c r="U90" s="14"/>
      <c r="W90" s="33"/>
      <c r="X90" s="33"/>
      <c r="Y90" s="15"/>
      <c r="Z90" s="15"/>
      <c r="AA90" s="15"/>
      <c r="AB90" s="15"/>
      <c r="AD90" s="33"/>
      <c r="AE90" s="33"/>
      <c r="AF90" s="33"/>
      <c r="AG90" s="33"/>
      <c r="AH90" s="33"/>
      <c r="AI90" s="33"/>
      <c r="AJ90" s="33"/>
      <c r="AK90" s="33"/>
      <c r="AL90" s="33"/>
      <c r="AM90" s="33"/>
    </row>
    <row r="91" spans="2:39" x14ac:dyDescent="0.25">
      <c r="B91" s="9"/>
      <c r="C91" s="10"/>
      <c r="D91" s="11"/>
      <c r="E91" s="12"/>
      <c r="F91" s="30"/>
      <c r="G91" s="30"/>
      <c r="H91" s="30"/>
      <c r="I91" s="30"/>
      <c r="J91" s="13"/>
      <c r="K91" s="30"/>
      <c r="L91" s="13"/>
      <c r="M91" s="13"/>
      <c r="N91" s="14"/>
      <c r="O91" s="14"/>
      <c r="P91" s="14"/>
      <c r="Q91" s="14"/>
      <c r="R91" s="14"/>
      <c r="S91" s="14"/>
      <c r="T91" s="14"/>
      <c r="U91" s="14"/>
      <c r="W91" s="33"/>
      <c r="X91" s="33"/>
      <c r="Y91" s="15"/>
      <c r="Z91" s="15"/>
      <c r="AA91" s="15"/>
      <c r="AB91" s="15"/>
      <c r="AD91" s="33"/>
      <c r="AE91" s="33"/>
      <c r="AF91" s="33"/>
      <c r="AG91" s="33"/>
      <c r="AH91" s="33"/>
      <c r="AI91" s="33"/>
      <c r="AJ91" s="33"/>
      <c r="AK91" s="33"/>
      <c r="AL91" s="33"/>
      <c r="AM91" s="33"/>
    </row>
    <row r="92" spans="2:39" x14ac:dyDescent="0.25">
      <c r="B92" s="9"/>
      <c r="C92" s="10"/>
      <c r="D92" s="11"/>
      <c r="E92" s="12"/>
      <c r="F92" s="30"/>
      <c r="G92" s="30"/>
      <c r="H92" s="30"/>
      <c r="I92" s="30"/>
      <c r="J92" s="13"/>
      <c r="K92" s="30"/>
      <c r="L92" s="13"/>
      <c r="M92" s="13"/>
      <c r="N92" s="14"/>
      <c r="O92" s="14"/>
      <c r="P92" s="14"/>
      <c r="Q92" s="14"/>
      <c r="R92" s="14"/>
      <c r="S92" s="14"/>
      <c r="T92" s="14"/>
      <c r="U92" s="14"/>
      <c r="W92" s="33"/>
      <c r="X92" s="33"/>
      <c r="Y92" s="15"/>
      <c r="Z92" s="15"/>
      <c r="AA92" s="15"/>
      <c r="AB92" s="15"/>
      <c r="AD92" s="33"/>
      <c r="AE92" s="33"/>
      <c r="AF92" s="33"/>
      <c r="AG92" s="33"/>
      <c r="AH92" s="33"/>
      <c r="AI92" s="33"/>
      <c r="AJ92" s="33"/>
      <c r="AK92" s="33"/>
      <c r="AL92" s="33"/>
      <c r="AM92" s="33"/>
    </row>
    <row r="93" spans="2:39" x14ac:dyDescent="0.25">
      <c r="B93" s="9"/>
      <c r="C93" s="10"/>
      <c r="D93" s="11"/>
      <c r="E93" s="12"/>
      <c r="F93" s="30"/>
      <c r="G93" s="30"/>
      <c r="H93" s="30"/>
      <c r="I93" s="30"/>
      <c r="J93" s="13"/>
      <c r="K93" s="30"/>
      <c r="L93" s="13"/>
      <c r="M93" s="13"/>
      <c r="N93" s="14"/>
      <c r="O93" s="14"/>
      <c r="P93" s="14"/>
      <c r="Q93" s="14"/>
      <c r="R93" s="14"/>
      <c r="S93" s="14"/>
      <c r="T93" s="14"/>
      <c r="U93" s="14"/>
      <c r="W93" s="33"/>
      <c r="X93" s="33"/>
      <c r="Y93" s="15"/>
      <c r="Z93" s="15"/>
      <c r="AA93" s="15"/>
      <c r="AB93" s="15"/>
      <c r="AD93" s="33"/>
      <c r="AE93" s="33"/>
      <c r="AF93" s="33"/>
      <c r="AG93" s="33"/>
      <c r="AH93" s="33"/>
      <c r="AI93" s="33"/>
      <c r="AJ93" s="33"/>
      <c r="AK93" s="33"/>
      <c r="AL93" s="33"/>
      <c r="AM93" s="33"/>
    </row>
    <row r="94" spans="2:39" x14ac:dyDescent="0.25">
      <c r="B94" s="9"/>
      <c r="C94" s="10"/>
      <c r="D94" s="11"/>
      <c r="E94" s="12"/>
      <c r="F94" s="30"/>
      <c r="G94" s="30"/>
      <c r="H94" s="30"/>
      <c r="I94" s="30"/>
      <c r="J94" s="13"/>
      <c r="K94" s="30"/>
      <c r="L94" s="13"/>
      <c r="M94" s="13"/>
      <c r="N94" s="14"/>
      <c r="O94" s="14"/>
      <c r="P94" s="14"/>
      <c r="Q94" s="14"/>
      <c r="R94" s="14"/>
      <c r="S94" s="14"/>
      <c r="T94" s="14"/>
      <c r="U94" s="14"/>
      <c r="W94" s="33"/>
      <c r="X94" s="33"/>
      <c r="Y94" s="15"/>
      <c r="Z94" s="15"/>
      <c r="AA94" s="15"/>
      <c r="AB94" s="15"/>
      <c r="AD94" s="33"/>
      <c r="AE94" s="33"/>
      <c r="AF94" s="33"/>
      <c r="AG94" s="33"/>
      <c r="AH94" s="33"/>
      <c r="AI94" s="33"/>
      <c r="AJ94" s="33"/>
      <c r="AK94" s="33"/>
      <c r="AL94" s="33"/>
      <c r="AM94" s="33"/>
    </row>
    <row r="95" spans="2:39" x14ac:dyDescent="0.25">
      <c r="B95" s="9"/>
      <c r="C95" s="10"/>
      <c r="D95" s="11"/>
      <c r="E95" s="12"/>
      <c r="F95" s="30"/>
      <c r="G95" s="30"/>
      <c r="H95" s="30"/>
      <c r="I95" s="30"/>
      <c r="J95" s="13"/>
      <c r="K95" s="30"/>
      <c r="L95" s="13"/>
      <c r="M95" s="13"/>
      <c r="N95" s="14"/>
      <c r="O95" s="14"/>
      <c r="P95" s="14"/>
      <c r="Q95" s="14"/>
      <c r="R95" s="14"/>
      <c r="S95" s="14"/>
      <c r="T95" s="14"/>
      <c r="U95" s="14"/>
      <c r="W95" s="33"/>
      <c r="X95" s="33"/>
      <c r="Y95" s="15"/>
      <c r="Z95" s="15"/>
      <c r="AA95" s="15"/>
      <c r="AB95" s="15"/>
      <c r="AD95" s="33"/>
      <c r="AE95" s="33"/>
      <c r="AF95" s="33"/>
      <c r="AG95" s="33"/>
      <c r="AH95" s="33"/>
      <c r="AI95" s="33"/>
      <c r="AJ95" s="33"/>
      <c r="AK95" s="33"/>
      <c r="AL95" s="33"/>
      <c r="AM95" s="33"/>
    </row>
    <row r="96" spans="2:39" x14ac:dyDescent="0.25">
      <c r="B96" s="9"/>
      <c r="C96" s="10"/>
      <c r="D96" s="11"/>
      <c r="E96" s="12"/>
      <c r="F96" s="30"/>
      <c r="G96" s="30"/>
      <c r="H96" s="30"/>
      <c r="I96" s="30"/>
      <c r="J96" s="13"/>
      <c r="K96" s="30"/>
      <c r="L96" s="13"/>
      <c r="M96" s="13"/>
      <c r="N96" s="14"/>
      <c r="O96" s="14"/>
      <c r="P96" s="14"/>
      <c r="Q96" s="14"/>
      <c r="R96" s="14"/>
      <c r="S96" s="14"/>
      <c r="T96" s="14"/>
      <c r="U96" s="14"/>
      <c r="W96" s="33"/>
      <c r="X96" s="33"/>
      <c r="Y96" s="15"/>
      <c r="Z96" s="15"/>
      <c r="AA96" s="15"/>
      <c r="AB96" s="15"/>
      <c r="AD96" s="33"/>
      <c r="AE96" s="33"/>
      <c r="AF96" s="33"/>
      <c r="AG96" s="33"/>
      <c r="AH96" s="33"/>
      <c r="AI96" s="33"/>
      <c r="AJ96" s="33"/>
      <c r="AK96" s="33"/>
      <c r="AL96" s="33"/>
      <c r="AM96" s="33"/>
    </row>
    <row r="97" spans="2:39" x14ac:dyDescent="0.25">
      <c r="B97" s="9"/>
      <c r="C97" s="10"/>
      <c r="D97" s="11"/>
      <c r="E97" s="12"/>
      <c r="F97" s="30"/>
      <c r="G97" s="30"/>
      <c r="H97" s="30"/>
      <c r="I97" s="30"/>
      <c r="J97" s="13"/>
      <c r="K97" s="30"/>
      <c r="L97" s="13"/>
      <c r="M97" s="13"/>
      <c r="N97" s="14"/>
      <c r="O97" s="14"/>
      <c r="P97" s="14"/>
      <c r="Q97" s="14"/>
      <c r="R97" s="14"/>
      <c r="S97" s="14"/>
      <c r="T97" s="14"/>
      <c r="U97" s="14"/>
      <c r="W97" s="33"/>
      <c r="X97" s="33"/>
      <c r="Y97" s="15"/>
      <c r="Z97" s="15"/>
      <c r="AA97" s="15"/>
      <c r="AB97" s="15"/>
      <c r="AD97" s="33"/>
      <c r="AE97" s="33"/>
      <c r="AF97" s="33"/>
      <c r="AG97" s="33"/>
      <c r="AH97" s="33"/>
      <c r="AI97" s="33"/>
      <c r="AJ97" s="33"/>
      <c r="AK97" s="33"/>
      <c r="AL97" s="33"/>
      <c r="AM97" s="33"/>
    </row>
    <row r="98" spans="2:39" x14ac:dyDescent="0.25">
      <c r="B98" s="9"/>
      <c r="C98" s="10"/>
      <c r="D98" s="11"/>
      <c r="E98" s="12"/>
      <c r="F98" s="30"/>
      <c r="G98" s="30"/>
      <c r="H98" s="30"/>
      <c r="I98" s="30"/>
      <c r="J98" s="13"/>
      <c r="K98" s="30"/>
      <c r="L98" s="13"/>
      <c r="M98" s="13"/>
      <c r="N98" s="14"/>
      <c r="O98" s="14"/>
      <c r="P98" s="14"/>
      <c r="Q98" s="14"/>
      <c r="R98" s="14"/>
      <c r="S98" s="14"/>
      <c r="T98" s="14"/>
      <c r="U98" s="14"/>
      <c r="W98" s="33"/>
      <c r="X98" s="33"/>
      <c r="Y98" s="15"/>
      <c r="Z98" s="15"/>
      <c r="AA98" s="15"/>
      <c r="AB98" s="15"/>
      <c r="AD98" s="33"/>
      <c r="AE98" s="33"/>
      <c r="AF98" s="33"/>
      <c r="AG98" s="33"/>
      <c r="AH98" s="33"/>
      <c r="AI98" s="33"/>
      <c r="AJ98" s="33"/>
      <c r="AK98" s="33"/>
      <c r="AL98" s="33"/>
      <c r="AM98" s="33"/>
    </row>
    <row r="99" spans="2:39" x14ac:dyDescent="0.25">
      <c r="B99" s="9"/>
      <c r="C99" s="10"/>
      <c r="D99" s="11"/>
      <c r="E99" s="12"/>
      <c r="F99" s="30"/>
      <c r="G99" s="30"/>
      <c r="H99" s="30"/>
      <c r="I99" s="30"/>
      <c r="J99" s="13"/>
      <c r="K99" s="30"/>
      <c r="L99" s="13"/>
      <c r="M99" s="13"/>
      <c r="N99" s="14"/>
      <c r="O99" s="14"/>
      <c r="P99" s="14"/>
      <c r="Q99" s="14"/>
      <c r="R99" s="14"/>
      <c r="S99" s="14"/>
      <c r="T99" s="14"/>
      <c r="U99" s="14"/>
      <c r="W99" s="33"/>
      <c r="X99" s="33"/>
      <c r="Y99" s="15"/>
      <c r="Z99" s="15"/>
      <c r="AA99" s="15"/>
      <c r="AB99" s="15"/>
      <c r="AD99" s="33"/>
      <c r="AE99" s="33"/>
      <c r="AF99" s="33"/>
      <c r="AG99" s="33"/>
      <c r="AH99" s="33"/>
      <c r="AI99" s="33"/>
      <c r="AJ99" s="33"/>
      <c r="AK99" s="33"/>
      <c r="AL99" s="33"/>
      <c r="AM99" s="33"/>
    </row>
    <row r="100" spans="2:39" x14ac:dyDescent="0.25">
      <c r="B100" s="9"/>
      <c r="C100" s="10"/>
      <c r="D100" s="11"/>
      <c r="E100" s="12"/>
      <c r="F100" s="30"/>
      <c r="G100" s="30"/>
      <c r="H100" s="30"/>
      <c r="I100" s="30"/>
      <c r="J100" s="13"/>
      <c r="K100" s="30"/>
      <c r="L100" s="13"/>
      <c r="M100" s="13"/>
      <c r="N100" s="14"/>
      <c r="O100" s="14"/>
      <c r="P100" s="14"/>
      <c r="Q100" s="14"/>
      <c r="R100" s="14"/>
      <c r="S100" s="14"/>
      <c r="T100" s="14"/>
      <c r="U100" s="14"/>
      <c r="W100" s="33"/>
      <c r="X100" s="33"/>
      <c r="Y100" s="15"/>
      <c r="Z100" s="15"/>
      <c r="AA100" s="15"/>
      <c r="AB100" s="15"/>
      <c r="AD100" s="33"/>
      <c r="AE100" s="33"/>
      <c r="AF100" s="33"/>
      <c r="AG100" s="33"/>
      <c r="AH100" s="33"/>
      <c r="AI100" s="33"/>
      <c r="AJ100" s="33"/>
      <c r="AK100" s="33"/>
      <c r="AL100" s="33"/>
      <c r="AM100" s="33"/>
    </row>
    <row r="101" spans="2:39" x14ac:dyDescent="0.25">
      <c r="B101" s="9"/>
      <c r="C101" s="10"/>
      <c r="D101" s="11"/>
      <c r="E101" s="12"/>
      <c r="F101" s="30"/>
      <c r="G101" s="30"/>
      <c r="H101" s="30"/>
      <c r="I101" s="30"/>
      <c r="J101" s="13"/>
      <c r="K101" s="30"/>
      <c r="L101" s="13"/>
      <c r="M101" s="13"/>
      <c r="N101" s="14"/>
      <c r="O101" s="14"/>
      <c r="P101" s="14"/>
      <c r="Q101" s="14"/>
      <c r="R101" s="14"/>
      <c r="S101" s="14"/>
      <c r="T101" s="14"/>
      <c r="U101" s="14"/>
      <c r="W101" s="33"/>
      <c r="X101" s="33"/>
      <c r="Y101" s="15"/>
      <c r="Z101" s="15"/>
      <c r="AA101" s="15"/>
      <c r="AB101" s="15"/>
      <c r="AD101" s="33"/>
      <c r="AE101" s="33"/>
      <c r="AF101" s="33"/>
      <c r="AG101" s="33"/>
      <c r="AH101" s="33"/>
      <c r="AI101" s="33"/>
      <c r="AJ101" s="33"/>
      <c r="AK101" s="33"/>
      <c r="AL101" s="33"/>
      <c r="AM101" s="33"/>
    </row>
    <row r="102" spans="2:39" x14ac:dyDescent="0.25">
      <c r="B102" s="9"/>
      <c r="C102" s="10"/>
      <c r="D102" s="11"/>
      <c r="E102" s="12"/>
      <c r="F102" s="30"/>
      <c r="G102" s="30"/>
      <c r="H102" s="30"/>
      <c r="I102" s="30"/>
      <c r="J102" s="13"/>
      <c r="K102" s="30"/>
      <c r="L102" s="13"/>
      <c r="M102" s="13"/>
      <c r="N102" s="14"/>
      <c r="O102" s="14"/>
      <c r="P102" s="14"/>
      <c r="Q102" s="14"/>
      <c r="R102" s="14"/>
      <c r="S102" s="14"/>
      <c r="T102" s="14"/>
      <c r="U102" s="14"/>
      <c r="W102" s="33"/>
      <c r="X102" s="33"/>
      <c r="Y102" s="15"/>
      <c r="Z102" s="15"/>
      <c r="AA102" s="15"/>
      <c r="AB102" s="15"/>
      <c r="AD102" s="33"/>
      <c r="AE102" s="33"/>
      <c r="AF102" s="33"/>
      <c r="AG102" s="33"/>
      <c r="AH102" s="33"/>
      <c r="AI102" s="33"/>
      <c r="AJ102" s="33"/>
      <c r="AK102" s="33"/>
      <c r="AL102" s="33"/>
      <c r="AM102" s="33"/>
    </row>
    <row r="103" spans="2:39" x14ac:dyDescent="0.25">
      <c r="B103" s="9"/>
      <c r="C103" s="10"/>
      <c r="D103" s="11"/>
      <c r="E103" s="12"/>
      <c r="F103" s="30"/>
      <c r="G103" s="30"/>
      <c r="H103" s="30"/>
      <c r="I103" s="30"/>
      <c r="J103" s="13"/>
      <c r="K103" s="30"/>
      <c r="L103" s="13"/>
      <c r="M103" s="13"/>
      <c r="N103" s="14"/>
      <c r="O103" s="14"/>
      <c r="P103" s="14"/>
      <c r="Q103" s="14"/>
      <c r="R103" s="14"/>
      <c r="S103" s="14"/>
      <c r="T103" s="14"/>
      <c r="U103" s="14"/>
      <c r="W103" s="33"/>
      <c r="X103" s="33"/>
      <c r="Y103" s="15"/>
      <c r="Z103" s="15"/>
      <c r="AA103" s="15"/>
      <c r="AB103" s="15"/>
      <c r="AD103" s="33"/>
      <c r="AE103" s="33"/>
      <c r="AF103" s="33"/>
      <c r="AG103" s="33"/>
      <c r="AH103" s="33"/>
      <c r="AI103" s="33"/>
      <c r="AJ103" s="33"/>
      <c r="AK103" s="33"/>
      <c r="AL103" s="33"/>
      <c r="AM103" s="33"/>
    </row>
    <row r="104" spans="2:39" x14ac:dyDescent="0.25">
      <c r="B104" s="9"/>
      <c r="C104" s="10"/>
      <c r="D104" s="11"/>
      <c r="E104" s="12"/>
      <c r="F104" s="30"/>
      <c r="G104" s="30"/>
      <c r="H104" s="30"/>
      <c r="I104" s="30"/>
      <c r="J104" s="13"/>
      <c r="K104" s="30"/>
      <c r="L104" s="13"/>
      <c r="M104" s="13"/>
      <c r="N104" s="14"/>
      <c r="O104" s="14"/>
      <c r="P104" s="14"/>
      <c r="Q104" s="14"/>
      <c r="R104" s="14"/>
      <c r="S104" s="14"/>
      <c r="T104" s="14"/>
      <c r="U104" s="14"/>
      <c r="W104" s="33"/>
      <c r="X104" s="33"/>
      <c r="Y104" s="15"/>
      <c r="Z104" s="15"/>
      <c r="AA104" s="15"/>
      <c r="AB104" s="15"/>
      <c r="AD104" s="33"/>
      <c r="AE104" s="33"/>
      <c r="AF104" s="33"/>
      <c r="AG104" s="33"/>
      <c r="AH104" s="33"/>
      <c r="AI104" s="33"/>
      <c r="AJ104" s="33"/>
      <c r="AK104" s="33"/>
      <c r="AL104" s="33"/>
      <c r="AM104" s="33"/>
    </row>
    <row r="105" spans="2:39" x14ac:dyDescent="0.25">
      <c r="B105" s="9"/>
      <c r="C105" s="10"/>
      <c r="D105" s="11"/>
      <c r="E105" s="12"/>
      <c r="F105" s="30"/>
      <c r="G105" s="30"/>
      <c r="H105" s="30"/>
      <c r="I105" s="30"/>
      <c r="J105" s="13"/>
      <c r="K105" s="30"/>
      <c r="L105" s="13"/>
      <c r="M105" s="13"/>
      <c r="N105" s="14"/>
      <c r="O105" s="14"/>
      <c r="P105" s="14"/>
      <c r="Q105" s="14"/>
      <c r="R105" s="14"/>
      <c r="S105" s="14"/>
      <c r="T105" s="14"/>
      <c r="U105" s="14"/>
      <c r="W105" s="33"/>
      <c r="X105" s="33"/>
      <c r="Y105" s="15"/>
      <c r="Z105" s="15"/>
      <c r="AA105" s="15"/>
      <c r="AB105" s="15"/>
      <c r="AD105" s="33"/>
      <c r="AE105" s="33"/>
      <c r="AF105" s="33"/>
      <c r="AG105" s="33"/>
      <c r="AH105" s="33"/>
      <c r="AI105" s="33"/>
      <c r="AJ105" s="33"/>
      <c r="AK105" s="33"/>
      <c r="AL105" s="33"/>
      <c r="AM105" s="33"/>
    </row>
    <row r="106" spans="2:39" x14ac:dyDescent="0.25">
      <c r="B106" s="9"/>
      <c r="C106" s="10"/>
      <c r="D106" s="11"/>
      <c r="E106" s="12"/>
      <c r="F106" s="30"/>
      <c r="G106" s="30"/>
      <c r="H106" s="30"/>
      <c r="I106" s="30"/>
      <c r="J106" s="13"/>
      <c r="K106" s="30"/>
      <c r="L106" s="13"/>
      <c r="M106" s="13"/>
      <c r="N106" s="14"/>
      <c r="O106" s="14"/>
      <c r="P106" s="14"/>
      <c r="Q106" s="14"/>
      <c r="R106" s="14"/>
      <c r="S106" s="14"/>
      <c r="T106" s="14"/>
      <c r="U106" s="14"/>
      <c r="W106" s="33"/>
      <c r="X106" s="33"/>
      <c r="Y106" s="15"/>
      <c r="Z106" s="15"/>
      <c r="AA106" s="15"/>
      <c r="AB106" s="15"/>
      <c r="AD106" s="33"/>
      <c r="AE106" s="33"/>
      <c r="AF106" s="33"/>
      <c r="AG106" s="33"/>
      <c r="AH106" s="33"/>
      <c r="AI106" s="33"/>
      <c r="AJ106" s="33"/>
      <c r="AK106" s="33"/>
      <c r="AL106" s="33"/>
      <c r="AM106" s="33"/>
    </row>
    <row r="107" spans="2:39" x14ac:dyDescent="0.25">
      <c r="B107" s="9"/>
      <c r="C107" s="10"/>
      <c r="D107" s="11"/>
      <c r="E107" s="12"/>
      <c r="F107" s="30"/>
      <c r="G107" s="30"/>
      <c r="H107" s="30"/>
      <c r="I107" s="30"/>
      <c r="J107" s="13"/>
      <c r="K107" s="30"/>
      <c r="L107" s="13"/>
      <c r="M107" s="13"/>
      <c r="N107" s="14"/>
      <c r="O107" s="14"/>
      <c r="P107" s="14"/>
      <c r="Q107" s="14"/>
      <c r="R107" s="14"/>
      <c r="S107" s="14"/>
      <c r="T107" s="14"/>
      <c r="U107" s="14"/>
      <c r="W107" s="33"/>
      <c r="X107" s="33"/>
      <c r="Y107" s="15"/>
      <c r="Z107" s="15"/>
      <c r="AA107" s="15"/>
      <c r="AB107" s="15"/>
      <c r="AD107" s="33"/>
      <c r="AE107" s="33"/>
      <c r="AF107" s="33"/>
      <c r="AG107" s="33"/>
      <c r="AH107" s="33"/>
      <c r="AI107" s="33"/>
      <c r="AJ107" s="33"/>
      <c r="AK107" s="33"/>
      <c r="AL107" s="33"/>
      <c r="AM107" s="33"/>
    </row>
    <row r="108" spans="2:39" x14ac:dyDescent="0.25">
      <c r="B108" s="9"/>
      <c r="C108" s="10"/>
      <c r="D108" s="11"/>
      <c r="E108" s="12"/>
      <c r="F108" s="30"/>
      <c r="G108" s="30"/>
      <c r="H108" s="30"/>
      <c r="I108" s="30"/>
      <c r="J108" s="13"/>
      <c r="K108" s="30"/>
      <c r="L108" s="13"/>
      <c r="M108" s="13"/>
      <c r="N108" s="14"/>
      <c r="O108" s="14"/>
      <c r="P108" s="14"/>
      <c r="Q108" s="14"/>
      <c r="R108" s="14"/>
      <c r="S108" s="14"/>
      <c r="T108" s="14"/>
      <c r="U108" s="14"/>
      <c r="W108" s="33"/>
      <c r="X108" s="33"/>
      <c r="Y108" s="15"/>
      <c r="Z108" s="15"/>
      <c r="AA108" s="15"/>
      <c r="AB108" s="15"/>
      <c r="AD108" s="33"/>
      <c r="AE108" s="33"/>
      <c r="AF108" s="33"/>
      <c r="AG108" s="33"/>
      <c r="AH108" s="33"/>
      <c r="AI108" s="33"/>
      <c r="AJ108" s="33"/>
      <c r="AK108" s="33"/>
      <c r="AL108" s="33"/>
      <c r="AM108" s="33"/>
    </row>
    <row r="109" spans="2:39" x14ac:dyDescent="0.25">
      <c r="B109" s="9"/>
      <c r="C109" s="10"/>
      <c r="D109" s="11"/>
      <c r="E109" s="12"/>
      <c r="F109" s="30"/>
      <c r="G109" s="30"/>
      <c r="H109" s="30"/>
      <c r="I109" s="30"/>
      <c r="J109" s="13"/>
      <c r="K109" s="30"/>
      <c r="L109" s="13"/>
      <c r="M109" s="13"/>
      <c r="N109" s="14"/>
      <c r="O109" s="14"/>
      <c r="P109" s="14"/>
      <c r="Q109" s="14"/>
      <c r="R109" s="14"/>
      <c r="S109" s="14"/>
      <c r="T109" s="14"/>
      <c r="U109" s="14"/>
      <c r="W109" s="33"/>
      <c r="X109" s="33"/>
      <c r="Y109" s="15"/>
      <c r="Z109" s="15"/>
      <c r="AA109" s="15"/>
      <c r="AB109" s="15"/>
      <c r="AD109" s="33"/>
      <c r="AE109" s="33"/>
      <c r="AF109" s="33"/>
      <c r="AG109" s="33"/>
      <c r="AH109" s="33"/>
      <c r="AI109" s="33"/>
      <c r="AJ109" s="33"/>
      <c r="AK109" s="33"/>
      <c r="AL109" s="33"/>
      <c r="AM109" s="33"/>
    </row>
    <row r="110" spans="2:39" x14ac:dyDescent="0.25">
      <c r="B110" s="9"/>
      <c r="C110" s="10"/>
      <c r="D110" s="11"/>
      <c r="E110" s="12"/>
      <c r="F110" s="30"/>
      <c r="G110" s="30"/>
      <c r="H110" s="30"/>
      <c r="I110" s="30"/>
      <c r="J110" s="13"/>
      <c r="K110" s="30"/>
      <c r="L110" s="13"/>
      <c r="M110" s="13"/>
      <c r="N110" s="14"/>
      <c r="O110" s="14"/>
      <c r="P110" s="14"/>
      <c r="Q110" s="14"/>
      <c r="R110" s="14"/>
      <c r="S110" s="14"/>
      <c r="T110" s="14"/>
      <c r="U110" s="14"/>
      <c r="W110" s="33"/>
      <c r="X110" s="33"/>
      <c r="Y110" s="15"/>
      <c r="Z110" s="15"/>
      <c r="AA110" s="15"/>
      <c r="AB110" s="15"/>
      <c r="AD110" s="33"/>
      <c r="AE110" s="33"/>
      <c r="AF110" s="33"/>
      <c r="AG110" s="33"/>
      <c r="AH110" s="33"/>
      <c r="AI110" s="33"/>
      <c r="AJ110" s="33"/>
      <c r="AK110" s="33"/>
      <c r="AL110" s="33"/>
      <c r="AM110" s="33"/>
    </row>
    <row r="111" spans="2:39" x14ac:dyDescent="0.25">
      <c r="B111" s="9"/>
      <c r="C111" s="10"/>
      <c r="D111" s="11"/>
      <c r="E111" s="12"/>
      <c r="F111" s="30"/>
      <c r="G111" s="30"/>
      <c r="H111" s="30"/>
      <c r="I111" s="30"/>
      <c r="J111" s="13"/>
      <c r="K111" s="30"/>
      <c r="L111" s="13"/>
      <c r="M111" s="13"/>
      <c r="N111" s="14"/>
      <c r="O111" s="14"/>
      <c r="P111" s="14"/>
      <c r="Q111" s="14"/>
      <c r="R111" s="14"/>
      <c r="S111" s="14"/>
      <c r="T111" s="14"/>
      <c r="U111" s="14"/>
      <c r="W111" s="33"/>
      <c r="X111" s="33"/>
      <c r="Y111" s="15"/>
      <c r="Z111" s="15"/>
      <c r="AA111" s="15"/>
      <c r="AB111" s="15"/>
      <c r="AD111" s="33"/>
      <c r="AE111" s="33"/>
      <c r="AF111" s="33"/>
      <c r="AG111" s="33"/>
      <c r="AH111" s="33"/>
      <c r="AI111" s="33"/>
      <c r="AJ111" s="33"/>
      <c r="AK111" s="33"/>
      <c r="AL111" s="33"/>
      <c r="AM111" s="33"/>
    </row>
    <row r="112" spans="2:39" x14ac:dyDescent="0.25">
      <c r="B112" s="9"/>
      <c r="C112" s="10"/>
      <c r="D112" s="11"/>
      <c r="E112" s="12"/>
      <c r="F112" s="30"/>
      <c r="G112" s="30"/>
      <c r="H112" s="30"/>
      <c r="I112" s="30"/>
      <c r="J112" s="13"/>
      <c r="K112" s="30"/>
      <c r="L112" s="13"/>
      <c r="M112" s="13"/>
      <c r="N112" s="14"/>
      <c r="O112" s="14"/>
      <c r="P112" s="14"/>
      <c r="Q112" s="14"/>
      <c r="R112" s="14"/>
      <c r="S112" s="14"/>
      <c r="T112" s="14"/>
      <c r="U112" s="14"/>
      <c r="W112" s="33"/>
      <c r="X112" s="33"/>
      <c r="Y112" s="15"/>
      <c r="Z112" s="15"/>
      <c r="AA112" s="15"/>
      <c r="AB112" s="15"/>
      <c r="AD112" s="33"/>
      <c r="AE112" s="33"/>
      <c r="AF112" s="33"/>
      <c r="AG112" s="33"/>
      <c r="AH112" s="33"/>
      <c r="AI112" s="33"/>
      <c r="AJ112" s="33"/>
      <c r="AK112" s="33"/>
      <c r="AL112" s="33"/>
      <c r="AM112" s="33"/>
    </row>
    <row r="113" spans="2:39" x14ac:dyDescent="0.25">
      <c r="B113" s="9"/>
      <c r="C113" s="10"/>
      <c r="D113" s="11"/>
      <c r="E113" s="12"/>
      <c r="F113" s="30"/>
      <c r="G113" s="30"/>
      <c r="H113" s="30"/>
      <c r="I113" s="30"/>
      <c r="J113" s="13"/>
      <c r="K113" s="30"/>
      <c r="L113" s="13"/>
      <c r="M113" s="13"/>
      <c r="N113" s="14"/>
      <c r="O113" s="14"/>
      <c r="P113" s="14"/>
      <c r="Q113" s="14"/>
      <c r="R113" s="14"/>
      <c r="S113" s="14"/>
      <c r="T113" s="14"/>
      <c r="U113" s="14"/>
      <c r="W113" s="33"/>
      <c r="X113" s="33"/>
      <c r="Y113" s="15"/>
      <c r="Z113" s="15"/>
      <c r="AA113" s="15"/>
      <c r="AB113" s="15"/>
      <c r="AD113" s="33"/>
      <c r="AE113" s="33"/>
      <c r="AF113" s="33"/>
      <c r="AG113" s="33"/>
      <c r="AH113" s="33"/>
      <c r="AI113" s="33"/>
      <c r="AJ113" s="33"/>
      <c r="AK113" s="33"/>
      <c r="AL113" s="33"/>
      <c r="AM113" s="33"/>
    </row>
    <row r="114" spans="2:39" x14ac:dyDescent="0.25">
      <c r="B114" s="9"/>
      <c r="C114" s="10"/>
      <c r="D114" s="11"/>
      <c r="E114" s="12"/>
      <c r="F114" s="30"/>
      <c r="G114" s="30"/>
      <c r="H114" s="30"/>
      <c r="I114" s="30"/>
      <c r="J114" s="13"/>
      <c r="K114" s="30"/>
      <c r="L114" s="13"/>
      <c r="M114" s="13"/>
      <c r="N114" s="14"/>
      <c r="O114" s="14"/>
      <c r="P114" s="14"/>
      <c r="Q114" s="14"/>
      <c r="R114" s="14"/>
      <c r="S114" s="14"/>
      <c r="T114" s="14"/>
      <c r="U114" s="14"/>
      <c r="W114" s="33"/>
      <c r="X114" s="33"/>
      <c r="Y114" s="15"/>
      <c r="Z114" s="15"/>
      <c r="AA114" s="15"/>
      <c r="AB114" s="15"/>
      <c r="AD114" s="33"/>
      <c r="AE114" s="33"/>
      <c r="AF114" s="33"/>
      <c r="AG114" s="33"/>
      <c r="AH114" s="33"/>
      <c r="AI114" s="33"/>
      <c r="AJ114" s="33"/>
      <c r="AK114" s="33"/>
      <c r="AL114" s="33"/>
      <c r="AM114" s="33"/>
    </row>
    <row r="115" spans="2:39" x14ac:dyDescent="0.25">
      <c r="B115" s="9"/>
      <c r="C115" s="10"/>
      <c r="D115" s="11"/>
      <c r="E115" s="12"/>
      <c r="F115" s="30"/>
      <c r="G115" s="30"/>
      <c r="H115" s="30"/>
      <c r="I115" s="30"/>
      <c r="J115" s="13"/>
      <c r="K115" s="30"/>
      <c r="L115" s="13"/>
      <c r="M115" s="13"/>
      <c r="N115" s="14"/>
      <c r="O115" s="14"/>
      <c r="P115" s="14"/>
      <c r="Q115" s="14"/>
      <c r="R115" s="14"/>
      <c r="S115" s="14"/>
      <c r="T115" s="14"/>
      <c r="U115" s="14"/>
      <c r="W115" s="33"/>
      <c r="X115" s="33"/>
      <c r="Y115" s="15"/>
      <c r="Z115" s="15"/>
      <c r="AA115" s="15"/>
      <c r="AB115" s="15"/>
      <c r="AD115" s="33"/>
      <c r="AE115" s="33"/>
      <c r="AF115" s="33"/>
      <c r="AG115" s="33"/>
      <c r="AH115" s="33"/>
      <c r="AI115" s="33"/>
      <c r="AJ115" s="33"/>
      <c r="AK115" s="33"/>
      <c r="AL115" s="33"/>
      <c r="AM115" s="33"/>
    </row>
    <row r="116" spans="2:39" x14ac:dyDescent="0.25">
      <c r="B116" s="9"/>
      <c r="C116" s="10"/>
      <c r="D116" s="11"/>
      <c r="E116" s="12"/>
      <c r="F116" s="30"/>
      <c r="G116" s="30"/>
      <c r="H116" s="30"/>
      <c r="I116" s="30"/>
      <c r="J116" s="13"/>
      <c r="K116" s="30"/>
      <c r="L116" s="13"/>
      <c r="M116" s="13"/>
      <c r="N116" s="14"/>
      <c r="O116" s="14"/>
      <c r="P116" s="14"/>
      <c r="Q116" s="14"/>
      <c r="R116" s="14"/>
      <c r="S116" s="14"/>
      <c r="T116" s="14"/>
      <c r="U116" s="14"/>
      <c r="W116" s="33"/>
      <c r="X116" s="33"/>
      <c r="Y116" s="15"/>
      <c r="Z116" s="15"/>
      <c r="AA116" s="15"/>
      <c r="AB116" s="15"/>
      <c r="AD116" s="33"/>
      <c r="AE116" s="33"/>
      <c r="AF116" s="33"/>
      <c r="AG116" s="33"/>
      <c r="AH116" s="33"/>
      <c r="AI116" s="33"/>
      <c r="AJ116" s="33"/>
      <c r="AK116" s="33"/>
      <c r="AL116" s="33"/>
      <c r="AM116" s="33"/>
    </row>
    <row r="117" spans="2:39" x14ac:dyDescent="0.25">
      <c r="B117" s="9"/>
      <c r="C117" s="10"/>
      <c r="D117" s="11"/>
      <c r="E117" s="12"/>
      <c r="F117" s="30"/>
      <c r="G117" s="30"/>
      <c r="H117" s="30"/>
      <c r="I117" s="30"/>
      <c r="J117" s="13"/>
      <c r="K117" s="30"/>
      <c r="L117" s="13"/>
      <c r="M117" s="13"/>
      <c r="N117" s="14"/>
      <c r="O117" s="14"/>
      <c r="P117" s="14"/>
      <c r="Q117" s="14"/>
      <c r="R117" s="14"/>
      <c r="S117" s="14"/>
      <c r="T117" s="14"/>
      <c r="U117" s="14"/>
      <c r="W117" s="33"/>
      <c r="X117" s="33"/>
      <c r="Y117" s="15"/>
      <c r="Z117" s="15"/>
      <c r="AA117" s="15"/>
      <c r="AB117" s="15"/>
      <c r="AD117" s="33"/>
      <c r="AE117" s="33"/>
      <c r="AF117" s="33"/>
      <c r="AG117" s="33"/>
      <c r="AH117" s="33"/>
      <c r="AI117" s="33"/>
      <c r="AJ117" s="33"/>
      <c r="AK117" s="33"/>
      <c r="AL117" s="33"/>
      <c r="AM117" s="33"/>
    </row>
    <row r="118" spans="2:39" x14ac:dyDescent="0.25">
      <c r="B118" s="9"/>
      <c r="C118" s="10"/>
      <c r="D118" s="11"/>
      <c r="E118" s="12"/>
      <c r="F118" s="30"/>
      <c r="G118" s="30"/>
      <c r="H118" s="30"/>
      <c r="I118" s="30"/>
      <c r="J118" s="13"/>
      <c r="K118" s="30"/>
      <c r="L118" s="13"/>
      <c r="M118" s="13"/>
      <c r="N118" s="14"/>
      <c r="O118" s="14"/>
      <c r="P118" s="14"/>
      <c r="Q118" s="14"/>
      <c r="R118" s="14"/>
      <c r="S118" s="14"/>
      <c r="T118" s="14"/>
      <c r="U118" s="14"/>
      <c r="W118" s="33"/>
      <c r="X118" s="33"/>
      <c r="Y118" s="15"/>
      <c r="Z118" s="15"/>
      <c r="AA118" s="15"/>
      <c r="AB118" s="15"/>
      <c r="AD118" s="33"/>
      <c r="AE118" s="33"/>
      <c r="AF118" s="33"/>
      <c r="AG118" s="33"/>
      <c r="AH118" s="33"/>
      <c r="AI118" s="33"/>
      <c r="AJ118" s="33"/>
      <c r="AK118" s="33"/>
      <c r="AL118" s="33"/>
      <c r="AM118" s="33"/>
    </row>
    <row r="119" spans="2:39" x14ac:dyDescent="0.25">
      <c r="B119" s="9"/>
      <c r="C119" s="10"/>
      <c r="D119" s="11"/>
      <c r="E119" s="12"/>
      <c r="F119" s="30"/>
      <c r="G119" s="30"/>
      <c r="H119" s="30"/>
      <c r="I119" s="30"/>
      <c r="J119" s="13"/>
      <c r="K119" s="30"/>
      <c r="L119" s="13"/>
      <c r="M119" s="13"/>
      <c r="N119" s="14"/>
      <c r="O119" s="14"/>
      <c r="P119" s="14"/>
      <c r="Q119" s="14"/>
      <c r="R119" s="14"/>
      <c r="S119" s="14"/>
      <c r="T119" s="14"/>
      <c r="U119" s="14"/>
      <c r="W119" s="33"/>
      <c r="X119" s="33"/>
      <c r="Y119" s="15"/>
      <c r="Z119" s="15"/>
      <c r="AA119" s="15"/>
      <c r="AB119" s="15"/>
      <c r="AD119" s="33"/>
      <c r="AE119" s="33"/>
      <c r="AF119" s="33"/>
      <c r="AG119" s="33"/>
      <c r="AH119" s="33"/>
      <c r="AI119" s="33"/>
      <c r="AJ119" s="33"/>
      <c r="AK119" s="33"/>
      <c r="AL119" s="33"/>
      <c r="AM119" s="33"/>
    </row>
    <row r="120" spans="2:39" x14ac:dyDescent="0.25">
      <c r="B120" s="9"/>
      <c r="C120" s="10"/>
      <c r="D120" s="11"/>
      <c r="E120" s="12"/>
      <c r="F120" s="30"/>
      <c r="G120" s="30"/>
      <c r="H120" s="30"/>
      <c r="I120" s="30"/>
      <c r="J120" s="13"/>
      <c r="K120" s="30"/>
      <c r="L120" s="13"/>
      <c r="M120" s="13"/>
      <c r="N120" s="14"/>
      <c r="O120" s="14"/>
      <c r="P120" s="14"/>
      <c r="Q120" s="14"/>
      <c r="R120" s="14"/>
      <c r="S120" s="14"/>
      <c r="T120" s="14"/>
      <c r="U120" s="14"/>
      <c r="W120" s="33"/>
      <c r="X120" s="33"/>
      <c r="Y120" s="15"/>
      <c r="Z120" s="15"/>
      <c r="AA120" s="15"/>
      <c r="AB120" s="15"/>
      <c r="AD120" s="33"/>
      <c r="AE120" s="33"/>
      <c r="AF120" s="33"/>
      <c r="AG120" s="33"/>
      <c r="AH120" s="33"/>
      <c r="AI120" s="33"/>
      <c r="AJ120" s="33"/>
      <c r="AK120" s="33"/>
      <c r="AL120" s="33"/>
      <c r="AM120" s="33"/>
    </row>
    <row r="121" spans="2:39" x14ac:dyDescent="0.25">
      <c r="B121" s="9"/>
      <c r="C121" s="10"/>
      <c r="D121" s="11"/>
      <c r="E121" s="12"/>
      <c r="F121" s="30"/>
      <c r="G121" s="30"/>
      <c r="H121" s="30"/>
      <c r="I121" s="30"/>
      <c r="J121" s="13"/>
      <c r="K121" s="30"/>
      <c r="L121" s="13"/>
      <c r="M121" s="13"/>
      <c r="N121" s="14"/>
      <c r="O121" s="14"/>
      <c r="P121" s="14"/>
      <c r="Q121" s="14"/>
      <c r="R121" s="14"/>
      <c r="S121" s="14"/>
      <c r="T121" s="14"/>
      <c r="U121" s="14"/>
      <c r="W121" s="33"/>
      <c r="X121" s="33"/>
      <c r="Y121" s="15"/>
      <c r="Z121" s="15"/>
      <c r="AA121" s="15"/>
      <c r="AB121" s="15"/>
      <c r="AD121" s="33"/>
      <c r="AE121" s="33"/>
      <c r="AF121" s="33"/>
      <c r="AG121" s="33"/>
      <c r="AH121" s="33"/>
      <c r="AI121" s="33"/>
      <c r="AJ121" s="33"/>
      <c r="AK121" s="33"/>
      <c r="AL121" s="33"/>
      <c r="AM121" s="33"/>
    </row>
    <row r="122" spans="2:39" x14ac:dyDescent="0.25">
      <c r="B122" s="9"/>
      <c r="C122" s="10"/>
      <c r="D122" s="11"/>
      <c r="E122" s="12"/>
      <c r="F122" s="30"/>
      <c r="G122" s="30"/>
      <c r="H122" s="30"/>
      <c r="I122" s="30"/>
      <c r="J122" s="13"/>
      <c r="K122" s="30"/>
      <c r="L122" s="13"/>
      <c r="M122" s="13"/>
      <c r="N122" s="14"/>
      <c r="O122" s="14"/>
      <c r="P122" s="14"/>
      <c r="Q122" s="14"/>
      <c r="R122" s="14"/>
      <c r="S122" s="14"/>
      <c r="T122" s="14"/>
      <c r="U122" s="14"/>
      <c r="W122" s="33"/>
      <c r="X122" s="33"/>
      <c r="Y122" s="15"/>
      <c r="Z122" s="15"/>
      <c r="AA122" s="15"/>
      <c r="AB122" s="15"/>
      <c r="AD122" s="33"/>
      <c r="AE122" s="33"/>
      <c r="AF122" s="33"/>
      <c r="AG122" s="33"/>
      <c r="AH122" s="33"/>
      <c r="AI122" s="33"/>
      <c r="AJ122" s="33"/>
      <c r="AK122" s="33"/>
      <c r="AL122" s="33"/>
      <c r="AM122" s="33"/>
    </row>
    <row r="123" spans="2:39" x14ac:dyDescent="0.25">
      <c r="B123" s="9"/>
      <c r="C123" s="10"/>
      <c r="D123" s="11"/>
      <c r="E123" s="12"/>
      <c r="F123" s="30"/>
      <c r="G123" s="30"/>
      <c r="H123" s="30"/>
      <c r="I123" s="30"/>
      <c r="J123" s="13"/>
      <c r="K123" s="30"/>
      <c r="L123" s="13"/>
      <c r="M123" s="13"/>
      <c r="N123" s="14"/>
      <c r="O123" s="14"/>
      <c r="P123" s="14"/>
      <c r="Q123" s="14"/>
      <c r="R123" s="14"/>
      <c r="S123" s="14"/>
      <c r="T123" s="14"/>
      <c r="U123" s="14"/>
      <c r="W123" s="33"/>
      <c r="X123" s="33"/>
      <c r="Y123" s="15"/>
      <c r="Z123" s="15"/>
      <c r="AA123" s="15"/>
      <c r="AB123" s="15"/>
      <c r="AD123" s="33"/>
      <c r="AE123" s="33"/>
      <c r="AF123" s="33"/>
      <c r="AG123" s="33"/>
      <c r="AH123" s="33"/>
      <c r="AI123" s="33"/>
      <c r="AJ123" s="33"/>
      <c r="AK123" s="33"/>
      <c r="AL123" s="33"/>
      <c r="AM123" s="33"/>
    </row>
    <row r="124" spans="2:39" x14ac:dyDescent="0.25">
      <c r="B124" s="9"/>
      <c r="C124" s="10"/>
      <c r="D124" s="11"/>
      <c r="E124" s="12"/>
      <c r="F124" s="30"/>
      <c r="G124" s="30"/>
      <c r="H124" s="30"/>
      <c r="I124" s="30"/>
      <c r="J124" s="13"/>
      <c r="K124" s="30"/>
      <c r="L124" s="13"/>
      <c r="M124" s="13"/>
      <c r="N124" s="14"/>
      <c r="O124" s="14"/>
      <c r="P124" s="14"/>
      <c r="Q124" s="14"/>
      <c r="R124" s="14"/>
      <c r="S124" s="14"/>
      <c r="T124" s="14"/>
      <c r="U124" s="14"/>
      <c r="W124" s="33"/>
      <c r="X124" s="33"/>
      <c r="Y124" s="15"/>
      <c r="Z124" s="15"/>
      <c r="AA124" s="15"/>
      <c r="AB124" s="15"/>
      <c r="AD124" s="33"/>
      <c r="AE124" s="33"/>
      <c r="AF124" s="33"/>
      <c r="AG124" s="33"/>
      <c r="AH124" s="33"/>
      <c r="AI124" s="33"/>
      <c r="AJ124" s="33"/>
      <c r="AK124" s="33"/>
      <c r="AL124" s="33"/>
      <c r="AM124" s="33"/>
    </row>
    <row r="125" spans="2:39" x14ac:dyDescent="0.25">
      <c r="B125" s="9"/>
      <c r="C125" s="10"/>
      <c r="D125" s="11"/>
      <c r="E125" s="12"/>
      <c r="F125" s="30"/>
      <c r="G125" s="30"/>
      <c r="H125" s="30"/>
      <c r="I125" s="30"/>
      <c r="J125" s="13"/>
      <c r="K125" s="30"/>
      <c r="L125" s="13"/>
      <c r="M125" s="13"/>
      <c r="N125" s="14"/>
      <c r="O125" s="14"/>
      <c r="P125" s="14"/>
      <c r="Q125" s="14"/>
      <c r="R125" s="14"/>
      <c r="S125" s="14"/>
      <c r="T125" s="14"/>
      <c r="U125" s="14"/>
      <c r="W125" s="33"/>
      <c r="X125" s="33"/>
      <c r="Y125" s="15"/>
      <c r="Z125" s="15"/>
      <c r="AA125" s="15"/>
      <c r="AB125" s="15"/>
      <c r="AD125" s="33"/>
      <c r="AE125" s="33"/>
      <c r="AF125" s="33"/>
      <c r="AG125" s="33"/>
      <c r="AH125" s="33"/>
      <c r="AI125" s="33"/>
      <c r="AJ125" s="33"/>
      <c r="AK125" s="33"/>
      <c r="AL125" s="33"/>
      <c r="AM125" s="33"/>
    </row>
    <row r="126" spans="2:39" x14ac:dyDescent="0.25">
      <c r="B126" s="9"/>
      <c r="C126" s="10"/>
      <c r="D126" s="11"/>
      <c r="E126" s="12"/>
      <c r="F126" s="30"/>
      <c r="G126" s="30"/>
      <c r="H126" s="30"/>
      <c r="I126" s="30"/>
      <c r="J126" s="13"/>
      <c r="K126" s="30"/>
      <c r="L126" s="13"/>
      <c r="M126" s="13"/>
      <c r="N126" s="14"/>
      <c r="O126" s="14"/>
      <c r="P126" s="14"/>
      <c r="Q126" s="14"/>
      <c r="R126" s="14"/>
      <c r="S126" s="14"/>
      <c r="T126" s="14"/>
      <c r="U126" s="14"/>
      <c r="W126" s="33"/>
      <c r="X126" s="33"/>
      <c r="Y126" s="15"/>
      <c r="Z126" s="15"/>
      <c r="AA126" s="15"/>
      <c r="AB126" s="15"/>
      <c r="AD126" s="33"/>
      <c r="AE126" s="33"/>
      <c r="AF126" s="33"/>
      <c r="AG126" s="33"/>
      <c r="AH126" s="33"/>
      <c r="AI126" s="33"/>
      <c r="AJ126" s="33"/>
      <c r="AK126" s="33"/>
      <c r="AL126" s="33"/>
      <c r="AM126" s="33"/>
    </row>
    <row r="127" spans="2:39" x14ac:dyDescent="0.25">
      <c r="B127" s="9"/>
      <c r="C127" s="10"/>
      <c r="D127" s="11"/>
      <c r="E127" s="12"/>
      <c r="F127" s="30"/>
      <c r="G127" s="30"/>
      <c r="H127" s="30"/>
      <c r="I127" s="30"/>
      <c r="J127" s="13"/>
      <c r="K127" s="30"/>
      <c r="L127" s="13"/>
      <c r="M127" s="13"/>
      <c r="N127" s="14"/>
      <c r="O127" s="14"/>
      <c r="P127" s="14"/>
      <c r="Q127" s="14"/>
      <c r="R127" s="14"/>
      <c r="S127" s="14"/>
      <c r="T127" s="14"/>
      <c r="U127" s="14"/>
      <c r="W127" s="33"/>
      <c r="X127" s="33"/>
      <c r="Y127" s="15"/>
      <c r="Z127" s="15"/>
      <c r="AA127" s="15"/>
      <c r="AB127" s="15"/>
      <c r="AD127" s="33"/>
      <c r="AE127" s="33"/>
      <c r="AF127" s="33"/>
      <c r="AG127" s="33"/>
      <c r="AH127" s="33"/>
      <c r="AI127" s="33"/>
      <c r="AJ127" s="33"/>
      <c r="AK127" s="33"/>
      <c r="AL127" s="33"/>
      <c r="AM127" s="33"/>
    </row>
    <row r="128" spans="2:39" x14ac:dyDescent="0.25">
      <c r="B128" s="9"/>
      <c r="C128" s="10"/>
      <c r="D128" s="11"/>
      <c r="E128" s="12"/>
      <c r="F128" s="30"/>
      <c r="G128" s="30"/>
      <c r="H128" s="30"/>
      <c r="I128" s="30"/>
      <c r="J128" s="13"/>
      <c r="K128" s="30"/>
      <c r="L128" s="13"/>
      <c r="M128" s="13"/>
      <c r="N128" s="14"/>
      <c r="O128" s="14"/>
      <c r="P128" s="14"/>
      <c r="Q128" s="14"/>
      <c r="R128" s="14"/>
      <c r="S128" s="14"/>
      <c r="T128" s="14"/>
      <c r="U128" s="14"/>
      <c r="W128" s="33"/>
      <c r="X128" s="33"/>
      <c r="Y128" s="15"/>
      <c r="Z128" s="15"/>
      <c r="AA128" s="15"/>
      <c r="AB128" s="15"/>
      <c r="AD128" s="33"/>
      <c r="AE128" s="33"/>
      <c r="AF128" s="33"/>
      <c r="AG128" s="33"/>
      <c r="AH128" s="33"/>
      <c r="AI128" s="33"/>
      <c r="AJ128" s="33"/>
      <c r="AK128" s="33"/>
      <c r="AL128" s="33"/>
      <c r="AM128" s="33"/>
    </row>
    <row r="129" spans="2:39" x14ac:dyDescent="0.25">
      <c r="B129" s="9"/>
      <c r="C129" s="10"/>
      <c r="D129" s="11"/>
      <c r="E129" s="12"/>
      <c r="F129" s="30"/>
      <c r="G129" s="30"/>
      <c r="H129" s="30"/>
      <c r="I129" s="30"/>
      <c r="J129" s="13"/>
      <c r="K129" s="30"/>
      <c r="L129" s="13"/>
      <c r="M129" s="13"/>
      <c r="N129" s="14"/>
      <c r="O129" s="14"/>
      <c r="P129" s="14"/>
      <c r="Q129" s="14"/>
      <c r="R129" s="14"/>
      <c r="S129" s="14"/>
      <c r="T129" s="14"/>
      <c r="U129" s="14"/>
      <c r="W129" s="33"/>
      <c r="X129" s="33"/>
      <c r="Y129" s="15"/>
      <c r="Z129" s="15"/>
      <c r="AA129" s="15"/>
      <c r="AB129" s="15"/>
      <c r="AD129" s="33"/>
      <c r="AE129" s="33"/>
      <c r="AF129" s="33"/>
      <c r="AG129" s="33"/>
      <c r="AH129" s="33"/>
      <c r="AI129" s="33"/>
      <c r="AJ129" s="33"/>
      <c r="AK129" s="33"/>
      <c r="AL129" s="33"/>
      <c r="AM129" s="33"/>
    </row>
    <row r="130" spans="2:39" x14ac:dyDescent="0.25">
      <c r="B130" s="9"/>
      <c r="C130" s="10"/>
      <c r="D130" s="11"/>
      <c r="E130" s="12"/>
      <c r="F130" s="30"/>
      <c r="G130" s="30"/>
      <c r="H130" s="30"/>
      <c r="I130" s="30"/>
      <c r="J130" s="13"/>
      <c r="K130" s="30"/>
      <c r="L130" s="13"/>
      <c r="M130" s="13"/>
      <c r="N130" s="14"/>
      <c r="O130" s="14"/>
      <c r="P130" s="14"/>
      <c r="Q130" s="14"/>
      <c r="R130" s="14"/>
      <c r="S130" s="14"/>
      <c r="T130" s="14"/>
      <c r="U130" s="14"/>
      <c r="W130" s="33"/>
      <c r="X130" s="33"/>
      <c r="Y130" s="15"/>
      <c r="Z130" s="15"/>
      <c r="AA130" s="15"/>
      <c r="AB130" s="15"/>
      <c r="AD130" s="33"/>
      <c r="AE130" s="33"/>
      <c r="AF130" s="33"/>
      <c r="AG130" s="33"/>
      <c r="AH130" s="33"/>
      <c r="AI130" s="33"/>
      <c r="AJ130" s="33"/>
      <c r="AK130" s="33"/>
      <c r="AL130" s="33"/>
      <c r="AM130" s="33"/>
    </row>
    <row r="131" spans="2:39" x14ac:dyDescent="0.25">
      <c r="B131" s="9"/>
      <c r="C131" s="10"/>
      <c r="D131" s="11"/>
      <c r="E131" s="12"/>
      <c r="F131" s="30"/>
      <c r="G131" s="30"/>
      <c r="H131" s="30"/>
      <c r="I131" s="30"/>
      <c r="J131" s="13"/>
      <c r="K131" s="30"/>
      <c r="L131" s="13"/>
      <c r="M131" s="13"/>
      <c r="N131" s="14"/>
      <c r="O131" s="14"/>
      <c r="P131" s="14"/>
      <c r="Q131" s="14"/>
      <c r="R131" s="14"/>
      <c r="S131" s="14"/>
      <c r="T131" s="14"/>
      <c r="U131" s="14"/>
      <c r="W131" s="33"/>
      <c r="X131" s="33"/>
      <c r="Y131" s="15"/>
      <c r="Z131" s="15"/>
      <c r="AA131" s="15"/>
      <c r="AB131" s="15"/>
      <c r="AD131" s="33"/>
      <c r="AE131" s="33"/>
      <c r="AF131" s="33"/>
      <c r="AG131" s="33"/>
      <c r="AH131" s="33"/>
      <c r="AI131" s="33"/>
      <c r="AJ131" s="33"/>
      <c r="AK131" s="33"/>
      <c r="AL131" s="33"/>
      <c r="AM131" s="33"/>
    </row>
    <row r="132" spans="2:39" x14ac:dyDescent="0.25">
      <c r="B132" s="9"/>
      <c r="C132" s="10"/>
      <c r="D132" s="11"/>
      <c r="E132" s="12"/>
      <c r="F132" s="30"/>
      <c r="G132" s="30"/>
      <c r="H132" s="30"/>
      <c r="I132" s="30"/>
      <c r="J132" s="13"/>
      <c r="K132" s="30"/>
      <c r="L132" s="13"/>
      <c r="M132" s="13"/>
      <c r="N132" s="14"/>
      <c r="O132" s="14"/>
      <c r="P132" s="14"/>
      <c r="Q132" s="14"/>
      <c r="R132" s="14"/>
      <c r="S132" s="14"/>
      <c r="T132" s="14"/>
      <c r="U132" s="14"/>
      <c r="W132" s="33"/>
      <c r="X132" s="33"/>
      <c r="Y132" s="15"/>
      <c r="Z132" s="15"/>
      <c r="AA132" s="15"/>
      <c r="AB132" s="15"/>
      <c r="AD132" s="33"/>
      <c r="AE132" s="33"/>
      <c r="AF132" s="33"/>
      <c r="AG132" s="33"/>
      <c r="AH132" s="33"/>
      <c r="AI132" s="33"/>
      <c r="AJ132" s="33"/>
      <c r="AK132" s="33"/>
      <c r="AL132" s="33"/>
      <c r="AM132" s="33"/>
    </row>
    <row r="133" spans="2:39" x14ac:dyDescent="0.25">
      <c r="B133" s="9"/>
      <c r="C133" s="10"/>
      <c r="D133" s="11"/>
      <c r="E133" s="12"/>
      <c r="F133" s="30"/>
      <c r="G133" s="30"/>
      <c r="H133" s="30"/>
      <c r="I133" s="30"/>
      <c r="J133" s="13"/>
      <c r="K133" s="30"/>
      <c r="L133" s="13"/>
      <c r="M133" s="13"/>
      <c r="N133" s="14"/>
      <c r="O133" s="14"/>
      <c r="P133" s="14"/>
      <c r="Q133" s="14"/>
      <c r="R133" s="14"/>
      <c r="S133" s="14"/>
      <c r="T133" s="14"/>
      <c r="U133" s="14"/>
      <c r="W133" s="33"/>
      <c r="X133" s="33"/>
      <c r="Y133" s="15"/>
      <c r="Z133" s="15"/>
      <c r="AA133" s="15"/>
      <c r="AB133" s="15"/>
      <c r="AD133" s="33"/>
      <c r="AE133" s="33"/>
      <c r="AF133" s="33"/>
      <c r="AG133" s="33"/>
      <c r="AH133" s="33"/>
      <c r="AI133" s="33"/>
      <c r="AJ133" s="33"/>
      <c r="AK133" s="33"/>
      <c r="AL133" s="33"/>
      <c r="AM133" s="33"/>
    </row>
    <row r="134" spans="2:39" x14ac:dyDescent="0.25">
      <c r="B134" s="9"/>
      <c r="C134" s="10"/>
      <c r="D134" s="11"/>
      <c r="E134" s="12"/>
      <c r="F134" s="30"/>
      <c r="G134" s="30"/>
      <c r="H134" s="30"/>
      <c r="I134" s="30"/>
      <c r="J134" s="13"/>
      <c r="K134" s="30"/>
      <c r="L134" s="13"/>
      <c r="M134" s="13"/>
      <c r="N134" s="14"/>
      <c r="O134" s="14"/>
      <c r="P134" s="14"/>
      <c r="Q134" s="14"/>
      <c r="R134" s="14"/>
      <c r="S134" s="14"/>
      <c r="T134" s="14"/>
      <c r="U134" s="14"/>
      <c r="W134" s="33"/>
      <c r="X134" s="33"/>
      <c r="Y134" s="15"/>
      <c r="Z134" s="15"/>
      <c r="AA134" s="15"/>
      <c r="AB134" s="15"/>
      <c r="AD134" s="33"/>
      <c r="AE134" s="33"/>
      <c r="AF134" s="33"/>
      <c r="AG134" s="33"/>
      <c r="AH134" s="33"/>
      <c r="AI134" s="33"/>
      <c r="AJ134" s="33"/>
      <c r="AK134" s="33"/>
      <c r="AL134" s="33"/>
      <c r="AM134" s="33"/>
    </row>
    <row r="135" spans="2:39" x14ac:dyDescent="0.25">
      <c r="B135" s="9"/>
      <c r="C135" s="10"/>
      <c r="D135" s="11"/>
      <c r="E135" s="12"/>
      <c r="F135" s="30"/>
      <c r="G135" s="30"/>
      <c r="H135" s="30"/>
      <c r="I135" s="30"/>
      <c r="J135" s="13"/>
      <c r="K135" s="30"/>
      <c r="L135" s="13"/>
      <c r="M135" s="13"/>
      <c r="N135" s="14"/>
      <c r="O135" s="14"/>
      <c r="P135" s="14"/>
      <c r="Q135" s="14"/>
      <c r="R135" s="14"/>
      <c r="S135" s="14"/>
      <c r="T135" s="14"/>
      <c r="U135" s="14"/>
      <c r="W135" s="33"/>
      <c r="X135" s="33"/>
      <c r="Y135" s="15"/>
      <c r="Z135" s="15"/>
      <c r="AA135" s="15"/>
      <c r="AB135" s="15"/>
      <c r="AD135" s="33"/>
      <c r="AE135" s="33"/>
      <c r="AF135" s="33"/>
      <c r="AG135" s="33"/>
      <c r="AH135" s="33"/>
      <c r="AI135" s="33"/>
      <c r="AJ135" s="33"/>
      <c r="AK135" s="33"/>
      <c r="AL135" s="33"/>
      <c r="AM135" s="33"/>
    </row>
    <row r="136" spans="2:39" x14ac:dyDescent="0.25">
      <c r="B136" s="9"/>
      <c r="C136" s="10"/>
      <c r="D136" s="11"/>
      <c r="E136" s="12"/>
      <c r="F136" s="30"/>
      <c r="G136" s="30"/>
      <c r="H136" s="30"/>
      <c r="I136" s="30"/>
      <c r="J136" s="13"/>
      <c r="K136" s="30"/>
      <c r="L136" s="13"/>
      <c r="M136" s="13"/>
      <c r="N136" s="14"/>
      <c r="O136" s="14"/>
      <c r="P136" s="14"/>
      <c r="Q136" s="14"/>
      <c r="R136" s="14"/>
      <c r="S136" s="14"/>
      <c r="T136" s="14"/>
      <c r="U136" s="14"/>
      <c r="W136" s="33"/>
      <c r="X136" s="33"/>
      <c r="Y136" s="15"/>
      <c r="Z136" s="15"/>
      <c r="AA136" s="15"/>
      <c r="AB136" s="15"/>
      <c r="AD136" s="33"/>
      <c r="AE136" s="33"/>
      <c r="AF136" s="33"/>
      <c r="AG136" s="33"/>
      <c r="AH136" s="33"/>
      <c r="AI136" s="33"/>
      <c r="AJ136" s="33"/>
      <c r="AK136" s="33"/>
      <c r="AL136" s="33"/>
      <c r="AM136" s="33"/>
    </row>
    <row r="137" spans="2:39" x14ac:dyDescent="0.25">
      <c r="B137" s="9"/>
      <c r="C137" s="10"/>
      <c r="D137" s="11"/>
      <c r="E137" s="12"/>
      <c r="F137" s="30"/>
      <c r="G137" s="30"/>
      <c r="H137" s="30"/>
      <c r="I137" s="30"/>
      <c r="J137" s="13"/>
      <c r="K137" s="30"/>
      <c r="L137" s="13"/>
      <c r="M137" s="13"/>
      <c r="N137" s="14"/>
      <c r="O137" s="14"/>
      <c r="P137" s="14"/>
      <c r="Q137" s="14"/>
      <c r="R137" s="14"/>
      <c r="S137" s="14"/>
      <c r="T137" s="14"/>
      <c r="U137" s="14"/>
      <c r="W137" s="33"/>
      <c r="X137" s="33"/>
      <c r="Y137" s="15"/>
      <c r="Z137" s="15"/>
      <c r="AA137" s="15"/>
      <c r="AB137" s="15"/>
      <c r="AD137" s="33"/>
      <c r="AE137" s="33"/>
      <c r="AF137" s="33"/>
      <c r="AG137" s="33"/>
      <c r="AH137" s="33"/>
      <c r="AI137" s="33"/>
      <c r="AJ137" s="33"/>
      <c r="AK137" s="33"/>
      <c r="AL137" s="33"/>
      <c r="AM137" s="33"/>
    </row>
    <row r="138" spans="2:39" x14ac:dyDescent="0.25">
      <c r="B138" s="9"/>
      <c r="C138" s="10"/>
      <c r="D138" s="11"/>
      <c r="E138" s="12"/>
      <c r="F138" s="30"/>
      <c r="G138" s="30"/>
      <c r="H138" s="30"/>
      <c r="I138" s="30"/>
      <c r="J138" s="13"/>
      <c r="K138" s="30"/>
      <c r="L138" s="13"/>
      <c r="M138" s="13"/>
      <c r="N138" s="14"/>
      <c r="O138" s="14"/>
      <c r="P138" s="14"/>
      <c r="Q138" s="14"/>
      <c r="R138" s="14"/>
      <c r="S138" s="14"/>
      <c r="T138" s="14"/>
      <c r="U138" s="14"/>
      <c r="W138" s="33"/>
      <c r="X138" s="33"/>
      <c r="Y138" s="15"/>
      <c r="Z138" s="15"/>
      <c r="AA138" s="15"/>
      <c r="AB138" s="15"/>
      <c r="AD138" s="33"/>
      <c r="AE138" s="33"/>
      <c r="AF138" s="33"/>
      <c r="AG138" s="33"/>
      <c r="AH138" s="33"/>
      <c r="AI138" s="33"/>
      <c r="AJ138" s="33"/>
      <c r="AK138" s="33"/>
      <c r="AL138" s="33"/>
      <c r="AM138" s="33"/>
    </row>
    <row r="139" spans="2:39" x14ac:dyDescent="0.25">
      <c r="B139" s="9"/>
      <c r="C139" s="10"/>
      <c r="D139" s="11"/>
      <c r="E139" s="12"/>
      <c r="F139" s="30"/>
      <c r="G139" s="30"/>
      <c r="H139" s="30"/>
      <c r="I139" s="30"/>
      <c r="J139" s="13"/>
      <c r="K139" s="30"/>
      <c r="L139" s="13"/>
      <c r="M139" s="13"/>
      <c r="N139" s="14"/>
      <c r="O139" s="14"/>
      <c r="P139" s="14"/>
      <c r="Q139" s="14"/>
      <c r="R139" s="14"/>
      <c r="S139" s="14"/>
      <c r="T139" s="14"/>
      <c r="U139" s="14"/>
      <c r="W139" s="33"/>
      <c r="X139" s="33"/>
      <c r="Y139" s="15"/>
      <c r="Z139" s="15"/>
      <c r="AA139" s="15"/>
      <c r="AB139" s="15"/>
      <c r="AD139" s="33"/>
      <c r="AE139" s="33"/>
      <c r="AF139" s="33"/>
      <c r="AG139" s="33"/>
      <c r="AH139" s="33"/>
      <c r="AI139" s="33"/>
      <c r="AJ139" s="33"/>
      <c r="AK139" s="33"/>
      <c r="AL139" s="33"/>
      <c r="AM139" s="33"/>
    </row>
    <row r="140" spans="2:39" x14ac:dyDescent="0.25">
      <c r="B140" s="9"/>
      <c r="C140" s="10"/>
      <c r="D140" s="11"/>
      <c r="E140" s="12"/>
      <c r="F140" s="30"/>
      <c r="G140" s="30"/>
      <c r="H140" s="30"/>
      <c r="I140" s="30"/>
      <c r="J140" s="13"/>
      <c r="K140" s="30"/>
      <c r="L140" s="13"/>
      <c r="M140" s="13"/>
      <c r="N140" s="14"/>
      <c r="O140" s="14"/>
      <c r="P140" s="14"/>
      <c r="Q140" s="14"/>
      <c r="R140" s="14"/>
      <c r="S140" s="14"/>
      <c r="T140" s="14"/>
      <c r="U140" s="14"/>
      <c r="W140" s="33"/>
      <c r="X140" s="33"/>
      <c r="Y140" s="15"/>
      <c r="Z140" s="15"/>
      <c r="AA140" s="15"/>
      <c r="AB140" s="15"/>
      <c r="AD140" s="33"/>
      <c r="AE140" s="33"/>
      <c r="AF140" s="33"/>
      <c r="AG140" s="33"/>
      <c r="AH140" s="33"/>
      <c r="AI140" s="33"/>
      <c r="AJ140" s="33"/>
      <c r="AK140" s="33"/>
      <c r="AL140" s="33"/>
      <c r="AM140" s="33"/>
    </row>
    <row r="141" spans="2:39" x14ac:dyDescent="0.25">
      <c r="B141" s="9"/>
      <c r="C141" s="10"/>
      <c r="D141" s="11"/>
      <c r="E141" s="12"/>
      <c r="F141" s="30"/>
      <c r="G141" s="30"/>
      <c r="H141" s="30"/>
      <c r="I141" s="30"/>
      <c r="J141" s="13"/>
      <c r="K141" s="30"/>
      <c r="L141" s="13"/>
      <c r="M141" s="13"/>
      <c r="N141" s="14"/>
      <c r="O141" s="14"/>
      <c r="P141" s="14"/>
      <c r="Q141" s="14"/>
      <c r="R141" s="14"/>
      <c r="S141" s="14"/>
      <c r="T141" s="14"/>
      <c r="U141" s="14"/>
      <c r="W141" s="33"/>
      <c r="X141" s="33"/>
      <c r="Y141" s="15"/>
      <c r="Z141" s="15"/>
      <c r="AA141" s="15"/>
      <c r="AB141" s="15"/>
      <c r="AD141" s="33"/>
      <c r="AE141" s="33"/>
      <c r="AF141" s="33"/>
      <c r="AG141" s="33"/>
      <c r="AH141" s="33"/>
      <c r="AI141" s="33"/>
      <c r="AJ141" s="33"/>
      <c r="AK141" s="33"/>
      <c r="AL141" s="33"/>
      <c r="AM141" s="33"/>
    </row>
    <row r="142" spans="2:39" x14ac:dyDescent="0.25">
      <c r="B142" s="9"/>
      <c r="C142" s="10"/>
      <c r="D142" s="11"/>
      <c r="E142" s="12"/>
      <c r="F142" s="30"/>
      <c r="G142" s="30"/>
      <c r="H142" s="30"/>
      <c r="I142" s="30"/>
      <c r="J142" s="13"/>
      <c r="K142" s="30"/>
      <c r="L142" s="13"/>
      <c r="M142" s="13"/>
      <c r="N142" s="14"/>
      <c r="O142" s="14"/>
      <c r="P142" s="14"/>
      <c r="Q142" s="14"/>
      <c r="R142" s="14"/>
      <c r="S142" s="14"/>
      <c r="T142" s="14"/>
      <c r="U142" s="14"/>
      <c r="W142" s="33"/>
      <c r="X142" s="33"/>
      <c r="Y142" s="15"/>
      <c r="Z142" s="15"/>
      <c r="AA142" s="15"/>
      <c r="AB142" s="15"/>
      <c r="AD142" s="33"/>
      <c r="AE142" s="33"/>
      <c r="AF142" s="33"/>
      <c r="AG142" s="33"/>
      <c r="AH142" s="33"/>
      <c r="AI142" s="33"/>
      <c r="AJ142" s="33"/>
      <c r="AK142" s="33"/>
      <c r="AL142" s="33"/>
      <c r="AM142" s="33"/>
    </row>
    <row r="143" spans="2:39" x14ac:dyDescent="0.25">
      <c r="B143" s="9"/>
      <c r="C143" s="10"/>
      <c r="D143" s="11"/>
      <c r="E143" s="12"/>
      <c r="F143" s="30"/>
      <c r="G143" s="30"/>
      <c r="H143" s="30"/>
      <c r="I143" s="30"/>
      <c r="J143" s="13"/>
      <c r="K143" s="30"/>
      <c r="L143" s="13"/>
      <c r="M143" s="13"/>
      <c r="N143" s="14"/>
      <c r="O143" s="14"/>
      <c r="P143" s="14"/>
      <c r="Q143" s="14"/>
      <c r="R143" s="14"/>
      <c r="S143" s="14"/>
      <c r="T143" s="14"/>
      <c r="U143" s="14"/>
      <c r="W143" s="33"/>
      <c r="X143" s="33"/>
      <c r="Y143" s="15"/>
      <c r="Z143" s="15"/>
      <c r="AA143" s="15"/>
      <c r="AB143" s="15"/>
      <c r="AD143" s="33"/>
      <c r="AE143" s="33"/>
      <c r="AF143" s="33"/>
      <c r="AG143" s="33"/>
      <c r="AH143" s="33"/>
      <c r="AI143" s="33"/>
      <c r="AJ143" s="33"/>
      <c r="AK143" s="33"/>
      <c r="AL143" s="33"/>
      <c r="AM143" s="33"/>
    </row>
    <row r="144" spans="2:39" x14ac:dyDescent="0.25">
      <c r="B144" s="9"/>
      <c r="C144" s="10"/>
      <c r="D144" s="11"/>
      <c r="E144" s="12"/>
      <c r="F144" s="30"/>
      <c r="G144" s="30"/>
      <c r="H144" s="30"/>
      <c r="I144" s="30"/>
      <c r="J144" s="13"/>
      <c r="K144" s="30"/>
      <c r="L144" s="13"/>
      <c r="M144" s="13"/>
      <c r="N144" s="14"/>
      <c r="O144" s="14"/>
      <c r="P144" s="14"/>
      <c r="Q144" s="14"/>
      <c r="R144" s="14"/>
      <c r="S144" s="14"/>
      <c r="T144" s="14"/>
      <c r="U144" s="14"/>
      <c r="W144" s="33"/>
      <c r="X144" s="33"/>
      <c r="Y144" s="15"/>
      <c r="Z144" s="15"/>
      <c r="AA144" s="15"/>
      <c r="AB144" s="15"/>
      <c r="AD144" s="33"/>
      <c r="AE144" s="33"/>
      <c r="AF144" s="33"/>
      <c r="AG144" s="33"/>
      <c r="AH144" s="33"/>
      <c r="AI144" s="33"/>
      <c r="AJ144" s="33"/>
      <c r="AK144" s="33"/>
      <c r="AL144" s="33"/>
      <c r="AM144" s="33"/>
    </row>
    <row r="145" spans="2:39" x14ac:dyDescent="0.25">
      <c r="B145" s="9"/>
      <c r="C145" s="10"/>
      <c r="D145" s="11"/>
      <c r="E145" s="12"/>
      <c r="F145" s="30"/>
      <c r="G145" s="30"/>
      <c r="H145" s="30"/>
      <c r="I145" s="30"/>
      <c r="J145" s="13"/>
      <c r="K145" s="30"/>
      <c r="L145" s="13"/>
      <c r="M145" s="13"/>
      <c r="N145" s="14"/>
      <c r="O145" s="14"/>
      <c r="P145" s="14"/>
      <c r="Q145" s="14"/>
      <c r="R145" s="14"/>
      <c r="S145" s="14"/>
      <c r="T145" s="14"/>
      <c r="U145" s="14"/>
      <c r="W145" s="33"/>
      <c r="X145" s="33"/>
      <c r="Y145" s="15"/>
      <c r="Z145" s="15"/>
      <c r="AA145" s="15"/>
      <c r="AB145" s="15"/>
      <c r="AD145" s="33"/>
      <c r="AE145" s="33"/>
      <c r="AF145" s="33"/>
      <c r="AG145" s="33"/>
      <c r="AH145" s="33"/>
      <c r="AI145" s="33"/>
      <c r="AJ145" s="33"/>
      <c r="AK145" s="33"/>
      <c r="AL145" s="33"/>
      <c r="AM145" s="33"/>
    </row>
    <row r="146" spans="2:39" s="24" customFormat="1" x14ac:dyDescent="0.25">
      <c r="B146" s="9"/>
      <c r="C146" s="10"/>
      <c r="D146" s="11"/>
      <c r="E146" s="12"/>
      <c r="F146" s="30"/>
      <c r="G146" s="30"/>
      <c r="H146" s="30"/>
      <c r="I146" s="30"/>
      <c r="J146" s="13"/>
      <c r="K146" s="30"/>
      <c r="L146" s="13"/>
      <c r="M146" s="13"/>
      <c r="N146" s="14"/>
      <c r="O146" s="14"/>
      <c r="P146" s="14"/>
      <c r="Q146" s="14"/>
      <c r="R146" s="14"/>
      <c r="S146" s="14"/>
      <c r="T146" s="14"/>
      <c r="U146" s="14"/>
      <c r="V146"/>
      <c r="W146" s="33"/>
      <c r="X146" s="33"/>
      <c r="Y146" s="15"/>
      <c r="Z146" s="15"/>
      <c r="AA146" s="15"/>
      <c r="AB146" s="15"/>
      <c r="AC146"/>
      <c r="AD146" s="33"/>
      <c r="AE146" s="33"/>
      <c r="AF146" s="33"/>
      <c r="AG146" s="33"/>
      <c r="AH146" s="33"/>
      <c r="AI146" s="33"/>
      <c r="AJ146" s="33"/>
      <c r="AK146" s="33"/>
      <c r="AL146" s="33"/>
      <c r="AM146" s="33"/>
    </row>
    <row r="147" spans="2:39" s="18" customFormat="1" x14ac:dyDescent="0.25">
      <c r="B147" s="9"/>
      <c r="C147" s="16"/>
      <c r="D147" s="2"/>
      <c r="E147" s="17"/>
      <c r="F147" s="32"/>
      <c r="G147" s="32"/>
      <c r="H147" s="32"/>
      <c r="I147" s="32"/>
      <c r="J147" s="19"/>
      <c r="K147" s="32"/>
      <c r="L147" s="19"/>
      <c r="M147" s="19"/>
      <c r="N147" s="20"/>
      <c r="O147" s="20"/>
      <c r="P147" s="20"/>
      <c r="Q147" s="20"/>
      <c r="R147" s="20"/>
      <c r="S147" s="20"/>
      <c r="T147" s="20"/>
      <c r="U147" s="20"/>
      <c r="V147"/>
      <c r="W147" s="34"/>
      <c r="X147" s="34"/>
      <c r="Y147" s="22"/>
      <c r="Z147" s="22"/>
      <c r="AA147" s="22"/>
      <c r="AB147" s="22"/>
      <c r="AC147"/>
      <c r="AD147" s="34"/>
      <c r="AE147" s="34"/>
      <c r="AF147" s="34"/>
      <c r="AG147" s="34"/>
      <c r="AH147" s="34"/>
      <c r="AI147" s="34"/>
      <c r="AJ147" s="34"/>
      <c r="AK147" s="34"/>
      <c r="AL147" s="34"/>
      <c r="AM147" s="34"/>
    </row>
    <row r="148" spans="2:39" s="18" customFormat="1" x14ac:dyDescent="0.25">
      <c r="B148" s="9"/>
      <c r="C148" s="16"/>
      <c r="D148" s="2"/>
      <c r="E148" s="17"/>
      <c r="F148" s="32"/>
      <c r="G148" s="32"/>
      <c r="H148" s="32"/>
      <c r="I148" s="32"/>
      <c r="J148" s="19"/>
      <c r="K148" s="32"/>
      <c r="L148" s="19"/>
      <c r="M148" s="19"/>
      <c r="N148" s="20"/>
      <c r="O148" s="20"/>
      <c r="P148" s="20"/>
      <c r="Q148" s="20"/>
      <c r="R148" s="20"/>
      <c r="S148" s="20"/>
      <c r="T148" s="20"/>
      <c r="U148" s="20"/>
      <c r="V148"/>
      <c r="W148" s="34"/>
      <c r="X148" s="34"/>
      <c r="Y148" s="22"/>
      <c r="Z148" s="22"/>
      <c r="AA148" s="22"/>
      <c r="AB148" s="22"/>
      <c r="AC148"/>
      <c r="AD148" s="34"/>
      <c r="AE148" s="34"/>
      <c r="AF148" s="34"/>
      <c r="AG148" s="34"/>
      <c r="AH148" s="34"/>
      <c r="AI148" s="34"/>
      <c r="AJ148" s="34"/>
      <c r="AK148" s="34"/>
      <c r="AL148" s="34"/>
      <c r="AM148" s="34"/>
    </row>
    <row r="149" spans="2:39" s="18" customFormat="1" x14ac:dyDescent="0.25">
      <c r="B149" s="9"/>
      <c r="C149" s="16"/>
      <c r="D149" s="2"/>
      <c r="E149" s="17"/>
      <c r="F149" s="32"/>
      <c r="G149" s="32"/>
      <c r="H149" s="32"/>
      <c r="I149" s="32"/>
      <c r="J149" s="19"/>
      <c r="K149" s="32"/>
      <c r="L149" s="19"/>
      <c r="M149" s="19"/>
      <c r="N149" s="20"/>
      <c r="O149" s="20"/>
      <c r="P149" s="20"/>
      <c r="Q149" s="20"/>
      <c r="R149" s="20"/>
      <c r="S149" s="20"/>
      <c r="T149" s="20"/>
      <c r="U149" s="20"/>
      <c r="V149"/>
      <c r="W149" s="34"/>
      <c r="X149" s="34"/>
      <c r="Y149" s="22"/>
      <c r="Z149" s="22"/>
      <c r="AA149" s="22"/>
      <c r="AB149" s="22"/>
      <c r="AC149"/>
      <c r="AD149" s="34"/>
      <c r="AE149" s="34"/>
      <c r="AF149" s="34"/>
      <c r="AG149" s="34"/>
      <c r="AH149" s="34"/>
      <c r="AI149" s="34"/>
      <c r="AJ149" s="34"/>
      <c r="AK149" s="34"/>
      <c r="AL149" s="34"/>
      <c r="AM149" s="34"/>
    </row>
    <row r="150" spans="2:39" s="18" customFormat="1" x14ac:dyDescent="0.25">
      <c r="B150" s="9"/>
      <c r="C150" s="16"/>
      <c r="D150" s="2"/>
      <c r="E150" s="17"/>
      <c r="F150" s="32"/>
      <c r="G150" s="32"/>
      <c r="H150" s="32"/>
      <c r="I150" s="32"/>
      <c r="J150" s="19"/>
      <c r="K150" s="32"/>
      <c r="L150" s="19"/>
      <c r="M150" s="19"/>
      <c r="N150" s="20"/>
      <c r="O150" s="20"/>
      <c r="P150" s="20"/>
      <c r="Q150" s="20"/>
      <c r="R150" s="20"/>
      <c r="S150" s="20"/>
      <c r="T150" s="20"/>
      <c r="U150" s="20"/>
      <c r="V150"/>
      <c r="W150" s="34"/>
      <c r="X150" s="34"/>
      <c r="Y150" s="22"/>
      <c r="Z150" s="22"/>
      <c r="AA150" s="22"/>
      <c r="AB150" s="22"/>
      <c r="AC150"/>
      <c r="AD150" s="34"/>
      <c r="AE150" s="34"/>
      <c r="AF150" s="34"/>
      <c r="AG150" s="34"/>
      <c r="AH150" s="34"/>
      <c r="AI150" s="34"/>
      <c r="AJ150" s="34"/>
      <c r="AK150" s="34"/>
      <c r="AL150" s="34"/>
      <c r="AM150" s="34"/>
    </row>
    <row r="151" spans="2:39" s="18" customFormat="1" x14ac:dyDescent="0.25">
      <c r="B151" s="9"/>
      <c r="C151" s="16"/>
      <c r="D151" s="2"/>
      <c r="E151" s="17"/>
      <c r="F151" s="32"/>
      <c r="G151" s="32"/>
      <c r="H151" s="32"/>
      <c r="I151" s="32"/>
      <c r="J151" s="19"/>
      <c r="K151" s="32"/>
      <c r="L151" s="19"/>
      <c r="M151" s="19"/>
      <c r="N151" s="20"/>
      <c r="O151" s="20"/>
      <c r="P151" s="20"/>
      <c r="Q151" s="20"/>
      <c r="R151" s="20"/>
      <c r="S151" s="20"/>
      <c r="T151" s="20"/>
      <c r="U151" s="20"/>
      <c r="V151"/>
      <c r="W151" s="34"/>
      <c r="X151" s="34"/>
      <c r="Y151" s="22"/>
      <c r="Z151" s="22"/>
      <c r="AA151" s="22"/>
      <c r="AB151" s="22"/>
      <c r="AC151"/>
      <c r="AD151" s="34"/>
      <c r="AE151" s="34"/>
      <c r="AF151" s="34"/>
      <c r="AG151" s="34"/>
      <c r="AH151" s="34"/>
      <c r="AI151" s="34"/>
      <c r="AJ151" s="34"/>
      <c r="AK151" s="34"/>
      <c r="AL151" s="34"/>
      <c r="AM151" s="34"/>
    </row>
    <row r="152" spans="2:39" s="18" customFormat="1" x14ac:dyDescent="0.25">
      <c r="B152" s="9"/>
      <c r="C152" s="16"/>
      <c r="D152" s="2"/>
      <c r="E152" s="17"/>
      <c r="F152" s="32"/>
      <c r="G152" s="32"/>
      <c r="H152" s="32"/>
      <c r="I152" s="32"/>
      <c r="J152" s="19"/>
      <c r="K152" s="32"/>
      <c r="L152" s="19"/>
      <c r="M152" s="19"/>
      <c r="N152" s="20"/>
      <c r="O152" s="20"/>
      <c r="P152" s="20"/>
      <c r="Q152" s="20"/>
      <c r="R152" s="20"/>
      <c r="S152" s="20"/>
      <c r="T152" s="20"/>
      <c r="U152" s="20"/>
      <c r="V152"/>
      <c r="W152" s="34"/>
      <c r="X152" s="34"/>
      <c r="Y152" s="22"/>
      <c r="Z152" s="22"/>
      <c r="AA152" s="22"/>
      <c r="AB152" s="22"/>
      <c r="AC152"/>
      <c r="AD152" s="34"/>
      <c r="AE152" s="34"/>
      <c r="AF152" s="34"/>
      <c r="AG152" s="34"/>
      <c r="AH152" s="34"/>
      <c r="AI152" s="34"/>
      <c r="AJ152" s="34"/>
      <c r="AK152" s="34"/>
      <c r="AL152" s="34"/>
      <c r="AM152" s="34"/>
    </row>
    <row r="153" spans="2:39" s="18" customFormat="1" x14ac:dyDescent="0.25">
      <c r="B153" s="9"/>
      <c r="C153" s="16"/>
      <c r="D153" s="2"/>
      <c r="E153" s="17"/>
      <c r="F153" s="32"/>
      <c r="G153" s="32"/>
      <c r="H153" s="32"/>
      <c r="I153" s="32"/>
      <c r="J153" s="19"/>
      <c r="K153" s="32"/>
      <c r="L153" s="19"/>
      <c r="M153" s="19"/>
      <c r="N153" s="20"/>
      <c r="O153" s="20"/>
      <c r="P153" s="20"/>
      <c r="Q153" s="20"/>
      <c r="R153" s="20"/>
      <c r="S153" s="20"/>
      <c r="T153" s="20"/>
      <c r="U153" s="20"/>
      <c r="V153"/>
      <c r="W153" s="34"/>
      <c r="X153" s="34"/>
      <c r="Y153" s="22"/>
      <c r="Z153" s="22"/>
      <c r="AA153" s="22"/>
      <c r="AB153" s="22"/>
      <c r="AC153"/>
      <c r="AD153" s="34"/>
      <c r="AE153" s="34"/>
      <c r="AF153" s="34"/>
      <c r="AG153" s="34"/>
      <c r="AH153" s="34"/>
      <c r="AI153" s="34"/>
      <c r="AJ153" s="34"/>
      <c r="AK153" s="34"/>
      <c r="AL153" s="34"/>
      <c r="AM153" s="34"/>
    </row>
    <row r="154" spans="2:39" s="18" customFormat="1" x14ac:dyDescent="0.25">
      <c r="B154" s="9"/>
      <c r="C154" s="16"/>
      <c r="D154" s="2"/>
      <c r="E154" s="17"/>
      <c r="F154" s="32"/>
      <c r="G154" s="32"/>
      <c r="H154" s="32"/>
      <c r="I154" s="32"/>
      <c r="J154" s="19"/>
      <c r="K154" s="32"/>
      <c r="L154" s="19"/>
      <c r="M154" s="19"/>
      <c r="N154" s="20"/>
      <c r="O154" s="20"/>
      <c r="P154" s="20"/>
      <c r="Q154" s="20"/>
      <c r="R154" s="20"/>
      <c r="S154" s="20"/>
      <c r="T154" s="20"/>
      <c r="U154" s="20"/>
      <c r="V154"/>
      <c r="W154" s="34"/>
      <c r="X154" s="34"/>
      <c r="Y154" s="22"/>
      <c r="Z154" s="22"/>
      <c r="AA154" s="22"/>
      <c r="AB154" s="22"/>
      <c r="AC154"/>
      <c r="AD154" s="34"/>
      <c r="AE154" s="34"/>
      <c r="AF154" s="34"/>
      <c r="AG154" s="34"/>
      <c r="AH154" s="34"/>
      <c r="AI154" s="34"/>
      <c r="AJ154" s="34"/>
      <c r="AK154" s="34"/>
      <c r="AL154" s="34"/>
      <c r="AM154" s="34"/>
    </row>
    <row r="155" spans="2:39" s="18" customFormat="1" x14ac:dyDescent="0.25">
      <c r="B155" s="9"/>
      <c r="C155" s="16"/>
      <c r="D155" s="2"/>
      <c r="E155" s="17"/>
      <c r="F155" s="32"/>
      <c r="G155" s="32"/>
      <c r="H155" s="32"/>
      <c r="I155" s="32"/>
      <c r="J155" s="19"/>
      <c r="K155" s="32"/>
      <c r="L155" s="19"/>
      <c r="M155" s="19"/>
      <c r="N155" s="20"/>
      <c r="O155" s="20"/>
      <c r="P155" s="20"/>
      <c r="Q155" s="20"/>
      <c r="R155" s="20"/>
      <c r="S155" s="20"/>
      <c r="T155" s="20"/>
      <c r="U155" s="20"/>
      <c r="V155"/>
      <c r="W155" s="34"/>
      <c r="X155" s="34"/>
      <c r="Y155" s="22"/>
      <c r="Z155" s="22"/>
      <c r="AA155" s="22"/>
      <c r="AB155" s="22"/>
      <c r="AC155"/>
      <c r="AD155" s="34"/>
      <c r="AE155" s="34"/>
      <c r="AF155" s="34"/>
      <c r="AG155" s="34"/>
      <c r="AH155" s="34"/>
      <c r="AI155" s="34"/>
      <c r="AJ155" s="34"/>
      <c r="AK155" s="34"/>
      <c r="AL155" s="34"/>
      <c r="AM155" s="34"/>
    </row>
    <row r="156" spans="2:39" s="18" customFormat="1" x14ac:dyDescent="0.25">
      <c r="B156" s="9"/>
      <c r="C156" s="16"/>
      <c r="D156" s="2"/>
      <c r="E156" s="17"/>
      <c r="F156" s="32"/>
      <c r="G156" s="32"/>
      <c r="H156" s="32"/>
      <c r="I156" s="32"/>
      <c r="J156" s="19"/>
      <c r="K156" s="32"/>
      <c r="L156" s="19"/>
      <c r="M156" s="19"/>
      <c r="N156" s="20"/>
      <c r="O156" s="20"/>
      <c r="P156" s="20"/>
      <c r="Q156" s="20"/>
      <c r="R156" s="20"/>
      <c r="S156" s="20"/>
      <c r="T156" s="20"/>
      <c r="U156" s="20"/>
      <c r="V156"/>
      <c r="W156" s="34"/>
      <c r="X156" s="34"/>
      <c r="Y156" s="22"/>
      <c r="Z156" s="22"/>
      <c r="AA156" s="22"/>
      <c r="AB156" s="22"/>
      <c r="AC156"/>
      <c r="AD156" s="34"/>
      <c r="AE156" s="34"/>
      <c r="AF156" s="34"/>
      <c r="AG156" s="34"/>
      <c r="AH156" s="34"/>
      <c r="AI156" s="34"/>
      <c r="AJ156" s="34"/>
      <c r="AK156" s="34"/>
      <c r="AL156" s="34"/>
      <c r="AM156" s="34"/>
    </row>
    <row r="157" spans="2:39" s="18" customFormat="1" x14ac:dyDescent="0.25">
      <c r="B157" s="9"/>
      <c r="C157" s="16"/>
      <c r="D157" s="2"/>
      <c r="E157" s="17"/>
      <c r="F157" s="32"/>
      <c r="G157" s="32"/>
      <c r="H157" s="32"/>
      <c r="I157" s="32"/>
      <c r="J157" s="19"/>
      <c r="K157" s="32"/>
      <c r="L157" s="19"/>
      <c r="M157" s="19"/>
      <c r="N157" s="20"/>
      <c r="O157" s="20"/>
      <c r="P157" s="20"/>
      <c r="Q157" s="20"/>
      <c r="R157" s="20"/>
      <c r="S157" s="20"/>
      <c r="T157" s="20"/>
      <c r="U157" s="20"/>
      <c r="V157"/>
      <c r="W157" s="34"/>
      <c r="X157" s="34"/>
      <c r="Y157" s="22"/>
      <c r="Z157" s="22"/>
      <c r="AA157" s="22"/>
      <c r="AB157" s="22"/>
      <c r="AC157"/>
      <c r="AD157" s="34"/>
      <c r="AE157" s="34"/>
      <c r="AF157" s="34"/>
      <c r="AG157" s="34"/>
      <c r="AH157" s="34"/>
      <c r="AI157" s="34"/>
      <c r="AJ157" s="34"/>
      <c r="AK157" s="34"/>
      <c r="AL157" s="34"/>
      <c r="AM157" s="34"/>
    </row>
    <row r="158" spans="2:39" s="18" customFormat="1" x14ac:dyDescent="0.25">
      <c r="B158" s="9"/>
      <c r="C158" s="16"/>
      <c r="D158" s="2"/>
      <c r="E158" s="17"/>
      <c r="F158" s="32"/>
      <c r="G158" s="32"/>
      <c r="H158" s="32"/>
      <c r="I158" s="32"/>
      <c r="J158" s="19"/>
      <c r="K158" s="32"/>
      <c r="L158" s="19"/>
      <c r="M158" s="19"/>
      <c r="N158" s="20"/>
      <c r="O158" s="20"/>
      <c r="P158" s="20"/>
      <c r="Q158" s="20"/>
      <c r="R158" s="20"/>
      <c r="S158" s="20"/>
      <c r="T158" s="20"/>
      <c r="U158" s="20"/>
      <c r="V158"/>
      <c r="W158" s="34"/>
      <c r="X158" s="34"/>
      <c r="Y158" s="22"/>
      <c r="Z158" s="22"/>
      <c r="AA158" s="22"/>
      <c r="AB158" s="22"/>
      <c r="AC158"/>
      <c r="AD158" s="34"/>
      <c r="AE158" s="34"/>
      <c r="AF158" s="34"/>
      <c r="AG158" s="34"/>
      <c r="AH158" s="34"/>
      <c r="AI158" s="34"/>
      <c r="AJ158" s="34"/>
      <c r="AK158" s="34"/>
      <c r="AL158" s="34"/>
      <c r="AM158" s="34"/>
    </row>
    <row r="159" spans="2:39" s="18" customFormat="1" x14ac:dyDescent="0.25">
      <c r="B159" s="9"/>
      <c r="C159" s="16"/>
      <c r="D159" s="2"/>
      <c r="E159" s="17"/>
      <c r="F159" s="32"/>
      <c r="G159" s="32"/>
      <c r="H159" s="32"/>
      <c r="I159" s="32"/>
      <c r="J159" s="19"/>
      <c r="K159" s="32"/>
      <c r="L159" s="19"/>
      <c r="M159" s="19"/>
      <c r="N159" s="20"/>
      <c r="O159" s="20"/>
      <c r="P159" s="20"/>
      <c r="Q159" s="20"/>
      <c r="R159" s="20"/>
      <c r="S159" s="20"/>
      <c r="T159" s="20"/>
      <c r="U159" s="20"/>
      <c r="V159"/>
      <c r="W159" s="34"/>
      <c r="X159" s="34"/>
      <c r="Y159" s="22"/>
      <c r="Z159" s="22"/>
      <c r="AA159" s="22"/>
      <c r="AB159" s="22"/>
      <c r="AC159"/>
      <c r="AD159" s="34"/>
      <c r="AE159" s="34"/>
      <c r="AF159" s="34"/>
      <c r="AG159" s="34"/>
      <c r="AH159" s="34"/>
      <c r="AI159" s="34"/>
      <c r="AJ159" s="34"/>
      <c r="AK159" s="34"/>
      <c r="AL159" s="34"/>
      <c r="AM159" s="34"/>
    </row>
    <row r="160" spans="2:39" s="18" customFormat="1" x14ac:dyDescent="0.25">
      <c r="B160" s="9"/>
      <c r="C160" s="16"/>
      <c r="D160" s="2"/>
      <c r="E160" s="17"/>
      <c r="F160" s="32"/>
      <c r="G160" s="32"/>
      <c r="H160" s="32"/>
      <c r="I160" s="32"/>
      <c r="J160" s="19"/>
      <c r="K160" s="32"/>
      <c r="L160" s="19"/>
      <c r="M160" s="19"/>
      <c r="N160" s="20"/>
      <c r="O160" s="20"/>
      <c r="P160" s="20"/>
      <c r="Q160" s="20"/>
      <c r="R160" s="20"/>
      <c r="S160" s="20"/>
      <c r="T160" s="20"/>
      <c r="U160" s="20"/>
      <c r="V160"/>
      <c r="W160" s="34"/>
      <c r="X160" s="34"/>
      <c r="Y160" s="22"/>
      <c r="Z160" s="22"/>
      <c r="AA160" s="22"/>
      <c r="AB160" s="22"/>
      <c r="AC160"/>
      <c r="AD160" s="34"/>
      <c r="AE160" s="34"/>
      <c r="AF160" s="34"/>
      <c r="AG160" s="34"/>
      <c r="AH160" s="34"/>
      <c r="AI160" s="34"/>
      <c r="AJ160" s="34"/>
      <c r="AK160" s="34"/>
      <c r="AL160" s="34"/>
      <c r="AM160" s="34"/>
    </row>
    <row r="161" spans="2:39" s="18" customFormat="1" x14ac:dyDescent="0.25">
      <c r="B161" s="9"/>
      <c r="C161" s="16"/>
      <c r="D161" s="2"/>
      <c r="E161" s="17"/>
      <c r="F161" s="32"/>
      <c r="G161" s="32"/>
      <c r="H161" s="32"/>
      <c r="I161" s="32"/>
      <c r="J161" s="19"/>
      <c r="K161" s="32"/>
      <c r="L161" s="19"/>
      <c r="M161" s="19"/>
      <c r="N161" s="20"/>
      <c r="O161" s="20"/>
      <c r="P161" s="20"/>
      <c r="Q161" s="20"/>
      <c r="R161" s="20"/>
      <c r="S161" s="20"/>
      <c r="T161" s="20"/>
      <c r="U161" s="20"/>
      <c r="V161"/>
      <c r="W161" s="34"/>
      <c r="X161" s="34"/>
      <c r="Y161" s="22"/>
      <c r="Z161" s="22"/>
      <c r="AA161" s="22"/>
      <c r="AB161" s="22"/>
      <c r="AC161"/>
      <c r="AD161" s="34"/>
      <c r="AE161" s="34"/>
      <c r="AF161" s="34"/>
      <c r="AG161" s="34"/>
      <c r="AH161" s="34"/>
      <c r="AI161" s="34"/>
      <c r="AJ161" s="34"/>
      <c r="AK161" s="34"/>
      <c r="AL161" s="34"/>
      <c r="AM161" s="34"/>
    </row>
    <row r="162" spans="2:39" s="18" customFormat="1" x14ac:dyDescent="0.25">
      <c r="B162" s="9"/>
      <c r="C162" s="16"/>
      <c r="D162" s="2"/>
      <c r="E162" s="17"/>
      <c r="F162" s="32"/>
      <c r="G162" s="32"/>
      <c r="H162" s="32"/>
      <c r="I162" s="32"/>
      <c r="J162" s="19"/>
      <c r="K162" s="32"/>
      <c r="L162" s="19"/>
      <c r="M162" s="19"/>
      <c r="N162" s="20"/>
      <c r="O162" s="20"/>
      <c r="P162" s="20"/>
      <c r="Q162" s="20"/>
      <c r="R162" s="20"/>
      <c r="S162" s="20"/>
      <c r="T162" s="20"/>
      <c r="U162" s="20"/>
      <c r="V162"/>
      <c r="W162" s="34"/>
      <c r="X162" s="34"/>
      <c r="Y162" s="22"/>
      <c r="Z162" s="22"/>
      <c r="AA162" s="22"/>
      <c r="AB162" s="22"/>
      <c r="AC162"/>
      <c r="AD162" s="34"/>
      <c r="AE162" s="34"/>
      <c r="AF162" s="34"/>
      <c r="AG162" s="34"/>
      <c r="AH162" s="34"/>
      <c r="AI162" s="34"/>
      <c r="AJ162" s="34"/>
      <c r="AK162" s="34"/>
      <c r="AL162" s="34"/>
      <c r="AM162" s="34"/>
    </row>
    <row r="163" spans="2:39" s="18" customFormat="1" x14ac:dyDescent="0.25">
      <c r="B163" s="9"/>
      <c r="C163" s="16"/>
      <c r="D163" s="2"/>
      <c r="E163" s="17"/>
      <c r="F163" s="32"/>
      <c r="G163" s="32"/>
      <c r="H163" s="32"/>
      <c r="I163" s="32"/>
      <c r="J163" s="19"/>
      <c r="K163" s="32"/>
      <c r="L163" s="19"/>
      <c r="M163" s="19"/>
      <c r="N163" s="20"/>
      <c r="O163" s="20"/>
      <c r="P163" s="20"/>
      <c r="Q163" s="20"/>
      <c r="R163" s="20"/>
      <c r="S163" s="20"/>
      <c r="T163" s="20"/>
      <c r="U163" s="20"/>
      <c r="V163"/>
      <c r="W163" s="34"/>
      <c r="X163" s="34"/>
      <c r="Y163" s="22"/>
      <c r="Z163" s="22"/>
      <c r="AA163" s="22"/>
      <c r="AB163" s="22"/>
      <c r="AC163"/>
      <c r="AD163" s="34"/>
      <c r="AE163" s="34"/>
      <c r="AF163" s="34"/>
      <c r="AG163" s="34"/>
      <c r="AH163" s="34"/>
      <c r="AI163" s="34"/>
      <c r="AJ163" s="34"/>
      <c r="AK163" s="34"/>
      <c r="AL163" s="34"/>
      <c r="AM163" s="34"/>
    </row>
    <row r="164" spans="2:39" s="18" customFormat="1" x14ac:dyDescent="0.25">
      <c r="B164" s="9"/>
      <c r="C164" s="16"/>
      <c r="D164" s="2"/>
      <c r="E164" s="17"/>
      <c r="F164" s="32"/>
      <c r="G164" s="32"/>
      <c r="H164" s="32"/>
      <c r="I164" s="32"/>
      <c r="J164" s="19"/>
      <c r="K164" s="32"/>
      <c r="L164" s="19"/>
      <c r="M164" s="19"/>
      <c r="N164" s="20"/>
      <c r="O164" s="20"/>
      <c r="P164" s="20"/>
      <c r="Q164" s="20"/>
      <c r="R164" s="20"/>
      <c r="S164" s="20"/>
      <c r="T164" s="20"/>
      <c r="U164" s="20"/>
      <c r="V164"/>
      <c r="W164" s="34"/>
      <c r="X164" s="34"/>
      <c r="Y164" s="22"/>
      <c r="Z164" s="22"/>
      <c r="AA164" s="22"/>
      <c r="AB164" s="22"/>
      <c r="AC164"/>
      <c r="AD164" s="34"/>
      <c r="AE164" s="34"/>
      <c r="AF164" s="34"/>
      <c r="AG164" s="34"/>
      <c r="AH164" s="34"/>
      <c r="AI164" s="34"/>
      <c r="AJ164" s="34"/>
      <c r="AK164" s="34"/>
      <c r="AL164" s="34"/>
      <c r="AM164" s="34"/>
    </row>
    <row r="165" spans="2:39" s="18" customFormat="1" x14ac:dyDescent="0.25">
      <c r="B165" s="9"/>
      <c r="C165" s="16"/>
      <c r="D165" s="2"/>
      <c r="E165" s="17"/>
      <c r="F165" s="32"/>
      <c r="G165" s="32"/>
      <c r="H165" s="32"/>
      <c r="I165" s="32"/>
      <c r="J165" s="19"/>
      <c r="K165" s="32"/>
      <c r="L165" s="19"/>
      <c r="M165" s="19"/>
      <c r="N165" s="20"/>
      <c r="O165" s="20"/>
      <c r="P165" s="20"/>
      <c r="Q165" s="20"/>
      <c r="R165" s="20"/>
      <c r="S165" s="20"/>
      <c r="T165" s="20"/>
      <c r="U165" s="20"/>
      <c r="V165"/>
      <c r="W165" s="34"/>
      <c r="X165" s="34"/>
      <c r="Y165" s="22"/>
      <c r="Z165" s="22"/>
      <c r="AA165" s="22"/>
      <c r="AB165" s="22"/>
      <c r="AC165"/>
      <c r="AD165" s="34"/>
      <c r="AE165" s="34"/>
      <c r="AF165" s="34"/>
      <c r="AG165" s="34"/>
      <c r="AH165" s="34"/>
      <c r="AI165" s="34"/>
      <c r="AJ165" s="34"/>
      <c r="AK165" s="34"/>
      <c r="AL165" s="34"/>
      <c r="AM165" s="34"/>
    </row>
    <row r="166" spans="2:39" s="18" customFormat="1" x14ac:dyDescent="0.25">
      <c r="B166" s="9"/>
      <c r="C166" s="16"/>
      <c r="D166" s="2"/>
      <c r="E166" s="17"/>
      <c r="F166" s="32"/>
      <c r="G166" s="32"/>
      <c r="H166" s="32"/>
      <c r="I166" s="32"/>
      <c r="J166" s="19"/>
      <c r="K166" s="32"/>
      <c r="L166" s="19"/>
      <c r="M166" s="19"/>
      <c r="N166" s="20"/>
      <c r="O166" s="20"/>
      <c r="P166" s="20"/>
      <c r="Q166" s="20"/>
      <c r="R166" s="20"/>
      <c r="S166" s="20"/>
      <c r="T166" s="20"/>
      <c r="U166" s="20"/>
      <c r="V166"/>
      <c r="W166" s="34"/>
      <c r="X166" s="34"/>
      <c r="Y166" s="22"/>
      <c r="Z166" s="22"/>
      <c r="AA166" s="22"/>
      <c r="AB166" s="22"/>
      <c r="AC166"/>
      <c r="AD166" s="34"/>
      <c r="AE166" s="34"/>
      <c r="AF166" s="34"/>
      <c r="AG166" s="34"/>
      <c r="AH166" s="34"/>
      <c r="AI166" s="34"/>
      <c r="AJ166" s="34"/>
      <c r="AK166" s="34"/>
      <c r="AL166" s="34"/>
      <c r="AM166" s="34"/>
    </row>
    <row r="167" spans="2:39" s="18" customFormat="1" x14ac:dyDescent="0.25">
      <c r="B167" s="9"/>
      <c r="C167" s="16"/>
      <c r="D167" s="2"/>
      <c r="E167" s="17"/>
      <c r="F167" s="32"/>
      <c r="G167" s="32"/>
      <c r="H167" s="32"/>
      <c r="I167" s="32"/>
      <c r="J167" s="19"/>
      <c r="K167" s="32"/>
      <c r="L167" s="19"/>
      <c r="M167" s="19"/>
      <c r="N167" s="20"/>
      <c r="O167" s="20"/>
      <c r="P167" s="20"/>
      <c r="Q167" s="20"/>
      <c r="R167" s="20"/>
      <c r="S167" s="20"/>
      <c r="T167" s="20"/>
      <c r="U167" s="20"/>
      <c r="V167"/>
      <c r="W167" s="34"/>
      <c r="X167" s="34"/>
      <c r="Y167" s="22"/>
      <c r="Z167" s="22"/>
      <c r="AA167" s="22"/>
      <c r="AB167" s="22"/>
      <c r="AC167"/>
      <c r="AD167" s="34"/>
      <c r="AE167" s="34"/>
      <c r="AF167" s="34"/>
      <c r="AG167" s="34"/>
      <c r="AH167" s="34"/>
      <c r="AI167" s="34"/>
      <c r="AJ167" s="34"/>
      <c r="AK167" s="34"/>
      <c r="AL167" s="34"/>
      <c r="AM167" s="34"/>
    </row>
    <row r="168" spans="2:39" s="18" customFormat="1" x14ac:dyDescent="0.25">
      <c r="B168" s="9"/>
      <c r="C168" s="16"/>
      <c r="D168" s="2"/>
      <c r="E168" s="17"/>
      <c r="F168" s="32"/>
      <c r="G168" s="32"/>
      <c r="H168" s="32"/>
      <c r="I168" s="32"/>
      <c r="J168" s="19"/>
      <c r="K168" s="32"/>
      <c r="L168" s="19"/>
      <c r="M168" s="19"/>
      <c r="N168" s="20"/>
      <c r="O168" s="20"/>
      <c r="P168" s="20"/>
      <c r="Q168" s="20"/>
      <c r="R168" s="20"/>
      <c r="S168" s="20"/>
      <c r="T168" s="20"/>
      <c r="U168" s="20"/>
      <c r="V168"/>
      <c r="W168" s="34"/>
      <c r="X168" s="34"/>
      <c r="Y168" s="22"/>
      <c r="Z168" s="22"/>
      <c r="AA168" s="22"/>
      <c r="AB168" s="22"/>
      <c r="AC168"/>
      <c r="AD168" s="34"/>
      <c r="AE168" s="34"/>
      <c r="AF168" s="34"/>
      <c r="AG168" s="34"/>
      <c r="AH168" s="34"/>
      <c r="AI168" s="34"/>
      <c r="AJ168" s="34"/>
      <c r="AK168" s="34"/>
      <c r="AL168" s="34"/>
      <c r="AM168" s="34"/>
    </row>
    <row r="169" spans="2:39" s="18" customFormat="1" x14ac:dyDescent="0.25">
      <c r="B169" s="9"/>
      <c r="C169" s="16"/>
      <c r="D169" s="2"/>
      <c r="E169" s="17"/>
      <c r="F169" s="32"/>
      <c r="G169" s="32"/>
      <c r="H169" s="32"/>
      <c r="I169" s="32"/>
      <c r="J169" s="19"/>
      <c r="K169" s="32"/>
      <c r="L169" s="19"/>
      <c r="M169" s="19"/>
      <c r="N169" s="20"/>
      <c r="O169" s="20"/>
      <c r="P169" s="20"/>
      <c r="Q169" s="20"/>
      <c r="R169" s="20"/>
      <c r="S169" s="20"/>
      <c r="T169" s="20"/>
      <c r="U169" s="20"/>
      <c r="V169"/>
      <c r="W169" s="34"/>
      <c r="X169" s="34"/>
      <c r="Y169" s="22"/>
      <c r="Z169" s="22"/>
      <c r="AA169" s="22"/>
      <c r="AB169" s="22"/>
      <c r="AC169"/>
      <c r="AD169" s="34"/>
      <c r="AE169" s="34"/>
      <c r="AF169" s="34"/>
      <c r="AG169" s="34"/>
      <c r="AH169" s="34"/>
      <c r="AI169" s="34"/>
      <c r="AJ169" s="34"/>
      <c r="AK169" s="34"/>
      <c r="AL169" s="34"/>
      <c r="AM169" s="34"/>
    </row>
    <row r="170" spans="2:39" s="18" customFormat="1" x14ac:dyDescent="0.25">
      <c r="B170" s="9"/>
      <c r="C170" s="16"/>
      <c r="D170" s="2"/>
      <c r="E170" s="17"/>
      <c r="F170" s="32"/>
      <c r="G170" s="32"/>
      <c r="H170" s="32"/>
      <c r="I170" s="32"/>
      <c r="J170" s="19"/>
      <c r="K170" s="32"/>
      <c r="L170" s="19"/>
      <c r="M170" s="19"/>
      <c r="N170" s="20"/>
      <c r="O170" s="20"/>
      <c r="P170" s="20"/>
      <c r="Q170" s="20"/>
      <c r="R170" s="20"/>
      <c r="S170" s="20"/>
      <c r="T170" s="20"/>
      <c r="U170" s="20"/>
      <c r="V170"/>
      <c r="W170" s="34"/>
      <c r="X170" s="34"/>
      <c r="Y170" s="22"/>
      <c r="Z170" s="22"/>
      <c r="AA170" s="22"/>
      <c r="AB170" s="22"/>
      <c r="AC170"/>
      <c r="AD170" s="34"/>
      <c r="AE170" s="34"/>
      <c r="AF170" s="34"/>
      <c r="AG170" s="34"/>
      <c r="AH170" s="34"/>
      <c r="AI170" s="34"/>
      <c r="AJ170" s="34"/>
      <c r="AK170" s="34"/>
      <c r="AL170" s="34"/>
      <c r="AM170" s="34"/>
    </row>
    <row r="171" spans="2:39" s="18" customFormat="1" x14ac:dyDescent="0.25">
      <c r="B171" s="9"/>
      <c r="C171" s="16"/>
      <c r="D171" s="2"/>
      <c r="E171" s="17"/>
      <c r="F171" s="32"/>
      <c r="G171" s="32"/>
      <c r="H171" s="32"/>
      <c r="I171" s="32"/>
      <c r="J171" s="19"/>
      <c r="K171" s="32"/>
      <c r="L171" s="19"/>
      <c r="M171" s="19"/>
      <c r="N171" s="20"/>
      <c r="O171" s="20"/>
      <c r="P171" s="20"/>
      <c r="Q171" s="20"/>
      <c r="R171" s="20"/>
      <c r="S171" s="20"/>
      <c r="T171" s="20"/>
      <c r="U171" s="20"/>
      <c r="V171"/>
      <c r="W171" s="34"/>
      <c r="X171" s="34"/>
      <c r="Y171" s="22"/>
      <c r="Z171" s="22"/>
      <c r="AA171" s="22"/>
      <c r="AB171" s="22"/>
      <c r="AC171"/>
      <c r="AD171" s="34"/>
      <c r="AE171" s="34"/>
      <c r="AF171" s="34"/>
      <c r="AG171" s="34"/>
      <c r="AH171" s="34"/>
      <c r="AI171" s="34"/>
      <c r="AJ171" s="34"/>
      <c r="AK171" s="34"/>
      <c r="AL171" s="34"/>
      <c r="AM171" s="34"/>
    </row>
    <row r="172" spans="2:39" s="18" customFormat="1" x14ac:dyDescent="0.25">
      <c r="B172" s="9"/>
      <c r="C172" s="16"/>
      <c r="D172" s="2"/>
      <c r="E172" s="17"/>
      <c r="F172" s="32"/>
      <c r="G172" s="32"/>
      <c r="H172" s="32"/>
      <c r="I172" s="32"/>
      <c r="J172" s="19"/>
      <c r="K172" s="32"/>
      <c r="L172" s="19"/>
      <c r="M172" s="19"/>
      <c r="N172" s="20"/>
      <c r="O172" s="20"/>
      <c r="P172" s="20"/>
      <c r="Q172" s="20"/>
      <c r="R172" s="20"/>
      <c r="S172" s="20"/>
      <c r="T172" s="20"/>
      <c r="U172" s="20"/>
      <c r="V172"/>
      <c r="W172" s="34"/>
      <c r="X172" s="34"/>
      <c r="Y172" s="22"/>
      <c r="Z172" s="22"/>
      <c r="AA172" s="22"/>
      <c r="AB172" s="22"/>
      <c r="AC172"/>
      <c r="AD172" s="34"/>
      <c r="AE172" s="34"/>
      <c r="AF172" s="34"/>
      <c r="AG172" s="34"/>
      <c r="AH172" s="34"/>
      <c r="AI172" s="34"/>
      <c r="AJ172" s="34"/>
      <c r="AK172" s="34"/>
      <c r="AL172" s="34"/>
      <c r="AM172" s="34"/>
    </row>
    <row r="173" spans="2:39" s="18" customFormat="1" x14ac:dyDescent="0.25">
      <c r="B173" s="9"/>
      <c r="C173" s="16"/>
      <c r="D173" s="2"/>
      <c r="E173" s="17"/>
      <c r="F173" s="32"/>
      <c r="G173" s="32"/>
      <c r="H173" s="32"/>
      <c r="I173" s="32"/>
      <c r="J173" s="19"/>
      <c r="K173" s="32"/>
      <c r="L173" s="19"/>
      <c r="M173" s="19"/>
      <c r="N173" s="20"/>
      <c r="O173" s="20"/>
      <c r="P173" s="20"/>
      <c r="Q173" s="20"/>
      <c r="R173" s="20"/>
      <c r="S173" s="20"/>
      <c r="T173" s="20"/>
      <c r="U173" s="20"/>
      <c r="V173"/>
      <c r="W173" s="34"/>
      <c r="X173" s="34"/>
      <c r="Y173" s="22"/>
      <c r="Z173" s="22"/>
      <c r="AA173" s="22"/>
      <c r="AB173" s="22"/>
      <c r="AC173"/>
      <c r="AD173" s="34"/>
      <c r="AE173" s="34"/>
      <c r="AF173" s="34"/>
      <c r="AG173" s="34"/>
      <c r="AH173" s="34"/>
      <c r="AI173" s="34"/>
      <c r="AJ173" s="34"/>
      <c r="AK173" s="34"/>
      <c r="AL173" s="34"/>
      <c r="AM173" s="34"/>
    </row>
    <row r="174" spans="2:39" s="18" customFormat="1" x14ac:dyDescent="0.25">
      <c r="B174" s="9"/>
      <c r="C174" s="16"/>
      <c r="D174" s="2"/>
      <c r="E174" s="17"/>
      <c r="F174" s="32"/>
      <c r="G174" s="32"/>
      <c r="H174" s="32"/>
      <c r="I174" s="32"/>
      <c r="J174" s="19"/>
      <c r="K174" s="32"/>
      <c r="L174" s="19"/>
      <c r="M174" s="19"/>
      <c r="N174" s="20"/>
      <c r="O174" s="20"/>
      <c r="P174" s="20"/>
      <c r="Q174" s="20"/>
      <c r="R174" s="20"/>
      <c r="S174" s="20"/>
      <c r="T174" s="20"/>
      <c r="U174" s="20"/>
      <c r="V174"/>
      <c r="W174" s="34"/>
      <c r="X174" s="34"/>
      <c r="Y174" s="22"/>
      <c r="Z174" s="22"/>
      <c r="AA174" s="22"/>
      <c r="AB174" s="22"/>
      <c r="AC174"/>
      <c r="AD174" s="34"/>
      <c r="AE174" s="34"/>
      <c r="AF174" s="34"/>
      <c r="AG174" s="34"/>
      <c r="AH174" s="34"/>
      <c r="AI174" s="34"/>
      <c r="AJ174" s="34"/>
      <c r="AK174" s="34"/>
      <c r="AL174" s="34"/>
      <c r="AM174" s="34"/>
    </row>
    <row r="175" spans="2:39" s="18" customFormat="1" x14ac:dyDescent="0.25">
      <c r="B175" s="9"/>
      <c r="C175" s="16"/>
      <c r="D175" s="2"/>
      <c r="E175" s="17"/>
      <c r="F175" s="32"/>
      <c r="G175" s="32"/>
      <c r="H175" s="32"/>
      <c r="I175" s="32"/>
      <c r="J175" s="19"/>
      <c r="K175" s="32"/>
      <c r="L175" s="19"/>
      <c r="M175" s="19"/>
      <c r="N175" s="20"/>
      <c r="O175" s="20"/>
      <c r="P175" s="20"/>
      <c r="Q175" s="20"/>
      <c r="R175" s="20"/>
      <c r="S175" s="20"/>
      <c r="T175" s="20"/>
      <c r="U175" s="20"/>
      <c r="V175"/>
      <c r="W175" s="34"/>
      <c r="X175" s="34"/>
      <c r="Y175" s="22"/>
      <c r="Z175" s="22"/>
      <c r="AA175" s="22"/>
      <c r="AB175" s="22"/>
      <c r="AC175"/>
      <c r="AD175" s="34"/>
      <c r="AE175" s="34"/>
      <c r="AF175" s="34"/>
      <c r="AG175" s="34"/>
      <c r="AH175" s="34"/>
      <c r="AI175" s="34"/>
      <c r="AJ175" s="34"/>
      <c r="AK175" s="34"/>
      <c r="AL175" s="34"/>
      <c r="AM175" s="34"/>
    </row>
    <row r="176" spans="2:39" s="18" customFormat="1" x14ac:dyDescent="0.25">
      <c r="B176" s="9"/>
      <c r="C176" s="16"/>
      <c r="D176" s="2"/>
      <c r="E176" s="17"/>
      <c r="F176" s="32"/>
      <c r="G176" s="32"/>
      <c r="H176" s="32"/>
      <c r="I176" s="32"/>
      <c r="J176" s="19"/>
      <c r="K176" s="32"/>
      <c r="L176" s="19"/>
      <c r="M176" s="19"/>
      <c r="N176" s="20"/>
      <c r="O176" s="20"/>
      <c r="P176" s="20"/>
      <c r="Q176" s="20"/>
      <c r="R176" s="20"/>
      <c r="S176" s="20"/>
      <c r="T176" s="20"/>
      <c r="U176" s="20"/>
      <c r="V176"/>
      <c r="W176" s="34"/>
      <c r="X176" s="34"/>
      <c r="Y176" s="22"/>
      <c r="Z176" s="22"/>
      <c r="AA176" s="22"/>
      <c r="AB176" s="22"/>
      <c r="AC176"/>
      <c r="AD176" s="34"/>
      <c r="AE176" s="34"/>
      <c r="AF176" s="34"/>
      <c r="AG176" s="34"/>
      <c r="AH176" s="34"/>
      <c r="AI176" s="34"/>
      <c r="AJ176" s="34"/>
      <c r="AK176" s="34"/>
      <c r="AL176" s="34"/>
      <c r="AM176" s="34"/>
    </row>
    <row r="177" spans="2:39" s="18" customFormat="1" x14ac:dyDescent="0.25">
      <c r="B177" s="9"/>
      <c r="C177" s="16"/>
      <c r="D177" s="2"/>
      <c r="E177" s="17"/>
      <c r="F177" s="32"/>
      <c r="G177" s="32"/>
      <c r="H177" s="32"/>
      <c r="I177" s="32"/>
      <c r="J177" s="19"/>
      <c r="K177" s="32"/>
      <c r="L177" s="19"/>
      <c r="M177" s="19"/>
      <c r="N177" s="20"/>
      <c r="O177" s="20"/>
      <c r="P177" s="20"/>
      <c r="Q177" s="20"/>
      <c r="R177" s="20"/>
      <c r="S177" s="20"/>
      <c r="T177" s="20"/>
      <c r="U177" s="20"/>
      <c r="V177"/>
      <c r="W177" s="34"/>
      <c r="X177" s="34"/>
      <c r="Y177" s="22"/>
      <c r="Z177" s="22"/>
      <c r="AA177" s="22"/>
      <c r="AB177" s="22"/>
      <c r="AC177"/>
      <c r="AD177" s="34"/>
      <c r="AE177" s="34"/>
      <c r="AF177" s="34"/>
      <c r="AG177" s="34"/>
      <c r="AH177" s="34"/>
      <c r="AI177" s="34"/>
      <c r="AJ177" s="34"/>
      <c r="AK177" s="34"/>
      <c r="AL177" s="34"/>
      <c r="AM177" s="34"/>
    </row>
    <row r="178" spans="2:39" s="18" customFormat="1" x14ac:dyDescent="0.25">
      <c r="B178" s="9"/>
      <c r="C178" s="16"/>
      <c r="D178" s="2"/>
      <c r="E178" s="17"/>
      <c r="F178" s="32"/>
      <c r="G178" s="32"/>
      <c r="H178" s="32"/>
      <c r="I178" s="32"/>
      <c r="J178" s="19"/>
      <c r="K178" s="32"/>
      <c r="L178" s="19"/>
      <c r="M178" s="19"/>
      <c r="N178" s="20"/>
      <c r="O178" s="20"/>
      <c r="P178" s="20"/>
      <c r="Q178" s="20"/>
      <c r="R178" s="20"/>
      <c r="S178" s="20"/>
      <c r="T178" s="20"/>
      <c r="U178" s="20"/>
      <c r="V178"/>
      <c r="W178" s="34"/>
      <c r="X178" s="34"/>
      <c r="Y178" s="22"/>
      <c r="Z178" s="22"/>
      <c r="AA178" s="22"/>
      <c r="AB178" s="22"/>
      <c r="AC178"/>
      <c r="AD178" s="34"/>
      <c r="AE178" s="34"/>
      <c r="AF178" s="34"/>
      <c r="AG178" s="34"/>
      <c r="AH178" s="34"/>
      <c r="AI178" s="34"/>
      <c r="AJ178" s="34"/>
      <c r="AK178" s="34"/>
      <c r="AL178" s="34"/>
      <c r="AM178" s="34"/>
    </row>
    <row r="179" spans="2:39" s="18" customFormat="1" x14ac:dyDescent="0.25">
      <c r="B179" s="9"/>
      <c r="C179" s="16"/>
      <c r="D179" s="2"/>
      <c r="E179" s="17"/>
      <c r="F179" s="32"/>
      <c r="G179" s="32"/>
      <c r="H179" s="32"/>
      <c r="I179" s="32"/>
      <c r="J179" s="19"/>
      <c r="K179" s="32"/>
      <c r="L179" s="19"/>
      <c r="M179" s="19"/>
      <c r="N179" s="20"/>
      <c r="O179" s="20"/>
      <c r="P179" s="20"/>
      <c r="Q179" s="20"/>
      <c r="R179" s="20"/>
      <c r="S179" s="20"/>
      <c r="T179" s="20"/>
      <c r="U179" s="20"/>
      <c r="V179"/>
      <c r="W179" s="34"/>
      <c r="X179" s="34"/>
      <c r="Y179" s="22"/>
      <c r="Z179" s="22"/>
      <c r="AA179" s="22"/>
      <c r="AB179" s="22"/>
      <c r="AC179"/>
      <c r="AD179" s="34"/>
      <c r="AE179" s="34"/>
      <c r="AF179" s="34"/>
      <c r="AG179" s="34"/>
      <c r="AH179" s="34"/>
      <c r="AI179" s="34"/>
      <c r="AJ179" s="34"/>
      <c r="AK179" s="34"/>
      <c r="AL179" s="34"/>
      <c r="AM179" s="34"/>
    </row>
    <row r="180" spans="2:39" s="18" customFormat="1" x14ac:dyDescent="0.25">
      <c r="B180" s="9"/>
      <c r="C180" s="16"/>
      <c r="D180" s="2"/>
      <c r="E180" s="17"/>
      <c r="F180" s="32"/>
      <c r="G180" s="32"/>
      <c r="H180" s="32"/>
      <c r="I180" s="32"/>
      <c r="J180" s="19"/>
      <c r="K180" s="32"/>
      <c r="L180" s="19"/>
      <c r="M180" s="19"/>
      <c r="N180" s="20"/>
      <c r="O180" s="20"/>
      <c r="P180" s="20"/>
      <c r="Q180" s="20"/>
      <c r="R180" s="20"/>
      <c r="S180" s="20"/>
      <c r="T180" s="20"/>
      <c r="U180" s="20"/>
      <c r="V180"/>
      <c r="W180" s="34"/>
      <c r="X180" s="34"/>
      <c r="Y180" s="22"/>
      <c r="Z180" s="22"/>
      <c r="AA180" s="22"/>
      <c r="AB180" s="22"/>
      <c r="AC180"/>
      <c r="AD180" s="34"/>
      <c r="AE180" s="34"/>
      <c r="AF180" s="34"/>
      <c r="AG180" s="34"/>
      <c r="AH180" s="34"/>
      <c r="AI180" s="34"/>
      <c r="AJ180" s="34"/>
      <c r="AK180" s="34"/>
      <c r="AL180" s="34"/>
      <c r="AM180" s="34"/>
    </row>
    <row r="181" spans="2:39" s="18" customFormat="1" x14ac:dyDescent="0.25">
      <c r="B181" s="9"/>
      <c r="C181" s="16"/>
      <c r="D181" s="2"/>
      <c r="E181" s="17"/>
      <c r="F181" s="32"/>
      <c r="G181" s="32"/>
      <c r="H181" s="32"/>
      <c r="I181" s="32"/>
      <c r="J181" s="19"/>
      <c r="K181" s="32"/>
      <c r="L181" s="19"/>
      <c r="M181" s="19"/>
      <c r="N181" s="20"/>
      <c r="O181" s="20"/>
      <c r="P181" s="20"/>
      <c r="Q181" s="20"/>
      <c r="R181" s="20"/>
      <c r="S181" s="20"/>
      <c r="T181" s="20"/>
      <c r="U181" s="20"/>
      <c r="V181"/>
      <c r="W181" s="34"/>
      <c r="X181" s="34"/>
      <c r="Y181" s="22"/>
      <c r="Z181" s="22"/>
      <c r="AA181" s="22"/>
      <c r="AB181" s="22"/>
      <c r="AC181"/>
      <c r="AD181" s="34"/>
      <c r="AE181" s="34"/>
      <c r="AF181" s="34"/>
      <c r="AG181" s="34"/>
      <c r="AH181" s="34"/>
      <c r="AI181" s="34"/>
      <c r="AJ181" s="34"/>
      <c r="AK181" s="34"/>
      <c r="AL181" s="34"/>
      <c r="AM181" s="34"/>
    </row>
    <row r="182" spans="2:39" s="18" customFormat="1" x14ac:dyDescent="0.25">
      <c r="B182" s="9"/>
      <c r="C182" s="16"/>
      <c r="D182" s="2"/>
      <c r="E182" s="17"/>
      <c r="F182" s="32"/>
      <c r="G182" s="32"/>
      <c r="H182" s="32"/>
      <c r="I182" s="32"/>
      <c r="J182" s="19"/>
      <c r="K182" s="32"/>
      <c r="L182" s="19"/>
      <c r="M182" s="19"/>
      <c r="N182" s="20"/>
      <c r="O182" s="20"/>
      <c r="P182" s="20"/>
      <c r="Q182" s="20"/>
      <c r="R182" s="20"/>
      <c r="S182" s="20"/>
      <c r="T182" s="20"/>
      <c r="U182" s="20"/>
      <c r="V182"/>
      <c r="W182" s="34"/>
      <c r="X182" s="34"/>
      <c r="Y182" s="22"/>
      <c r="Z182" s="22"/>
      <c r="AA182" s="22"/>
      <c r="AB182" s="22"/>
      <c r="AC182"/>
      <c r="AD182" s="34"/>
      <c r="AE182" s="34"/>
      <c r="AF182" s="34"/>
      <c r="AG182" s="34"/>
      <c r="AH182" s="34"/>
      <c r="AI182" s="34"/>
      <c r="AJ182" s="34"/>
      <c r="AK182" s="34"/>
      <c r="AL182" s="34"/>
      <c r="AM182" s="34"/>
    </row>
    <row r="183" spans="2:39" s="18" customFormat="1" x14ac:dyDescent="0.25">
      <c r="B183" s="9"/>
      <c r="C183" s="16"/>
      <c r="D183" s="2"/>
      <c r="E183" s="17"/>
      <c r="F183" s="32"/>
      <c r="G183" s="32"/>
      <c r="H183" s="32"/>
      <c r="I183" s="32"/>
      <c r="J183" s="19"/>
      <c r="K183" s="32"/>
      <c r="L183" s="19"/>
      <c r="M183" s="19"/>
      <c r="N183" s="20"/>
      <c r="O183" s="20"/>
      <c r="P183" s="20"/>
      <c r="Q183" s="20"/>
      <c r="R183" s="20"/>
      <c r="S183" s="20"/>
      <c r="T183" s="20"/>
      <c r="U183" s="20"/>
      <c r="V183"/>
      <c r="W183" s="34"/>
      <c r="X183" s="34"/>
      <c r="Y183" s="22"/>
      <c r="Z183" s="22"/>
      <c r="AA183" s="22"/>
      <c r="AB183" s="22"/>
      <c r="AC183"/>
      <c r="AD183" s="34"/>
      <c r="AE183" s="34"/>
      <c r="AF183" s="34"/>
      <c r="AG183" s="34"/>
      <c r="AH183" s="34"/>
      <c r="AI183" s="34"/>
      <c r="AJ183" s="34"/>
      <c r="AK183" s="34"/>
      <c r="AL183" s="34"/>
      <c r="AM183" s="34"/>
    </row>
    <row r="184" spans="2:39" s="18" customFormat="1" x14ac:dyDescent="0.25">
      <c r="B184" s="9"/>
      <c r="C184" s="16"/>
      <c r="D184" s="2"/>
      <c r="E184" s="17"/>
      <c r="F184" s="32"/>
      <c r="G184" s="32"/>
      <c r="H184" s="32"/>
      <c r="I184" s="32"/>
      <c r="J184" s="19"/>
      <c r="K184" s="32"/>
      <c r="L184" s="19"/>
      <c r="M184" s="19"/>
      <c r="N184" s="20"/>
      <c r="O184" s="20"/>
      <c r="P184" s="20"/>
      <c r="Q184" s="20"/>
      <c r="R184" s="20"/>
      <c r="S184" s="20"/>
      <c r="T184" s="20"/>
      <c r="U184" s="20"/>
      <c r="V184"/>
      <c r="W184" s="34"/>
      <c r="X184" s="34"/>
      <c r="Y184" s="22"/>
      <c r="Z184" s="22"/>
      <c r="AA184" s="22"/>
      <c r="AB184" s="22"/>
      <c r="AC184"/>
      <c r="AD184" s="34"/>
      <c r="AE184" s="34"/>
      <c r="AF184" s="34"/>
      <c r="AG184" s="34"/>
      <c r="AH184" s="34"/>
      <c r="AI184" s="34"/>
      <c r="AJ184" s="34"/>
      <c r="AK184" s="34"/>
      <c r="AL184" s="34"/>
      <c r="AM184" s="34"/>
    </row>
    <row r="185" spans="2:39" s="18" customFormat="1" x14ac:dyDescent="0.25">
      <c r="B185" s="9"/>
      <c r="C185" s="16"/>
      <c r="D185" s="2"/>
      <c r="E185" s="17"/>
      <c r="F185" s="32"/>
      <c r="G185" s="32"/>
      <c r="H185" s="32"/>
      <c r="I185" s="32"/>
      <c r="J185" s="19"/>
      <c r="K185" s="32"/>
      <c r="L185" s="19"/>
      <c r="M185" s="19"/>
      <c r="N185" s="20"/>
      <c r="O185" s="20"/>
      <c r="P185" s="20"/>
      <c r="Q185" s="20"/>
      <c r="R185" s="20"/>
      <c r="S185" s="20"/>
      <c r="T185" s="20"/>
      <c r="U185" s="20"/>
      <c r="V185"/>
      <c r="W185" s="34"/>
      <c r="X185" s="34"/>
      <c r="Y185" s="22"/>
      <c r="Z185" s="22"/>
      <c r="AA185" s="22"/>
      <c r="AB185" s="22"/>
      <c r="AC185"/>
      <c r="AD185" s="34"/>
      <c r="AE185" s="34"/>
      <c r="AF185" s="34"/>
      <c r="AG185" s="34"/>
      <c r="AH185" s="34"/>
      <c r="AI185" s="34"/>
      <c r="AJ185" s="34"/>
      <c r="AK185" s="34"/>
      <c r="AL185" s="34"/>
      <c r="AM185" s="34"/>
    </row>
    <row r="186" spans="2:39" s="18" customFormat="1" x14ac:dyDescent="0.25">
      <c r="B186" s="9"/>
      <c r="C186" s="16"/>
      <c r="D186" s="2"/>
      <c r="E186" s="17"/>
      <c r="F186" s="32"/>
      <c r="G186" s="32"/>
      <c r="H186" s="32"/>
      <c r="I186" s="32"/>
      <c r="J186" s="19"/>
      <c r="K186" s="32"/>
      <c r="L186" s="19"/>
      <c r="M186" s="19"/>
      <c r="N186" s="20"/>
      <c r="O186" s="20"/>
      <c r="P186" s="20"/>
      <c r="Q186" s="20"/>
      <c r="R186" s="20"/>
      <c r="S186" s="20"/>
      <c r="T186" s="20"/>
      <c r="U186" s="20"/>
      <c r="V186"/>
      <c r="W186" s="34"/>
      <c r="X186" s="34"/>
      <c r="Y186" s="22"/>
      <c r="Z186" s="22"/>
      <c r="AA186" s="22"/>
      <c r="AB186" s="22"/>
      <c r="AC186"/>
      <c r="AD186" s="34"/>
      <c r="AE186" s="34"/>
      <c r="AF186" s="34"/>
      <c r="AG186" s="34"/>
      <c r="AH186" s="34"/>
      <c r="AI186" s="34"/>
      <c r="AJ186" s="34"/>
      <c r="AK186" s="34"/>
      <c r="AL186" s="34"/>
      <c r="AM186" s="34"/>
    </row>
    <row r="187" spans="2:39" s="18" customFormat="1" x14ac:dyDescent="0.25">
      <c r="B187" s="9"/>
      <c r="C187" s="16"/>
      <c r="D187" s="2"/>
      <c r="E187" s="17"/>
      <c r="F187" s="32"/>
      <c r="G187" s="32"/>
      <c r="H187" s="32"/>
      <c r="I187" s="32"/>
      <c r="J187" s="19"/>
      <c r="K187" s="32"/>
      <c r="L187" s="19"/>
      <c r="M187" s="19"/>
      <c r="N187" s="20"/>
      <c r="O187" s="20"/>
      <c r="P187" s="20"/>
      <c r="Q187" s="20"/>
      <c r="R187" s="20"/>
      <c r="S187" s="20"/>
      <c r="T187" s="20"/>
      <c r="U187" s="20"/>
      <c r="V187"/>
      <c r="W187" s="34"/>
      <c r="X187" s="34"/>
      <c r="Y187" s="22"/>
      <c r="Z187" s="22"/>
      <c r="AA187" s="22"/>
      <c r="AB187" s="22"/>
      <c r="AC187"/>
      <c r="AD187" s="34"/>
      <c r="AE187" s="34"/>
      <c r="AF187" s="34"/>
      <c r="AG187" s="34"/>
      <c r="AH187" s="34"/>
      <c r="AI187" s="34"/>
      <c r="AJ187" s="34"/>
      <c r="AK187" s="34"/>
      <c r="AL187" s="34"/>
      <c r="AM187" s="34"/>
    </row>
    <row r="188" spans="2:39" s="18" customFormat="1" x14ac:dyDescent="0.25">
      <c r="B188" s="9"/>
      <c r="C188" s="16"/>
      <c r="D188" s="2"/>
      <c r="E188" s="17"/>
      <c r="F188" s="32"/>
      <c r="G188" s="32"/>
      <c r="H188" s="32"/>
      <c r="I188" s="32"/>
      <c r="J188" s="19"/>
      <c r="K188" s="32"/>
      <c r="L188" s="19"/>
      <c r="M188" s="19"/>
      <c r="N188" s="20"/>
      <c r="O188" s="20"/>
      <c r="P188" s="20"/>
      <c r="Q188" s="20"/>
      <c r="R188" s="20"/>
      <c r="S188" s="20"/>
      <c r="T188" s="20"/>
      <c r="U188" s="20"/>
      <c r="V188"/>
      <c r="W188" s="34"/>
      <c r="X188" s="34"/>
      <c r="Y188" s="22"/>
      <c r="Z188" s="22"/>
      <c r="AA188" s="22"/>
      <c r="AB188" s="22"/>
      <c r="AC188"/>
      <c r="AD188" s="34"/>
      <c r="AE188" s="34"/>
      <c r="AF188" s="34"/>
      <c r="AG188" s="34"/>
      <c r="AH188" s="34"/>
      <c r="AI188" s="34"/>
      <c r="AJ188" s="34"/>
      <c r="AK188" s="34"/>
      <c r="AL188" s="34"/>
      <c r="AM188" s="34"/>
    </row>
    <row r="189" spans="2:39" s="18" customFormat="1" x14ac:dyDescent="0.25">
      <c r="B189" s="9"/>
      <c r="C189" s="16"/>
      <c r="D189" s="2"/>
      <c r="E189" s="17"/>
      <c r="F189" s="32"/>
      <c r="G189" s="32"/>
      <c r="H189" s="32"/>
      <c r="I189" s="32"/>
      <c r="J189" s="19"/>
      <c r="K189" s="32"/>
      <c r="L189" s="19"/>
      <c r="M189" s="19"/>
      <c r="N189" s="20"/>
      <c r="O189" s="20"/>
      <c r="P189" s="20"/>
      <c r="Q189" s="20"/>
      <c r="R189" s="20"/>
      <c r="S189" s="20"/>
      <c r="T189" s="20"/>
      <c r="U189" s="20"/>
      <c r="V189"/>
      <c r="W189" s="34"/>
      <c r="X189" s="34"/>
      <c r="Y189" s="22"/>
      <c r="Z189" s="22"/>
      <c r="AA189" s="22"/>
      <c r="AB189" s="22"/>
      <c r="AC189"/>
      <c r="AD189" s="34"/>
      <c r="AE189" s="34"/>
      <c r="AF189" s="34"/>
      <c r="AG189" s="34"/>
      <c r="AH189" s="34"/>
      <c r="AI189" s="34"/>
      <c r="AJ189" s="34"/>
      <c r="AK189" s="34"/>
      <c r="AL189" s="34"/>
      <c r="AM189" s="34"/>
    </row>
    <row r="190" spans="2:39" s="18" customFormat="1" x14ac:dyDescent="0.25">
      <c r="B190" s="9"/>
      <c r="C190" s="16"/>
      <c r="D190" s="2"/>
      <c r="E190" s="17"/>
      <c r="F190" s="32"/>
      <c r="G190" s="32"/>
      <c r="H190" s="32"/>
      <c r="I190" s="32"/>
      <c r="J190" s="19"/>
      <c r="K190" s="32"/>
      <c r="L190" s="19"/>
      <c r="M190" s="19"/>
      <c r="N190" s="20"/>
      <c r="O190" s="20"/>
      <c r="P190" s="20"/>
      <c r="Q190" s="20"/>
      <c r="R190" s="20"/>
      <c r="S190" s="20"/>
      <c r="T190" s="20"/>
      <c r="U190" s="20"/>
      <c r="V190"/>
      <c r="W190" s="34"/>
      <c r="X190" s="34"/>
      <c r="Y190" s="22"/>
      <c r="Z190" s="22"/>
      <c r="AA190" s="22"/>
      <c r="AB190" s="22"/>
      <c r="AC190"/>
      <c r="AD190" s="34"/>
      <c r="AE190" s="34"/>
      <c r="AF190" s="34"/>
      <c r="AG190" s="34"/>
      <c r="AH190" s="34"/>
      <c r="AI190" s="34"/>
      <c r="AJ190" s="34"/>
      <c r="AK190" s="34"/>
      <c r="AL190" s="34"/>
      <c r="AM190" s="34"/>
    </row>
    <row r="191" spans="2:39" s="18" customFormat="1" x14ac:dyDescent="0.25">
      <c r="B191" s="9"/>
      <c r="C191" s="16"/>
      <c r="D191" s="2"/>
      <c r="E191" s="17"/>
      <c r="F191" s="32"/>
      <c r="G191" s="32"/>
      <c r="H191" s="32"/>
      <c r="I191" s="32"/>
      <c r="J191" s="19"/>
      <c r="K191" s="32"/>
      <c r="L191" s="19"/>
      <c r="M191" s="19"/>
      <c r="N191" s="20"/>
      <c r="O191" s="20"/>
      <c r="P191" s="20"/>
      <c r="Q191" s="20"/>
      <c r="R191" s="20"/>
      <c r="S191" s="20"/>
      <c r="T191" s="20"/>
      <c r="U191" s="20"/>
      <c r="V191"/>
      <c r="W191" s="34"/>
      <c r="X191" s="34"/>
      <c r="Y191" s="22"/>
      <c r="Z191" s="22"/>
      <c r="AA191" s="22"/>
      <c r="AB191" s="22"/>
      <c r="AC191"/>
      <c r="AD191" s="34"/>
      <c r="AE191" s="34"/>
      <c r="AF191" s="34"/>
      <c r="AG191" s="34"/>
      <c r="AH191" s="34"/>
      <c r="AI191" s="34"/>
      <c r="AJ191" s="34"/>
      <c r="AK191" s="34"/>
      <c r="AL191" s="34"/>
      <c r="AM191" s="34"/>
    </row>
    <row r="192" spans="2:39" s="18" customFormat="1" x14ac:dyDescent="0.25">
      <c r="B192" s="9"/>
      <c r="C192" s="16"/>
      <c r="D192" s="2"/>
      <c r="E192" s="17"/>
      <c r="F192" s="32"/>
      <c r="G192" s="32"/>
      <c r="H192" s="32"/>
      <c r="I192" s="32"/>
      <c r="J192" s="19"/>
      <c r="K192" s="32"/>
      <c r="L192" s="19"/>
      <c r="M192" s="19"/>
      <c r="N192" s="20"/>
      <c r="O192" s="20"/>
      <c r="P192" s="20"/>
      <c r="Q192" s="20"/>
      <c r="R192" s="20"/>
      <c r="S192" s="20"/>
      <c r="T192" s="20"/>
      <c r="U192" s="20"/>
      <c r="V192"/>
      <c r="W192" s="34"/>
      <c r="X192" s="34"/>
      <c r="Y192" s="22"/>
      <c r="Z192" s="22"/>
      <c r="AA192" s="22"/>
      <c r="AB192" s="22"/>
      <c r="AC192"/>
      <c r="AD192" s="34"/>
      <c r="AE192" s="34"/>
      <c r="AF192" s="34"/>
      <c r="AG192" s="34"/>
      <c r="AH192" s="34"/>
      <c r="AI192" s="34"/>
      <c r="AJ192" s="34"/>
      <c r="AK192" s="34"/>
      <c r="AL192" s="34"/>
      <c r="AM192" s="34"/>
    </row>
    <row r="193" spans="2:39" s="18" customFormat="1" x14ac:dyDescent="0.25">
      <c r="B193" s="9"/>
      <c r="C193" s="16"/>
      <c r="D193" s="2"/>
      <c r="E193" s="17"/>
      <c r="F193" s="32"/>
      <c r="G193" s="32"/>
      <c r="H193" s="32"/>
      <c r="I193" s="32"/>
      <c r="J193" s="19"/>
      <c r="K193" s="32"/>
      <c r="L193" s="19"/>
      <c r="M193" s="19"/>
      <c r="N193" s="20"/>
      <c r="O193" s="20"/>
      <c r="P193" s="20"/>
      <c r="Q193" s="20"/>
      <c r="R193" s="20"/>
      <c r="S193" s="20"/>
      <c r="T193" s="20"/>
      <c r="U193" s="20"/>
      <c r="V193"/>
      <c r="W193" s="34"/>
      <c r="X193" s="34"/>
      <c r="Y193" s="22"/>
      <c r="Z193" s="22"/>
      <c r="AA193" s="22"/>
      <c r="AB193" s="22"/>
      <c r="AC193"/>
      <c r="AD193" s="34"/>
      <c r="AE193" s="34"/>
      <c r="AF193" s="34"/>
      <c r="AG193" s="34"/>
      <c r="AH193" s="34"/>
      <c r="AI193" s="34"/>
      <c r="AJ193" s="34"/>
      <c r="AK193" s="34"/>
      <c r="AL193" s="34"/>
      <c r="AM193" s="34"/>
    </row>
    <row r="194" spans="2:39" s="18" customFormat="1" x14ac:dyDescent="0.25">
      <c r="B194" s="9"/>
      <c r="C194" s="16"/>
      <c r="D194" s="2"/>
      <c r="E194" s="17"/>
      <c r="F194" s="32"/>
      <c r="G194" s="32"/>
      <c r="H194" s="32"/>
      <c r="I194" s="32"/>
      <c r="J194" s="19"/>
      <c r="K194" s="32"/>
      <c r="L194" s="19"/>
      <c r="M194" s="19"/>
      <c r="N194" s="20"/>
      <c r="O194" s="20"/>
      <c r="P194" s="20"/>
      <c r="Q194" s="20"/>
      <c r="R194" s="20"/>
      <c r="S194" s="20"/>
      <c r="T194" s="20"/>
      <c r="U194" s="20"/>
      <c r="V194"/>
      <c r="W194" s="34"/>
      <c r="X194" s="34"/>
      <c r="Y194" s="22"/>
      <c r="Z194" s="22"/>
      <c r="AA194" s="22"/>
      <c r="AB194" s="22"/>
      <c r="AC194"/>
      <c r="AD194" s="34"/>
      <c r="AE194" s="34"/>
      <c r="AF194" s="34"/>
      <c r="AG194" s="34"/>
      <c r="AH194" s="34"/>
      <c r="AI194" s="34"/>
      <c r="AJ194" s="34"/>
      <c r="AK194" s="34"/>
      <c r="AL194" s="34"/>
      <c r="AM194" s="34"/>
    </row>
    <row r="195" spans="2:39" s="18" customFormat="1" x14ac:dyDescent="0.25">
      <c r="B195" s="9"/>
      <c r="C195" s="16"/>
      <c r="D195" s="2"/>
      <c r="E195" s="17"/>
      <c r="F195" s="32"/>
      <c r="G195" s="32"/>
      <c r="H195" s="32"/>
      <c r="I195" s="32"/>
      <c r="J195" s="19"/>
      <c r="K195" s="32"/>
      <c r="L195" s="19"/>
      <c r="M195" s="19"/>
      <c r="N195" s="20"/>
      <c r="O195" s="20"/>
      <c r="P195" s="20"/>
      <c r="Q195" s="20"/>
      <c r="R195" s="20"/>
      <c r="S195" s="20"/>
      <c r="T195" s="20"/>
      <c r="U195" s="20"/>
      <c r="V195"/>
      <c r="W195" s="34"/>
      <c r="X195" s="34"/>
      <c r="Y195" s="22"/>
      <c r="Z195" s="22"/>
      <c r="AA195" s="22"/>
      <c r="AB195" s="22"/>
      <c r="AC195"/>
      <c r="AD195" s="34"/>
      <c r="AE195" s="34"/>
      <c r="AF195" s="34"/>
      <c r="AG195" s="34"/>
      <c r="AH195" s="34"/>
      <c r="AI195" s="34"/>
      <c r="AJ195" s="34"/>
      <c r="AK195" s="34"/>
      <c r="AL195" s="34"/>
      <c r="AM195" s="34"/>
    </row>
    <row r="196" spans="2:39" s="18" customFormat="1" x14ac:dyDescent="0.25">
      <c r="B196" s="9"/>
      <c r="C196" s="16"/>
      <c r="D196" s="2"/>
      <c r="E196" s="17"/>
      <c r="F196" s="32"/>
      <c r="G196" s="32"/>
      <c r="H196" s="32"/>
      <c r="I196" s="32"/>
      <c r="J196" s="19"/>
      <c r="K196" s="32"/>
      <c r="L196" s="19"/>
      <c r="M196" s="19"/>
      <c r="N196" s="20"/>
      <c r="O196" s="20"/>
      <c r="P196" s="20"/>
      <c r="Q196" s="20"/>
      <c r="R196" s="20"/>
      <c r="S196" s="20"/>
      <c r="T196" s="20"/>
      <c r="U196" s="20"/>
      <c r="V196"/>
      <c r="W196" s="34"/>
      <c r="X196" s="34"/>
      <c r="Y196" s="22"/>
      <c r="Z196" s="22"/>
      <c r="AA196" s="22"/>
      <c r="AB196" s="22"/>
      <c r="AC196"/>
      <c r="AD196" s="34"/>
      <c r="AE196" s="34"/>
      <c r="AF196" s="34"/>
      <c r="AG196" s="34"/>
      <c r="AH196" s="34"/>
      <c r="AI196" s="34"/>
      <c r="AJ196" s="34"/>
      <c r="AK196" s="34"/>
      <c r="AL196" s="34"/>
      <c r="AM196" s="34"/>
    </row>
    <row r="197" spans="2:39" s="18" customFormat="1" x14ac:dyDescent="0.25">
      <c r="B197" s="9"/>
      <c r="C197" s="16"/>
      <c r="D197" s="2"/>
      <c r="E197" s="17"/>
      <c r="F197" s="32"/>
      <c r="G197" s="32"/>
      <c r="H197" s="32"/>
      <c r="I197" s="32"/>
      <c r="J197" s="19"/>
      <c r="K197" s="32"/>
      <c r="L197" s="19"/>
      <c r="M197" s="19"/>
      <c r="N197" s="20"/>
      <c r="O197" s="20"/>
      <c r="P197" s="20"/>
      <c r="Q197" s="20"/>
      <c r="R197" s="20"/>
      <c r="S197" s="20"/>
      <c r="T197" s="20"/>
      <c r="U197" s="20"/>
      <c r="V197"/>
      <c r="W197" s="34"/>
      <c r="X197" s="34"/>
      <c r="Y197" s="22"/>
      <c r="Z197" s="22"/>
      <c r="AA197" s="22"/>
      <c r="AB197" s="22"/>
      <c r="AC197"/>
      <c r="AD197" s="34"/>
      <c r="AE197" s="34"/>
      <c r="AF197" s="34"/>
      <c r="AG197" s="34"/>
      <c r="AH197" s="34"/>
      <c r="AI197" s="34"/>
      <c r="AJ197" s="34"/>
      <c r="AK197" s="34"/>
      <c r="AL197" s="34"/>
      <c r="AM197" s="34"/>
    </row>
    <row r="198" spans="2:39" s="18" customFormat="1" x14ac:dyDescent="0.25">
      <c r="B198" s="9"/>
      <c r="C198" s="16"/>
      <c r="D198" s="2"/>
      <c r="E198" s="17"/>
      <c r="F198" s="32"/>
      <c r="G198" s="32"/>
      <c r="H198" s="32"/>
      <c r="I198" s="32"/>
      <c r="J198" s="19"/>
      <c r="K198" s="32"/>
      <c r="L198" s="19"/>
      <c r="M198" s="19"/>
      <c r="N198" s="20"/>
      <c r="O198" s="20"/>
      <c r="P198" s="20"/>
      <c r="Q198" s="20"/>
      <c r="R198" s="20"/>
      <c r="S198" s="20"/>
      <c r="T198" s="20"/>
      <c r="U198" s="20"/>
      <c r="V198"/>
      <c r="W198" s="34"/>
      <c r="X198" s="34"/>
      <c r="Y198" s="22"/>
      <c r="Z198" s="22"/>
      <c r="AA198" s="22"/>
      <c r="AB198" s="22"/>
      <c r="AC198"/>
      <c r="AD198" s="34"/>
      <c r="AE198" s="34"/>
      <c r="AF198" s="34"/>
      <c r="AG198" s="34"/>
      <c r="AH198" s="34"/>
      <c r="AI198" s="34"/>
      <c r="AJ198" s="34"/>
      <c r="AK198" s="34"/>
      <c r="AL198" s="34"/>
      <c r="AM198" s="34"/>
    </row>
    <row r="199" spans="2:39" s="18" customFormat="1" x14ac:dyDescent="0.25">
      <c r="B199" s="9"/>
      <c r="C199" s="16"/>
      <c r="D199" s="2"/>
      <c r="E199" s="17"/>
      <c r="F199" s="32"/>
      <c r="G199" s="32"/>
      <c r="H199" s="32"/>
      <c r="I199" s="32"/>
      <c r="J199" s="19"/>
      <c r="K199" s="32"/>
      <c r="L199" s="19"/>
      <c r="M199" s="19"/>
      <c r="N199" s="20"/>
      <c r="O199" s="20"/>
      <c r="P199" s="20"/>
      <c r="Q199" s="20"/>
      <c r="R199" s="20"/>
      <c r="S199" s="20"/>
      <c r="T199" s="20"/>
      <c r="U199" s="20"/>
      <c r="V199"/>
      <c r="W199" s="34"/>
      <c r="X199" s="34"/>
      <c r="Y199" s="22"/>
      <c r="Z199" s="22"/>
      <c r="AA199" s="22"/>
      <c r="AB199" s="22"/>
      <c r="AC199"/>
      <c r="AD199" s="34"/>
      <c r="AE199" s="34"/>
      <c r="AF199" s="34"/>
      <c r="AG199" s="34"/>
      <c r="AH199" s="34"/>
      <c r="AI199" s="34"/>
      <c r="AJ199" s="34"/>
      <c r="AK199" s="34"/>
      <c r="AL199" s="34"/>
      <c r="AM199" s="34"/>
    </row>
    <row r="200" spans="2:39" s="18" customFormat="1" x14ac:dyDescent="0.25">
      <c r="B200" s="9"/>
      <c r="C200" s="16"/>
      <c r="D200" s="2"/>
      <c r="E200" s="3"/>
      <c r="F200" s="32"/>
      <c r="G200" s="32"/>
      <c r="H200" s="32"/>
      <c r="I200" s="32"/>
      <c r="J200" s="19"/>
      <c r="K200" s="32"/>
      <c r="L200" s="19"/>
      <c r="M200" s="19"/>
      <c r="N200" s="20"/>
      <c r="O200" s="20"/>
      <c r="P200" s="20"/>
      <c r="Q200" s="20"/>
      <c r="R200" s="20"/>
      <c r="S200" s="20"/>
      <c r="T200" s="20"/>
      <c r="U200" s="20"/>
      <c r="V200"/>
      <c r="W200" s="34"/>
      <c r="X200" s="34"/>
      <c r="Y200" s="22"/>
      <c r="Z200" s="22"/>
      <c r="AA200" s="22"/>
      <c r="AB200" s="22"/>
      <c r="AC200"/>
      <c r="AD200" s="34"/>
      <c r="AE200" s="34"/>
      <c r="AF200" s="34"/>
      <c r="AG200" s="34"/>
      <c r="AH200" s="34"/>
      <c r="AI200" s="34"/>
      <c r="AJ200" s="34"/>
      <c r="AK200" s="34"/>
      <c r="AL200" s="34"/>
      <c r="AM200" s="34"/>
    </row>
  </sheetData>
  <conditionalFormatting sqref="W9:AB202 AD9:AM202 B9:U202">
    <cfRule type="expression" dxfId="7" priority="10">
      <formula>EVEN(ROW())=ROW()</formula>
    </cfRule>
  </conditionalFormatting>
  <conditionalFormatting sqref="F8:I200 W8:X200 AD8:AM200 K8:K200">
    <cfRule type="expression" dxfId="6" priority="9">
      <formula>$C$4="Dólar (US$)"</formula>
    </cfRule>
  </conditionalFormatting>
  <conditionalFormatting sqref="M8">
    <cfRule type="expression" dxfId="5" priority="6">
      <formula>$C$4="Dólar (US$)"</formula>
    </cfRule>
  </conditionalFormatting>
  <conditionalFormatting sqref="Q9:R70">
    <cfRule type="expression" dxfId="4" priority="3">
      <formula>$C$4="Dólar (US$)"</formula>
    </cfRule>
  </conditionalFormatting>
  <conditionalFormatting sqref="Q8:R8">
    <cfRule type="expression" dxfId="3" priority="5">
      <formula>$C$4="Dólar (US$)"</formula>
    </cfRule>
  </conditionalFormatting>
  <conditionalFormatting sqref="M9:M67">
    <cfRule type="expression" dxfId="2" priority="4">
      <formula>$C$4="Dólar (US$)"</formula>
    </cfRule>
  </conditionalFormatting>
  <conditionalFormatting sqref="O8">
    <cfRule type="expression" dxfId="1" priority="2">
      <formula>$C$4="Dólar (US$)"</formula>
    </cfRule>
  </conditionalFormatting>
  <conditionalFormatting sqref="O9:O66">
    <cfRule type="expression" dxfId="0" priority="1">
      <formula>$C$4="Dólar (US$)"</formula>
    </cfRule>
  </conditionalFormatting>
  <dataValidations count="5">
    <dataValidation type="list" allowBlank="1" showInputMessage="1" sqref="C4" xr:uid="{00000000-0002-0000-0000-000001000000}">
      <formula1>"ORIGINAL CURRENCY,USD,EUR,INFLATION ADJUSTED"</formula1>
    </dataValidation>
    <dataValidation type="custom" errorStyle="information" allowBlank="1" showInputMessage="1" showErrorMessage="1" errorTitle="Economatica Excel Add-In" error="This cell contains data provided by Economatica. By changing it's value it will become inconsistent with the rest._x000a_Your change will be overwritten on the next update." sqref="W9:AB200 C9:D200 AD9:AM200 F9:U200" xr:uid="{00000000-0002-0000-0000-000002000000}">
      <formula1>FALSE</formula1>
    </dataValidation>
    <dataValidation type="custom" errorStyle="information" allowBlank="1" showInputMessage="1" showErrorMessage="1" errorTitle="Economatica Excel Add-In" error="This cell contains data provided by Economatica. By changing it's value it will become inconsistent with the rest._x000a_Your change will be overwritten on the next update." sqref="E47:E199" xr:uid="{00000000-0002-0000-0000-000003000000}">
      <formula1>"FALSE"</formula1>
    </dataValidation>
    <dataValidation type="list" allowBlank="1" showInputMessage="1" showErrorMessage="1" sqref="C5" xr:uid="{DFC3798A-B52C-4CD9-B930-B95EF94CB81B}">
      <formula1>"Units,Thousands,Millions,Billions"</formula1>
    </dataValidation>
    <dataValidation type="list" allowBlank="1" showInputMessage="1" showErrorMessage="1" sqref="C6" xr:uid="{EDBAE205-91A6-49A4-A478-CCAB7DC1221F}">
      <formula1>"3M, 12M, In fiscal year"</formula1>
    </dataValidation>
  </dataValidations>
  <pageMargins left="0.511811024" right="0.511811024" top="0.78740157499999996" bottom="0.78740157499999996" header="0.31496062000000002" footer="0.31496062000000002"/>
  <pageSetup paperSize="9" orientation="portrait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2</vt:i4>
      </vt:variant>
    </vt:vector>
  </HeadingPairs>
  <TitlesOfParts>
    <vt:vector size="2" baseType="lpstr">
      <vt:lpstr>Acciones Argentina</vt:lpstr>
      <vt:lpstr>Analisis de balances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Claudia</dc:creator>
  <cp:lastModifiedBy>Lucia Moya</cp:lastModifiedBy>
  <dcterms:created xsi:type="dcterms:W3CDTF">2018-09-20T18:29:40Z</dcterms:created>
  <dcterms:modified xsi:type="dcterms:W3CDTF">2020-09-07T15:31:00Z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EcoUpdateId">
    <vt:lpwstr>1283958383</vt:lpwstr>
  </property>
  <property fmtid="{D5CDD505-2E9C-101B-9397-08002B2CF9AE}" pid="3" name="EcoUpdateMessage">
    <vt:lpwstr>2020/09/07-15:06:23</vt:lpwstr>
  </property>
  <property fmtid="{D5CDD505-2E9C-101B-9397-08002B2CF9AE}" pid="4" name="EcoUpdateStatus">
    <vt:lpwstr>2020-09-04=BRA:St,ME,Fd,TP;USA:St,ME;ARG:St,ME,TP;MEX:St,ME,Fd;CHL:St,ME;COL:St,ME;PER:St,ME,Fd|2000-07-28=USA:TP|2020-09-03=ARG:Fd;MEX:TP;CHL:Fd;COL:Fd|2020-08-21=CHL:TP|2014-02-26=VEN:St|2002-11-08=JPN:St|2020-09-02=GBR:St;PER:TP|2020-08-27=GBR:ME|2016-</vt:lpwstr>
  </property>
</Properties>
</file>