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s Serios\Downloads\"/>
    </mc:Choice>
  </mc:AlternateContent>
  <xr:revisionPtr revIDLastSave="0" documentId="13_ncr:1_{A608AA6A-BD98-4958-9B3A-C48950A5E4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tock Guide" sheetId="1" r:id="rId1"/>
    <sheet name="Base" sheetId="2" r:id="rId2"/>
  </sheets>
  <definedNames>
    <definedName name="_ECO_RANGE_ID0354e818c5884874a6fd044cff250f99" localSheetId="0" hidden="1">'Stock Guide'!$O$9:$O$80</definedName>
    <definedName name="_ECO_RANGE_ID041b8b8f404e4681a5ec83f9b5e94c41" localSheetId="0" hidden="1">'Stock Guide'!$AA$9:$AA$80</definedName>
    <definedName name="_ECO_RANGE_ID155f9ce082d241c2aeecbf0d1dc9b444" localSheetId="0" hidden="1">'Stock Guide'!$Y$9:$Y$80</definedName>
    <definedName name="_ECO_RANGE_ID191da642dc5c445ead41c1bcf9bef8e7" localSheetId="0" hidden="1">'Stock Guide'!$P$9:$P$80</definedName>
    <definedName name="_ECO_RANGE_ID241e99b4e52a4f0d9df0f5b7a75b5d76" localSheetId="0" hidden="1">'Stock Guide'!$W$9:$W$80</definedName>
    <definedName name="_ECO_RANGE_ID25d3a63ed833427cb4564836aba2bd62" localSheetId="0" hidden="1">'Stock Guide'!$AQ$9:$AQ$80</definedName>
    <definedName name="_ECO_RANGE_ID34e949c3fc6e418c89cefaf4db0adc65" localSheetId="0" hidden="1">'Stock Guide'!$AK$9:$AK$80</definedName>
    <definedName name="_ECO_RANGE_ID369d0621e87748209557574f8468d0ea" localSheetId="0" hidden="1">'Stock Guide'!$AE$9:$AE$80</definedName>
    <definedName name="_ECO_RANGE_ID38b6535e2ded4c2aa6b456a85046b397" localSheetId="0" hidden="1">'Stock Guide'!$I$9:$I$80</definedName>
    <definedName name="_ECO_RANGE_ID3c57e30cbd254a7dabb4f7daeb396e25" localSheetId="0" hidden="1">'Stock Guide'!$AS$9:$AS$80</definedName>
    <definedName name="_ECO_RANGE_ID403aefc0cde348a583a344dcfec6ddad" localSheetId="0" hidden="1">'Stock Guide'!$U$9:$U$80</definedName>
    <definedName name="_ECO_RANGE_ID4ce3ce75f4e34771b29f4c5b39e25d9f" localSheetId="0" hidden="1">'Stock Guide'!$AW$9:$AW$80</definedName>
    <definedName name="_ECO_RANGE_ID58b134ff1ed440139c8d8a4915c3b8d9" localSheetId="0" hidden="1">'Stock Guide'!$B$9:$B$80</definedName>
    <definedName name="_ECO_RANGE_ID60caf0efc90e46e38df9ce080676a991" localSheetId="0" hidden="1">'Stock Guide'!$D$9:$D$80</definedName>
    <definedName name="_ECO_RANGE_ID623e3583301640249a031333c1c29a35" localSheetId="0" hidden="1">'Stock Guide'!$E$9:$E$80</definedName>
    <definedName name="_ECO_RANGE_ID64807d0283304729bcba96b3cd0bc49e" localSheetId="0" hidden="1">'Stock Guide'!$L$9:$L$80</definedName>
    <definedName name="_ECO_RANGE_ID68512cf62b224073bb69aef044f26f6b" localSheetId="0" hidden="1">'Stock Guide'!$BB$9:$BB$80</definedName>
    <definedName name="_ECO_RANGE_ID6868148503204eb791aea5a4a02af172" localSheetId="0" hidden="1">'Stock Guide'!$AM$9:$AM$80</definedName>
    <definedName name="_ECO_RANGE_ID69cdd3857f864d3fb7048ef3a0dd8e49" localSheetId="0" hidden="1">'Stock Guide'!$AU$9:$AU$80</definedName>
    <definedName name="_ECO_RANGE_ID7347b01dd8284626900a5f050b7af31e" localSheetId="0" hidden="1">'Stock Guide'!$AO$9:$AO$80</definedName>
    <definedName name="_ECO_RANGE_ID767d23cb721c48a49fb8efa126ce17e5" localSheetId="0" hidden="1">'Stock Guide'!$G$9:$G$80</definedName>
    <definedName name="_ECO_RANGE_ID7b37f8d555ac47d3959410caa92ae3cd" localSheetId="0" hidden="1">'Stock Guide'!$F$9:$F$80</definedName>
    <definedName name="_ECO_RANGE_ID812632c11cb24d03b4620611efff0fb5" localSheetId="0" hidden="1">'Stock Guide'!$AX$9:$AX$80</definedName>
    <definedName name="_ECO_RANGE_ID867199c1aabf45a79279d23f4594d10f" localSheetId="0" hidden="1">'Stock Guide'!$AV$9:$AV$80</definedName>
    <definedName name="_ECO_RANGE_ID8fc1718c5a0740af95b08876cd6c43d4" localSheetId="0" hidden="1">'Stock Guide'!$AI$9:$AI$80</definedName>
    <definedName name="_ECO_RANGE_ID91e5af789abf4384ba1fda3bb1290f7e" localSheetId="0" hidden="1">'Stock Guide'!$AC$9:$AC$80</definedName>
    <definedName name="_ECO_RANGE_ID9204d082efcf4227b1351d8efc740523" localSheetId="0" hidden="1">'Stock Guide'!$AR$9:$AR$80</definedName>
    <definedName name="_ECO_RANGE_ID99aff0c0e31049b3b6b4ca656ede016b" localSheetId="0" hidden="1">'Stock Guide'!$C$9:$C$80</definedName>
    <definedName name="_ECO_RANGE_IDb0fcdeda34514c7289da7001a381bddd" localSheetId="0" hidden="1">'Stock Guide'!$K$9:$K$80</definedName>
    <definedName name="_ECO_RANGE_IDb6c3cd34ad0542feade6b6b7a7897acb" localSheetId="0" hidden="1">'Stock Guide'!$BC$9:$BC$80</definedName>
    <definedName name="_ECO_RANGE_IDb89fcc7585a746e0834fdcc561bf858a" localSheetId="0" hidden="1">'Stock Guide'!$BA$9:$BA$80</definedName>
    <definedName name="_ECO_RANGE_IDb9d3c3f00e9d4fa5a60028677a5987c6" localSheetId="0" hidden="1">'Stock Guide'!$H$9:$H$80</definedName>
    <definedName name="_ECO_RANGE_IDbd9eb9feee644570ae901644cb09b5b1" localSheetId="0" hidden="1">'Stock Guide'!$AT$9:$AT$80</definedName>
    <definedName name="_ECO_RANGE_IDd7551acbf39243069711f750acd6e6e5" localSheetId="0" hidden="1">'Stock Guide'!$M$9:$M$80</definedName>
    <definedName name="_ECO_RANGE_IDd9a5752cc7ec466494fa5ecdfb7eaacd" localSheetId="0" hidden="1">'Stock Guide'!$AG$9:$AG$80</definedName>
    <definedName name="_ECO_RANGE_IDe02d96d0173b49b191a9ebb9ca735440" localSheetId="0" hidden="1">'Stock Guide'!$AY$9:$AY$80</definedName>
    <definedName name="_ECO_RANGE_IDe5d2beb778054aed998d7ecf15ea22b3" localSheetId="0" hidden="1">'Stock Guide'!$AZ$9:$AZ$80</definedName>
    <definedName name="_ECO_RANGE_IDe8d920aeb6a0482e99aa8317263b78df" localSheetId="0" hidden="1">'Stock Guide'!$S$9:$S$80</definedName>
    <definedName name="ListaIndices">OFFSET(Base!$B$3,0,0,COUNTA(Base!$B:$B)-1)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C2" i="1"/>
  <c r="AN6" i="1" l="1"/>
  <c r="AL6" i="1"/>
  <c r="AJ6" i="1"/>
  <c r="AH6" i="1"/>
  <c r="AF6" i="1"/>
  <c r="AD6" i="1"/>
  <c r="AB6" i="1"/>
  <c r="Z6" i="1"/>
  <c r="X6" i="1"/>
  <c r="V6" i="1"/>
  <c r="T6" i="1"/>
  <c r="J22" i="1"/>
  <c r="J23" i="1"/>
  <c r="J24" i="1"/>
  <c r="N9" i="1" l="1"/>
  <c r="G8" i="1"/>
  <c r="B8" i="1"/>
  <c r="E8" i="1"/>
  <c r="K8" i="1"/>
  <c r="F8" i="1"/>
  <c r="I8" i="1"/>
  <c r="L8" i="1"/>
  <c r="M8" i="1"/>
  <c r="O8" i="1"/>
  <c r="P8" i="1"/>
  <c r="S6" i="1"/>
  <c r="W6" i="1"/>
  <c r="Y6" i="1"/>
  <c r="AE6" i="1"/>
  <c r="AC6" i="1"/>
  <c r="AA6" i="1"/>
  <c r="AG6" i="1"/>
  <c r="AI6" i="1"/>
  <c r="AO6" i="1"/>
  <c r="AM6" i="1"/>
  <c r="AK6" i="1"/>
  <c r="AQ8" i="1"/>
  <c r="AR8" i="1"/>
  <c r="AS8" i="1"/>
  <c r="AT8" i="1"/>
  <c r="AU8" i="1"/>
  <c r="AV8" i="1"/>
  <c r="S8" i="1"/>
  <c r="U8" i="1"/>
  <c r="U6" i="1"/>
  <c r="W8" i="1"/>
  <c r="Y8" i="1"/>
  <c r="AA8" i="1"/>
  <c r="AC8" i="1"/>
  <c r="AE8" i="1"/>
  <c r="AG8" i="1"/>
  <c r="AI8" i="1"/>
  <c r="AK8" i="1"/>
  <c r="AM8" i="1"/>
  <c r="AY8" i="1"/>
  <c r="AZ8" i="1"/>
  <c r="BA8" i="1"/>
  <c r="BB8" i="1"/>
  <c r="BC8" i="1"/>
  <c r="AN200" i="1" l="1"/>
  <c r="AL200" i="1"/>
  <c r="AJ200" i="1"/>
  <c r="AH200" i="1"/>
  <c r="AF200" i="1"/>
  <c r="AD200" i="1"/>
  <c r="AB200" i="1"/>
  <c r="Z200" i="1"/>
  <c r="X200" i="1"/>
  <c r="V200" i="1"/>
  <c r="T200" i="1"/>
  <c r="Q200" i="1"/>
  <c r="N200" i="1"/>
  <c r="J200" i="1"/>
  <c r="AN199" i="1"/>
  <c r="AL199" i="1"/>
  <c r="AJ199" i="1"/>
  <c r="AH199" i="1"/>
  <c r="AF199" i="1"/>
  <c r="AD199" i="1"/>
  <c r="AB199" i="1"/>
  <c r="Z199" i="1"/>
  <c r="X199" i="1"/>
  <c r="V199" i="1"/>
  <c r="T199" i="1"/>
  <c r="Q199" i="1"/>
  <c r="N199" i="1"/>
  <c r="J199" i="1"/>
  <c r="AN198" i="1"/>
  <c r="AL198" i="1"/>
  <c r="AJ198" i="1"/>
  <c r="AH198" i="1"/>
  <c r="AF198" i="1"/>
  <c r="AD198" i="1"/>
  <c r="AB198" i="1"/>
  <c r="Z198" i="1"/>
  <c r="X198" i="1"/>
  <c r="V198" i="1"/>
  <c r="T198" i="1"/>
  <c r="Q198" i="1"/>
  <c r="N198" i="1"/>
  <c r="J198" i="1"/>
  <c r="AN197" i="1"/>
  <c r="AL197" i="1"/>
  <c r="AJ197" i="1"/>
  <c r="AH197" i="1"/>
  <c r="AF197" i="1"/>
  <c r="AD197" i="1"/>
  <c r="AB197" i="1"/>
  <c r="Z197" i="1"/>
  <c r="X197" i="1"/>
  <c r="V197" i="1"/>
  <c r="T197" i="1"/>
  <c r="Q197" i="1"/>
  <c r="N197" i="1"/>
  <c r="J197" i="1"/>
  <c r="AN196" i="1"/>
  <c r="AL196" i="1"/>
  <c r="AJ196" i="1"/>
  <c r="AH196" i="1"/>
  <c r="AF196" i="1"/>
  <c r="AD196" i="1"/>
  <c r="AB196" i="1"/>
  <c r="Z196" i="1"/>
  <c r="X196" i="1"/>
  <c r="V196" i="1"/>
  <c r="T196" i="1"/>
  <c r="Q196" i="1"/>
  <c r="N196" i="1"/>
  <c r="J196" i="1"/>
  <c r="AN195" i="1"/>
  <c r="AL195" i="1"/>
  <c r="AJ195" i="1"/>
  <c r="AH195" i="1"/>
  <c r="AF195" i="1"/>
  <c r="AD195" i="1"/>
  <c r="AB195" i="1"/>
  <c r="Z195" i="1"/>
  <c r="X195" i="1"/>
  <c r="V195" i="1"/>
  <c r="T195" i="1"/>
  <c r="Q195" i="1"/>
  <c r="N195" i="1"/>
  <c r="J195" i="1"/>
  <c r="AN194" i="1"/>
  <c r="AL194" i="1"/>
  <c r="AJ194" i="1"/>
  <c r="AH194" i="1"/>
  <c r="AF194" i="1"/>
  <c r="AD194" i="1"/>
  <c r="AB194" i="1"/>
  <c r="Z194" i="1"/>
  <c r="X194" i="1"/>
  <c r="V194" i="1"/>
  <c r="T194" i="1"/>
  <c r="Q194" i="1"/>
  <c r="N194" i="1"/>
  <c r="J194" i="1"/>
  <c r="AN193" i="1"/>
  <c r="AL193" i="1"/>
  <c r="AJ193" i="1"/>
  <c r="AH193" i="1"/>
  <c r="AF193" i="1"/>
  <c r="AD193" i="1"/>
  <c r="AB193" i="1"/>
  <c r="Z193" i="1"/>
  <c r="X193" i="1"/>
  <c r="V193" i="1"/>
  <c r="T193" i="1"/>
  <c r="Q193" i="1"/>
  <c r="N193" i="1"/>
  <c r="J193" i="1"/>
  <c r="AN192" i="1"/>
  <c r="AL192" i="1"/>
  <c r="AJ192" i="1"/>
  <c r="AH192" i="1"/>
  <c r="AF192" i="1"/>
  <c r="AD192" i="1"/>
  <c r="AB192" i="1"/>
  <c r="Z192" i="1"/>
  <c r="X192" i="1"/>
  <c r="V192" i="1"/>
  <c r="T192" i="1"/>
  <c r="Q192" i="1"/>
  <c r="N192" i="1"/>
  <c r="J192" i="1"/>
  <c r="AN191" i="1"/>
  <c r="AL191" i="1"/>
  <c r="AJ191" i="1"/>
  <c r="AH191" i="1"/>
  <c r="AF191" i="1"/>
  <c r="AD191" i="1"/>
  <c r="AB191" i="1"/>
  <c r="Z191" i="1"/>
  <c r="X191" i="1"/>
  <c r="V191" i="1"/>
  <c r="T191" i="1"/>
  <c r="Q191" i="1"/>
  <c r="N191" i="1"/>
  <c r="J191" i="1"/>
  <c r="AN190" i="1"/>
  <c r="AL190" i="1"/>
  <c r="AJ190" i="1"/>
  <c r="AH190" i="1"/>
  <c r="AF190" i="1"/>
  <c r="AD190" i="1"/>
  <c r="AB190" i="1"/>
  <c r="Z190" i="1"/>
  <c r="X190" i="1"/>
  <c r="V190" i="1"/>
  <c r="T190" i="1"/>
  <c r="Q190" i="1"/>
  <c r="N190" i="1"/>
  <c r="J190" i="1"/>
  <c r="AN189" i="1"/>
  <c r="AL189" i="1"/>
  <c r="AJ189" i="1"/>
  <c r="AH189" i="1"/>
  <c r="AF189" i="1"/>
  <c r="AD189" i="1"/>
  <c r="AB189" i="1"/>
  <c r="Z189" i="1"/>
  <c r="X189" i="1"/>
  <c r="V189" i="1"/>
  <c r="T189" i="1"/>
  <c r="Q189" i="1"/>
  <c r="N189" i="1"/>
  <c r="J189" i="1"/>
  <c r="AN188" i="1"/>
  <c r="AL188" i="1"/>
  <c r="AJ188" i="1"/>
  <c r="AH188" i="1"/>
  <c r="AF188" i="1"/>
  <c r="AD188" i="1"/>
  <c r="AB188" i="1"/>
  <c r="Z188" i="1"/>
  <c r="X188" i="1"/>
  <c r="V188" i="1"/>
  <c r="T188" i="1"/>
  <c r="Q188" i="1"/>
  <c r="N188" i="1"/>
  <c r="J188" i="1"/>
  <c r="AN187" i="1"/>
  <c r="AL187" i="1"/>
  <c r="AJ187" i="1"/>
  <c r="AH187" i="1"/>
  <c r="AF187" i="1"/>
  <c r="AD187" i="1"/>
  <c r="AB187" i="1"/>
  <c r="Z187" i="1"/>
  <c r="X187" i="1"/>
  <c r="V187" i="1"/>
  <c r="T187" i="1"/>
  <c r="Q187" i="1"/>
  <c r="N187" i="1"/>
  <c r="J187" i="1"/>
  <c r="AN186" i="1"/>
  <c r="AL186" i="1"/>
  <c r="AJ186" i="1"/>
  <c r="AH186" i="1"/>
  <c r="AF186" i="1"/>
  <c r="AD186" i="1"/>
  <c r="AB186" i="1"/>
  <c r="Z186" i="1"/>
  <c r="X186" i="1"/>
  <c r="V186" i="1"/>
  <c r="T186" i="1"/>
  <c r="Q186" i="1"/>
  <c r="N186" i="1"/>
  <c r="J186" i="1"/>
  <c r="AN185" i="1"/>
  <c r="AL185" i="1"/>
  <c r="AJ185" i="1"/>
  <c r="AH185" i="1"/>
  <c r="AF185" i="1"/>
  <c r="AD185" i="1"/>
  <c r="AB185" i="1"/>
  <c r="Z185" i="1"/>
  <c r="X185" i="1"/>
  <c r="V185" i="1"/>
  <c r="T185" i="1"/>
  <c r="Q185" i="1"/>
  <c r="N185" i="1"/>
  <c r="J185" i="1"/>
  <c r="AN184" i="1"/>
  <c r="AL184" i="1"/>
  <c r="AJ184" i="1"/>
  <c r="AH184" i="1"/>
  <c r="AF184" i="1"/>
  <c r="AD184" i="1"/>
  <c r="AB184" i="1"/>
  <c r="Z184" i="1"/>
  <c r="X184" i="1"/>
  <c r="V184" i="1"/>
  <c r="T184" i="1"/>
  <c r="Q184" i="1"/>
  <c r="N184" i="1"/>
  <c r="J184" i="1"/>
  <c r="AN183" i="1"/>
  <c r="AL183" i="1"/>
  <c r="AJ183" i="1"/>
  <c r="AH183" i="1"/>
  <c r="AF183" i="1"/>
  <c r="AD183" i="1"/>
  <c r="AB183" i="1"/>
  <c r="Z183" i="1"/>
  <c r="X183" i="1"/>
  <c r="V183" i="1"/>
  <c r="T183" i="1"/>
  <c r="Q183" i="1"/>
  <c r="N183" i="1"/>
  <c r="J183" i="1"/>
  <c r="AN182" i="1"/>
  <c r="AL182" i="1"/>
  <c r="AJ182" i="1"/>
  <c r="AH182" i="1"/>
  <c r="AF182" i="1"/>
  <c r="AD182" i="1"/>
  <c r="AB182" i="1"/>
  <c r="Z182" i="1"/>
  <c r="X182" i="1"/>
  <c r="V182" i="1"/>
  <c r="T182" i="1"/>
  <c r="Q182" i="1"/>
  <c r="N182" i="1"/>
  <c r="J182" i="1"/>
  <c r="AN181" i="1"/>
  <c r="AL181" i="1"/>
  <c r="AJ181" i="1"/>
  <c r="AH181" i="1"/>
  <c r="AF181" i="1"/>
  <c r="AD181" i="1"/>
  <c r="AB181" i="1"/>
  <c r="Z181" i="1"/>
  <c r="X181" i="1"/>
  <c r="V181" i="1"/>
  <c r="T181" i="1"/>
  <c r="Q181" i="1"/>
  <c r="N181" i="1"/>
  <c r="J181" i="1"/>
  <c r="AN180" i="1"/>
  <c r="AL180" i="1"/>
  <c r="AJ180" i="1"/>
  <c r="AH180" i="1"/>
  <c r="AF180" i="1"/>
  <c r="AD180" i="1"/>
  <c r="AB180" i="1"/>
  <c r="Z180" i="1"/>
  <c r="X180" i="1"/>
  <c r="V180" i="1"/>
  <c r="T180" i="1"/>
  <c r="Q180" i="1"/>
  <c r="N180" i="1"/>
  <c r="J180" i="1"/>
  <c r="AN179" i="1"/>
  <c r="AL179" i="1"/>
  <c r="AJ179" i="1"/>
  <c r="AH179" i="1"/>
  <c r="AF179" i="1"/>
  <c r="AD179" i="1"/>
  <c r="AB179" i="1"/>
  <c r="Z179" i="1"/>
  <c r="X179" i="1"/>
  <c r="V179" i="1"/>
  <c r="T179" i="1"/>
  <c r="Q179" i="1"/>
  <c r="N179" i="1"/>
  <c r="J179" i="1"/>
  <c r="AN178" i="1"/>
  <c r="AL178" i="1"/>
  <c r="AJ178" i="1"/>
  <c r="AH178" i="1"/>
  <c r="AF178" i="1"/>
  <c r="AD178" i="1"/>
  <c r="AB178" i="1"/>
  <c r="Z178" i="1"/>
  <c r="X178" i="1"/>
  <c r="V178" i="1"/>
  <c r="T178" i="1"/>
  <c r="Q178" i="1"/>
  <c r="N178" i="1"/>
  <c r="J178" i="1"/>
  <c r="AN177" i="1"/>
  <c r="AL177" i="1"/>
  <c r="AJ177" i="1"/>
  <c r="AH177" i="1"/>
  <c r="AF177" i="1"/>
  <c r="AD177" i="1"/>
  <c r="AB177" i="1"/>
  <c r="Z177" i="1"/>
  <c r="X177" i="1"/>
  <c r="V177" i="1"/>
  <c r="T177" i="1"/>
  <c r="Q177" i="1"/>
  <c r="N177" i="1"/>
  <c r="J177" i="1"/>
  <c r="AN176" i="1"/>
  <c r="AL176" i="1"/>
  <c r="AJ176" i="1"/>
  <c r="AH176" i="1"/>
  <c r="AF176" i="1"/>
  <c r="AD176" i="1"/>
  <c r="AB176" i="1"/>
  <c r="Z176" i="1"/>
  <c r="X176" i="1"/>
  <c r="V176" i="1"/>
  <c r="T176" i="1"/>
  <c r="Q176" i="1"/>
  <c r="N176" i="1"/>
  <c r="J176" i="1"/>
  <c r="AN175" i="1"/>
  <c r="AL175" i="1"/>
  <c r="AJ175" i="1"/>
  <c r="AH175" i="1"/>
  <c r="AF175" i="1"/>
  <c r="AD175" i="1"/>
  <c r="AB175" i="1"/>
  <c r="Z175" i="1"/>
  <c r="X175" i="1"/>
  <c r="V175" i="1"/>
  <c r="T175" i="1"/>
  <c r="Q175" i="1"/>
  <c r="N175" i="1"/>
  <c r="J175" i="1"/>
  <c r="AN174" i="1"/>
  <c r="AL174" i="1"/>
  <c r="AJ174" i="1"/>
  <c r="AH174" i="1"/>
  <c r="AF174" i="1"/>
  <c r="AD174" i="1"/>
  <c r="AB174" i="1"/>
  <c r="Z174" i="1"/>
  <c r="X174" i="1"/>
  <c r="V174" i="1"/>
  <c r="T174" i="1"/>
  <c r="Q174" i="1"/>
  <c r="N174" i="1"/>
  <c r="J174" i="1"/>
  <c r="AN173" i="1"/>
  <c r="AL173" i="1"/>
  <c r="AJ173" i="1"/>
  <c r="AH173" i="1"/>
  <c r="AF173" i="1"/>
  <c r="AD173" i="1"/>
  <c r="AB173" i="1"/>
  <c r="Z173" i="1"/>
  <c r="X173" i="1"/>
  <c r="V173" i="1"/>
  <c r="T173" i="1"/>
  <c r="Q173" i="1"/>
  <c r="N173" i="1"/>
  <c r="J173" i="1"/>
  <c r="AN172" i="1"/>
  <c r="AL172" i="1"/>
  <c r="AJ172" i="1"/>
  <c r="AH172" i="1"/>
  <c r="AF172" i="1"/>
  <c r="AD172" i="1"/>
  <c r="AB172" i="1"/>
  <c r="Z172" i="1"/>
  <c r="X172" i="1"/>
  <c r="V172" i="1"/>
  <c r="T172" i="1"/>
  <c r="Q172" i="1"/>
  <c r="N172" i="1"/>
  <c r="J172" i="1"/>
  <c r="AN171" i="1"/>
  <c r="AL171" i="1"/>
  <c r="AJ171" i="1"/>
  <c r="AH171" i="1"/>
  <c r="AF171" i="1"/>
  <c r="AD171" i="1"/>
  <c r="AB171" i="1"/>
  <c r="Z171" i="1"/>
  <c r="X171" i="1"/>
  <c r="V171" i="1"/>
  <c r="T171" i="1"/>
  <c r="Q171" i="1"/>
  <c r="N171" i="1"/>
  <c r="J171" i="1"/>
  <c r="AN170" i="1"/>
  <c r="AL170" i="1"/>
  <c r="AJ170" i="1"/>
  <c r="AH170" i="1"/>
  <c r="AF170" i="1"/>
  <c r="AD170" i="1"/>
  <c r="AB170" i="1"/>
  <c r="Z170" i="1"/>
  <c r="X170" i="1"/>
  <c r="V170" i="1"/>
  <c r="T170" i="1"/>
  <c r="Q170" i="1"/>
  <c r="N170" i="1"/>
  <c r="J170" i="1"/>
  <c r="AN169" i="1"/>
  <c r="AL169" i="1"/>
  <c r="AJ169" i="1"/>
  <c r="AH169" i="1"/>
  <c r="AF169" i="1"/>
  <c r="AD169" i="1"/>
  <c r="AB169" i="1"/>
  <c r="Z169" i="1"/>
  <c r="X169" i="1"/>
  <c r="V169" i="1"/>
  <c r="T169" i="1"/>
  <c r="Q169" i="1"/>
  <c r="N169" i="1"/>
  <c r="J169" i="1"/>
  <c r="AN168" i="1"/>
  <c r="AL168" i="1"/>
  <c r="AJ168" i="1"/>
  <c r="AH168" i="1"/>
  <c r="AF168" i="1"/>
  <c r="AD168" i="1"/>
  <c r="AB168" i="1"/>
  <c r="Z168" i="1"/>
  <c r="X168" i="1"/>
  <c r="V168" i="1"/>
  <c r="T168" i="1"/>
  <c r="Q168" i="1"/>
  <c r="N168" i="1"/>
  <c r="J168" i="1"/>
  <c r="AN167" i="1"/>
  <c r="AL167" i="1"/>
  <c r="AJ167" i="1"/>
  <c r="AH167" i="1"/>
  <c r="AF167" i="1"/>
  <c r="AD167" i="1"/>
  <c r="AB167" i="1"/>
  <c r="Z167" i="1"/>
  <c r="X167" i="1"/>
  <c r="V167" i="1"/>
  <c r="T167" i="1"/>
  <c r="Q167" i="1"/>
  <c r="N167" i="1"/>
  <c r="J167" i="1"/>
  <c r="AN166" i="1"/>
  <c r="AL166" i="1"/>
  <c r="AJ166" i="1"/>
  <c r="AH166" i="1"/>
  <c r="AF166" i="1"/>
  <c r="AD166" i="1"/>
  <c r="AB166" i="1"/>
  <c r="Z166" i="1"/>
  <c r="X166" i="1"/>
  <c r="V166" i="1"/>
  <c r="T166" i="1"/>
  <c r="Q166" i="1"/>
  <c r="N166" i="1"/>
  <c r="J166" i="1"/>
  <c r="AN165" i="1"/>
  <c r="AL165" i="1"/>
  <c r="AJ165" i="1"/>
  <c r="AH165" i="1"/>
  <c r="AF165" i="1"/>
  <c r="AD165" i="1"/>
  <c r="AB165" i="1"/>
  <c r="Z165" i="1"/>
  <c r="X165" i="1"/>
  <c r="V165" i="1"/>
  <c r="T165" i="1"/>
  <c r="Q165" i="1"/>
  <c r="N165" i="1"/>
  <c r="J165" i="1"/>
  <c r="AN164" i="1"/>
  <c r="AL164" i="1"/>
  <c r="AJ164" i="1"/>
  <c r="AH164" i="1"/>
  <c r="AF164" i="1"/>
  <c r="AD164" i="1"/>
  <c r="AB164" i="1"/>
  <c r="Z164" i="1"/>
  <c r="X164" i="1"/>
  <c r="V164" i="1"/>
  <c r="T164" i="1"/>
  <c r="Q164" i="1"/>
  <c r="N164" i="1"/>
  <c r="J164" i="1"/>
  <c r="AN163" i="1"/>
  <c r="AL163" i="1"/>
  <c r="AJ163" i="1"/>
  <c r="AH163" i="1"/>
  <c r="AF163" i="1"/>
  <c r="AD163" i="1"/>
  <c r="AB163" i="1"/>
  <c r="Z163" i="1"/>
  <c r="X163" i="1"/>
  <c r="V163" i="1"/>
  <c r="T163" i="1"/>
  <c r="Q163" i="1"/>
  <c r="N163" i="1"/>
  <c r="J163" i="1"/>
  <c r="AN162" i="1"/>
  <c r="AL162" i="1"/>
  <c r="AJ162" i="1"/>
  <c r="AH162" i="1"/>
  <c r="AF162" i="1"/>
  <c r="AD162" i="1"/>
  <c r="AB162" i="1"/>
  <c r="Z162" i="1"/>
  <c r="X162" i="1"/>
  <c r="V162" i="1"/>
  <c r="T162" i="1"/>
  <c r="Q162" i="1"/>
  <c r="N162" i="1"/>
  <c r="J162" i="1"/>
  <c r="AN161" i="1"/>
  <c r="AL161" i="1"/>
  <c r="AJ161" i="1"/>
  <c r="AH161" i="1"/>
  <c r="AF161" i="1"/>
  <c r="AD161" i="1"/>
  <c r="AB161" i="1"/>
  <c r="Z161" i="1"/>
  <c r="X161" i="1"/>
  <c r="V161" i="1"/>
  <c r="T161" i="1"/>
  <c r="Q161" i="1"/>
  <c r="N161" i="1"/>
  <c r="J161" i="1"/>
  <c r="AN160" i="1"/>
  <c r="AL160" i="1"/>
  <c r="AJ160" i="1"/>
  <c r="AH160" i="1"/>
  <c r="AF160" i="1"/>
  <c r="AD160" i="1"/>
  <c r="AB160" i="1"/>
  <c r="Z160" i="1"/>
  <c r="X160" i="1"/>
  <c r="V160" i="1"/>
  <c r="T160" i="1"/>
  <c r="Q160" i="1"/>
  <c r="N160" i="1"/>
  <c r="J160" i="1"/>
  <c r="AN159" i="1"/>
  <c r="AL159" i="1"/>
  <c r="AJ159" i="1"/>
  <c r="AH159" i="1"/>
  <c r="AF159" i="1"/>
  <c r="AD159" i="1"/>
  <c r="AB159" i="1"/>
  <c r="Z159" i="1"/>
  <c r="X159" i="1"/>
  <c r="V159" i="1"/>
  <c r="T159" i="1"/>
  <c r="Q159" i="1"/>
  <c r="N159" i="1"/>
  <c r="J159" i="1"/>
  <c r="AN158" i="1"/>
  <c r="AL158" i="1"/>
  <c r="AJ158" i="1"/>
  <c r="AH158" i="1"/>
  <c r="AF158" i="1"/>
  <c r="AD158" i="1"/>
  <c r="AB158" i="1"/>
  <c r="Z158" i="1"/>
  <c r="X158" i="1"/>
  <c r="V158" i="1"/>
  <c r="T158" i="1"/>
  <c r="Q158" i="1"/>
  <c r="N158" i="1"/>
  <c r="J158" i="1"/>
  <c r="AN157" i="1"/>
  <c r="AL157" i="1"/>
  <c r="AJ157" i="1"/>
  <c r="AH157" i="1"/>
  <c r="AF157" i="1"/>
  <c r="AD157" i="1"/>
  <c r="AB157" i="1"/>
  <c r="Z157" i="1"/>
  <c r="X157" i="1"/>
  <c r="V157" i="1"/>
  <c r="T157" i="1"/>
  <c r="Q157" i="1"/>
  <c r="N157" i="1"/>
  <c r="J157" i="1"/>
  <c r="AN156" i="1"/>
  <c r="AL156" i="1"/>
  <c r="AJ156" i="1"/>
  <c r="AH156" i="1"/>
  <c r="AF156" i="1"/>
  <c r="AD156" i="1"/>
  <c r="AB156" i="1"/>
  <c r="Z156" i="1"/>
  <c r="X156" i="1"/>
  <c r="V156" i="1"/>
  <c r="T156" i="1"/>
  <c r="Q156" i="1"/>
  <c r="N156" i="1"/>
  <c r="J156" i="1"/>
  <c r="AN155" i="1"/>
  <c r="AL155" i="1"/>
  <c r="AJ155" i="1"/>
  <c r="AH155" i="1"/>
  <c r="AF155" i="1"/>
  <c r="AD155" i="1"/>
  <c r="AB155" i="1"/>
  <c r="Z155" i="1"/>
  <c r="X155" i="1"/>
  <c r="V155" i="1"/>
  <c r="T155" i="1"/>
  <c r="Q155" i="1"/>
  <c r="N155" i="1"/>
  <c r="J155" i="1"/>
  <c r="AN154" i="1"/>
  <c r="AL154" i="1"/>
  <c r="AJ154" i="1"/>
  <c r="AH154" i="1"/>
  <c r="AF154" i="1"/>
  <c r="AD154" i="1"/>
  <c r="AB154" i="1"/>
  <c r="Z154" i="1"/>
  <c r="X154" i="1"/>
  <c r="V154" i="1"/>
  <c r="T154" i="1"/>
  <c r="Q154" i="1"/>
  <c r="N154" i="1"/>
  <c r="J154" i="1"/>
  <c r="AN153" i="1"/>
  <c r="AL153" i="1"/>
  <c r="AJ153" i="1"/>
  <c r="AH153" i="1"/>
  <c r="AF153" i="1"/>
  <c r="AD153" i="1"/>
  <c r="AB153" i="1"/>
  <c r="Z153" i="1"/>
  <c r="X153" i="1"/>
  <c r="V153" i="1"/>
  <c r="T153" i="1"/>
  <c r="Q153" i="1"/>
  <c r="N153" i="1"/>
  <c r="J153" i="1"/>
  <c r="AN152" i="1"/>
  <c r="AL152" i="1"/>
  <c r="AJ152" i="1"/>
  <c r="AH152" i="1"/>
  <c r="AF152" i="1"/>
  <c r="AD152" i="1"/>
  <c r="AB152" i="1"/>
  <c r="Z152" i="1"/>
  <c r="X152" i="1"/>
  <c r="V152" i="1"/>
  <c r="T152" i="1"/>
  <c r="Q152" i="1"/>
  <c r="N152" i="1"/>
  <c r="J152" i="1"/>
  <c r="AN151" i="1"/>
  <c r="AL151" i="1"/>
  <c r="AJ151" i="1"/>
  <c r="AH151" i="1"/>
  <c r="AF151" i="1"/>
  <c r="AD151" i="1"/>
  <c r="AB151" i="1"/>
  <c r="Z151" i="1"/>
  <c r="X151" i="1"/>
  <c r="V151" i="1"/>
  <c r="T151" i="1"/>
  <c r="Q151" i="1"/>
  <c r="N151" i="1"/>
  <c r="J151" i="1"/>
  <c r="AN150" i="1"/>
  <c r="AL150" i="1"/>
  <c r="AJ150" i="1"/>
  <c r="AH150" i="1"/>
  <c r="AF150" i="1"/>
  <c r="AD150" i="1"/>
  <c r="AB150" i="1"/>
  <c r="Z150" i="1"/>
  <c r="X150" i="1"/>
  <c r="V150" i="1"/>
  <c r="T150" i="1"/>
  <c r="Q150" i="1"/>
  <c r="N150" i="1"/>
  <c r="J150" i="1"/>
  <c r="AN149" i="1"/>
  <c r="AL149" i="1"/>
  <c r="AJ149" i="1"/>
  <c r="AH149" i="1"/>
  <c r="AF149" i="1"/>
  <c r="AD149" i="1"/>
  <c r="AB149" i="1"/>
  <c r="Z149" i="1"/>
  <c r="X149" i="1"/>
  <c r="V149" i="1"/>
  <c r="T149" i="1"/>
  <c r="Q149" i="1"/>
  <c r="N149" i="1"/>
  <c r="J149" i="1"/>
  <c r="AN148" i="1"/>
  <c r="AL148" i="1"/>
  <c r="AJ148" i="1"/>
  <c r="AH148" i="1"/>
  <c r="AF148" i="1"/>
  <c r="AD148" i="1"/>
  <c r="AB148" i="1"/>
  <c r="Z148" i="1"/>
  <c r="X148" i="1"/>
  <c r="V148" i="1"/>
  <c r="T148" i="1"/>
  <c r="Q148" i="1"/>
  <c r="N148" i="1"/>
  <c r="J148" i="1"/>
  <c r="AN147" i="1"/>
  <c r="AL147" i="1"/>
  <c r="AJ147" i="1"/>
  <c r="AH147" i="1"/>
  <c r="AF147" i="1"/>
  <c r="AD147" i="1"/>
  <c r="AB147" i="1"/>
  <c r="Z147" i="1"/>
  <c r="X147" i="1"/>
  <c r="V147" i="1"/>
  <c r="T147" i="1"/>
  <c r="Q147" i="1"/>
  <c r="N147" i="1"/>
  <c r="J147" i="1"/>
  <c r="AN146" i="1"/>
  <c r="AL146" i="1"/>
  <c r="AJ146" i="1"/>
  <c r="AH146" i="1"/>
  <c r="AF146" i="1"/>
  <c r="AD146" i="1"/>
  <c r="AB146" i="1"/>
  <c r="Z146" i="1"/>
  <c r="X146" i="1"/>
  <c r="V146" i="1"/>
  <c r="T146" i="1"/>
  <c r="Q146" i="1"/>
  <c r="N146" i="1"/>
  <c r="J146" i="1"/>
  <c r="AN145" i="1"/>
  <c r="AL145" i="1"/>
  <c r="AJ145" i="1"/>
  <c r="AH145" i="1"/>
  <c r="AF145" i="1"/>
  <c r="AD145" i="1"/>
  <c r="AB145" i="1"/>
  <c r="Z145" i="1"/>
  <c r="X145" i="1"/>
  <c r="V145" i="1"/>
  <c r="T145" i="1"/>
  <c r="Q145" i="1"/>
  <c r="N145" i="1"/>
  <c r="J145" i="1"/>
  <c r="AN144" i="1"/>
  <c r="AL144" i="1"/>
  <c r="AJ144" i="1"/>
  <c r="AH144" i="1"/>
  <c r="AF144" i="1"/>
  <c r="AD144" i="1"/>
  <c r="AB144" i="1"/>
  <c r="Z144" i="1"/>
  <c r="X144" i="1"/>
  <c r="V144" i="1"/>
  <c r="T144" i="1"/>
  <c r="Q144" i="1"/>
  <c r="N144" i="1"/>
  <c r="J144" i="1"/>
  <c r="AN143" i="1"/>
  <c r="AL143" i="1"/>
  <c r="AJ143" i="1"/>
  <c r="AH143" i="1"/>
  <c r="AF143" i="1"/>
  <c r="AD143" i="1"/>
  <c r="AB143" i="1"/>
  <c r="Z143" i="1"/>
  <c r="X143" i="1"/>
  <c r="V143" i="1"/>
  <c r="T143" i="1"/>
  <c r="Q143" i="1"/>
  <c r="N143" i="1"/>
  <c r="J143" i="1"/>
  <c r="AN142" i="1"/>
  <c r="AL142" i="1"/>
  <c r="AJ142" i="1"/>
  <c r="AH142" i="1"/>
  <c r="AF142" i="1"/>
  <c r="AD142" i="1"/>
  <c r="AB142" i="1"/>
  <c r="Z142" i="1"/>
  <c r="X142" i="1"/>
  <c r="V142" i="1"/>
  <c r="T142" i="1"/>
  <c r="Q142" i="1"/>
  <c r="N142" i="1"/>
  <c r="J142" i="1"/>
  <c r="AN141" i="1"/>
  <c r="AL141" i="1"/>
  <c r="AJ141" i="1"/>
  <c r="AH141" i="1"/>
  <c r="AF141" i="1"/>
  <c r="AD141" i="1"/>
  <c r="AB141" i="1"/>
  <c r="Z141" i="1"/>
  <c r="X141" i="1"/>
  <c r="V141" i="1"/>
  <c r="T141" i="1"/>
  <c r="Q141" i="1"/>
  <c r="N141" i="1"/>
  <c r="J141" i="1"/>
  <c r="AN140" i="1"/>
  <c r="AL140" i="1"/>
  <c r="AJ140" i="1"/>
  <c r="AH140" i="1"/>
  <c r="AF140" i="1"/>
  <c r="AD140" i="1"/>
  <c r="AB140" i="1"/>
  <c r="Z140" i="1"/>
  <c r="X140" i="1"/>
  <c r="V140" i="1"/>
  <c r="T140" i="1"/>
  <c r="Q140" i="1"/>
  <c r="N140" i="1"/>
  <c r="J140" i="1"/>
  <c r="AN139" i="1"/>
  <c r="AL139" i="1"/>
  <c r="AJ139" i="1"/>
  <c r="AH139" i="1"/>
  <c r="AF139" i="1"/>
  <c r="AD139" i="1"/>
  <c r="AB139" i="1"/>
  <c r="Z139" i="1"/>
  <c r="X139" i="1"/>
  <c r="V139" i="1"/>
  <c r="T139" i="1"/>
  <c r="Q139" i="1"/>
  <c r="N139" i="1"/>
  <c r="J139" i="1"/>
  <c r="AN138" i="1"/>
  <c r="AL138" i="1"/>
  <c r="AJ138" i="1"/>
  <c r="AH138" i="1"/>
  <c r="AF138" i="1"/>
  <c r="AD138" i="1"/>
  <c r="AB138" i="1"/>
  <c r="Z138" i="1"/>
  <c r="X138" i="1"/>
  <c r="V138" i="1"/>
  <c r="T138" i="1"/>
  <c r="Q138" i="1"/>
  <c r="N138" i="1"/>
  <c r="J138" i="1"/>
  <c r="AN137" i="1"/>
  <c r="AL137" i="1"/>
  <c r="AJ137" i="1"/>
  <c r="AH137" i="1"/>
  <c r="AF137" i="1"/>
  <c r="AD137" i="1"/>
  <c r="AB137" i="1"/>
  <c r="Z137" i="1"/>
  <c r="X137" i="1"/>
  <c r="V137" i="1"/>
  <c r="T137" i="1"/>
  <c r="Q137" i="1"/>
  <c r="N137" i="1"/>
  <c r="J137" i="1"/>
  <c r="AN136" i="1"/>
  <c r="AL136" i="1"/>
  <c r="AJ136" i="1"/>
  <c r="AH136" i="1"/>
  <c r="AF136" i="1"/>
  <c r="AD136" i="1"/>
  <c r="AB136" i="1"/>
  <c r="Z136" i="1"/>
  <c r="X136" i="1"/>
  <c r="V136" i="1"/>
  <c r="T136" i="1"/>
  <c r="Q136" i="1"/>
  <c r="N136" i="1"/>
  <c r="J136" i="1"/>
  <c r="AN135" i="1"/>
  <c r="AL135" i="1"/>
  <c r="AJ135" i="1"/>
  <c r="AH135" i="1"/>
  <c r="AF135" i="1"/>
  <c r="AD135" i="1"/>
  <c r="AB135" i="1"/>
  <c r="Z135" i="1"/>
  <c r="X135" i="1"/>
  <c r="V135" i="1"/>
  <c r="T135" i="1"/>
  <c r="Q135" i="1"/>
  <c r="N135" i="1"/>
  <c r="J135" i="1"/>
  <c r="AN134" i="1"/>
  <c r="AL134" i="1"/>
  <c r="AJ134" i="1"/>
  <c r="AH134" i="1"/>
  <c r="AF134" i="1"/>
  <c r="AD134" i="1"/>
  <c r="AB134" i="1"/>
  <c r="Z134" i="1"/>
  <c r="X134" i="1"/>
  <c r="V134" i="1"/>
  <c r="T134" i="1"/>
  <c r="Q134" i="1"/>
  <c r="N134" i="1"/>
  <c r="J134" i="1"/>
  <c r="AN133" i="1"/>
  <c r="AL133" i="1"/>
  <c r="AJ133" i="1"/>
  <c r="AH133" i="1"/>
  <c r="AF133" i="1"/>
  <c r="AD133" i="1"/>
  <c r="AB133" i="1"/>
  <c r="Z133" i="1"/>
  <c r="X133" i="1"/>
  <c r="V133" i="1"/>
  <c r="T133" i="1"/>
  <c r="Q133" i="1"/>
  <c r="N133" i="1"/>
  <c r="J133" i="1"/>
  <c r="AN132" i="1"/>
  <c r="AL132" i="1"/>
  <c r="AJ132" i="1"/>
  <c r="AH132" i="1"/>
  <c r="AF132" i="1"/>
  <c r="AD132" i="1"/>
  <c r="AB132" i="1"/>
  <c r="Z132" i="1"/>
  <c r="X132" i="1"/>
  <c r="V132" i="1"/>
  <c r="T132" i="1"/>
  <c r="Q132" i="1"/>
  <c r="N132" i="1"/>
  <c r="J132" i="1"/>
  <c r="AN131" i="1"/>
  <c r="AL131" i="1"/>
  <c r="AJ131" i="1"/>
  <c r="AH131" i="1"/>
  <c r="AF131" i="1"/>
  <c r="AD131" i="1"/>
  <c r="AB131" i="1"/>
  <c r="Z131" i="1"/>
  <c r="X131" i="1"/>
  <c r="V131" i="1"/>
  <c r="T131" i="1"/>
  <c r="Q131" i="1"/>
  <c r="N131" i="1"/>
  <c r="J131" i="1"/>
  <c r="AN130" i="1"/>
  <c r="AL130" i="1"/>
  <c r="AJ130" i="1"/>
  <c r="AH130" i="1"/>
  <c r="AF130" i="1"/>
  <c r="AD130" i="1"/>
  <c r="AB130" i="1"/>
  <c r="Z130" i="1"/>
  <c r="X130" i="1"/>
  <c r="V130" i="1"/>
  <c r="T130" i="1"/>
  <c r="Q130" i="1"/>
  <c r="N130" i="1"/>
  <c r="J130" i="1"/>
  <c r="AN129" i="1"/>
  <c r="AL129" i="1"/>
  <c r="AJ129" i="1"/>
  <c r="AH129" i="1"/>
  <c r="AF129" i="1"/>
  <c r="AD129" i="1"/>
  <c r="AB129" i="1"/>
  <c r="Z129" i="1"/>
  <c r="X129" i="1"/>
  <c r="V129" i="1"/>
  <c r="T129" i="1"/>
  <c r="Q129" i="1"/>
  <c r="N129" i="1"/>
  <c r="J129" i="1"/>
  <c r="AN128" i="1"/>
  <c r="AL128" i="1"/>
  <c r="AJ128" i="1"/>
  <c r="AH128" i="1"/>
  <c r="AF128" i="1"/>
  <c r="AD128" i="1"/>
  <c r="AB128" i="1"/>
  <c r="Z128" i="1"/>
  <c r="X128" i="1"/>
  <c r="V128" i="1"/>
  <c r="T128" i="1"/>
  <c r="Q128" i="1"/>
  <c r="N128" i="1"/>
  <c r="J128" i="1"/>
  <c r="AN127" i="1"/>
  <c r="AL127" i="1"/>
  <c r="AJ127" i="1"/>
  <c r="AH127" i="1"/>
  <c r="AF127" i="1"/>
  <c r="AD127" i="1"/>
  <c r="AB127" i="1"/>
  <c r="Z127" i="1"/>
  <c r="X127" i="1"/>
  <c r="V127" i="1"/>
  <c r="T127" i="1"/>
  <c r="Q127" i="1"/>
  <c r="N127" i="1"/>
  <c r="J127" i="1"/>
  <c r="AN126" i="1"/>
  <c r="AL126" i="1"/>
  <c r="AJ126" i="1"/>
  <c r="AH126" i="1"/>
  <c r="AF126" i="1"/>
  <c r="AD126" i="1"/>
  <c r="AB126" i="1"/>
  <c r="Z126" i="1"/>
  <c r="X126" i="1"/>
  <c r="V126" i="1"/>
  <c r="T126" i="1"/>
  <c r="Q126" i="1"/>
  <c r="N126" i="1"/>
  <c r="J126" i="1"/>
  <c r="AN125" i="1"/>
  <c r="AL125" i="1"/>
  <c r="AJ125" i="1"/>
  <c r="AH125" i="1"/>
  <c r="AF125" i="1"/>
  <c r="AD125" i="1"/>
  <c r="AB125" i="1"/>
  <c r="Z125" i="1"/>
  <c r="X125" i="1"/>
  <c r="V125" i="1"/>
  <c r="T125" i="1"/>
  <c r="Q125" i="1"/>
  <c r="N125" i="1"/>
  <c r="J125" i="1"/>
  <c r="AN124" i="1"/>
  <c r="AL124" i="1"/>
  <c r="AJ124" i="1"/>
  <c r="AH124" i="1"/>
  <c r="AF124" i="1"/>
  <c r="AD124" i="1"/>
  <c r="AB124" i="1"/>
  <c r="Z124" i="1"/>
  <c r="X124" i="1"/>
  <c r="V124" i="1"/>
  <c r="T124" i="1"/>
  <c r="Q124" i="1"/>
  <c r="N124" i="1"/>
  <c r="J124" i="1"/>
  <c r="AN123" i="1"/>
  <c r="AL123" i="1"/>
  <c r="AJ123" i="1"/>
  <c r="AH123" i="1"/>
  <c r="AF123" i="1"/>
  <c r="AD123" i="1"/>
  <c r="AB123" i="1"/>
  <c r="Z123" i="1"/>
  <c r="X123" i="1"/>
  <c r="V123" i="1"/>
  <c r="T123" i="1"/>
  <c r="Q123" i="1"/>
  <c r="N123" i="1"/>
  <c r="J123" i="1"/>
  <c r="AN122" i="1"/>
  <c r="AL122" i="1"/>
  <c r="AJ122" i="1"/>
  <c r="AH122" i="1"/>
  <c r="AF122" i="1"/>
  <c r="AD122" i="1"/>
  <c r="AB122" i="1"/>
  <c r="Z122" i="1"/>
  <c r="X122" i="1"/>
  <c r="V122" i="1"/>
  <c r="T122" i="1"/>
  <c r="Q122" i="1"/>
  <c r="N122" i="1"/>
  <c r="J122" i="1"/>
  <c r="AN121" i="1"/>
  <c r="AL121" i="1"/>
  <c r="AJ121" i="1"/>
  <c r="AH121" i="1"/>
  <c r="AF121" i="1"/>
  <c r="AD121" i="1"/>
  <c r="AB121" i="1"/>
  <c r="Z121" i="1"/>
  <c r="X121" i="1"/>
  <c r="V121" i="1"/>
  <c r="T121" i="1"/>
  <c r="Q121" i="1"/>
  <c r="N121" i="1"/>
  <c r="J121" i="1"/>
  <c r="AN120" i="1"/>
  <c r="AL120" i="1"/>
  <c r="AJ120" i="1"/>
  <c r="AH120" i="1"/>
  <c r="AF120" i="1"/>
  <c r="AD120" i="1"/>
  <c r="AB120" i="1"/>
  <c r="Z120" i="1"/>
  <c r="X120" i="1"/>
  <c r="V120" i="1"/>
  <c r="T120" i="1"/>
  <c r="Q120" i="1"/>
  <c r="N120" i="1"/>
  <c r="J120" i="1"/>
  <c r="AN119" i="1"/>
  <c r="AL119" i="1"/>
  <c r="AJ119" i="1"/>
  <c r="AH119" i="1"/>
  <c r="AF119" i="1"/>
  <c r="AD119" i="1"/>
  <c r="AB119" i="1"/>
  <c r="Z119" i="1"/>
  <c r="X119" i="1"/>
  <c r="V119" i="1"/>
  <c r="T119" i="1"/>
  <c r="Q119" i="1"/>
  <c r="N119" i="1"/>
  <c r="J119" i="1"/>
  <c r="AN118" i="1"/>
  <c r="AL118" i="1"/>
  <c r="AJ118" i="1"/>
  <c r="AH118" i="1"/>
  <c r="AF118" i="1"/>
  <c r="AD118" i="1"/>
  <c r="AB118" i="1"/>
  <c r="Z118" i="1"/>
  <c r="X118" i="1"/>
  <c r="V118" i="1"/>
  <c r="T118" i="1"/>
  <c r="Q118" i="1"/>
  <c r="N118" i="1"/>
  <c r="J118" i="1"/>
  <c r="AN117" i="1"/>
  <c r="AL117" i="1"/>
  <c r="AJ117" i="1"/>
  <c r="AH117" i="1"/>
  <c r="AF117" i="1"/>
  <c r="AD117" i="1"/>
  <c r="AB117" i="1"/>
  <c r="Z117" i="1"/>
  <c r="X117" i="1"/>
  <c r="V117" i="1"/>
  <c r="T117" i="1"/>
  <c r="Q117" i="1"/>
  <c r="N117" i="1"/>
  <c r="J117" i="1"/>
  <c r="AN116" i="1"/>
  <c r="AL116" i="1"/>
  <c r="AJ116" i="1"/>
  <c r="AH116" i="1"/>
  <c r="AF116" i="1"/>
  <c r="AD116" i="1"/>
  <c r="AB116" i="1"/>
  <c r="Z116" i="1"/>
  <c r="X116" i="1"/>
  <c r="V116" i="1"/>
  <c r="T116" i="1"/>
  <c r="Q116" i="1"/>
  <c r="N116" i="1"/>
  <c r="J116" i="1"/>
  <c r="AN115" i="1"/>
  <c r="AL115" i="1"/>
  <c r="AJ115" i="1"/>
  <c r="AH115" i="1"/>
  <c r="AF115" i="1"/>
  <c r="AD115" i="1"/>
  <c r="AB115" i="1"/>
  <c r="Z115" i="1"/>
  <c r="X115" i="1"/>
  <c r="V115" i="1"/>
  <c r="T115" i="1"/>
  <c r="Q115" i="1"/>
  <c r="N115" i="1"/>
  <c r="J115" i="1"/>
  <c r="AN114" i="1"/>
  <c r="AL114" i="1"/>
  <c r="AJ114" i="1"/>
  <c r="AH114" i="1"/>
  <c r="AF114" i="1"/>
  <c r="AD114" i="1"/>
  <c r="AB114" i="1"/>
  <c r="Z114" i="1"/>
  <c r="X114" i="1"/>
  <c r="V114" i="1"/>
  <c r="T114" i="1"/>
  <c r="Q114" i="1"/>
  <c r="N114" i="1"/>
  <c r="J114" i="1"/>
  <c r="AN113" i="1"/>
  <c r="AL113" i="1"/>
  <c r="AJ113" i="1"/>
  <c r="AH113" i="1"/>
  <c r="AF113" i="1"/>
  <c r="AD113" i="1"/>
  <c r="AB113" i="1"/>
  <c r="Z113" i="1"/>
  <c r="X113" i="1"/>
  <c r="V113" i="1"/>
  <c r="T113" i="1"/>
  <c r="Q113" i="1"/>
  <c r="N113" i="1"/>
  <c r="J113" i="1"/>
  <c r="AN112" i="1"/>
  <c r="AL112" i="1"/>
  <c r="AJ112" i="1"/>
  <c r="AH112" i="1"/>
  <c r="AF112" i="1"/>
  <c r="AD112" i="1"/>
  <c r="AB112" i="1"/>
  <c r="Z112" i="1"/>
  <c r="X112" i="1"/>
  <c r="V112" i="1"/>
  <c r="T112" i="1"/>
  <c r="Q112" i="1"/>
  <c r="N112" i="1"/>
  <c r="J112" i="1"/>
  <c r="AN111" i="1"/>
  <c r="AL111" i="1"/>
  <c r="AJ111" i="1"/>
  <c r="AH111" i="1"/>
  <c r="AF111" i="1"/>
  <c r="AD111" i="1"/>
  <c r="AB111" i="1"/>
  <c r="Z111" i="1"/>
  <c r="X111" i="1"/>
  <c r="V111" i="1"/>
  <c r="T111" i="1"/>
  <c r="Q111" i="1"/>
  <c r="N111" i="1"/>
  <c r="J111" i="1"/>
  <c r="AN110" i="1"/>
  <c r="AL110" i="1"/>
  <c r="AJ110" i="1"/>
  <c r="AH110" i="1"/>
  <c r="AF110" i="1"/>
  <c r="AD110" i="1"/>
  <c r="AB110" i="1"/>
  <c r="Z110" i="1"/>
  <c r="X110" i="1"/>
  <c r="V110" i="1"/>
  <c r="T110" i="1"/>
  <c r="Q110" i="1"/>
  <c r="N110" i="1"/>
  <c r="J110" i="1"/>
  <c r="AN109" i="1"/>
  <c r="AL109" i="1"/>
  <c r="AJ109" i="1"/>
  <c r="AH109" i="1"/>
  <c r="AF109" i="1"/>
  <c r="AD109" i="1"/>
  <c r="AB109" i="1"/>
  <c r="Z109" i="1"/>
  <c r="X109" i="1"/>
  <c r="V109" i="1"/>
  <c r="T109" i="1"/>
  <c r="Q109" i="1"/>
  <c r="N109" i="1"/>
  <c r="J109" i="1"/>
  <c r="AN108" i="1"/>
  <c r="AL108" i="1"/>
  <c r="AJ108" i="1"/>
  <c r="AH108" i="1"/>
  <c r="AF108" i="1"/>
  <c r="AD108" i="1"/>
  <c r="AB108" i="1"/>
  <c r="Z108" i="1"/>
  <c r="X108" i="1"/>
  <c r="V108" i="1"/>
  <c r="T108" i="1"/>
  <c r="Q108" i="1"/>
  <c r="N108" i="1"/>
  <c r="J108" i="1"/>
  <c r="AN107" i="1"/>
  <c r="AL107" i="1"/>
  <c r="AJ107" i="1"/>
  <c r="AH107" i="1"/>
  <c r="AF107" i="1"/>
  <c r="AD107" i="1"/>
  <c r="AB107" i="1"/>
  <c r="Z107" i="1"/>
  <c r="X107" i="1"/>
  <c r="V107" i="1"/>
  <c r="T107" i="1"/>
  <c r="Q107" i="1"/>
  <c r="N107" i="1"/>
  <c r="J107" i="1"/>
  <c r="AN106" i="1"/>
  <c r="AL106" i="1"/>
  <c r="AJ106" i="1"/>
  <c r="AH106" i="1"/>
  <c r="AF106" i="1"/>
  <c r="AD106" i="1"/>
  <c r="AB106" i="1"/>
  <c r="Z106" i="1"/>
  <c r="X106" i="1"/>
  <c r="V106" i="1"/>
  <c r="T106" i="1"/>
  <c r="Q106" i="1"/>
  <c r="N106" i="1"/>
  <c r="J106" i="1"/>
  <c r="AN105" i="1"/>
  <c r="AL105" i="1"/>
  <c r="AJ105" i="1"/>
  <c r="AH105" i="1"/>
  <c r="AF105" i="1"/>
  <c r="AD105" i="1"/>
  <c r="AB105" i="1"/>
  <c r="Z105" i="1"/>
  <c r="X105" i="1"/>
  <c r="V105" i="1"/>
  <c r="T105" i="1"/>
  <c r="Q105" i="1"/>
  <c r="N105" i="1"/>
  <c r="J105" i="1"/>
  <c r="AN104" i="1"/>
  <c r="AL104" i="1"/>
  <c r="AJ104" i="1"/>
  <c r="AH104" i="1"/>
  <c r="AF104" i="1"/>
  <c r="AD104" i="1"/>
  <c r="AB104" i="1"/>
  <c r="Z104" i="1"/>
  <c r="X104" i="1"/>
  <c r="V104" i="1"/>
  <c r="T104" i="1"/>
  <c r="Q104" i="1"/>
  <c r="N104" i="1"/>
  <c r="J104" i="1"/>
  <c r="AN103" i="1"/>
  <c r="AL103" i="1"/>
  <c r="AJ103" i="1"/>
  <c r="AH103" i="1"/>
  <c r="AF103" i="1"/>
  <c r="AD103" i="1"/>
  <c r="AB103" i="1"/>
  <c r="Z103" i="1"/>
  <c r="X103" i="1"/>
  <c r="V103" i="1"/>
  <c r="T103" i="1"/>
  <c r="Q103" i="1"/>
  <c r="N103" i="1"/>
  <c r="J103" i="1"/>
  <c r="AN102" i="1"/>
  <c r="AL102" i="1"/>
  <c r="AJ102" i="1"/>
  <c r="AH102" i="1"/>
  <c r="AF102" i="1"/>
  <c r="AD102" i="1"/>
  <c r="AB102" i="1"/>
  <c r="Z102" i="1"/>
  <c r="X102" i="1"/>
  <c r="V102" i="1"/>
  <c r="T102" i="1"/>
  <c r="Q102" i="1"/>
  <c r="N102" i="1"/>
  <c r="J102" i="1"/>
  <c r="AN101" i="1"/>
  <c r="AL101" i="1"/>
  <c r="AJ101" i="1"/>
  <c r="AH101" i="1"/>
  <c r="AF101" i="1"/>
  <c r="AD101" i="1"/>
  <c r="AB101" i="1"/>
  <c r="Z101" i="1"/>
  <c r="X101" i="1"/>
  <c r="V101" i="1"/>
  <c r="T101" i="1"/>
  <c r="Q101" i="1"/>
  <c r="N101" i="1"/>
  <c r="J101" i="1"/>
  <c r="AN100" i="1"/>
  <c r="AL100" i="1"/>
  <c r="AJ100" i="1"/>
  <c r="AH100" i="1"/>
  <c r="AF100" i="1"/>
  <c r="AD100" i="1"/>
  <c r="AB100" i="1"/>
  <c r="Z100" i="1"/>
  <c r="X100" i="1"/>
  <c r="V100" i="1"/>
  <c r="T100" i="1"/>
  <c r="Q100" i="1"/>
  <c r="N100" i="1"/>
  <c r="J100" i="1"/>
  <c r="AN99" i="1"/>
  <c r="AL99" i="1"/>
  <c r="AJ99" i="1"/>
  <c r="AH99" i="1"/>
  <c r="AF99" i="1"/>
  <c r="AD99" i="1"/>
  <c r="AB99" i="1"/>
  <c r="Z99" i="1"/>
  <c r="X99" i="1"/>
  <c r="V99" i="1"/>
  <c r="T99" i="1"/>
  <c r="Q99" i="1"/>
  <c r="N99" i="1"/>
  <c r="J99" i="1"/>
  <c r="AN98" i="1"/>
  <c r="AL98" i="1"/>
  <c r="AJ98" i="1"/>
  <c r="AH98" i="1"/>
  <c r="AF98" i="1"/>
  <c r="AD98" i="1"/>
  <c r="AB98" i="1"/>
  <c r="Z98" i="1"/>
  <c r="X98" i="1"/>
  <c r="V98" i="1"/>
  <c r="T98" i="1"/>
  <c r="Q98" i="1"/>
  <c r="N98" i="1"/>
  <c r="J98" i="1"/>
  <c r="AN97" i="1"/>
  <c r="AL97" i="1"/>
  <c r="AJ97" i="1"/>
  <c r="AH97" i="1"/>
  <c r="AF97" i="1"/>
  <c r="AD97" i="1"/>
  <c r="AB97" i="1"/>
  <c r="Z97" i="1"/>
  <c r="X97" i="1"/>
  <c r="V97" i="1"/>
  <c r="T97" i="1"/>
  <c r="Q97" i="1"/>
  <c r="N97" i="1"/>
  <c r="J97" i="1"/>
  <c r="AN96" i="1"/>
  <c r="AL96" i="1"/>
  <c r="AJ96" i="1"/>
  <c r="AH96" i="1"/>
  <c r="AF96" i="1"/>
  <c r="AD96" i="1"/>
  <c r="AB96" i="1"/>
  <c r="Z96" i="1"/>
  <c r="X96" i="1"/>
  <c r="V96" i="1"/>
  <c r="T96" i="1"/>
  <c r="Q96" i="1"/>
  <c r="N96" i="1"/>
  <c r="J96" i="1"/>
  <c r="AN95" i="1"/>
  <c r="AL95" i="1"/>
  <c r="AJ95" i="1"/>
  <c r="AH95" i="1"/>
  <c r="AF95" i="1"/>
  <c r="AD95" i="1"/>
  <c r="AB95" i="1"/>
  <c r="Z95" i="1"/>
  <c r="X95" i="1"/>
  <c r="V95" i="1"/>
  <c r="T95" i="1"/>
  <c r="Q95" i="1"/>
  <c r="N95" i="1"/>
  <c r="J95" i="1"/>
  <c r="AN94" i="1"/>
  <c r="AL94" i="1"/>
  <c r="AJ94" i="1"/>
  <c r="AH94" i="1"/>
  <c r="AF94" i="1"/>
  <c r="AD94" i="1"/>
  <c r="AB94" i="1"/>
  <c r="Z94" i="1"/>
  <c r="X94" i="1"/>
  <c r="V94" i="1"/>
  <c r="T94" i="1"/>
  <c r="Q94" i="1"/>
  <c r="N94" i="1"/>
  <c r="J94" i="1"/>
  <c r="AN93" i="1"/>
  <c r="AL93" i="1"/>
  <c r="AJ93" i="1"/>
  <c r="AH93" i="1"/>
  <c r="AF93" i="1"/>
  <c r="AD93" i="1"/>
  <c r="AB93" i="1"/>
  <c r="Z93" i="1"/>
  <c r="X93" i="1"/>
  <c r="V93" i="1"/>
  <c r="T93" i="1"/>
  <c r="Q93" i="1"/>
  <c r="N93" i="1"/>
  <c r="J93" i="1"/>
  <c r="AN92" i="1"/>
  <c r="AL92" i="1"/>
  <c r="AJ92" i="1"/>
  <c r="AH92" i="1"/>
  <c r="AF92" i="1"/>
  <c r="AD92" i="1"/>
  <c r="AB92" i="1"/>
  <c r="Z92" i="1"/>
  <c r="X92" i="1"/>
  <c r="V92" i="1"/>
  <c r="T92" i="1"/>
  <c r="Q92" i="1"/>
  <c r="N92" i="1"/>
  <c r="J92" i="1"/>
  <c r="AN91" i="1"/>
  <c r="AL91" i="1"/>
  <c r="AJ91" i="1"/>
  <c r="AH91" i="1"/>
  <c r="AF91" i="1"/>
  <c r="AD91" i="1"/>
  <c r="AB91" i="1"/>
  <c r="Z91" i="1"/>
  <c r="X91" i="1"/>
  <c r="V91" i="1"/>
  <c r="T91" i="1"/>
  <c r="Q91" i="1"/>
  <c r="N91" i="1"/>
  <c r="J91" i="1"/>
  <c r="AN90" i="1"/>
  <c r="AL90" i="1"/>
  <c r="AJ90" i="1"/>
  <c r="AH90" i="1"/>
  <c r="AF90" i="1"/>
  <c r="AD90" i="1"/>
  <c r="AB90" i="1"/>
  <c r="Z90" i="1"/>
  <c r="X90" i="1"/>
  <c r="V90" i="1"/>
  <c r="T90" i="1"/>
  <c r="Q90" i="1"/>
  <c r="N90" i="1"/>
  <c r="J90" i="1"/>
  <c r="AN89" i="1"/>
  <c r="AL89" i="1"/>
  <c r="AJ89" i="1"/>
  <c r="AH89" i="1"/>
  <c r="AF89" i="1"/>
  <c r="AD89" i="1"/>
  <c r="AB89" i="1"/>
  <c r="Z89" i="1"/>
  <c r="X89" i="1"/>
  <c r="V89" i="1"/>
  <c r="T89" i="1"/>
  <c r="Q89" i="1"/>
  <c r="N89" i="1"/>
  <c r="J89" i="1"/>
  <c r="AN88" i="1"/>
  <c r="AL88" i="1"/>
  <c r="AJ88" i="1"/>
  <c r="AH88" i="1"/>
  <c r="AF88" i="1"/>
  <c r="AD88" i="1"/>
  <c r="AB88" i="1"/>
  <c r="Z88" i="1"/>
  <c r="X88" i="1"/>
  <c r="V88" i="1"/>
  <c r="T88" i="1"/>
  <c r="Q88" i="1"/>
  <c r="N88" i="1"/>
  <c r="J88" i="1"/>
  <c r="AN87" i="1"/>
  <c r="AL87" i="1"/>
  <c r="AJ87" i="1"/>
  <c r="AH87" i="1"/>
  <c r="AF87" i="1"/>
  <c r="AD87" i="1"/>
  <c r="AB87" i="1"/>
  <c r="Z87" i="1"/>
  <c r="X87" i="1"/>
  <c r="V87" i="1"/>
  <c r="T87" i="1"/>
  <c r="Q87" i="1"/>
  <c r="N87" i="1"/>
  <c r="J87" i="1"/>
  <c r="AN86" i="1"/>
  <c r="AL86" i="1"/>
  <c r="AJ86" i="1"/>
  <c r="AH86" i="1"/>
  <c r="AF86" i="1"/>
  <c r="AD86" i="1"/>
  <c r="AB86" i="1"/>
  <c r="Z86" i="1"/>
  <c r="X86" i="1"/>
  <c r="V86" i="1"/>
  <c r="T86" i="1"/>
  <c r="Q86" i="1"/>
  <c r="N86" i="1"/>
  <c r="J86" i="1"/>
  <c r="Q85" i="1"/>
  <c r="N85" i="1"/>
  <c r="J85" i="1"/>
  <c r="Q84" i="1"/>
  <c r="N84" i="1"/>
  <c r="J84" i="1"/>
  <c r="Q83" i="1"/>
  <c r="N83" i="1"/>
  <c r="J83" i="1"/>
  <c r="Q82" i="1"/>
  <c r="N82" i="1"/>
  <c r="J82" i="1"/>
  <c r="AN81" i="1"/>
  <c r="AL81" i="1"/>
  <c r="AH81" i="1"/>
  <c r="AF81" i="1"/>
  <c r="AD81" i="1"/>
  <c r="X81" i="1"/>
  <c r="V81" i="1"/>
  <c r="T81" i="1"/>
  <c r="Q81" i="1"/>
  <c r="N81" i="1"/>
  <c r="J81" i="1"/>
  <c r="Q80" i="1"/>
  <c r="N80" i="1"/>
  <c r="J80" i="1"/>
  <c r="Q79" i="1"/>
  <c r="N79" i="1"/>
  <c r="J79" i="1"/>
  <c r="Q78" i="1"/>
  <c r="N78" i="1"/>
  <c r="J78" i="1"/>
  <c r="Q77" i="1"/>
  <c r="N77" i="1"/>
  <c r="J77" i="1"/>
  <c r="Q76" i="1"/>
  <c r="N76" i="1"/>
  <c r="J76" i="1"/>
  <c r="Q75" i="1"/>
  <c r="N75" i="1"/>
  <c r="J75" i="1"/>
  <c r="Q74" i="1"/>
  <c r="N74" i="1"/>
  <c r="J74" i="1"/>
  <c r="Q73" i="1"/>
  <c r="N73" i="1"/>
  <c r="J73" i="1"/>
  <c r="Q72" i="1"/>
  <c r="N72" i="1"/>
  <c r="J72" i="1"/>
  <c r="Q71" i="1"/>
  <c r="N71" i="1"/>
  <c r="J71" i="1"/>
  <c r="Q70" i="1"/>
  <c r="N70" i="1"/>
  <c r="J70" i="1"/>
  <c r="Q69" i="1"/>
  <c r="N69" i="1"/>
  <c r="J69" i="1"/>
  <c r="Q68" i="1"/>
  <c r="N68" i="1"/>
  <c r="J68" i="1"/>
  <c r="Q67" i="1"/>
  <c r="N67" i="1"/>
  <c r="J67" i="1"/>
  <c r="Q66" i="1"/>
  <c r="N66" i="1"/>
  <c r="J66" i="1"/>
  <c r="Q65" i="1"/>
  <c r="N65" i="1"/>
  <c r="J65" i="1"/>
  <c r="Q64" i="1"/>
  <c r="N64" i="1"/>
  <c r="J64" i="1"/>
  <c r="Q63" i="1"/>
  <c r="N63" i="1"/>
  <c r="J63" i="1"/>
  <c r="Q62" i="1"/>
  <c r="N62" i="1"/>
  <c r="J62" i="1"/>
  <c r="Q61" i="1"/>
  <c r="N61" i="1"/>
  <c r="J61" i="1"/>
  <c r="AN60" i="1"/>
  <c r="AL60" i="1"/>
  <c r="Q60" i="1"/>
  <c r="N60" i="1"/>
  <c r="J60" i="1"/>
  <c r="Q59" i="1"/>
  <c r="N59" i="1"/>
  <c r="J59" i="1"/>
  <c r="Q58" i="1"/>
  <c r="N58" i="1"/>
  <c r="J58" i="1"/>
  <c r="Q57" i="1"/>
  <c r="N57" i="1"/>
  <c r="J57" i="1"/>
  <c r="Q56" i="1"/>
  <c r="N56" i="1"/>
  <c r="J56" i="1"/>
  <c r="Q55" i="1"/>
  <c r="N55" i="1"/>
  <c r="J55" i="1"/>
  <c r="Q54" i="1"/>
  <c r="N54" i="1"/>
  <c r="J54" i="1"/>
  <c r="Q53" i="1"/>
  <c r="N53" i="1"/>
  <c r="J53" i="1"/>
  <c r="Q52" i="1"/>
  <c r="N52" i="1"/>
  <c r="J52" i="1"/>
  <c r="Q51" i="1"/>
  <c r="N51" i="1"/>
  <c r="J51" i="1"/>
  <c r="Q50" i="1"/>
  <c r="N50" i="1"/>
  <c r="J50" i="1"/>
  <c r="Q49" i="1"/>
  <c r="N49" i="1"/>
  <c r="J49" i="1"/>
  <c r="Q48" i="1"/>
  <c r="N48" i="1"/>
  <c r="J48" i="1"/>
  <c r="Q47" i="1"/>
  <c r="N47" i="1"/>
  <c r="J47" i="1"/>
  <c r="Q46" i="1"/>
  <c r="N46" i="1"/>
  <c r="J46" i="1"/>
  <c r="Q45" i="1"/>
  <c r="N45" i="1"/>
  <c r="J45" i="1"/>
  <c r="Q44" i="1"/>
  <c r="N44" i="1"/>
  <c r="J44" i="1"/>
  <c r="Q43" i="1"/>
  <c r="N43" i="1"/>
  <c r="J43" i="1"/>
  <c r="Q42" i="1"/>
  <c r="N42" i="1"/>
  <c r="J42" i="1"/>
  <c r="Q41" i="1"/>
  <c r="N41" i="1"/>
  <c r="J41" i="1"/>
  <c r="Q40" i="1"/>
  <c r="N40" i="1"/>
  <c r="J40" i="1"/>
  <c r="Q39" i="1"/>
  <c r="N39" i="1"/>
  <c r="J39" i="1"/>
  <c r="Q38" i="1"/>
  <c r="N38" i="1"/>
  <c r="J38" i="1"/>
  <c r="Q37" i="1"/>
  <c r="N37" i="1"/>
  <c r="J37" i="1"/>
  <c r="Q36" i="1"/>
  <c r="N36" i="1"/>
  <c r="J36" i="1"/>
  <c r="Q35" i="1"/>
  <c r="N35" i="1"/>
  <c r="J35" i="1"/>
  <c r="Q34" i="1"/>
  <c r="N34" i="1"/>
  <c r="J34" i="1"/>
  <c r="Q33" i="1"/>
  <c r="N33" i="1"/>
  <c r="J33" i="1"/>
  <c r="Q32" i="1"/>
  <c r="N32" i="1"/>
  <c r="J32" i="1"/>
  <c r="Q31" i="1"/>
  <c r="N31" i="1"/>
  <c r="J31" i="1"/>
  <c r="Q30" i="1"/>
  <c r="N30" i="1"/>
  <c r="J30" i="1"/>
  <c r="Q29" i="1"/>
  <c r="N29" i="1"/>
  <c r="J29" i="1"/>
  <c r="Q28" i="1"/>
  <c r="N28" i="1"/>
  <c r="J28" i="1"/>
  <c r="Q27" i="1"/>
  <c r="N27" i="1"/>
  <c r="J27" i="1"/>
  <c r="Q26" i="1"/>
  <c r="N26" i="1"/>
  <c r="J26" i="1"/>
  <c r="Q25" i="1"/>
  <c r="N25" i="1"/>
  <c r="J25" i="1"/>
  <c r="Q24" i="1"/>
  <c r="N24" i="1"/>
  <c r="Q23" i="1"/>
  <c r="N23" i="1"/>
  <c r="Q22" i="1"/>
  <c r="N22" i="1"/>
  <c r="Q21" i="1"/>
  <c r="N21" i="1"/>
  <c r="J21" i="1"/>
  <c r="Q20" i="1"/>
  <c r="N20" i="1"/>
  <c r="J20" i="1"/>
  <c r="Q19" i="1"/>
  <c r="N19" i="1"/>
  <c r="J19" i="1"/>
  <c r="Q18" i="1"/>
  <c r="N18" i="1"/>
  <c r="J18" i="1"/>
  <c r="Q17" i="1"/>
  <c r="N17" i="1"/>
  <c r="J17" i="1"/>
  <c r="Q16" i="1"/>
  <c r="N16" i="1"/>
  <c r="J16" i="1"/>
  <c r="Q15" i="1"/>
  <c r="N15" i="1"/>
  <c r="J15" i="1"/>
  <c r="Q14" i="1"/>
  <c r="N14" i="1"/>
  <c r="J14" i="1"/>
  <c r="Q13" i="1"/>
  <c r="N13" i="1"/>
  <c r="J13" i="1"/>
  <c r="Q12" i="1"/>
  <c r="N12" i="1"/>
  <c r="J12" i="1"/>
  <c r="Q11" i="1"/>
  <c r="N11" i="1"/>
  <c r="J11" i="1"/>
  <c r="Q10" i="1"/>
  <c r="N10" i="1"/>
  <c r="J10" i="1"/>
  <c r="Q9" i="1"/>
  <c r="J9" i="1"/>
  <c r="AO8" i="1"/>
  <c r="AW8" i="1"/>
  <c r="D8" i="1"/>
  <c r="C8" i="1"/>
  <c r="AX8" i="1"/>
  <c r="V80" i="1" l="1"/>
  <c r="AN80" i="1"/>
  <c r="AD80" i="1"/>
  <c r="X80" i="1"/>
  <c r="AF80" i="1"/>
  <c r="AL80" i="1"/>
  <c r="AH80" i="1"/>
  <c r="T80" i="1"/>
  <c r="AJ75" i="1"/>
  <c r="V75" i="1"/>
  <c r="V74" i="1"/>
  <c r="V84" i="1"/>
  <c r="V83" i="1"/>
  <c r="V78" i="1"/>
  <c r="V77" i="1"/>
  <c r="V85" i="1"/>
  <c r="V82" i="1"/>
  <c r="V79" i="1"/>
  <c r="V76" i="1"/>
  <c r="AN74" i="1"/>
  <c r="AN65" i="1"/>
  <c r="AN85" i="1"/>
  <c r="AN84" i="1"/>
  <c r="AN83" i="1"/>
  <c r="AN82" i="1"/>
  <c r="AN79" i="1"/>
  <c r="AN78" i="1"/>
  <c r="AN77" i="1"/>
  <c r="AN76" i="1"/>
  <c r="AN75" i="1"/>
  <c r="AD75" i="1"/>
  <c r="AD74" i="1"/>
  <c r="AD85" i="1"/>
  <c r="AD84" i="1"/>
  <c r="AD83" i="1"/>
  <c r="AD82" i="1"/>
  <c r="AD79" i="1"/>
  <c r="AD78" i="1"/>
  <c r="AD77" i="1"/>
  <c r="AD76" i="1"/>
  <c r="X84" i="1"/>
  <c r="X83" i="1"/>
  <c r="X82" i="1"/>
  <c r="X79" i="1"/>
  <c r="X78" i="1"/>
  <c r="X77" i="1"/>
  <c r="X76" i="1"/>
  <c r="X75" i="1"/>
  <c r="X74" i="1"/>
  <c r="X85" i="1"/>
  <c r="AF85" i="1"/>
  <c r="AF84" i="1"/>
  <c r="AF83" i="1"/>
  <c r="AF82" i="1"/>
  <c r="AF79" i="1"/>
  <c r="AF78" i="1"/>
  <c r="AF77" i="1"/>
  <c r="AF76" i="1"/>
  <c r="AF75" i="1"/>
  <c r="AF74" i="1"/>
  <c r="AL85" i="1"/>
  <c r="AL84" i="1"/>
  <c r="AL83" i="1"/>
  <c r="AL82" i="1"/>
  <c r="AL79" i="1"/>
  <c r="AL78" i="1"/>
  <c r="AL77" i="1"/>
  <c r="AL75" i="1"/>
  <c r="AL74" i="1"/>
  <c r="AL76" i="1"/>
  <c r="AL65" i="1"/>
  <c r="AH75" i="1"/>
  <c r="AH74" i="1"/>
  <c r="AH65" i="1"/>
  <c r="AH85" i="1"/>
  <c r="AH82" i="1"/>
  <c r="AH79" i="1"/>
  <c r="AH76" i="1"/>
  <c r="AH84" i="1"/>
  <c r="AH83" i="1"/>
  <c r="AH78" i="1"/>
  <c r="AH77" i="1"/>
  <c r="T85" i="1"/>
  <c r="T84" i="1"/>
  <c r="T83" i="1"/>
  <c r="T82" i="1"/>
  <c r="T79" i="1"/>
  <c r="T78" i="1"/>
  <c r="T77" i="1"/>
  <c r="T76" i="1"/>
  <c r="T75" i="1"/>
  <c r="T74" i="1"/>
  <c r="AB85" i="1"/>
  <c r="AB81" i="1"/>
  <c r="AB77" i="1"/>
  <c r="AB82" i="1"/>
  <c r="AB78" i="1"/>
  <c r="AB74" i="1"/>
  <c r="AB83" i="1"/>
  <c r="AB79" i="1"/>
  <c r="AB80" i="1"/>
  <c r="AB76" i="1"/>
  <c r="AB75" i="1"/>
  <c r="AB84" i="1"/>
  <c r="Z84" i="1"/>
  <c r="Z80" i="1"/>
  <c r="Z76" i="1"/>
  <c r="Z75" i="1"/>
  <c r="Z85" i="1"/>
  <c r="Z81" i="1"/>
  <c r="Z77" i="1"/>
  <c r="Z82" i="1"/>
  <c r="Z78" i="1"/>
  <c r="Z74" i="1"/>
  <c r="Z83" i="1"/>
  <c r="Z79" i="1"/>
  <c r="AJ85" i="1"/>
  <c r="AJ81" i="1"/>
  <c r="AJ77" i="1"/>
  <c r="AJ65" i="1"/>
  <c r="AJ60" i="1"/>
  <c r="AJ80" i="1"/>
  <c r="AJ82" i="1"/>
  <c r="AJ78" i="1"/>
  <c r="AJ74" i="1"/>
  <c r="AJ79" i="1"/>
  <c r="AJ83" i="1"/>
  <c r="AJ84" i="1"/>
  <c r="AJ76" i="1"/>
  <c r="AN45" i="1"/>
  <c r="AN25" i="1"/>
  <c r="AN72" i="1"/>
  <c r="AH60" i="1"/>
  <c r="AF65" i="1"/>
  <c r="AN67" i="1"/>
  <c r="AN59" i="1"/>
  <c r="AN51" i="1"/>
  <c r="AN43" i="1"/>
  <c r="AN35" i="1"/>
  <c r="AN64" i="1"/>
  <c r="AN56" i="1"/>
  <c r="AN48" i="1"/>
  <c r="AN40" i="1"/>
  <c r="AN32" i="1"/>
  <c r="AN70" i="1"/>
  <c r="AN61" i="1"/>
  <c r="AN57" i="1"/>
  <c r="AN49" i="1"/>
  <c r="AN41" i="1"/>
  <c r="AN33" i="1"/>
  <c r="AN23" i="1"/>
  <c r="AN55" i="1"/>
  <c r="AN47" i="1"/>
  <c r="AN39" i="1"/>
  <c r="AN31" i="1"/>
  <c r="AN19" i="1"/>
  <c r="AN44" i="1"/>
  <c r="AN42" i="1"/>
  <c r="AN29" i="1"/>
  <c r="AN22" i="1"/>
  <c r="AN62" i="1"/>
  <c r="AN68" i="1"/>
  <c r="AN66" i="1"/>
  <c r="AN54" i="1"/>
  <c r="AN12" i="1"/>
  <c r="AN73" i="1"/>
  <c r="AN58" i="1"/>
  <c r="AN27" i="1"/>
  <c r="AN24" i="1"/>
  <c r="AN9" i="1"/>
  <c r="AN38" i="1"/>
  <c r="AN26" i="1"/>
  <c r="AN20" i="1"/>
  <c r="AN15" i="1"/>
  <c r="AN11" i="1"/>
  <c r="AN36" i="1"/>
  <c r="AN14" i="1"/>
  <c r="AN63" i="1"/>
  <c r="AN18" i="1"/>
  <c r="AN50" i="1"/>
  <c r="AN34" i="1"/>
  <c r="AN28" i="1"/>
  <c r="AN17" i="1"/>
  <c r="AN13" i="1"/>
  <c r="AN46" i="1"/>
  <c r="AN30" i="1"/>
  <c r="AN53" i="1"/>
  <c r="AN37" i="1"/>
  <c r="AN71" i="1"/>
  <c r="AN52" i="1"/>
  <c r="AN21" i="1"/>
  <c r="AN69" i="1"/>
  <c r="AN16" i="1"/>
  <c r="AN10" i="1"/>
  <c r="AF71" i="1"/>
  <c r="AF63" i="1"/>
  <c r="AF55" i="1"/>
  <c r="AF47" i="1"/>
  <c r="AF39" i="1"/>
  <c r="AF31" i="1"/>
  <c r="AF68" i="1"/>
  <c r="AF60" i="1"/>
  <c r="AF52" i="1"/>
  <c r="AF44" i="1"/>
  <c r="AF36" i="1"/>
  <c r="AF28" i="1"/>
  <c r="AF73" i="1"/>
  <c r="AF64" i="1"/>
  <c r="AF66" i="1"/>
  <c r="AF62" i="1"/>
  <c r="AF53" i="1"/>
  <c r="AF45" i="1"/>
  <c r="AF37" i="1"/>
  <c r="AF27" i="1"/>
  <c r="AF26" i="1"/>
  <c r="AF23" i="1"/>
  <c r="AF15" i="1"/>
  <c r="AF51" i="1"/>
  <c r="AF40" i="1"/>
  <c r="AF34" i="1"/>
  <c r="AF20" i="1"/>
  <c r="AF9" i="1"/>
  <c r="AF59" i="1"/>
  <c r="AF61" i="1"/>
  <c r="AF57" i="1"/>
  <c r="AF46" i="1"/>
  <c r="AF21" i="1"/>
  <c r="AF56" i="1"/>
  <c r="AF50" i="1"/>
  <c r="AF35" i="1"/>
  <c r="AF69" i="1"/>
  <c r="AF29" i="1"/>
  <c r="AF14" i="1"/>
  <c r="AF12" i="1"/>
  <c r="AF38" i="1"/>
  <c r="AF18" i="1"/>
  <c r="AF32" i="1"/>
  <c r="AF17" i="1"/>
  <c r="AF30" i="1"/>
  <c r="AF19" i="1"/>
  <c r="AF24" i="1"/>
  <c r="AF67" i="1"/>
  <c r="AF54" i="1"/>
  <c r="AF16" i="1"/>
  <c r="AF10" i="1"/>
  <c r="AF58" i="1"/>
  <c r="AF11" i="1"/>
  <c r="AF72" i="1"/>
  <c r="AF43" i="1"/>
  <c r="AF42" i="1"/>
  <c r="AF22" i="1"/>
  <c r="AF48" i="1"/>
  <c r="AF41" i="1"/>
  <c r="AF33" i="1"/>
  <c r="AF25" i="1"/>
  <c r="AF13" i="1"/>
  <c r="AF70" i="1"/>
  <c r="AF49" i="1"/>
  <c r="X67" i="1"/>
  <c r="X59" i="1"/>
  <c r="X51" i="1"/>
  <c r="X43" i="1"/>
  <c r="X35" i="1"/>
  <c r="X72" i="1"/>
  <c r="X64" i="1"/>
  <c r="X56" i="1"/>
  <c r="X48" i="1"/>
  <c r="X40" i="1"/>
  <c r="X32" i="1"/>
  <c r="X71" i="1"/>
  <c r="X54" i="1"/>
  <c r="X46" i="1"/>
  <c r="X38" i="1"/>
  <c r="X30" i="1"/>
  <c r="X29" i="1"/>
  <c r="X28" i="1"/>
  <c r="X27" i="1"/>
  <c r="X26" i="1"/>
  <c r="X23" i="1"/>
  <c r="X19" i="1"/>
  <c r="X60" i="1"/>
  <c r="X58" i="1"/>
  <c r="X47" i="1"/>
  <c r="X65" i="1"/>
  <c r="X63" i="1"/>
  <c r="X73" i="1"/>
  <c r="X69" i="1"/>
  <c r="X49" i="1"/>
  <c r="X45" i="1"/>
  <c r="X17" i="1"/>
  <c r="X16" i="1"/>
  <c r="X15" i="1"/>
  <c r="X14" i="1"/>
  <c r="X13" i="1"/>
  <c r="X12" i="1"/>
  <c r="X44" i="1"/>
  <c r="X42" i="1"/>
  <c r="X31" i="1"/>
  <c r="X20" i="1"/>
  <c r="X9" i="1"/>
  <c r="X24" i="1"/>
  <c r="X21" i="1"/>
  <c r="X61" i="1"/>
  <c r="X70" i="1"/>
  <c r="X53" i="1"/>
  <c r="X52" i="1"/>
  <c r="X37" i="1"/>
  <c r="X36" i="1"/>
  <c r="X11" i="1"/>
  <c r="X68" i="1"/>
  <c r="X55" i="1"/>
  <c r="X39" i="1"/>
  <c r="X62" i="1"/>
  <c r="X33" i="1"/>
  <c r="X22" i="1"/>
  <c r="X66" i="1"/>
  <c r="X18" i="1"/>
  <c r="X10" i="1"/>
  <c r="X50" i="1"/>
  <c r="X34" i="1"/>
  <c r="X57" i="1"/>
  <c r="X41" i="1"/>
  <c r="X25" i="1"/>
  <c r="AJ69" i="1"/>
  <c r="AJ61" i="1"/>
  <c r="AJ53" i="1"/>
  <c r="AJ45" i="1"/>
  <c r="AJ37" i="1"/>
  <c r="AJ66" i="1"/>
  <c r="AJ58" i="1"/>
  <c r="AJ50" i="1"/>
  <c r="AJ42" i="1"/>
  <c r="AJ34" i="1"/>
  <c r="AJ26" i="1"/>
  <c r="AJ52" i="1"/>
  <c r="AJ44" i="1"/>
  <c r="AJ36" i="1"/>
  <c r="AJ71" i="1"/>
  <c r="AJ67" i="1"/>
  <c r="AJ54" i="1"/>
  <c r="AJ46" i="1"/>
  <c r="AJ38" i="1"/>
  <c r="AJ30" i="1"/>
  <c r="AJ21" i="1"/>
  <c r="AJ13" i="1"/>
  <c r="AJ28" i="1"/>
  <c r="AJ25" i="1"/>
  <c r="AJ70" i="1"/>
  <c r="AJ68" i="1"/>
  <c r="AJ72" i="1"/>
  <c r="AJ59" i="1"/>
  <c r="AJ48" i="1"/>
  <c r="AJ33" i="1"/>
  <c r="AJ31" i="1"/>
  <c r="AJ62" i="1"/>
  <c r="AJ17" i="1"/>
  <c r="AJ16" i="1"/>
  <c r="AJ15" i="1"/>
  <c r="AJ14" i="1"/>
  <c r="AJ11" i="1"/>
  <c r="AJ63" i="1"/>
  <c r="AJ55" i="1"/>
  <c r="AJ51" i="1"/>
  <c r="AJ35" i="1"/>
  <c r="AJ23" i="1"/>
  <c r="AJ18" i="1"/>
  <c r="AJ40" i="1"/>
  <c r="AJ39" i="1"/>
  <c r="AJ29" i="1"/>
  <c r="AJ12" i="1"/>
  <c r="AJ10" i="1"/>
  <c r="AJ73" i="1"/>
  <c r="AJ20" i="1"/>
  <c r="AJ43" i="1"/>
  <c r="AJ22" i="1"/>
  <c r="AJ64" i="1"/>
  <c r="AJ56" i="1"/>
  <c r="AJ49" i="1"/>
  <c r="AJ41" i="1"/>
  <c r="AJ57" i="1"/>
  <c r="AJ32" i="1"/>
  <c r="AJ19" i="1"/>
  <c r="AJ9" i="1"/>
  <c r="AJ47" i="1"/>
  <c r="AJ24" i="1"/>
  <c r="AJ27" i="1"/>
  <c r="AB73" i="1"/>
  <c r="AB65" i="1"/>
  <c r="AB57" i="1"/>
  <c r="AB49" i="1"/>
  <c r="AB41" i="1"/>
  <c r="AB33" i="1"/>
  <c r="AB70" i="1"/>
  <c r="AB62" i="1"/>
  <c r="AB54" i="1"/>
  <c r="AB46" i="1"/>
  <c r="AB38" i="1"/>
  <c r="AB30" i="1"/>
  <c r="AB72" i="1"/>
  <c r="AB63" i="1"/>
  <c r="AB58" i="1"/>
  <c r="AB50" i="1"/>
  <c r="AB42" i="1"/>
  <c r="AB34" i="1"/>
  <c r="AB61" i="1"/>
  <c r="AB17" i="1"/>
  <c r="AB69" i="1"/>
  <c r="AB67" i="1"/>
  <c r="AB27" i="1"/>
  <c r="AB24" i="1"/>
  <c r="AB11" i="1"/>
  <c r="AB71" i="1"/>
  <c r="AB55" i="1"/>
  <c r="AB53" i="1"/>
  <c r="AB51" i="1"/>
  <c r="AB40" i="1"/>
  <c r="AB36" i="1"/>
  <c r="AB19" i="1"/>
  <c r="AB18" i="1"/>
  <c r="AB10" i="1"/>
  <c r="AB68" i="1"/>
  <c r="AB29" i="1"/>
  <c r="AB39" i="1"/>
  <c r="AB66" i="1"/>
  <c r="AB44" i="1"/>
  <c r="AB23" i="1"/>
  <c r="AB14" i="1"/>
  <c r="AB48" i="1"/>
  <c r="AB25" i="1"/>
  <c r="AB56" i="1"/>
  <c r="AB32" i="1"/>
  <c r="AB47" i="1"/>
  <c r="AB21" i="1"/>
  <c r="AB35" i="1"/>
  <c r="AB45" i="1"/>
  <c r="AB16" i="1"/>
  <c r="AB12" i="1"/>
  <c r="AB26" i="1"/>
  <c r="AB20" i="1"/>
  <c r="AB59" i="1"/>
  <c r="AB43" i="1"/>
  <c r="AB28" i="1"/>
  <c r="AB22" i="1"/>
  <c r="AB60" i="1"/>
  <c r="AB37" i="1"/>
  <c r="AB64" i="1"/>
  <c r="AB52" i="1"/>
  <c r="AB31" i="1"/>
  <c r="AB15" i="1"/>
  <c r="AB13" i="1"/>
  <c r="AB9" i="1"/>
  <c r="T69" i="1"/>
  <c r="T61" i="1"/>
  <c r="T53" i="1"/>
  <c r="T45" i="1"/>
  <c r="T37" i="1"/>
  <c r="T66" i="1"/>
  <c r="T58" i="1"/>
  <c r="T50" i="1"/>
  <c r="T42" i="1"/>
  <c r="T34" i="1"/>
  <c r="T26" i="1"/>
  <c r="T70" i="1"/>
  <c r="T25" i="1"/>
  <c r="T73" i="1"/>
  <c r="T68" i="1"/>
  <c r="T64" i="1"/>
  <c r="T59" i="1"/>
  <c r="T55" i="1"/>
  <c r="T51" i="1"/>
  <c r="T47" i="1"/>
  <c r="T43" i="1"/>
  <c r="T39" i="1"/>
  <c r="T35" i="1"/>
  <c r="T31" i="1"/>
  <c r="T21" i="1"/>
  <c r="T13" i="1"/>
  <c r="T62" i="1"/>
  <c r="T41" i="1"/>
  <c r="T22" i="1"/>
  <c r="T67" i="1"/>
  <c r="T60" i="1"/>
  <c r="T32" i="1"/>
  <c r="T30" i="1"/>
  <c r="T23" i="1"/>
  <c r="T63" i="1"/>
  <c r="T57" i="1"/>
  <c r="T19" i="1"/>
  <c r="T18" i="1"/>
  <c r="T11" i="1"/>
  <c r="T56" i="1"/>
  <c r="T52" i="1"/>
  <c r="T46" i="1"/>
  <c r="T36" i="1"/>
  <c r="T17" i="1"/>
  <c r="T15" i="1"/>
  <c r="T48" i="1"/>
  <c r="T28" i="1"/>
  <c r="T71" i="1"/>
  <c r="T40" i="1"/>
  <c r="T27" i="1"/>
  <c r="T24" i="1"/>
  <c r="T9" i="1"/>
  <c r="T72" i="1"/>
  <c r="T44" i="1"/>
  <c r="T29" i="1"/>
  <c r="T54" i="1"/>
  <c r="T38" i="1"/>
  <c r="T16" i="1"/>
  <c r="T14" i="1"/>
  <c r="T12" i="1"/>
  <c r="T10" i="1"/>
  <c r="T20" i="1"/>
  <c r="T65" i="1"/>
  <c r="T49" i="1"/>
  <c r="T33" i="1"/>
  <c r="Z66" i="1"/>
  <c r="Z58" i="1"/>
  <c r="Z50" i="1"/>
  <c r="Z42" i="1"/>
  <c r="Z34" i="1"/>
  <c r="Z71" i="1"/>
  <c r="Z63" i="1"/>
  <c r="Z55" i="1"/>
  <c r="Z47" i="1"/>
  <c r="Z39" i="1"/>
  <c r="Z31" i="1"/>
  <c r="Z67" i="1"/>
  <c r="Z22" i="1"/>
  <c r="Z69" i="1"/>
  <c r="Z65" i="1"/>
  <c r="Z60" i="1"/>
  <c r="Z52" i="1"/>
  <c r="Z44" i="1"/>
  <c r="Z36" i="1"/>
  <c r="Z18" i="1"/>
  <c r="Z73" i="1"/>
  <c r="Z49" i="1"/>
  <c r="Z45" i="1"/>
  <c r="Z43" i="1"/>
  <c r="Z32" i="1"/>
  <c r="Z17" i="1"/>
  <c r="Z16" i="1"/>
  <c r="Z15" i="1"/>
  <c r="Z14" i="1"/>
  <c r="Z13" i="1"/>
  <c r="Z12" i="1"/>
  <c r="Z61" i="1"/>
  <c r="Z38" i="1"/>
  <c r="Z27" i="1"/>
  <c r="Z24" i="1"/>
  <c r="Z11" i="1"/>
  <c r="Z72" i="1"/>
  <c r="Z70" i="1"/>
  <c r="Z59" i="1"/>
  <c r="Z48" i="1"/>
  <c r="Z33" i="1"/>
  <c r="Z25" i="1"/>
  <c r="Z21" i="1"/>
  <c r="Z68" i="1"/>
  <c r="Z30" i="1"/>
  <c r="Z54" i="1"/>
  <c r="Z35" i="1"/>
  <c r="Z10" i="1"/>
  <c r="Z64" i="1"/>
  <c r="Z56" i="1"/>
  <c r="Z46" i="1"/>
  <c r="Z19" i="1"/>
  <c r="Z9" i="1"/>
  <c r="Z62" i="1"/>
  <c r="Z51" i="1"/>
  <c r="Z29" i="1"/>
  <c r="Z53" i="1"/>
  <c r="Z23" i="1"/>
  <c r="Z26" i="1"/>
  <c r="Z20" i="1"/>
  <c r="Z57" i="1"/>
  <c r="Z41" i="1"/>
  <c r="Z28" i="1"/>
  <c r="Z40" i="1"/>
  <c r="Z37" i="1"/>
  <c r="V68" i="1"/>
  <c r="V60" i="1"/>
  <c r="V52" i="1"/>
  <c r="V44" i="1"/>
  <c r="V36" i="1"/>
  <c r="V73" i="1"/>
  <c r="V65" i="1"/>
  <c r="V57" i="1"/>
  <c r="V49" i="1"/>
  <c r="V41" i="1"/>
  <c r="V33" i="1"/>
  <c r="V25" i="1"/>
  <c r="V66" i="1"/>
  <c r="V62" i="1"/>
  <c r="V53" i="1"/>
  <c r="V45" i="1"/>
  <c r="V37" i="1"/>
  <c r="V24" i="1"/>
  <c r="V56" i="1"/>
  <c r="V48" i="1"/>
  <c r="V40" i="1"/>
  <c r="V32" i="1"/>
  <c r="V20" i="1"/>
  <c r="V30" i="1"/>
  <c r="V26" i="1"/>
  <c r="V23" i="1"/>
  <c r="V71" i="1"/>
  <c r="V69" i="1"/>
  <c r="V67" i="1"/>
  <c r="V58" i="1"/>
  <c r="V47" i="1"/>
  <c r="V43" i="1"/>
  <c r="V61" i="1"/>
  <c r="V46" i="1"/>
  <c r="V28" i="1"/>
  <c r="V10" i="1"/>
  <c r="V64" i="1"/>
  <c r="V27" i="1"/>
  <c r="V19" i="1"/>
  <c r="V11" i="1"/>
  <c r="V9" i="1"/>
  <c r="V55" i="1"/>
  <c r="V51" i="1"/>
  <c r="V39" i="1"/>
  <c r="V59" i="1"/>
  <c r="V70" i="1"/>
  <c r="V31" i="1"/>
  <c r="V17" i="1"/>
  <c r="V15" i="1"/>
  <c r="V13" i="1"/>
  <c r="V63" i="1"/>
  <c r="V21" i="1"/>
  <c r="V29" i="1"/>
  <c r="V50" i="1"/>
  <c r="V42" i="1"/>
  <c r="V54" i="1"/>
  <c r="V38" i="1"/>
  <c r="V35" i="1"/>
  <c r="V16" i="1"/>
  <c r="V14" i="1"/>
  <c r="V12" i="1"/>
  <c r="V72" i="1"/>
  <c r="V18" i="1"/>
  <c r="V34" i="1"/>
  <c r="V22" i="1"/>
  <c r="AL68" i="1"/>
  <c r="AL52" i="1"/>
  <c r="AL44" i="1"/>
  <c r="AL36" i="1"/>
  <c r="AL73" i="1"/>
  <c r="AL57" i="1"/>
  <c r="AL49" i="1"/>
  <c r="AL41" i="1"/>
  <c r="AL33" i="1"/>
  <c r="AL25" i="1"/>
  <c r="AL69" i="1"/>
  <c r="AL24" i="1"/>
  <c r="AL72" i="1"/>
  <c r="AL63" i="1"/>
  <c r="AL58" i="1"/>
  <c r="AL50" i="1"/>
  <c r="AL42" i="1"/>
  <c r="AL34" i="1"/>
  <c r="AL20" i="1"/>
  <c r="AL59" i="1"/>
  <c r="AL48" i="1"/>
  <c r="AL46" i="1"/>
  <c r="AL31" i="1"/>
  <c r="AL66" i="1"/>
  <c r="AL64" i="1"/>
  <c r="AL70" i="1"/>
  <c r="AL29" i="1"/>
  <c r="AL22" i="1"/>
  <c r="AL47" i="1"/>
  <c r="AL43" i="1"/>
  <c r="AL32" i="1"/>
  <c r="AL30" i="1"/>
  <c r="AL19" i="1"/>
  <c r="AL18" i="1"/>
  <c r="AL10" i="1"/>
  <c r="AL67" i="1"/>
  <c r="AL54" i="1"/>
  <c r="AL45" i="1"/>
  <c r="AL71" i="1"/>
  <c r="AL39" i="1"/>
  <c r="AL12" i="1"/>
  <c r="AL62" i="1"/>
  <c r="AL55" i="1"/>
  <c r="AL51" i="1"/>
  <c r="AL35" i="1"/>
  <c r="AL23" i="1"/>
  <c r="AL16" i="1"/>
  <c r="AL14" i="1"/>
  <c r="AL61" i="1"/>
  <c r="AL38" i="1"/>
  <c r="AL26" i="1"/>
  <c r="AL28" i="1"/>
  <c r="AL17" i="1"/>
  <c r="AL15" i="1"/>
  <c r="AL13" i="1"/>
  <c r="AL11" i="1"/>
  <c r="AL9" i="1"/>
  <c r="AL56" i="1"/>
  <c r="AL53" i="1"/>
  <c r="AL40" i="1"/>
  <c r="AL37" i="1"/>
  <c r="AL27" i="1"/>
  <c r="AL21" i="1"/>
  <c r="AH70" i="1"/>
  <c r="AH62" i="1"/>
  <c r="AH54" i="1"/>
  <c r="AH46" i="1"/>
  <c r="AH38" i="1"/>
  <c r="AH30" i="1"/>
  <c r="AH67" i="1"/>
  <c r="AH59" i="1"/>
  <c r="AH51" i="1"/>
  <c r="AH43" i="1"/>
  <c r="AH35" i="1"/>
  <c r="AH27" i="1"/>
  <c r="AH56" i="1"/>
  <c r="AH48" i="1"/>
  <c r="AH40" i="1"/>
  <c r="AH32" i="1"/>
  <c r="AH29" i="1"/>
  <c r="AH28" i="1"/>
  <c r="AH22" i="1"/>
  <c r="AH14" i="1"/>
  <c r="AH63" i="1"/>
  <c r="AH61" i="1"/>
  <c r="AH57" i="1"/>
  <c r="AH55" i="1"/>
  <c r="AH53" i="1"/>
  <c r="AH21" i="1"/>
  <c r="AH72" i="1"/>
  <c r="AH44" i="1"/>
  <c r="AH42" i="1"/>
  <c r="AH25" i="1"/>
  <c r="AH64" i="1"/>
  <c r="AH41" i="1"/>
  <c r="AH39" i="1"/>
  <c r="AH37" i="1"/>
  <c r="AH26" i="1"/>
  <c r="AH23" i="1"/>
  <c r="AH13" i="1"/>
  <c r="AH12" i="1"/>
  <c r="AH16" i="1"/>
  <c r="AH10" i="1"/>
  <c r="AH52" i="1"/>
  <c r="AH36" i="1"/>
  <c r="AH69" i="1"/>
  <c r="AH68" i="1"/>
  <c r="AH66" i="1"/>
  <c r="AH45" i="1"/>
  <c r="AH18" i="1"/>
  <c r="AH73" i="1"/>
  <c r="AH50" i="1"/>
  <c r="AH20" i="1"/>
  <c r="AH19" i="1"/>
  <c r="AH9" i="1"/>
  <c r="AH34" i="1"/>
  <c r="AH33" i="1"/>
  <c r="AH58" i="1"/>
  <c r="AH49" i="1"/>
  <c r="AH17" i="1"/>
  <c r="AH15" i="1"/>
  <c r="AH11" i="1"/>
  <c r="AH31" i="1"/>
  <c r="AH71" i="1"/>
  <c r="AH47" i="1"/>
  <c r="AH24" i="1"/>
  <c r="AD72" i="1"/>
  <c r="AD64" i="1"/>
  <c r="AD56" i="1"/>
  <c r="AD48" i="1"/>
  <c r="AD40" i="1"/>
  <c r="AD32" i="1"/>
  <c r="AD69" i="1"/>
  <c r="AD61" i="1"/>
  <c r="AD53" i="1"/>
  <c r="AD45" i="1"/>
  <c r="AD37" i="1"/>
  <c r="AD29" i="1"/>
  <c r="AD68" i="1"/>
  <c r="AD59" i="1"/>
  <c r="AD55" i="1"/>
  <c r="AD51" i="1"/>
  <c r="AD47" i="1"/>
  <c r="AD43" i="1"/>
  <c r="AD39" i="1"/>
  <c r="AD35" i="1"/>
  <c r="AD31" i="1"/>
  <c r="AD70" i="1"/>
  <c r="AD57" i="1"/>
  <c r="AD49" i="1"/>
  <c r="AD41" i="1"/>
  <c r="AD33" i="1"/>
  <c r="AD25" i="1"/>
  <c r="AD24" i="1"/>
  <c r="AD16" i="1"/>
  <c r="AD71" i="1"/>
  <c r="AD38" i="1"/>
  <c r="AD36" i="1"/>
  <c r="AD19" i="1"/>
  <c r="AD18" i="1"/>
  <c r="AD10" i="1"/>
  <c r="AD65" i="1"/>
  <c r="AD63" i="1"/>
  <c r="AD34" i="1"/>
  <c r="AD28" i="1"/>
  <c r="AD20" i="1"/>
  <c r="AD9" i="1"/>
  <c r="AD66" i="1"/>
  <c r="AD54" i="1"/>
  <c r="AD52" i="1"/>
  <c r="AD22" i="1"/>
  <c r="AD62" i="1"/>
  <c r="AD26" i="1"/>
  <c r="AD58" i="1"/>
  <c r="AD46" i="1"/>
  <c r="AD21" i="1"/>
  <c r="AD17" i="1"/>
  <c r="AD11" i="1"/>
  <c r="AD30" i="1"/>
  <c r="AD27" i="1"/>
  <c r="AD44" i="1"/>
  <c r="AD23" i="1"/>
  <c r="AD14" i="1"/>
  <c r="AD12" i="1"/>
  <c r="AD67" i="1"/>
  <c r="AD73" i="1"/>
  <c r="AD50" i="1"/>
  <c r="AD60" i="1"/>
  <c r="AD42" i="1"/>
  <c r="AD15" i="1"/>
  <c r="AD13" i="1"/>
  <c r="W7" i="1"/>
  <c r="U7" i="1"/>
</calcChain>
</file>

<file path=xl/sharedStrings.xml><?xml version="1.0" encoding="utf-8"?>
<sst xmlns="http://schemas.openxmlformats.org/spreadsheetml/2006/main" count="336" uniqueCount="291">
  <si>
    <t>Benchmark:</t>
  </si>
  <si>
    <t>Thousands</t>
  </si>
  <si>
    <t>12M</t>
  </si>
  <si>
    <t>1M</t>
  </si>
  <si>
    <t>3M</t>
  </si>
  <si>
    <t>6M</t>
  </si>
  <si>
    <t>24M</t>
  </si>
  <si>
    <t>36M</t>
  </si>
  <si>
    <t>48M</t>
  </si>
  <si>
    <t>60M</t>
  </si>
  <si>
    <t>Nome</t>
  </si>
  <si>
    <t>Índices</t>
  </si>
  <si>
    <t>Bancos</t>
  </si>
  <si>
    <t>Planilha auxiliar não modificar</t>
  </si>
  <si>
    <t>▲ BMK (p.p)</t>
  </si>
  <si>
    <t>AGRO&lt;XBUE&gt;</t>
  </si>
  <si>
    <t>ALUA&lt;XBUE&gt;</t>
  </si>
  <si>
    <t>AUSO&lt;XBUE&gt;</t>
  </si>
  <si>
    <t>BHIP&lt;XBUE&gt;</t>
  </si>
  <si>
    <t>BMA&lt;XBUE&gt;</t>
  </si>
  <si>
    <t>BPAT&lt;XBUE&gt;</t>
  </si>
  <si>
    <t>BRIO&lt;XBUE&gt;</t>
  </si>
  <si>
    <t>BBAR&lt;XBUE&gt;</t>
  </si>
  <si>
    <t>GAMI&lt;XBUE&gt;</t>
  </si>
  <si>
    <t>ESME&lt;XBUE&gt;</t>
  </si>
  <si>
    <t>BOLT&lt;XBUE&gt;</t>
  </si>
  <si>
    <t>BYMA&lt;XBUE&gt;</t>
  </si>
  <si>
    <t>CVH&lt;XBUE&gt;</t>
  </si>
  <si>
    <t>CGPA2&lt;XBUE&gt;</t>
  </si>
  <si>
    <t>CAPX&lt;XBUE&gt;</t>
  </si>
  <si>
    <t>CARC&lt;XBUE&gt;</t>
  </si>
  <si>
    <t>CADO&lt;XBUE&gt;</t>
  </si>
  <si>
    <t>CELU&lt;XBUE&gt;</t>
  </si>
  <si>
    <t>CEPU&lt;XBUE&gt;</t>
  </si>
  <si>
    <t>COME&lt;XBUE&gt;</t>
  </si>
  <si>
    <t>CTIO&lt;XBUE&gt;</t>
  </si>
  <si>
    <t>CRES&lt;XBUE&gt;</t>
  </si>
  <si>
    <t>DGCU2&lt;XBUE&gt;</t>
  </si>
  <si>
    <t>DOME&lt;XBUE&gt;</t>
  </si>
  <si>
    <t>DYCA&lt;XBUE&gt;</t>
  </si>
  <si>
    <t>EDN&lt;XBUE&gt;</t>
  </si>
  <si>
    <t>EDSH&lt;XBUE&gt;</t>
  </si>
  <si>
    <t>EDLH&lt;XBUE&gt;</t>
  </si>
  <si>
    <t>EMDE&lt;XBUE&gt;</t>
  </si>
  <si>
    <t>CECO2&lt;XBUE&gt;</t>
  </si>
  <si>
    <t>FERR&lt;XBUE&gt;</t>
  </si>
  <si>
    <t>FIPL&lt;XBUE&gt;</t>
  </si>
  <si>
    <t>GARO&lt;XBUE&gt;</t>
  </si>
  <si>
    <t>GBAN&lt;XBUE&gt;</t>
  </si>
  <si>
    <t>GRIM&lt;XBUE&gt;</t>
  </si>
  <si>
    <t>GCLA&lt;XBUE&gt;</t>
  </si>
  <si>
    <t>OEST&lt;XBUE&gt;</t>
  </si>
  <si>
    <t>GGAL&lt;XBUE&gt;</t>
  </si>
  <si>
    <t>VALO&lt;XBUE&gt;</t>
  </si>
  <si>
    <t>SUPV&lt;XBUE&gt;</t>
  </si>
  <si>
    <t>HAVA&lt;XBUE&gt;</t>
  </si>
  <si>
    <t>HARG&lt;XBUE&gt;</t>
  </si>
  <si>
    <t>PATA&lt;XBUE&gt;</t>
  </si>
  <si>
    <t>ROSE&lt;XBUE&gt;</t>
  </si>
  <si>
    <t>INAG&lt;XBUE&gt;</t>
  </si>
  <si>
    <t>INTR&lt;XBUE&gt;</t>
  </si>
  <si>
    <t>INVJ&lt;XBUE&gt;</t>
  </si>
  <si>
    <t>IRSA&lt;XBUE&gt;</t>
  </si>
  <si>
    <t>IRCP&lt;XBUE&gt;</t>
  </si>
  <si>
    <t>RICH&lt;XBUE&gt;</t>
  </si>
  <si>
    <t>LEDE&lt;XBUE&gt;</t>
  </si>
  <si>
    <t>LOMA&lt;XBUE&gt;</t>
  </si>
  <si>
    <t>LONG&lt;XBUE&gt;</t>
  </si>
  <si>
    <t>MERA&lt;XBUE&gt;</t>
  </si>
  <si>
    <t>METR&lt;XBUE&gt;</t>
  </si>
  <si>
    <t>MIRG&lt;XBUE&gt;</t>
  </si>
  <si>
    <t>MOLA&lt;XBUE&gt;</t>
  </si>
  <si>
    <t>MOLI&lt;XBUE&gt;</t>
  </si>
  <si>
    <t>MORI&lt;XBUE&gt;</t>
  </si>
  <si>
    <t>PAMP&lt;XBUE&gt;</t>
  </si>
  <si>
    <t>PGR&lt;XBUE&gt;</t>
  </si>
  <si>
    <t>POLL&lt;XBUE&gt;</t>
  </si>
  <si>
    <t>RIGO&lt;XBUE&gt;</t>
  </si>
  <si>
    <t>SAMI&lt;XBUE&gt;</t>
  </si>
  <si>
    <t>SEMI&lt;XBUE&gt;</t>
  </si>
  <si>
    <t>TECO2&lt;XBUE&gt;</t>
  </si>
  <si>
    <t>TXAR&lt;XBUE&gt;</t>
  </si>
  <si>
    <t>TGLT&lt;XBUE&gt;</t>
  </si>
  <si>
    <t>TRAN&lt;XBUE&gt;</t>
  </si>
  <si>
    <t>TGNO4&lt;XBUE&gt;</t>
  </si>
  <si>
    <t>TGSU2&lt;XBUE&gt;</t>
  </si>
  <si>
    <t>YPFD&lt;XBUE&gt;</t>
  </si>
  <si>
    <t>Agrometal</t>
  </si>
  <si>
    <t>Aluar</t>
  </si>
  <si>
    <t>Autopistas del Sol</t>
  </si>
  <si>
    <t>Banco Hipotecario</t>
  </si>
  <si>
    <t>Banco Macro S.A.</t>
  </si>
  <si>
    <t>Banco Patagonia</t>
  </si>
  <si>
    <t>Banco Santander Rio</t>
  </si>
  <si>
    <t>Bbva S. A.</t>
  </si>
  <si>
    <t>B-Gaming Sa</t>
  </si>
  <si>
    <t>Bodegas Esmeralda</t>
  </si>
  <si>
    <t>Boldt</t>
  </si>
  <si>
    <t>Bolsas Y Mercados Argentinos S.A.</t>
  </si>
  <si>
    <t>Cablevisión Holding S.A.</t>
  </si>
  <si>
    <t>Camuzzi Gas Pamp.</t>
  </si>
  <si>
    <t>Capex</t>
  </si>
  <si>
    <t>Carboclor S.A.</t>
  </si>
  <si>
    <t>Carlos Casado</t>
  </si>
  <si>
    <t>Celulosa</t>
  </si>
  <si>
    <t>Central Puerto</t>
  </si>
  <si>
    <t>Comercial del Plata</t>
  </si>
  <si>
    <t>Consultatio</t>
  </si>
  <si>
    <t>Cresud</t>
  </si>
  <si>
    <t>Distr Gas Cuyana</t>
  </si>
  <si>
    <t>Domec</t>
  </si>
  <si>
    <t>Dycasa</t>
  </si>
  <si>
    <t>Edenor</t>
  </si>
  <si>
    <t>Edesa Holding S.A.</t>
  </si>
  <si>
    <t>Edesal Holding S.A.</t>
  </si>
  <si>
    <t>Emdersa</t>
  </si>
  <si>
    <t>Enel Generacion Costanera S.A.</t>
  </si>
  <si>
    <t>Ferrum</t>
  </si>
  <si>
    <t>Fiplasto</t>
  </si>
  <si>
    <t>Garovaglio</t>
  </si>
  <si>
    <t>Gas Natural Ban</t>
  </si>
  <si>
    <t>Grimoldi</t>
  </si>
  <si>
    <t>Grupo Clarin</t>
  </si>
  <si>
    <t>Grupo Concesionario del Oeste S.A.</t>
  </si>
  <si>
    <t>Grupo Fin. Galicia</t>
  </si>
  <si>
    <t>Grupo Financiero Valores Sociedad Anonima</t>
  </si>
  <si>
    <t>Grupo Supervielle S.A.</t>
  </si>
  <si>
    <t>Havanna Holding S.A.</t>
  </si>
  <si>
    <t>Holcim Argentina</t>
  </si>
  <si>
    <t>Import. Y Export. de La Patagonia</t>
  </si>
  <si>
    <t>Instituto Rosenbusch</t>
  </si>
  <si>
    <t>Insumos Agroquímicos S.A.</t>
  </si>
  <si>
    <t>Introductora</t>
  </si>
  <si>
    <t>Inversora Juramento</t>
  </si>
  <si>
    <t>Irsa Inversiones Y Representaciones S.A.</t>
  </si>
  <si>
    <t>Irsa Propiedades Comerciales S.A Ex Alto Palermo</t>
  </si>
  <si>
    <t>Laboratorios Richmond S.A.C.I.F.</t>
  </si>
  <si>
    <t>Ledesma</t>
  </si>
  <si>
    <t>Loma Negra</t>
  </si>
  <si>
    <t>Longvie</t>
  </si>
  <si>
    <t>Meranol</t>
  </si>
  <si>
    <t>Metrogas</t>
  </si>
  <si>
    <t>Mirgor</t>
  </si>
  <si>
    <t>Molinos Agro S.A.</t>
  </si>
  <si>
    <t>Molinos Rio</t>
  </si>
  <si>
    <t>Morixe</t>
  </si>
  <si>
    <t>Pampa Energia S.A.</t>
  </si>
  <si>
    <t>Phoenix Global Resources Plc</t>
  </si>
  <si>
    <t>Polledo</t>
  </si>
  <si>
    <t>Rigolleau</t>
  </si>
  <si>
    <t>San Miguel</t>
  </si>
  <si>
    <t>Semino, Mol J</t>
  </si>
  <si>
    <t>Telecom Argentina S.A.</t>
  </si>
  <si>
    <t>Ternium Argentina</t>
  </si>
  <si>
    <t>Tglt S.A.</t>
  </si>
  <si>
    <t>Transener</t>
  </si>
  <si>
    <t>Transp Gas de Norte</t>
  </si>
  <si>
    <t>Transp Gas Sur</t>
  </si>
  <si>
    <t>Ypf S.A.</t>
  </si>
  <si>
    <t>AGRO</t>
  </si>
  <si>
    <t>ALUA</t>
  </si>
  <si>
    <t>AUSO</t>
  </si>
  <si>
    <t>BHIP</t>
  </si>
  <si>
    <t>BMA</t>
  </si>
  <si>
    <t>BPAT</t>
  </si>
  <si>
    <t>BRIO</t>
  </si>
  <si>
    <t>BBAR</t>
  </si>
  <si>
    <t>GAMI</t>
  </si>
  <si>
    <t>ESME</t>
  </si>
  <si>
    <t>BOLT</t>
  </si>
  <si>
    <t>BYMA</t>
  </si>
  <si>
    <t>CVH</t>
  </si>
  <si>
    <t>CGPA2</t>
  </si>
  <si>
    <t>CAPX</t>
  </si>
  <si>
    <t>CARC</t>
  </si>
  <si>
    <t>CADO</t>
  </si>
  <si>
    <t>CELU</t>
  </si>
  <si>
    <t>CEPU</t>
  </si>
  <si>
    <t>COME</t>
  </si>
  <si>
    <t>CTIO</t>
  </si>
  <si>
    <t>CRES</t>
  </si>
  <si>
    <t>DGCU2</t>
  </si>
  <si>
    <t>DOME</t>
  </si>
  <si>
    <t>DYCA</t>
  </si>
  <si>
    <t>EDN</t>
  </si>
  <si>
    <t>EDSH</t>
  </si>
  <si>
    <t>EDLH</t>
  </si>
  <si>
    <t>EMDE</t>
  </si>
  <si>
    <t>CECO2</t>
  </si>
  <si>
    <t>FERR</t>
  </si>
  <si>
    <t>FIPL</t>
  </si>
  <si>
    <t>GARO</t>
  </si>
  <si>
    <t>GBAN</t>
  </si>
  <si>
    <t>GRIM</t>
  </si>
  <si>
    <t>GCLA</t>
  </si>
  <si>
    <t>OEST</t>
  </si>
  <si>
    <t>GGAL</t>
  </si>
  <si>
    <t>VALO</t>
  </si>
  <si>
    <t>SUPV</t>
  </si>
  <si>
    <t>HAVA</t>
  </si>
  <si>
    <t>HARG</t>
  </si>
  <si>
    <t>PATA</t>
  </si>
  <si>
    <t>ROSE</t>
  </si>
  <si>
    <t>INAG</t>
  </si>
  <si>
    <t>INTR</t>
  </si>
  <si>
    <t>INVJ</t>
  </si>
  <si>
    <t>IRSA</t>
  </si>
  <si>
    <t>IRCP</t>
  </si>
  <si>
    <t>RICH</t>
  </si>
  <si>
    <t>LEDE</t>
  </si>
  <si>
    <t>LOMA</t>
  </si>
  <si>
    <t>LONG</t>
  </si>
  <si>
    <t>MERA</t>
  </si>
  <si>
    <t>METR</t>
  </si>
  <si>
    <t>MIRG</t>
  </si>
  <si>
    <t>MOLA</t>
  </si>
  <si>
    <t>MOLI</t>
  </si>
  <si>
    <t>MORI</t>
  </si>
  <si>
    <t>PAMP</t>
  </si>
  <si>
    <t>PGR</t>
  </si>
  <si>
    <t>POLL</t>
  </si>
  <si>
    <t>RIGO</t>
  </si>
  <si>
    <t>SAMI</t>
  </si>
  <si>
    <t>SEMI</t>
  </si>
  <si>
    <t>TECO2</t>
  </si>
  <si>
    <t>TXAR</t>
  </si>
  <si>
    <t>TGLT</t>
  </si>
  <si>
    <t>TRAN</t>
  </si>
  <si>
    <t>TGNO4</t>
  </si>
  <si>
    <t>TGSU2</t>
  </si>
  <si>
    <t>YPFD</t>
  </si>
  <si>
    <t>Fabricación de maquinaria y equipo agropecuario, para la construcción y para la industria extractiva</t>
  </si>
  <si>
    <t>Industria básica del aluminio</t>
  </si>
  <si>
    <t>Servicios relacionados con el transporte por carretera</t>
  </si>
  <si>
    <t>Casinos, loterías y otros juegos de azar</t>
  </si>
  <si>
    <t>Industria de las bebidas</t>
  </si>
  <si>
    <t>Servicios de diseño de sistemas de cómputo y servicios relacionados</t>
  </si>
  <si>
    <t>Bolsa de valores</t>
  </si>
  <si>
    <t>Actividades bursátiles, cambiarias y de inversión financiera</t>
  </si>
  <si>
    <t>Suministro de gas por ductos al consumidor final</t>
  </si>
  <si>
    <t>Generación, transmisión y suministro de energía eléctrica</t>
  </si>
  <si>
    <t>Extracción de petróleo y gas</t>
  </si>
  <si>
    <t>Silvicultura y Aprovechamiento forestal</t>
  </si>
  <si>
    <t>Fabricación de pulpa, papel y cartón</t>
  </si>
  <si>
    <t>Corporativos</t>
  </si>
  <si>
    <t>Edificación residencial</t>
  </si>
  <si>
    <t>Servicios relacionados con las actividades agropecuarias y forestales</t>
  </si>
  <si>
    <t>Fabricación de aparatos eléctricos de uso doméstico</t>
  </si>
  <si>
    <t>Construcción de carreteras, calles, puentes y tuneles</t>
  </si>
  <si>
    <t>Otras industrias manufactureras</t>
  </si>
  <si>
    <t>Fabricación de otros productos de madera</t>
  </si>
  <si>
    <t>Industria química</t>
  </si>
  <si>
    <t>Fabricación de calzado</t>
  </si>
  <si>
    <t>Instituciones de intermediación crediticia y financiera no bursátil</t>
  </si>
  <si>
    <t>Fabricación de cemento y productos de concreto</t>
  </si>
  <si>
    <t>Tienda de mercancias diversas</t>
  </si>
  <si>
    <t>Fabricación de fertilizantes, pesticidas y otros agroquímicos</t>
  </si>
  <si>
    <t>Fabricación de otros productos a base de minerales no metálicos</t>
  </si>
  <si>
    <t>Producción de Animales y Acuicultura</t>
  </si>
  <si>
    <t>Servicios inmobiliarios</t>
  </si>
  <si>
    <t>Fabricación de productos farmacéuticos</t>
  </si>
  <si>
    <t>Otros cultivos</t>
  </si>
  <si>
    <t>Fabricación de productos químicos básicos</t>
  </si>
  <si>
    <t>Fabricación de partes para vehículos automotores</t>
  </si>
  <si>
    <t>Molienda de granos y de semillas oleaginosas</t>
  </si>
  <si>
    <t>Industria alimentaria</t>
  </si>
  <si>
    <t>Empresas de electricidad, gas y agua</t>
  </si>
  <si>
    <t>Fabricación de vidrio y productos de vidrio</t>
  </si>
  <si>
    <t>Cultivo de frutales y nueces</t>
  </si>
  <si>
    <t>Telecomunicaciones</t>
  </si>
  <si>
    <t>Fabricación de productos de hierro y acero</t>
  </si>
  <si>
    <t>Servicios relacionados con los servicios inmobiliarios</t>
  </si>
  <si>
    <t>Moneda:</t>
  </si>
  <si>
    <t>% sobre Volumen Médio</t>
  </si>
  <si>
    <t>% sobre el Máximo</t>
  </si>
  <si>
    <t>COTIZACIONES</t>
  </si>
  <si>
    <r>
      <t xml:space="preserve">Selecionar período </t>
    </r>
    <r>
      <rPr>
        <sz val="12"/>
        <color rgb="FFC00000"/>
        <rFont val="Calibri"/>
        <family val="2"/>
        <scheme val="minor"/>
      </rPr>
      <t>↓</t>
    </r>
    <r>
      <rPr>
        <sz val="10"/>
        <color rgb="FFC00000"/>
        <rFont val="Calibri"/>
        <family val="2"/>
        <scheme val="minor"/>
      </rPr>
      <t xml:space="preserve"> (D=dias; W=semanas; M=mes; Q=trimestre; Y=año)</t>
    </r>
  </si>
  <si>
    <t>original currency</t>
  </si>
  <si>
    <t>← Seleccione</t>
  </si>
  <si>
    <t>← Digitar Fecha (Puede ser incluída una fecha de preferencia en la celda D2 o mantener la fecha automática de la celda C2, para eso deje la celda D2 en blanco.</t>
  </si>
  <si>
    <t>← Seleccionar benchmark para el cálculo de alfa de retornos</t>
  </si>
  <si>
    <t>% Medio de Operaciones</t>
  </si>
  <si>
    <t>RETORNOS EN RELACIÓN AL BENCHMARK</t>
  </si>
  <si>
    <t>ESTADISTICAS</t>
  </si>
  <si>
    <t>MERVAL</t>
  </si>
  <si>
    <t>BOLSA</t>
  </si>
  <si>
    <t xml:space="preserve">Un Día </t>
  </si>
  <si>
    <t>MERVAL - Índice S&amp;P MERVAL</t>
  </si>
  <si>
    <t xml:space="preserve">General - S&amp;P BYMA Índice General </t>
  </si>
  <si>
    <t>Fecha:</t>
  </si>
  <si>
    <t>Unidades: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</si>
</sst>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_-&quot;R$&quot;\ * #,##0.00_-;\-&quot;R$&quot;\ * #,##0.00_-;_-&quot;R$&quot;\ * &quot;-&quot;??_-;_-@_-"/>
    <numFmt numFmtId="166" formatCode="mmmm"/>
    <numFmt numFmtId="167" formatCode="yyyy"/>
    <numFmt numFmtId="169" formatCode="#,##0.00%;[Red]\-#,##0.00%"/>
    <numFmt numFmtId="170" formatCode="0.00\ &quot;%&quot;"/>
    <numFmt numFmtId="172" formatCode="_-&quot;R$&quot;\ * #,##0_-;\-&quot;R$&quot;\ * #,##0_-;_-&quot;R$&quot;\ * &quot;-&quot;??_-;_-@_-"/>
    <numFmt numFmtId="173" formatCode="0.00\ &quot;x&quot;"/>
    <numFmt numFmtId="174" formatCode="0.00\ &quot;% DEBT&quot;"/>
    <numFmt numFmtId="175" formatCode="[$-416]mmm\-yy;@"/>
    <numFmt numFmtId="178" formatCode="d/m/yyyy"/>
    <numFmt numFmtId="179" formatCode="&quot;$&quot;#,##0.00"/>
    <numFmt numFmtId="181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4384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006B66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0" fontId="3" fillId="0" borderId="0" xfId="3" applyNumberFormat="1" applyFont="1" applyAlignment="1">
      <alignment horizontal="center" vertical="center"/>
    </xf>
    <xf numFmtId="10" fontId="12" fillId="0" borderId="0" xfId="3" applyNumberFormat="1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0" fillId="0" borderId="3" xfId="0" applyBorder="1"/>
    <xf numFmtId="0" fontId="3" fillId="5" borderId="3" xfId="4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65" fontId="4" fillId="0" borderId="0" xfId="2" applyFont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70" fontId="5" fillId="0" borderId="0" xfId="0" applyNumberFormat="1" applyFont="1" applyAlignment="1">
      <alignment vertical="center"/>
    </xf>
    <xf numFmtId="172" fontId="5" fillId="0" borderId="0" xfId="2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4" fontId="5" fillId="0" borderId="0" xfId="0" applyNumberFormat="1" applyFont="1" applyAlignment="1">
      <alignment horizontal="center" vertical="center"/>
    </xf>
    <xf numFmtId="175" fontId="5" fillId="0" borderId="0" xfId="0" applyNumberFormat="1" applyFont="1" applyAlignment="1">
      <alignment horizontal="center" vertical="center"/>
    </xf>
    <xf numFmtId="172" fontId="5" fillId="0" borderId="0" xfId="1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5" fontId="9" fillId="0" borderId="0" xfId="2" applyFont="1" applyAlignment="1">
      <alignment horizontal="center" vertical="center"/>
    </xf>
    <xf numFmtId="165" fontId="3" fillId="5" borderId="3" xfId="2" applyFont="1" applyFill="1" applyBorder="1" applyAlignment="1">
      <alignment horizontal="center" vertical="center" wrapText="1"/>
    </xf>
    <xf numFmtId="165" fontId="8" fillId="0" borderId="2" xfId="2" applyFont="1" applyBorder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 vertical="center"/>
    </xf>
    <xf numFmtId="167" fontId="13" fillId="4" borderId="3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7" fillId="0" borderId="0" xfId="0" applyNumberFormat="1" applyFont="1" applyAlignment="1">
      <alignment horizontal="left" vertical="center"/>
    </xf>
    <xf numFmtId="179" fontId="4" fillId="0" borderId="0" xfId="2" applyNumberFormat="1" applyFont="1" applyAlignment="1">
      <alignment horizontal="right" vertical="center"/>
    </xf>
    <xf numFmtId="179" fontId="0" fillId="0" borderId="0" xfId="2" applyNumberFormat="1" applyFont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14" fontId="6" fillId="0" borderId="5" xfId="0" applyNumberFormat="1" applyFont="1" applyBorder="1" applyAlignment="1">
      <alignment vertical="center"/>
    </xf>
  </cellXfs>
  <cellStyles count="5">
    <cellStyle name="Cálculo" xfId="4" builtinId="22"/>
    <cellStyle name="Millares" xfId="1" builtinId="3"/>
    <cellStyle name="Moneda" xfId="2" builtinId="4"/>
    <cellStyle name="Normal" xfId="0" builtinId="0"/>
    <cellStyle name="Porcentaje" xfId="3" builtinId="5"/>
  </cellStyles>
  <dxfs count="1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b8ea973c61024bc1b6a37c8bda86227e">
      <tp t="e">
        <v>#N/A</v>
        <stp/>
        <stp>efa8b71a-c6e7-4618-bda8-15a70be51d29</stp>
        <stp>1</stp>
        <tr r="AG6" s="1"/>
      </tp>
    </main>
    <main first="rtdsrv.b8ea973c61024bc1b6a37c8bda86227e">
      <tp t="e">
        <v>#N/A</v>
        <stp/>
        <stp>07bcce3f-5f53-4e86-bd8b-341fb8e0a890</stp>
        <stp>1</stp>
        <tr r="BC8" s="1"/>
      </tp>
    </main>
    <main first="rtdsrv.b8ea973c61024bc1b6a37c8bda86227e">
      <tp t="e">
        <v>#N/A</v>
        <stp/>
        <stp>eebe14d8-0dd5-487b-bea6-d630f68d2eef</stp>
        <stp>1</stp>
        <tr r="AU8" s="1"/>
      </tp>
    </main>
    <main first="rtdsrv.b8ea973c61024bc1b6a37c8bda86227e">
      <tp t="e">
        <v>#N/A</v>
        <stp/>
        <stp>409250db-25a5-411f-bc67-89ea71e69dfe</stp>
        <stp>1</stp>
        <tr r="AZ8" s="1"/>
      </tp>
    </main>
    <main first="rtdsrv.b8ea973c61024bc1b6a37c8bda86227e">
      <tp t="e">
        <v>#N/A</v>
        <stp/>
        <stp>3a674a68-26c7-4e7c-937c-7ab79fb2586e</stp>
        <stp>1</stp>
        <tr r="D8" s="1"/>
      </tp>
    </main>
    <main first="rtdsrv.b8ea973c61024bc1b6a37c8bda86227e">
      <tp t="e">
        <v>#N/A</v>
        <stp/>
        <stp>7cb2689e-4c42-487f-9ed6-86c52cc5e992</stp>
        <stp>1</stp>
        <tr r="L8" s="1"/>
      </tp>
    </main>
    <main first="rtdsrv.b8ea973c61024bc1b6a37c8bda86227e">
      <tp t="e">
        <v>#N/A</v>
        <stp/>
        <stp>27102bd1-ed17-46fa-bd57-9d27b4467c02</stp>
        <stp>1</stp>
        <tr r="AI6" s="1"/>
      </tp>
    </main>
    <main first="rtdsrv.b8ea973c61024bc1b6a37c8bda86227e">
      <tp t="e">
        <v>#N/A</v>
        <stp/>
        <stp>9e987219-a7c0-46cb-aa67-72c0b9eface4</stp>
        <stp>1</stp>
        <tr r="AW8" s="1"/>
      </tp>
    </main>
    <main first="rtdsrv.b8ea973c61024bc1b6a37c8bda86227e">
      <tp t="e">
        <v>#N/A</v>
        <stp/>
        <stp>d3230904-3b22-4373-8663-3bb9c5e33dfc</stp>
        <stp>1</stp>
        <tr r="AE6" s="1"/>
      </tp>
    </main>
    <main first="rtdsrv.b8ea973c61024bc1b6a37c8bda86227e">
      <tp t="e">
        <v>#N/A</v>
        <stp/>
        <stp>7976bdee-1932-4c8a-b0b4-e19b8a1d4d90</stp>
        <stp>1</stp>
        <tr r="AA8" s="1"/>
      </tp>
    </main>
    <main first="rtdsrv.b8ea973c61024bc1b6a37c8bda86227e">
      <tp t="e">
        <v>#N/A</v>
        <stp/>
        <stp>029c3e11-761e-43f2-ba1e-178a32951410</stp>
        <stp>1</stp>
        <tr r="AC8" s="1"/>
      </tp>
    </main>
    <main first="rtdsrv.b8ea973c61024bc1b6a37c8bda86227e">
      <tp t="e">
        <v>#N/A</v>
        <stp/>
        <stp>f1383bef-6d81-4cdf-8b42-24c7752f3429</stp>
        <stp>1</stp>
        <tr r="BA8" s="1"/>
      </tp>
    </main>
    <main first="rtdsrv.b8ea973c61024bc1b6a37c8bda86227e">
      <tp t="e">
        <v>#N/A</v>
        <stp/>
        <stp>cb543e09-1750-4177-b9ff-a62e114860dc</stp>
        <stp>1</stp>
        <tr r="AM6" s="1"/>
      </tp>
    </main>
    <main first="rtdsrv.b8ea973c61024bc1b6a37c8bda86227e">
      <tp t="e">
        <v>#N/A</v>
        <stp/>
        <stp>d85ae43e-1342-4975-8d9d-869fbe18d247</stp>
        <stp>1</stp>
        <tr r="AC6" s="1"/>
      </tp>
    </main>
    <main first="rtdsrv.b8ea973c61024bc1b6a37c8bda86227e">
      <tp t="e">
        <v>#N/A</v>
        <stp/>
        <stp>282dfd70-0970-4b5d-9983-f49f308b077d</stp>
        <stp>1</stp>
        <tr r="AR8" s="1"/>
      </tp>
    </main>
    <main first="rtdsrv.b8ea973c61024bc1b6a37c8bda86227e">
      <tp t="e">
        <v>#N/A</v>
        <stp/>
        <stp>22590e15-f9bc-4b0f-8a78-3b203a9e2099</stp>
        <stp>1</stp>
        <tr r="AM8" s="1"/>
      </tp>
    </main>
    <main first="rtdsrv.b8ea973c61024bc1b6a37c8bda86227e">
      <tp t="e">
        <v>#N/A</v>
        <stp/>
        <stp>c155e165-779a-44a4-bd0a-da7c8587d86d</stp>
        <stp>1</stp>
        <tr r="AX8" s="1"/>
      </tp>
    </main>
    <main first="rtdsrv.b8ea973c61024bc1b6a37c8bda86227e">
      <tp t="e">
        <v>#N/A</v>
        <stp/>
        <stp>af521518-c4f8-4485-b384-93879e041bbf</stp>
        <stp>1</stp>
        <tr r="AV8" s="1"/>
      </tp>
    </main>
    <main first="rtdsrv.b8ea973c61024bc1b6a37c8bda86227e">
      <tp t="e">
        <v>#N/A</v>
        <stp/>
        <stp>f10b5408-d618-4e46-8e87-0157d829cd6f</stp>
        <stp>1</stp>
        <tr r="G8" s="1"/>
      </tp>
    </main>
    <main first="rtdsrv.b8ea973c61024bc1b6a37c8bda86227e">
      <tp t="e">
        <v>#N/A</v>
        <stp/>
        <stp>139ab1d2-6f63-44df-9857-29bf61e0284c</stp>
        <stp>1</stp>
        <tr r="S6" s="1"/>
      </tp>
    </main>
    <main first="rtdsrv.b8ea973c61024bc1b6a37c8bda86227e">
      <tp t="e">
        <v>#N/A</v>
        <stp/>
        <stp>7d3105ce-daf8-4818-ad28-b2f956e68399</stp>
        <stp>1</stp>
        <tr r="AG8" s="1"/>
      </tp>
    </main>
    <main first="rtdsrv.b8ea973c61024bc1b6a37c8bda86227e">
      <tp t="e">
        <v>#N/A</v>
        <stp/>
        <stp>51df726c-dafc-4af0-bba4-c35883fb8d5f</stp>
        <stp>1</stp>
        <tr r="C2" s="1"/>
      </tp>
    </main>
    <main first="rtdsrv.b8ea973c61024bc1b6a37c8bda86227e">
      <tp t="e">
        <v>#N/A</v>
        <stp/>
        <stp>ac029606-ded9-45f1-a874-066da7e05f7c</stp>
        <stp>1</stp>
        <tr r="AK6" s="1"/>
      </tp>
    </main>
    <main first="rtdsrv.b8ea973c61024bc1b6a37c8bda86227e">
      <tp t="e">
        <v>#N/A</v>
        <stp/>
        <stp>3e69d631-2bcd-4362-953b-9b32a136ecaf</stp>
        <stp>1</stp>
        <tr r="U6" s="1"/>
      </tp>
    </main>
    <main first="rtdsrv.b8ea973c61024bc1b6a37c8bda86227e">
      <tp t="e">
        <v>#N/A</v>
        <stp/>
        <stp>31c1066e-d63c-4ae8-a0aa-7cd772204a2c</stp>
        <stp>1</stp>
        <tr r="AI8" s="1"/>
      </tp>
    </main>
    <main first="rtdsrv.b8ea973c61024bc1b6a37c8bda86227e">
      <tp t="e">
        <v>#N/A</v>
        <stp/>
        <stp>c7bb0e0c-d760-43d1-b3a2-a442951a4a35</stp>
        <stp>1</stp>
        <tr r="O8" s="1"/>
      </tp>
    </main>
    <main first="rtdsrv.b8ea973c61024bc1b6a37c8bda86227e">
      <tp t="e">
        <v>#N/A</v>
        <stp/>
        <stp>2c60f129-1b2d-4e87-8207-aa57d1255d5d</stp>
        <stp>1</stp>
        <tr r="K8" s="1"/>
      </tp>
    </main>
    <main first="rtdsrv.b8ea973c61024bc1b6a37c8bda86227e">
      <tp t="e">
        <v>#N/A</v>
        <stp/>
        <stp>de6fdc60-4154-467d-b6dd-cc31a532b632</stp>
        <stp>1</stp>
        <tr r="AY8" s="1"/>
      </tp>
    </main>
    <main first="rtdsrv.b8ea973c61024bc1b6a37c8bda86227e">
      <tp t="e">
        <v>#N/A</v>
        <stp/>
        <stp>5d88663d-4aea-4405-9f97-c88467278882</stp>
        <stp>1</stp>
        <tr r="AE8" s="1"/>
      </tp>
    </main>
    <main first="rtdsrv.b8ea973c61024bc1b6a37c8bda86227e">
      <tp t="e">
        <v>#N/A</v>
        <stp/>
        <stp>78be76ab-4ec9-44fa-aea4-72bf13dc0b40</stp>
        <stp>1</stp>
        <tr r="U8" s="1"/>
      </tp>
    </main>
    <main first="rtdsrv.b8ea973c61024bc1b6a37c8bda86227e">
      <tp t="e">
        <v>#N/A</v>
        <stp/>
        <stp>6c1e381d-6296-4ddd-81f6-3962e77b12d0</stp>
        <stp>1</stp>
        <tr r="B8" s="1"/>
      </tp>
    </main>
    <main first="rtdsrv.b8ea973c61024bc1b6a37c8bda86227e">
      <tp t="e">
        <v>#N/A</v>
        <stp/>
        <stp>a536abd0-1ff6-4f51-9645-75958895f4f4</stp>
        <stp>1</stp>
        <tr r="H8" s="1"/>
      </tp>
    </main>
    <main first="rtdsrv.b8ea973c61024bc1b6a37c8bda86227e">
      <tp t="e">
        <v>#N/A</v>
        <stp/>
        <stp>e3ffcfa2-8388-4dbe-aaed-de052f2d21e3</stp>
        <stp>1</stp>
        <tr r="E8" s="1"/>
      </tp>
    </main>
    <main first="rtdsrv.b8ea973c61024bc1b6a37c8bda86227e">
      <tp t="e">
        <v>#N/A</v>
        <stp/>
        <stp>b86c23d8-f6ec-4ccd-a992-260c9e96385b</stp>
        <stp>1</stp>
        <tr r="F8" s="1"/>
      </tp>
    </main>
    <main first="rtdsrv.b8ea973c61024bc1b6a37c8bda86227e">
      <tp t="e">
        <v>#N/A</v>
        <stp/>
        <stp>0e9f067c-a22a-46a7-af20-33d95ac0073b</stp>
        <stp>1</stp>
        <tr r="AT8" s="1"/>
      </tp>
    </main>
    <main first="rtdsrv.b8ea973c61024bc1b6a37c8bda86227e">
      <tp t="e">
        <v>#N/A</v>
        <stp/>
        <stp>595ed59e-e455-4d6f-9670-1da5e4bb6125</stp>
        <stp>1</stp>
        <tr r="I8" s="1"/>
      </tp>
    </main>
    <main first="rtdsrv.b8ea973c61024bc1b6a37c8bda86227e">
      <tp t="e">
        <v>#N/A</v>
        <stp/>
        <stp>a24fad46-b43c-4d82-84b2-768b2030560d</stp>
        <stp>1</stp>
        <tr r="Y6" s="1"/>
      </tp>
    </main>
    <main first="rtdsrv.b8ea973c61024bc1b6a37c8bda86227e">
      <tp t="e">
        <v>#N/A</v>
        <stp/>
        <stp>637b6a38-c1bb-48a4-8772-b5c1804a8e8a</stp>
        <stp>1</stp>
        <tr r="AA6" s="1"/>
      </tp>
    </main>
    <main first="rtdsrv.b8ea973c61024bc1b6a37c8bda86227e">
      <tp t="e">
        <v>#N/A</v>
        <stp/>
        <stp>653aa90c-288a-4325-b012-a70118e69efd</stp>
        <stp>1</stp>
        <tr r="AO8" s="1"/>
      </tp>
    </main>
    <main first="rtdsrv.b8ea973c61024bc1b6a37c8bda86227e">
      <tp t="e">
        <v>#N/A</v>
        <stp/>
        <stp>34e0c8c1-5638-4bc2-8f7b-059a26f7cbe6</stp>
        <stp>1</stp>
        <tr r="AK8" s="1"/>
      </tp>
      <tp t="e">
        <v>#N/A</v>
        <stp/>
        <stp>fd98c167-0e9f-4e40-88df-cbcf18501775</stp>
        <stp>1</stp>
        <tr r="S8" s="1"/>
      </tp>
      <tp t="e">
        <v>#N/A</v>
        <stp/>
        <stp>66f8175d-5c70-43d6-b492-9316bd5e334a</stp>
        <stp>1</stp>
        <tr r="Y8" s="1"/>
      </tp>
    </main>
    <main first="rtdsrv.b8ea973c61024bc1b6a37c8bda86227e">
      <tp t="e">
        <v>#N/A</v>
        <stp/>
        <stp>b2a26170-5b53-41b9-8201-be4b66eb9a61</stp>
        <stp>1</stp>
        <tr r="AQ8" s="1"/>
      </tp>
    </main>
    <main first="rtdsrv.b8ea973c61024bc1b6a37c8bda86227e">
      <tp t="e">
        <v>#N/A</v>
        <stp/>
        <stp>5656fe57-2b6b-4ff4-8f83-70677f80541a</stp>
        <stp>1</stp>
        <tr r="C8" s="1"/>
      </tp>
    </main>
    <main first="rtdsrv.b8ea973c61024bc1b6a37c8bda86227e">
      <tp t="e">
        <v>#N/A</v>
        <stp/>
        <stp>628a3bf3-84c6-48c6-bfda-34d1787616ac</stp>
        <stp>1</stp>
        <tr r="AO6" s="1"/>
      </tp>
    </main>
    <main first="rtdsrv.b8ea973c61024bc1b6a37c8bda86227e">
      <tp t="e">
        <v>#N/A</v>
        <stp/>
        <stp>f56f5313-d55b-4d92-92a6-dbfb506a7bb0</stp>
        <stp>1</stp>
        <tr r="P8" s="1"/>
      </tp>
    </main>
    <main first="rtdsrv.b8ea973c61024bc1b6a37c8bda86227e">
      <tp t="e">
        <v>#N/A</v>
        <stp/>
        <stp>4491e226-5c85-4f75-a54e-6dcc58b40c5a</stp>
        <stp>1</stp>
        <tr r="W8" s="1"/>
      </tp>
    </main>
    <main first="rtdsrv.b8ea973c61024bc1b6a37c8bda86227e">
      <tp t="e">
        <v>#N/A</v>
        <stp/>
        <stp>065eb098-6a53-40af-a3dd-d95b11ce78a0</stp>
        <stp>1</stp>
        <tr r="W6" s="1"/>
      </tp>
      <tp t="e">
        <v>#N/A</v>
        <stp/>
        <stp>af484248-d9d7-4cc3-82fc-7d92bd125111</stp>
        <stp>1</stp>
        <tr r="M8" s="1"/>
      </tp>
    </main>
    <main first="rtdsrv.b8ea973c61024bc1b6a37c8bda86227e">
      <tp t="e">
        <v>#N/A</v>
        <stp/>
        <stp>9c9ad4b9-8503-47bb-bb57-84d4bb2c65ad</stp>
        <stp>1</stp>
        <tr r="BB8" s="1"/>
      </tp>
    </main>
    <main first="rtdsrv.b8ea973c61024bc1b6a37c8bda86227e">
      <tp t="e">
        <v>#N/A</v>
        <stp/>
        <stp>4e5042ee-ee08-4862-8463-ce02b31c4519</stp>
        <stp>1</stp>
        <tr r="AS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695325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45C980-1527-46F5-8FFF-A57C3D96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BD200"/>
  <sheetViews>
    <sheetView showGridLines="0" tabSelected="1" zoomScale="80" zoomScaleNormal="80" workbookViewId="0">
      <pane xSplit="4" ySplit="8" topLeftCell="E9" activePane="bottomRight" state="frozen"/>
      <selection pane="topRight" activeCell="F1" sqref="F1"/>
      <selection pane="bottomLeft" activeCell="A8" sqref="A8"/>
      <selection pane="bottomRight" activeCell="H9" sqref="H9"/>
    </sheetView>
  </sheetViews>
  <sheetFormatPr baseColWidth="10" defaultColWidth="21.85546875" defaultRowHeight="15" x14ac:dyDescent="0.25"/>
  <cols>
    <col min="1" max="1" width="1.7109375" customWidth="1"/>
    <col min="2" max="2" width="15.28515625" style="39" bestFit="1" customWidth="1"/>
    <col min="3" max="4" width="13.7109375" style="2" customWidth="1"/>
    <col min="5" max="5" width="32.5703125" style="2" customWidth="1"/>
    <col min="6" max="6" width="16.28515625" style="29" customWidth="1"/>
    <col min="7" max="7" width="12.85546875" style="3" customWidth="1"/>
    <col min="8" max="8" width="14.5703125" style="30" customWidth="1"/>
    <col min="9" max="9" width="13.140625" style="30" bestFit="1" customWidth="1"/>
    <col min="10" max="10" width="10" style="3" bestFit="1" customWidth="1"/>
    <col min="11" max="11" width="13.42578125" style="3" bestFit="1" customWidth="1"/>
    <col min="12" max="12" width="15" style="30" bestFit="1" customWidth="1"/>
    <col min="13" max="13" width="13.7109375" style="30" customWidth="1"/>
    <col min="14" max="14" width="13.5703125" style="2" customWidth="1"/>
    <col min="15" max="15" width="11.28515625" style="3" customWidth="1"/>
    <col min="16" max="16" width="11.42578125" style="2" customWidth="1"/>
    <col min="17" max="17" width="13.5703125" style="2" customWidth="1"/>
    <col min="18" max="18" width="1.7109375" customWidth="1"/>
    <col min="19" max="19" width="10.7109375" style="2" bestFit="1" customWidth="1"/>
    <col min="20" max="20" width="10.42578125" style="40" bestFit="1" customWidth="1"/>
    <col min="21" max="21" width="10.7109375" style="40" bestFit="1" customWidth="1"/>
    <col min="22" max="22" width="10.42578125" style="40" bestFit="1" customWidth="1"/>
    <col min="23" max="23" width="10.7109375" style="40" bestFit="1" customWidth="1"/>
    <col min="24" max="24" width="10.42578125" style="40" bestFit="1" customWidth="1"/>
    <col min="25" max="25" width="10.7109375" style="40" bestFit="1" customWidth="1"/>
    <col min="26" max="26" width="10.42578125" style="40" bestFit="1" customWidth="1"/>
    <col min="27" max="27" width="10.7109375" style="40" bestFit="1" customWidth="1"/>
    <col min="28" max="28" width="10.42578125" style="40" bestFit="1" customWidth="1"/>
    <col min="29" max="29" width="10.7109375" style="40" bestFit="1" customWidth="1"/>
    <col min="30" max="30" width="10.42578125" style="40" bestFit="1" customWidth="1"/>
    <col min="31" max="31" width="10.7109375" style="40" bestFit="1" customWidth="1"/>
    <col min="32" max="32" width="10.42578125" style="40" bestFit="1" customWidth="1"/>
    <col min="33" max="40" width="11.7109375" style="40" bestFit="1" customWidth="1"/>
    <col min="41" max="41" width="13.28515625" style="40" customWidth="1"/>
    <col min="42" max="42" width="1.7109375" customWidth="1"/>
    <col min="43" max="43" width="14.28515625" style="41" bestFit="1" customWidth="1"/>
    <col min="44" max="44" width="14.85546875" style="41" bestFit="1" customWidth="1"/>
    <col min="45" max="45" width="14.28515625" style="42" bestFit="1" customWidth="1"/>
    <col min="46" max="46" width="14.85546875" style="42" bestFit="1" customWidth="1"/>
    <col min="47" max="47" width="10.7109375" style="42" bestFit="1" customWidth="1"/>
    <col min="48" max="48" width="11.140625" style="43" bestFit="1" customWidth="1"/>
    <col min="49" max="49" width="10.7109375" style="44" bestFit="1" customWidth="1"/>
    <col min="50" max="50" width="10.7109375" style="3" bestFit="1" customWidth="1"/>
    <col min="51" max="51" width="14.7109375" style="45" bestFit="1" customWidth="1"/>
    <col min="52" max="53" width="13.42578125" style="46" bestFit="1" customWidth="1"/>
    <col min="54" max="54" width="14.140625" style="46" bestFit="1" customWidth="1"/>
    <col min="55" max="55" width="13.42578125" style="46" bestFit="1" customWidth="1"/>
    <col min="56" max="56" width="1.7109375" customWidth="1"/>
  </cols>
  <sheetData>
    <row r="1" spans="2:56" ht="30" customHeight="1" x14ac:dyDescent="0.25">
      <c r="AY1"/>
      <c r="AZ1"/>
      <c r="BA1"/>
      <c r="BB1"/>
      <c r="BC1"/>
    </row>
    <row r="2" spans="2:56" ht="18" customHeight="1" x14ac:dyDescent="0.25">
      <c r="B2" s="1" t="s">
        <v>289</v>
      </c>
      <c r="C2" s="63">
        <f>IF(D2="",_xll.ECONOMATICA("Merval","Date of Last Quote"),D2)</f>
        <v>44117</v>
      </c>
      <c r="D2" s="68"/>
      <c r="E2" s="50" t="s">
        <v>279</v>
      </c>
      <c r="F2" s="3"/>
      <c r="H2" s="2"/>
      <c r="I2" s="2"/>
      <c r="J2" s="2"/>
      <c r="K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Q2" s="3"/>
      <c r="AR2" s="3"/>
      <c r="AS2" s="3"/>
      <c r="AT2" s="3"/>
      <c r="AU2" s="3"/>
      <c r="AV2" s="3"/>
      <c r="AW2" s="3"/>
      <c r="AY2"/>
      <c r="AZ2"/>
      <c r="BA2"/>
      <c r="BB2"/>
      <c r="BC2"/>
    </row>
    <row r="3" spans="2:56" ht="20.100000000000001" customHeight="1" x14ac:dyDescent="0.25">
      <c r="B3" s="1" t="s">
        <v>0</v>
      </c>
      <c r="C3" s="55" t="s">
        <v>287</v>
      </c>
      <c r="D3" s="55"/>
      <c r="E3" s="50" t="s">
        <v>280</v>
      </c>
      <c r="F3" s="4"/>
      <c r="H3" s="2"/>
      <c r="I3" s="2"/>
      <c r="J3" s="2"/>
      <c r="K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Q3" s="3"/>
      <c r="AR3" s="3"/>
      <c r="AS3" s="3"/>
      <c r="AT3" s="3"/>
      <c r="AU3" s="3"/>
      <c r="AV3" s="3"/>
      <c r="AW3" s="3"/>
      <c r="AY3"/>
      <c r="AZ3"/>
      <c r="BA3"/>
      <c r="BB3"/>
      <c r="BC3"/>
    </row>
    <row r="4" spans="2:56" ht="20.100000000000001" customHeight="1" thickBot="1" x14ac:dyDescent="0.3">
      <c r="B4" s="1" t="s">
        <v>290</v>
      </c>
      <c r="C4" s="51" t="s">
        <v>1</v>
      </c>
      <c r="E4" s="50" t="s">
        <v>278</v>
      </c>
      <c r="F4" s="3"/>
      <c r="H4" s="5" t="s">
        <v>275</v>
      </c>
      <c r="I4" s="5"/>
      <c r="J4" s="5"/>
      <c r="K4" s="5"/>
      <c r="L4" s="54"/>
      <c r="M4" s="54"/>
      <c r="N4" s="5"/>
      <c r="O4" s="5"/>
      <c r="P4" s="5"/>
      <c r="Q4" s="5"/>
      <c r="S4" s="5" t="s">
        <v>282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Q4" s="56" t="s">
        <v>283</v>
      </c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2:56" s="8" customFormat="1" ht="5.0999999999999996" customHeight="1" thickTop="1" x14ac:dyDescent="0.25">
      <c r="B5" s="6"/>
      <c r="C5" s="6"/>
      <c r="D5" s="6"/>
      <c r="E5"/>
      <c r="F5" s="7"/>
      <c r="G5" s="7"/>
      <c r="H5" s="6"/>
      <c r="I5" s="6"/>
      <c r="J5" s="6"/>
      <c r="K5" s="6"/>
      <c r="L5" s="52"/>
      <c r="M5" s="52"/>
      <c r="N5" s="6"/>
      <c r="O5" s="6"/>
      <c r="P5" s="6"/>
      <c r="Q5" s="6"/>
      <c r="R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2:56" ht="20.100000000000001" customHeight="1" x14ac:dyDescent="0.25">
      <c r="B6" s="1" t="s">
        <v>272</v>
      </c>
      <c r="C6" s="51" t="s">
        <v>277</v>
      </c>
      <c r="D6"/>
      <c r="E6"/>
      <c r="F6" s="3"/>
      <c r="H6" s="62" t="s">
        <v>276</v>
      </c>
      <c r="I6" s="62"/>
      <c r="J6" s="62"/>
      <c r="K6" s="62"/>
      <c r="L6" s="62"/>
      <c r="M6" s="62"/>
      <c r="N6" s="62"/>
      <c r="O6" s="62"/>
      <c r="P6" s="62"/>
      <c r="Q6" s="62"/>
      <c r="S6" s="11">
        <f>_xll.ECONOMATICA(CHOOSE(MATCH(C3,Base!B3:B4,0),"BOLSA","MERVAL"),"RETURN","1D",$C$2,,,C6,"DECIMAL")</f>
        <v>3.0229341300582698E-3</v>
      </c>
      <c r="T6" s="12" t="str">
        <f>CHOOSE(MATCH(C3,Base!B3:B4,0),"BOLSA","MERVAL")</f>
        <v>MERVAL</v>
      </c>
      <c r="U6" s="11">
        <f>_xll.ECONOMATICA(CHOOSE(MATCH(C3,Base!B3:B4,0),"BOLSA","MERVAL"),"RETURN","IN THE MONTH",$C$2,,,C6,"DECIMAL")</f>
        <v>0.114730279494397</v>
      </c>
      <c r="V6" s="12" t="str">
        <f>CHOOSE(MATCH(C3,Base!B3:B4,0),"BOLSA","MERVAL")</f>
        <v>MERVAL</v>
      </c>
      <c r="W6" s="11">
        <f>_xll.ECONOMATICA(CHOOSE(MATCH(C3,Base!B3:B4,0),"BOLSA","MERVAL"),"RETURN","IN THE YEAR",$C$2,,,C6,"DECIMAL")</f>
        <v>0.103747869341605</v>
      </c>
      <c r="X6" s="12" t="str">
        <f>CHOOSE(MATCH(C3,Base!B3:B4,0),"BOLSA","MERVAL")</f>
        <v>MERVAL</v>
      </c>
      <c r="Y6" s="11">
        <f>_xll.ECONOMATICA(CHOOSE(MATCH(C3,Base!B3:B4,0),"BOLSA","MERVAL"),"RETURN",Y7,$C$2,,,C6,"DECIMAL")</f>
        <v>3.3756551874830599E-3</v>
      </c>
      <c r="Z6" s="12" t="str">
        <f>CHOOSE(MATCH(C3,Base!B3:B4,0),"BOLSA","MERVAL")</f>
        <v>MERVAL</v>
      </c>
      <c r="AA6" s="11">
        <f>_xll.ECONOMATICA(CHOOSE(MATCH(C3,Base!B3:B4,0),"BOLSA","MERVAL"),"RETURN",AA7,$C$2,,,C6,"DECIMAL")</f>
        <v>6.3781468701563399E-2</v>
      </c>
      <c r="AB6" s="12" t="str">
        <f>CHOOSE(MATCH(C3,Base!B3:B4,0),"BOLSA","MERVAL")</f>
        <v>MERVAL</v>
      </c>
      <c r="AC6" s="11">
        <f>_xll.ECONOMATICA(CHOOSE(MATCH(C3,Base!B3:B4,0),"BOLSA","MERVAL"),"RETURN",AC7,$C$2,,,C6,"DECIMAL")</f>
        <v>0.59258001207839694</v>
      </c>
      <c r="AD6" s="12" t="str">
        <f>CHOOSE(MATCH(C3,Base!B3:B4,0),"BOLSA","MERVAL")</f>
        <v>MERVAL</v>
      </c>
      <c r="AE6" s="11">
        <f>_xll.ECONOMATICA(CHOOSE(MATCH(C3,Base!B3:B4,0),"BOLSA","MERVAL"),"RETURN",AE7,$C$2,,,C6,"DECIMAL")</f>
        <v>0.44646112614835098</v>
      </c>
      <c r="AF6" s="12" t="str">
        <f>CHOOSE(MATCH(C3,Base!B3:B4,0),"BOLSA","MERVAL")</f>
        <v>MERVAL</v>
      </c>
      <c r="AG6" s="11">
        <f>_xll.ECONOMATICA(CHOOSE(MATCH(C3,Base!B3:B4,0),"BOLSA","MERVAL"),"RETURN",AG7,$C$2,,,C6,"DECIMAL")</f>
        <v>0.54701167185907296</v>
      </c>
      <c r="AH6" s="12" t="str">
        <f>CHOOSE(MATCH(C3,Base!B3:B4,0),"BOLSA","MERVAL")</f>
        <v>MERVAL</v>
      </c>
      <c r="AI6" s="11">
        <f>_xll.ECONOMATICA(CHOOSE(MATCH(C3,Base!B3:B4,0),"BOLSA","MERVAL"),"RETURN",AI7,$C$2,,,C6,"DECIMAL")</f>
        <v>0.69215291898581199</v>
      </c>
      <c r="AJ6" s="12" t="str">
        <f>CHOOSE(MATCH(C3,Base!B3:B4,0),"BOLSA","MERVAL")</f>
        <v>MERVAL</v>
      </c>
      <c r="AK6" s="11">
        <f>_xll.ECONOMATICA(CHOOSE(MATCH(C3,Base!B3:B4,0),"BOLSA","MERVAL"),"RETURN",AK7,$C$2,,,C6,"DECIMAL")</f>
        <v>1.6687111723329899</v>
      </c>
      <c r="AL6" s="12" t="str">
        <f>CHOOSE(MATCH(C3,Base!B3:B4,0),"BOLSA","MERVAL")</f>
        <v>MERVAL</v>
      </c>
      <c r="AM6" s="11">
        <f>_xll.ECONOMATICA(CHOOSE(MATCH(C3,Base!B3:B4,0),"BOLSA","MERVAL"),"RETURN",AM7,$C$2,,,C6,"DECIMAL")</f>
        <v>3.2736261040717398</v>
      </c>
      <c r="AN6" s="12" t="str">
        <f>CHOOSE(MATCH(C3,Base!B3:B4,0),"BOLSA","MERVAL")</f>
        <v>MERVAL</v>
      </c>
      <c r="AO6" s="11">
        <f>_xll.ECONOMATICA(CHOOSE(MATCH(C3,Base!B3:B4,0),"BOLSA","MERVAL"),"VOLATILITY",AO7,$C$2,,,,"DECIMAL")</f>
        <v>0.54321683866728598</v>
      </c>
      <c r="AQ6" s="9" t="s">
        <v>276</v>
      </c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2:56" ht="20.100000000000001" customHeight="1" x14ac:dyDescent="0.25">
      <c r="B7" s="2"/>
      <c r="F7" s="3"/>
      <c r="H7" s="57" t="s">
        <v>2</v>
      </c>
      <c r="I7" s="57"/>
      <c r="J7" s="57"/>
      <c r="K7" s="57"/>
      <c r="L7" s="57"/>
      <c r="M7" s="57"/>
      <c r="N7" s="57"/>
      <c r="O7" s="57"/>
      <c r="P7" s="57"/>
      <c r="Q7" s="57"/>
      <c r="S7" s="58" t="s">
        <v>286</v>
      </c>
      <c r="T7" s="58"/>
      <c r="U7" s="58">
        <f>$C$2</f>
        <v>44117</v>
      </c>
      <c r="V7" s="58"/>
      <c r="W7" s="59">
        <f>$C$2</f>
        <v>44117</v>
      </c>
      <c r="X7" s="59"/>
      <c r="Y7" s="60" t="s">
        <v>3</v>
      </c>
      <c r="Z7" s="60"/>
      <c r="AA7" s="60" t="s">
        <v>4</v>
      </c>
      <c r="AB7" s="60"/>
      <c r="AC7" s="60" t="s">
        <v>5</v>
      </c>
      <c r="AD7" s="60"/>
      <c r="AE7" s="60" t="s">
        <v>2</v>
      </c>
      <c r="AF7" s="60"/>
      <c r="AG7" s="60" t="s">
        <v>6</v>
      </c>
      <c r="AH7" s="60"/>
      <c r="AI7" s="60" t="s">
        <v>7</v>
      </c>
      <c r="AJ7" s="60"/>
      <c r="AK7" s="60" t="s">
        <v>8</v>
      </c>
      <c r="AL7" s="60"/>
      <c r="AM7" s="60" t="s">
        <v>9</v>
      </c>
      <c r="AN7" s="60"/>
      <c r="AO7" s="13" t="s">
        <v>2</v>
      </c>
      <c r="AP7" s="14"/>
      <c r="AQ7" s="61" t="s">
        <v>2</v>
      </c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14"/>
    </row>
    <row r="8" spans="2:56" ht="38.25" x14ac:dyDescent="0.25">
      <c r="B8" s="15" t="str">
        <f>_xll.ECOSECURITIES("stock","active","true",,"xbue")</f>
        <v>Codigo</v>
      </c>
      <c r="C8" s="15" t="str">
        <f>_xll.ECONOMATICA($B$9:$B$251,"name")</f>
        <v>Nombre</v>
      </c>
      <c r="D8" s="15" t="str">
        <f>_xll.ECONOMATICA($B$9:$B$251,"ticker")</f>
        <v>Codigo</v>
      </c>
      <c r="E8" s="15" t="str">
        <f>_xll.ECONOMATICA($B$9:$B$251,"Sector NAICS",,,,,,,,,"Sector")</f>
        <v>Sector</v>
      </c>
      <c r="F8" s="15" t="str">
        <f>_xll.ECONOMATICA($B$9:$B$251,"MarketCapitaliz",,$C$2,,,C6,C4,,,"Mkt Cap ("&amp;C4&amp;")")</f>
        <v>Mkt Cap (Thousands)</v>
      </c>
      <c r="G8" s="15" t="str">
        <f>_xll.ECONOMATICA($B$9:$B$251,"date of last quote",,,,,,,,,"Última Cotización")</f>
        <v>Última Cotización</v>
      </c>
      <c r="H8" s="15" t="str">
        <f>_xll.ECONOMATICA($B$9:$B$251,"Close",,$C$2,,,,,,,"Cierre")</f>
        <v>Cierre</v>
      </c>
      <c r="I8" s="15" t="str">
        <f>_xll.ECONOMATICA($B$9:$B$251,"Max of the Serie",$H$7,$C$2,,,C6,,,,"Máximo")</f>
        <v>Máximo</v>
      </c>
      <c r="J8" s="15" t="s">
        <v>274</v>
      </c>
      <c r="K8" s="15" t="str">
        <f>_xll.ECONOMATICA($B$9:$B$251,"Max of the Serie",$H$7,$C$2,,,,,,,"Fecha del Máximo",{"std.tec.cals=0";"std.tec.dtovlr=true"})</f>
        <v>Fecha del Máximo</v>
      </c>
      <c r="L8" s="53" t="str">
        <f>_xll.ECONOMATICA($B$9:$B$251,"Volume$","1d",$C$2,,,C6,$C$4,,,"Volumen ("&amp;C4&amp;")")</f>
        <v>Volumen (Thousands)</v>
      </c>
      <c r="M8" s="53" t="str">
        <f>_xll.ECONOMATICA($B$9:$B$251,"Hist Average",$H$7,$C$2,,,C6,$C$4,,,"Volumen Medio ("&amp;C4&amp;")",{"std.tec.cals=7"})</f>
        <v>Volumen Medio (Thousands)</v>
      </c>
      <c r="N8" s="15" t="s">
        <v>273</v>
      </c>
      <c r="O8" s="15" t="str">
        <f>_xll.ECONOMATICA($B$9:$B$251,"#Trades","1d",$C$2,,,,,,,"Operaciones")</f>
        <v>Operaciones</v>
      </c>
      <c r="P8" s="15" t="str">
        <f>_xll.ECONOMATICA($B$9:$B$251,"Hist Average",$H$7,$C$2,,,,,,,"Promedio Operaciones",{"std.tec.cals=5"})</f>
        <v>Promedio Operaciones</v>
      </c>
      <c r="Q8" s="15" t="s">
        <v>281</v>
      </c>
      <c r="R8" s="14"/>
      <c r="S8" s="15" t="str">
        <f>_xll.ECONOMATICA($B$9:$B$251,"RETURN","1D",$C$2,,,C6,"DECIMAL",,,"% Retorno 1D")</f>
        <v>% Retorno 1D</v>
      </c>
      <c r="T8" s="15" t="s">
        <v>14</v>
      </c>
      <c r="U8" s="15" t="str">
        <f>_xll.ECONOMATICA($B$9:$B$251,"RETURN","IN THE MONTH",$C$2,,,C6,"DECIMAL",,,"% Retorno mensual")</f>
        <v>% Retorno mensual</v>
      </c>
      <c r="V8" s="15" t="s">
        <v>14</v>
      </c>
      <c r="W8" s="15" t="str">
        <f>_xll.ECONOMATICA($B$9:$B$251,"RETURN","IN THE YEAR",$C$2,,,C6,"DECIMAL",,,"% Retorno anual")</f>
        <v>% Retorno anual</v>
      </c>
      <c r="X8" s="15" t="s">
        <v>14</v>
      </c>
      <c r="Y8" s="15" t="str">
        <f>_xll.ECONOMATICA($B$9:$B$251,"RETURN",Y7,$C$2,,,C6,"DECIMAL",,,"% Retorno 1M")</f>
        <v>% Retorno 1M</v>
      </c>
      <c r="Z8" s="15" t="s">
        <v>14</v>
      </c>
      <c r="AA8" s="15" t="str">
        <f>_xll.ECONOMATICA($B$9:$B$251,"RETURN",AA7,$C$2,,,C6,"DECIMAL",,,"% Retorno 3M")</f>
        <v>% Retorno 3M</v>
      </c>
      <c r="AB8" s="15" t="s">
        <v>14</v>
      </c>
      <c r="AC8" s="15" t="str">
        <f>_xll.ECONOMATICA($B$9:$B$251,"RETURN",AC7,$C$2,,,C6,"DECIMAL",,,"% Retorno 6M")</f>
        <v>% Retorno 6M</v>
      </c>
      <c r="AD8" s="15" t="s">
        <v>14</v>
      </c>
      <c r="AE8" s="15" t="str">
        <f>_xll.ECONOMATICA($B$9:$B$251,"RETURN",AE7,$C$2,,,C6,"DECIMAL",,,"% Retorno 12M")</f>
        <v>% Retorno 12M</v>
      </c>
      <c r="AF8" s="15" t="s">
        <v>14</v>
      </c>
      <c r="AG8" s="15" t="str">
        <f>_xll.ECONOMATICA($B$9:$B$251,"RETURN",AG7,$C$2,,,C6,"DECIMAL",,,"% Retorno 24M")</f>
        <v>% Retorno 24M</v>
      </c>
      <c r="AH8" s="15" t="s">
        <v>14</v>
      </c>
      <c r="AI8" s="15" t="str">
        <f>_xll.ECONOMATICA($B$9:$B$251,"RETURN",AI7,$C$2,,,C6,"DECIMAL",,,"% Retorno 36M")</f>
        <v>% Retorno 36M</v>
      </c>
      <c r="AJ8" s="15" t="s">
        <v>14</v>
      </c>
      <c r="AK8" s="15" t="str">
        <f>_xll.ECONOMATICA($B$9:$B$251,"RETURN",AK7,$C$2,,,C6,"DECIMAL",,,"% Retorno 48M")</f>
        <v>% Retorno 48M</v>
      </c>
      <c r="AL8" s="15" t="s">
        <v>14</v>
      </c>
      <c r="AM8" s="15" t="str">
        <f>_xll.ECONOMATICA($B$9:$B$251,"RETURN",AM7,$C$2,,,C6,"DECIMAL",,,"% Retorno 60M")</f>
        <v>% Retorno 60M</v>
      </c>
      <c r="AN8" s="15" t="s">
        <v>14</v>
      </c>
      <c r="AO8" s="15" t="str">
        <f>_xll.ECONOMATICA($B$9:$B$251,"volatility",$AO$7,$C$2,,,,,,,"Volatilidade")</f>
        <v>Volatilidade</v>
      </c>
      <c r="AP8" s="14"/>
      <c r="AQ8" s="16" t="str">
        <f>_xll.ECONOMATICA($B$9:$B$251,"Return M",$AQ$7,$C$2,,,C6,"decimal",,,"Mayor Retorno Diario",{"jtc.per=0";"std.tec.dret.per=0"})</f>
        <v>Mayor Retorno Diario</v>
      </c>
      <c r="AR8" s="16" t="str">
        <f>_xll.ECONOMATICA($B$9:$B$251,"Return M",$AQ$7,$C$2,,,C6,"decimal",,,"Menor Retorno Diario",{"jtc.per=0";"std.tec.dret.per=0";"std.tec.dret.mom=true"})</f>
        <v>Menor Retorno Diario</v>
      </c>
      <c r="AS8" s="16" t="str">
        <f>_xll.ECONOMATICA($B$9:$B$251,"Return M",$AQ$7,$C$2,,,C6,"decimal",,,"Mayor Retorno Mensual")</f>
        <v>Mayor Retorno Mensual</v>
      </c>
      <c r="AT8" s="16" t="str">
        <f>_xll.ECONOMATICA($B$9:$B$251,"Return M",$AQ$7,$C$2,,,C6,"decimal",,,"Menor Retorno Mensual",{"std.tec.dret.mom=true"})</f>
        <v>Menor Retorno Mensual</v>
      </c>
      <c r="AU8" s="16" t="str">
        <f>_xll.ECONOMATICA($B$9:$B$251,"Number Return",$AQ$7,$C$2,,,C6,,,,"Meses Positivos",{"std.tec.dret.noprc=true"})</f>
        <v>Meses Positivos</v>
      </c>
      <c r="AV8" s="16" t="str">
        <f>_xll.ECONOMATICA($B$9:$B$251,"Number Return",$AQ$7,$C$2,,,C6,,,,"Meses Negativos",{"std.tec.dret.cmp=-1";"std.tec.dret.noprc=true"})</f>
        <v>Meses Negativos</v>
      </c>
      <c r="AW8" s="16" t="str">
        <f>_xll.ECONOMATICA($B$9:$B$251,"Sharpe",$AQ$7,$C$2,,,,,,,"Sharpe")</f>
        <v>Sharpe</v>
      </c>
      <c r="AX8" s="16" t="str">
        <f>_xll.ECONOMATICA($B$9:$B$251,"VAR %",$AQ$7,$C$2,,,,"decimal",,,"VaR 95%")</f>
        <v>VaR 95%</v>
      </c>
      <c r="AY8" s="16" t="str">
        <f>_xll.ECONOMATICA($B$9:$B$251,"MaxLoss",$AQ$7,$C$2,,,C6,"decimal",,,"Perdida Máxima")</f>
        <v>Perdida Máxima</v>
      </c>
      <c r="AZ8" s="16" t="str">
        <f>_xll.ECONOMATICA($B$9:$B$251,"MaxLoss",$AQ$7,$C$2,,,C6,,,,"Fecha Pico",{"std.tec.tpmdd=2"})</f>
        <v>Fecha Pico</v>
      </c>
      <c r="BA8" s="16" t="str">
        <f>_xll.ECONOMATICA($B$9:$B$251,"MaxLoss",$AQ$7,$C$2,,,C6,,,,"Fecha Fondo",{"std.tec.tpmdd=3"})</f>
        <v>Fecha Fondo</v>
      </c>
      <c r="BB8" s="16" t="str">
        <f>_xll.ECONOMATICA($B$9:$B$251,"MaxLoss",$AQ$7,$C$2,,,C6,,,,"Dias de Recuperación",{"std.tec.tpmdd=1"})</f>
        <v>Dias de Recuperación</v>
      </c>
      <c r="BC8" s="16" t="str">
        <f>_xll.ECONOMATICA($B$9:$B$251,"MaxLoss",$AQ$7,$C$2,,,C6,,,,"Fecha Recuperación",{"std.tec.tpmdd=4"})</f>
        <v>Fecha Recuperación</v>
      </c>
      <c r="BD8" s="14"/>
    </row>
    <row r="9" spans="2:56" x14ac:dyDescent="0.25">
      <c r="B9" s="17" t="s">
        <v>15</v>
      </c>
      <c r="C9" s="18" t="s">
        <v>87</v>
      </c>
      <c r="D9" s="18" t="s">
        <v>159</v>
      </c>
      <c r="E9" s="18" t="s">
        <v>231</v>
      </c>
      <c r="F9" s="67">
        <v>1785000</v>
      </c>
      <c r="G9" s="22">
        <v>44117</v>
      </c>
      <c r="H9" s="64">
        <v>17.850000000005799</v>
      </c>
      <c r="I9" s="64">
        <v>19.149999999994201</v>
      </c>
      <c r="J9" s="21">
        <f t="shared" ref="J9:J72" si="0">IFERROR(H9/I9,"")</f>
        <v>0.9321148825071125</v>
      </c>
      <c r="K9" s="22">
        <v>44074</v>
      </c>
      <c r="L9" s="64">
        <v>2955.3739999999998</v>
      </c>
      <c r="M9" s="64">
        <v>2382.5691818199198</v>
      </c>
      <c r="N9" s="21">
        <f>IFERROR(L9/M9,"")</f>
        <v>1.2404147684570253</v>
      </c>
      <c r="O9" s="23">
        <v>308</v>
      </c>
      <c r="P9" s="23">
        <v>289.81818181835098</v>
      </c>
      <c r="Q9" s="21">
        <f t="shared" ref="Q9:Q72" si="1">IFERROR(O9/P9,"")</f>
        <v>1.0627352572139344</v>
      </c>
      <c r="S9" s="24">
        <v>-5.5710306405671898E-3</v>
      </c>
      <c r="T9" s="24">
        <f t="shared" ref="T9:T72" si="2">IF(S9="","",S9-S$6)</f>
        <v>-8.5939647706254601E-3</v>
      </c>
      <c r="U9" s="24">
        <v>-5.5710306405671898E-3</v>
      </c>
      <c r="V9" s="24">
        <f t="shared" ref="V9:V72" si="3">IF(U9="","",U9-U$6)</f>
        <v>-0.12030131013496419</v>
      </c>
      <c r="W9" s="24">
        <v>0.90501600853866004</v>
      </c>
      <c r="X9" s="24">
        <f t="shared" ref="X9:X72" si="4">IF(W9="","",W9-W$6)</f>
        <v>0.80126813919705508</v>
      </c>
      <c r="Y9" s="24">
        <v>1.4204545454049399E-2</v>
      </c>
      <c r="Z9" s="24">
        <f t="shared" ref="Z9:Z72" si="5">IF(Y9="","",Y9-Y$6)</f>
        <v>1.0828890266566339E-2</v>
      </c>
      <c r="AA9" s="24">
        <v>0.46311475409835101</v>
      </c>
      <c r="AB9" s="24">
        <f t="shared" ref="AB9:AB72" si="6">IF(AA9="","",AA9-AA$6)</f>
        <v>0.39933328539678759</v>
      </c>
      <c r="AC9" s="24">
        <v>0.95081967213307494</v>
      </c>
      <c r="AD9" s="24">
        <f t="shared" ref="AD9:AD72" si="7">IF(AC9="","",AC9-AC$6)</f>
        <v>0.358239660054678</v>
      </c>
      <c r="AE9" s="24">
        <v>1.24528301887098</v>
      </c>
      <c r="AF9" s="24">
        <f t="shared" ref="AF9:AF72" si="8">IF(AE9="","",AE9-AE$6)</f>
        <v>0.79882189272262905</v>
      </c>
      <c r="AG9" s="24">
        <v>0.65277777736657305</v>
      </c>
      <c r="AH9" s="24">
        <f t="shared" ref="AH9:AH72" si="9">IF(AG9="","",AG9-AG$6)</f>
        <v>0.1057661055075001</v>
      </c>
      <c r="AI9" s="24">
        <v>-7.5543477115425098E-2</v>
      </c>
      <c r="AJ9" s="24">
        <f t="shared" ref="AJ9:AJ72" si="10">IF(AI9="","",AI9-AI$6)</f>
        <v>-0.76769639610123708</v>
      </c>
      <c r="AK9" s="24">
        <v>0.76467000531614804</v>
      </c>
      <c r="AL9" s="24">
        <f t="shared" ref="AL9:AL72" si="11">IF(AK9="","",AK9-AK$6)</f>
        <v>-0.9040411670168419</v>
      </c>
      <c r="AM9" s="24">
        <v>15.800625393074</v>
      </c>
      <c r="AN9" s="24">
        <f t="shared" ref="AN9:AN72" si="12">IF(AM9="","",AM9-AM$6)</f>
        <v>12.52699928900226</v>
      </c>
      <c r="AO9" s="25">
        <v>61.146040607185597</v>
      </c>
      <c r="AQ9" s="21">
        <v>0.15131578947330099</v>
      </c>
      <c r="AR9" s="21">
        <v>-0.13385826771627801</v>
      </c>
      <c r="AS9" s="21">
        <v>0.567489114659256</v>
      </c>
      <c r="AT9" s="21">
        <v>-0.241525423729327</v>
      </c>
      <c r="AU9" s="26">
        <v>6</v>
      </c>
      <c r="AV9" s="26">
        <v>6</v>
      </c>
      <c r="AW9" s="27">
        <v>2.0518822667436298</v>
      </c>
      <c r="AX9" s="21">
        <v>6.3845404447492898E-2</v>
      </c>
      <c r="AY9" s="21">
        <v>-0.584905660377117</v>
      </c>
      <c r="AZ9" s="28">
        <v>43846</v>
      </c>
      <c r="BA9" s="28">
        <v>43908</v>
      </c>
      <c r="BB9" s="26">
        <v>125</v>
      </c>
      <c r="BC9" s="28">
        <v>44039</v>
      </c>
    </row>
    <row r="10" spans="2:56" x14ac:dyDescent="0.25">
      <c r="B10" s="17" t="s">
        <v>16</v>
      </c>
      <c r="C10" s="18" t="s">
        <v>88</v>
      </c>
      <c r="D10" s="18" t="s">
        <v>160</v>
      </c>
      <c r="E10" s="18" t="s">
        <v>232</v>
      </c>
      <c r="F10" s="67">
        <v>143080000</v>
      </c>
      <c r="G10" s="22">
        <v>44117</v>
      </c>
      <c r="H10" s="64">
        <v>51.099999999976703</v>
      </c>
      <c r="I10" s="64">
        <v>54</v>
      </c>
      <c r="J10" s="21">
        <f t="shared" si="0"/>
        <v>0.94629629629586487</v>
      </c>
      <c r="K10" s="22">
        <v>44111</v>
      </c>
      <c r="L10" s="64">
        <v>47625.879000000001</v>
      </c>
      <c r="M10" s="64">
        <v>26872.1832768555</v>
      </c>
      <c r="N10" s="21">
        <f t="shared" ref="N10:N72" si="13">IFERROR(L10/M10,"")</f>
        <v>1.7723114831915896</v>
      </c>
      <c r="O10" s="23">
        <v>1970</v>
      </c>
      <c r="P10" s="23">
        <v>1119.31818181835</v>
      </c>
      <c r="Q10" s="21">
        <f t="shared" si="1"/>
        <v>1.7599999999997356</v>
      </c>
      <c r="S10" s="24">
        <v>-3.2196969696997299E-2</v>
      </c>
      <c r="T10" s="24">
        <f t="shared" si="2"/>
        <v>-3.5219903827055567E-2</v>
      </c>
      <c r="U10" s="24">
        <v>9.1880341880896596E-2</v>
      </c>
      <c r="V10" s="24">
        <f t="shared" si="3"/>
        <v>-2.2849937613500404E-2</v>
      </c>
      <c r="W10" s="24">
        <v>0.57716049382521295</v>
      </c>
      <c r="X10" s="24">
        <f t="shared" si="4"/>
        <v>0.47341262448360794</v>
      </c>
      <c r="Y10" s="24">
        <v>1.79282868521113E-2</v>
      </c>
      <c r="Z10" s="24">
        <f t="shared" si="5"/>
        <v>1.4552631664628239E-2</v>
      </c>
      <c r="AA10" s="24">
        <v>0.40384615384391498</v>
      </c>
      <c r="AB10" s="24">
        <f t="shared" si="6"/>
        <v>0.34006468514235155</v>
      </c>
      <c r="AC10" s="24">
        <v>1.0730223123717599</v>
      </c>
      <c r="AD10" s="24">
        <f t="shared" si="7"/>
        <v>0.48044230029336299</v>
      </c>
      <c r="AE10" s="24">
        <v>1.07656146678375</v>
      </c>
      <c r="AF10" s="24">
        <f t="shared" si="8"/>
        <v>0.63010034063539899</v>
      </c>
      <c r="AG10" s="24">
        <v>1.9832184658874801</v>
      </c>
      <c r="AH10" s="24">
        <f t="shared" si="9"/>
        <v>1.4362067940284071</v>
      </c>
      <c r="AI10" s="24">
        <v>3.8666388878971301</v>
      </c>
      <c r="AJ10" s="24">
        <f t="shared" si="10"/>
        <v>3.1744859689113181</v>
      </c>
      <c r="AK10" s="24">
        <v>5.0586472010472798</v>
      </c>
      <c r="AL10" s="24">
        <f t="shared" si="11"/>
        <v>3.3899360287142901</v>
      </c>
      <c r="AM10" s="24">
        <v>6.92562380456366</v>
      </c>
      <c r="AN10" s="24">
        <f t="shared" si="12"/>
        <v>3.6519977004919202</v>
      </c>
      <c r="AO10" s="25">
        <v>64.911164607619895</v>
      </c>
      <c r="AQ10" s="21">
        <v>0.13214285714275301</v>
      </c>
      <c r="AR10" s="21">
        <v>-0.197707736390003</v>
      </c>
      <c r="AS10" s="21">
        <v>0.65217391304438899</v>
      </c>
      <c r="AT10" s="21">
        <v>-0.30303030303009998</v>
      </c>
      <c r="AU10" s="26">
        <v>8</v>
      </c>
      <c r="AV10" s="26">
        <v>4</v>
      </c>
      <c r="AW10" s="27">
        <v>1.9835311068727599</v>
      </c>
      <c r="AX10" s="21">
        <v>6.5886103815501001E-2</v>
      </c>
      <c r="AY10" s="21">
        <v>-0.62666666666686099</v>
      </c>
      <c r="AZ10" s="28">
        <v>43773</v>
      </c>
      <c r="BA10" s="28">
        <v>43908</v>
      </c>
      <c r="BB10" s="26">
        <v>138</v>
      </c>
      <c r="BC10" s="28">
        <v>43985</v>
      </c>
    </row>
    <row r="11" spans="2:56" x14ac:dyDescent="0.25">
      <c r="B11" s="17" t="s">
        <v>17</v>
      </c>
      <c r="C11" s="18" t="s">
        <v>89</v>
      </c>
      <c r="D11" s="18" t="s">
        <v>161</v>
      </c>
      <c r="E11" s="18" t="s">
        <v>233</v>
      </c>
      <c r="F11" s="67">
        <v>4463396.6459999997</v>
      </c>
      <c r="G11" s="22">
        <v>44117</v>
      </c>
      <c r="H11" s="64">
        <v>50.5</v>
      </c>
      <c r="I11" s="64">
        <v>77.871142000891297</v>
      </c>
      <c r="J11" s="21">
        <f t="shared" si="0"/>
        <v>0.64850724803062454</v>
      </c>
      <c r="K11" s="22">
        <v>43846</v>
      </c>
      <c r="L11" s="64">
        <v>400.803</v>
      </c>
      <c r="M11" s="64">
        <v>1423.2504421482099</v>
      </c>
      <c r="N11" s="21">
        <f t="shared" si="13"/>
        <v>0.28161101386699056</v>
      </c>
      <c r="O11" s="23">
        <v>49</v>
      </c>
      <c r="P11" s="23">
        <v>135.52066115708999</v>
      </c>
      <c r="Q11" s="21">
        <f t="shared" si="1"/>
        <v>0.36156848396128477</v>
      </c>
      <c r="S11" s="24">
        <v>1.00000000002183E-2</v>
      </c>
      <c r="T11" s="24">
        <f t="shared" si="2"/>
        <v>6.9770658701600301E-3</v>
      </c>
      <c r="U11" s="24">
        <v>1.4056224899832199E-2</v>
      </c>
      <c r="V11" s="24">
        <f t="shared" si="3"/>
        <v>-0.1006740545945648</v>
      </c>
      <c r="W11" s="24">
        <v>-0.310224108912807</v>
      </c>
      <c r="X11" s="24">
        <f t="shared" si="4"/>
        <v>-0.41397197825441201</v>
      </c>
      <c r="Y11" s="24">
        <v>-3.9447731760446896E-3</v>
      </c>
      <c r="Z11" s="24">
        <f t="shared" si="5"/>
        <v>-7.3204283635277499E-3</v>
      </c>
      <c r="AA11" s="24">
        <v>-5.07518796994555E-2</v>
      </c>
      <c r="AB11" s="24">
        <f t="shared" si="6"/>
        <v>-0.11453334840101889</v>
      </c>
      <c r="AC11" s="24">
        <v>4.1237113402530702E-2</v>
      </c>
      <c r="AD11" s="24">
        <f t="shared" si="7"/>
        <v>-0.55134289867586628</v>
      </c>
      <c r="AE11" s="24">
        <v>-0.34428711587970601</v>
      </c>
      <c r="AF11" s="24">
        <f t="shared" si="8"/>
        <v>-0.79074824202805694</v>
      </c>
      <c r="AG11" s="24">
        <v>-0.111267811062135</v>
      </c>
      <c r="AH11" s="24">
        <f t="shared" si="9"/>
        <v>-0.65827948292120797</v>
      </c>
      <c r="AI11" s="24">
        <v>-0.22207854193780799</v>
      </c>
      <c r="AJ11" s="24">
        <f t="shared" si="10"/>
        <v>-0.91423146092361995</v>
      </c>
      <c r="AK11" s="24">
        <v>1.0239549082692201</v>
      </c>
      <c r="AL11" s="24">
        <f t="shared" si="11"/>
        <v>-0.64475626406376985</v>
      </c>
      <c r="AM11" s="24">
        <v>7.4454118444956796</v>
      </c>
      <c r="AN11" s="24">
        <f t="shared" si="12"/>
        <v>4.1717857404239398</v>
      </c>
      <c r="AO11" s="25">
        <v>41.702737025974798</v>
      </c>
      <c r="AQ11" s="21">
        <v>0.12965517241362301</v>
      </c>
      <c r="AR11" s="21">
        <v>-0.103942652329424</v>
      </c>
      <c r="AS11" s="21">
        <v>0.245954692556697</v>
      </c>
      <c r="AT11" s="21">
        <v>-0.285612265984237</v>
      </c>
      <c r="AU11" s="26">
        <v>5</v>
      </c>
      <c r="AV11" s="26">
        <v>7</v>
      </c>
      <c r="AW11" s="27">
        <v>-1.0440040029134301</v>
      </c>
      <c r="AX11" s="21">
        <v>4.3313980845923701E-2</v>
      </c>
      <c r="AY11" s="21">
        <v>-0.41056469931441802</v>
      </c>
      <c r="AZ11" s="28">
        <v>43846</v>
      </c>
      <c r="BA11" s="28">
        <v>43923</v>
      </c>
      <c r="BB11" s="26"/>
      <c r="BC11" s="28"/>
    </row>
    <row r="12" spans="2:56" x14ac:dyDescent="0.25">
      <c r="B12" s="17" t="s">
        <v>18</v>
      </c>
      <c r="C12" s="18" t="s">
        <v>90</v>
      </c>
      <c r="D12" s="18" t="s">
        <v>162</v>
      </c>
      <c r="E12" s="18" t="s">
        <v>12</v>
      </c>
      <c r="F12" s="67">
        <v>13660434.049984399</v>
      </c>
      <c r="G12" s="22">
        <v>44117</v>
      </c>
      <c r="H12" s="64">
        <v>9.2899999999936007</v>
      </c>
      <c r="I12" s="64">
        <v>14.1999999999971</v>
      </c>
      <c r="J12" s="21">
        <f t="shared" si="0"/>
        <v>0.65422535211235899</v>
      </c>
      <c r="K12" s="22">
        <v>43850</v>
      </c>
      <c r="L12" s="64">
        <v>492.31900000000002</v>
      </c>
      <c r="M12" s="64">
        <v>1760.5302520656601</v>
      </c>
      <c r="N12" s="21">
        <f t="shared" si="13"/>
        <v>0.279642453983596</v>
      </c>
      <c r="O12" s="23">
        <v>118</v>
      </c>
      <c r="P12" s="23">
        <v>183.23966942145501</v>
      </c>
      <c r="Q12" s="21">
        <f t="shared" si="1"/>
        <v>0.64396536171759611</v>
      </c>
      <c r="S12" s="24">
        <v>-1.2752391074172901E-2</v>
      </c>
      <c r="T12" s="24">
        <f t="shared" si="2"/>
        <v>-1.577532520423117E-2</v>
      </c>
      <c r="U12" s="24">
        <v>-6.4171123003688999E-3</v>
      </c>
      <c r="V12" s="24">
        <f t="shared" si="3"/>
        <v>-0.1211473917947659</v>
      </c>
      <c r="W12" s="24">
        <v>-0.34113475177378899</v>
      </c>
      <c r="X12" s="24">
        <f t="shared" si="4"/>
        <v>-0.44488262111539401</v>
      </c>
      <c r="Y12" s="24">
        <v>-0.17787610619503499</v>
      </c>
      <c r="Z12" s="24">
        <f t="shared" si="5"/>
        <v>-0.18125176138251806</v>
      </c>
      <c r="AA12" s="24">
        <v>-9.5948827301981492E-3</v>
      </c>
      <c r="AB12" s="24">
        <f t="shared" si="6"/>
        <v>-7.337635143176155E-2</v>
      </c>
      <c r="AC12" s="24">
        <v>0.17594936708716</v>
      </c>
      <c r="AD12" s="24">
        <f t="shared" si="7"/>
        <v>-0.41663064499123692</v>
      </c>
      <c r="AE12" s="24">
        <v>-2.10748155968759E-2</v>
      </c>
      <c r="AF12" s="24">
        <f t="shared" si="8"/>
        <v>-0.46753594174522689</v>
      </c>
      <c r="AG12" s="24">
        <v>-0.158497045407858</v>
      </c>
      <c r="AH12" s="24">
        <f t="shared" si="9"/>
        <v>-0.70550871726693098</v>
      </c>
      <c r="AI12" s="24">
        <v>6.6828785840698401E-2</v>
      </c>
      <c r="AJ12" s="24">
        <f t="shared" si="10"/>
        <v>-0.62532413314511359</v>
      </c>
      <c r="AK12" s="24">
        <v>0.27105437670426902</v>
      </c>
      <c r="AL12" s="24">
        <f t="shared" si="11"/>
        <v>-1.3976567956287209</v>
      </c>
      <c r="AM12" s="24">
        <v>1.13365757168154</v>
      </c>
      <c r="AN12" s="24">
        <f t="shared" si="12"/>
        <v>-2.1399685323902</v>
      </c>
      <c r="AO12" s="25">
        <v>57.946888522361398</v>
      </c>
      <c r="AQ12" s="21">
        <v>0.149253731342469</v>
      </c>
      <c r="AR12" s="21">
        <v>-0.14539400665948099</v>
      </c>
      <c r="AS12" s="21">
        <v>0.55801104972313598</v>
      </c>
      <c r="AT12" s="21">
        <v>-0.301507537688885</v>
      </c>
      <c r="AU12" s="26">
        <v>5</v>
      </c>
      <c r="AV12" s="26">
        <v>7</v>
      </c>
      <c r="AW12" s="27">
        <v>-0.161323946550056</v>
      </c>
      <c r="AX12" s="21">
        <v>5.9754340955551002E-2</v>
      </c>
      <c r="AY12" s="21">
        <v>-0.56338028169004295</v>
      </c>
      <c r="AZ12" s="28">
        <v>43850</v>
      </c>
      <c r="BA12" s="28">
        <v>43908</v>
      </c>
      <c r="BB12" s="26"/>
      <c r="BC12" s="28"/>
    </row>
    <row r="13" spans="2:56" x14ac:dyDescent="0.25">
      <c r="B13" s="17" t="s">
        <v>19</v>
      </c>
      <c r="C13" s="18" t="s">
        <v>91</v>
      </c>
      <c r="D13" s="18" t="s">
        <v>163</v>
      </c>
      <c r="E13" s="18" t="s">
        <v>12</v>
      </c>
      <c r="F13" s="67">
        <v>136738557.30087501</v>
      </c>
      <c r="G13" s="22">
        <v>44117</v>
      </c>
      <c r="H13" s="64">
        <v>213.85000000009299</v>
      </c>
      <c r="I13" s="64">
        <v>293.10000000009302</v>
      </c>
      <c r="J13" s="21">
        <f t="shared" si="0"/>
        <v>0.72961446605262748</v>
      </c>
      <c r="K13" s="22">
        <v>43840</v>
      </c>
      <c r="L13" s="64">
        <v>46265.887000000002</v>
      </c>
      <c r="M13" s="64">
        <v>78256.024483520494</v>
      </c>
      <c r="N13" s="21">
        <f t="shared" si="13"/>
        <v>0.59121182433363817</v>
      </c>
      <c r="O13" s="23">
        <v>914</v>
      </c>
      <c r="P13" s="23">
        <v>1004.7975206608</v>
      </c>
      <c r="Q13" s="21">
        <f t="shared" si="1"/>
        <v>0.90963600248427412</v>
      </c>
      <c r="S13" s="24">
        <v>-1.9036697247429402E-2</v>
      </c>
      <c r="T13" s="24">
        <f t="shared" si="2"/>
        <v>-2.2059631377487673E-2</v>
      </c>
      <c r="U13" s="24">
        <v>3.0105973024547001E-2</v>
      </c>
      <c r="V13" s="24">
        <f t="shared" si="3"/>
        <v>-8.4624306469850002E-2</v>
      </c>
      <c r="W13" s="24">
        <v>-0.21838450292387299</v>
      </c>
      <c r="X13" s="24">
        <f t="shared" si="4"/>
        <v>-0.32213237226547797</v>
      </c>
      <c r="Y13" s="24">
        <v>-8.3565459610399601E-2</v>
      </c>
      <c r="Z13" s="24">
        <f t="shared" si="5"/>
        <v>-8.6941114797882663E-2</v>
      </c>
      <c r="AA13" s="24">
        <v>-0.11741642591819999</v>
      </c>
      <c r="AB13" s="24">
        <f t="shared" si="6"/>
        <v>-0.18119789461976338</v>
      </c>
      <c r="AC13" s="24">
        <v>0.30635308491211599</v>
      </c>
      <c r="AD13" s="24">
        <f t="shared" si="7"/>
        <v>-0.28622692716628095</v>
      </c>
      <c r="AE13" s="24">
        <v>0.14634146341457399</v>
      </c>
      <c r="AF13" s="24">
        <f t="shared" si="8"/>
        <v>-0.30011966273377699</v>
      </c>
      <c r="AG13" s="24">
        <v>0.51391593256092205</v>
      </c>
      <c r="AH13" s="24">
        <f t="shared" si="9"/>
        <v>-3.3095739298150906E-2</v>
      </c>
      <c r="AI13" s="24">
        <v>5.4882600121345597E-2</v>
      </c>
      <c r="AJ13" s="24">
        <f t="shared" si="10"/>
        <v>-0.63727031886446639</v>
      </c>
      <c r="AK13" s="24">
        <v>0.97986025295569601</v>
      </c>
      <c r="AL13" s="24">
        <f t="shared" si="11"/>
        <v>-0.68885091937729392</v>
      </c>
      <c r="AM13" s="24">
        <v>2.8771520386217202</v>
      </c>
      <c r="AN13" s="24">
        <f t="shared" si="12"/>
        <v>-0.39647406545001962</v>
      </c>
      <c r="AO13" s="25">
        <v>74.924204963492201</v>
      </c>
      <c r="AQ13" s="21">
        <v>0.18048780487879401</v>
      </c>
      <c r="AR13" s="21">
        <v>-0.165629629629548</v>
      </c>
      <c r="AS13" s="21">
        <v>0.41358822009875401</v>
      </c>
      <c r="AT13" s="21">
        <v>-0.40549169859499701</v>
      </c>
      <c r="AU13" s="26">
        <v>7</v>
      </c>
      <c r="AV13" s="26">
        <v>5</v>
      </c>
      <c r="AW13" s="27">
        <v>0.36887071377668701</v>
      </c>
      <c r="AX13" s="21">
        <v>7.7183959075555295E-2</v>
      </c>
      <c r="AY13" s="21">
        <v>-0.53480040941620199</v>
      </c>
      <c r="AZ13" s="28">
        <v>43840</v>
      </c>
      <c r="BA13" s="28">
        <v>43909</v>
      </c>
      <c r="BB13" s="26"/>
      <c r="BC13" s="28"/>
    </row>
    <row r="14" spans="2:56" x14ac:dyDescent="0.25">
      <c r="B14" s="17" t="s">
        <v>20</v>
      </c>
      <c r="C14" s="18" t="s">
        <v>92</v>
      </c>
      <c r="D14" s="18" t="s">
        <v>164</v>
      </c>
      <c r="E14" s="18" t="s">
        <v>12</v>
      </c>
      <c r="F14" s="67">
        <v>47607414.689374998</v>
      </c>
      <c r="G14" s="22">
        <v>44117</v>
      </c>
      <c r="H14" s="64">
        <v>66.199999999953405</v>
      </c>
      <c r="I14" s="64">
        <v>78.199999999953405</v>
      </c>
      <c r="J14" s="21">
        <f t="shared" si="0"/>
        <v>0.84654731457791366</v>
      </c>
      <c r="K14" s="22">
        <v>44084</v>
      </c>
      <c r="L14" s="64">
        <v>540.73500000000001</v>
      </c>
      <c r="M14" s="64">
        <v>687.82735123920395</v>
      </c>
      <c r="N14" s="21">
        <f t="shared" si="13"/>
        <v>0.78614931352439055</v>
      </c>
      <c r="O14" s="23">
        <v>124</v>
      </c>
      <c r="P14" s="23">
        <v>56.061983471095999</v>
      </c>
      <c r="Q14" s="21">
        <f t="shared" si="1"/>
        <v>2.2118375469881646</v>
      </c>
      <c r="S14" s="24">
        <v>-3.6390101892720801E-2</v>
      </c>
      <c r="T14" s="24">
        <f t="shared" si="2"/>
        <v>-3.9413036022779069E-2</v>
      </c>
      <c r="U14" s="24">
        <v>2.63565891473263E-2</v>
      </c>
      <c r="V14" s="24">
        <f t="shared" si="3"/>
        <v>-8.8373690347070696E-2</v>
      </c>
      <c r="W14" s="24">
        <v>0.51487414187460701</v>
      </c>
      <c r="X14" s="24">
        <f t="shared" si="4"/>
        <v>0.41112627253300199</v>
      </c>
      <c r="Y14" s="24">
        <v>-0.14800514800488601</v>
      </c>
      <c r="Z14" s="24">
        <f t="shared" si="5"/>
        <v>-0.15138080319236907</v>
      </c>
      <c r="AA14" s="24">
        <v>0.14335060448865999</v>
      </c>
      <c r="AB14" s="24">
        <f t="shared" si="6"/>
        <v>7.9569135787096595E-2</v>
      </c>
      <c r="AC14" s="24">
        <v>0.89142857142724097</v>
      </c>
      <c r="AD14" s="24">
        <f t="shared" si="7"/>
        <v>0.29884855934884402</v>
      </c>
      <c r="AE14" s="24">
        <v>1.1704918032779801</v>
      </c>
      <c r="AF14" s="24">
        <f t="shared" si="8"/>
        <v>0.7240306771296291</v>
      </c>
      <c r="AG14" s="24">
        <v>1.0564910416759099</v>
      </c>
      <c r="AH14" s="24">
        <f t="shared" si="9"/>
        <v>0.50947936981683695</v>
      </c>
      <c r="AI14" s="24">
        <v>0.60893385130504596</v>
      </c>
      <c r="AJ14" s="24">
        <f t="shared" si="10"/>
        <v>-8.3219067680766035E-2</v>
      </c>
      <c r="AK14" s="24">
        <v>0.89330670420546099</v>
      </c>
      <c r="AL14" s="24">
        <f t="shared" si="11"/>
        <v>-0.77540446812752895</v>
      </c>
      <c r="AM14" s="24">
        <v>3.2347406772105001</v>
      </c>
      <c r="AN14" s="24">
        <f t="shared" si="12"/>
        <v>-3.8885426861239747E-2</v>
      </c>
      <c r="AO14" s="25">
        <v>55.6936066689086</v>
      </c>
      <c r="AQ14" s="21">
        <v>0.132930513595056</v>
      </c>
      <c r="AR14" s="21">
        <v>-0.147268408550153</v>
      </c>
      <c r="AS14" s="21">
        <v>0.31003039513598202</v>
      </c>
      <c r="AT14" s="21">
        <v>-0.26888888888876</v>
      </c>
      <c r="AU14" s="26">
        <v>8</v>
      </c>
      <c r="AV14" s="26">
        <v>4</v>
      </c>
      <c r="AW14" s="27">
        <v>2.1362814066451401</v>
      </c>
      <c r="AX14" s="21">
        <v>5.7418270779962803E-2</v>
      </c>
      <c r="AY14" s="21">
        <v>-0.34848484848509498</v>
      </c>
      <c r="AZ14" s="28">
        <v>43868</v>
      </c>
      <c r="BA14" s="28">
        <v>43917</v>
      </c>
      <c r="BB14" s="26">
        <v>57</v>
      </c>
      <c r="BC14" s="28">
        <v>43959</v>
      </c>
    </row>
    <row r="15" spans="2:56" x14ac:dyDescent="0.25">
      <c r="B15" s="17" t="s">
        <v>21</v>
      </c>
      <c r="C15" s="18" t="s">
        <v>93</v>
      </c>
      <c r="D15" s="18" t="s">
        <v>165</v>
      </c>
      <c r="E15" s="18" t="s">
        <v>12</v>
      </c>
      <c r="F15" s="67">
        <v>84365790.706125006</v>
      </c>
      <c r="G15" s="22">
        <v>44117</v>
      </c>
      <c r="H15" s="64">
        <v>19.25</v>
      </c>
      <c r="I15" s="64">
        <v>24.5</v>
      </c>
      <c r="J15" s="21">
        <f t="shared" si="0"/>
        <v>0.7857142857142857</v>
      </c>
      <c r="K15" s="22">
        <v>44047</v>
      </c>
      <c r="L15" s="64">
        <v>267.99700000000001</v>
      </c>
      <c r="M15" s="64">
        <v>688.27305371856698</v>
      </c>
      <c r="N15" s="21">
        <f t="shared" si="13"/>
        <v>0.38937598755621672</v>
      </c>
      <c r="O15" s="23">
        <v>64</v>
      </c>
      <c r="P15" s="23">
        <v>67.198347107390902</v>
      </c>
      <c r="Q15" s="21">
        <f t="shared" si="1"/>
        <v>0.95240437830591929</v>
      </c>
      <c r="S15" s="24">
        <v>-2.5316455696156499E-2</v>
      </c>
      <c r="T15" s="24">
        <f t="shared" si="2"/>
        <v>-2.833938982621477E-2</v>
      </c>
      <c r="U15" s="24">
        <v>-1.2820512820326301E-2</v>
      </c>
      <c r="V15" s="24">
        <f t="shared" si="3"/>
        <v>-0.1275507923147233</v>
      </c>
      <c r="W15" s="24">
        <v>0.16666666666598801</v>
      </c>
      <c r="X15" s="24">
        <f t="shared" si="4"/>
        <v>6.2918797324383005E-2</v>
      </c>
      <c r="Y15" s="24">
        <v>-0.11085450346407</v>
      </c>
      <c r="Z15" s="24">
        <f t="shared" si="5"/>
        <v>-0.11423015865155306</v>
      </c>
      <c r="AA15" s="24">
        <v>-6.5533980582622497E-2</v>
      </c>
      <c r="AB15" s="24">
        <f t="shared" si="6"/>
        <v>-0.1293154492841859</v>
      </c>
      <c r="AC15" s="24">
        <v>0.28333333333284799</v>
      </c>
      <c r="AD15" s="24">
        <f t="shared" si="7"/>
        <v>-0.30924667874554895</v>
      </c>
      <c r="AE15" s="24">
        <v>0.35087719298258901</v>
      </c>
      <c r="AF15" s="24">
        <f t="shared" si="8"/>
        <v>-9.558393316576197E-2</v>
      </c>
      <c r="AG15" s="24">
        <v>-2.74776214182566E-2</v>
      </c>
      <c r="AH15" s="24">
        <f t="shared" si="9"/>
        <v>-0.57448929327732956</v>
      </c>
      <c r="AI15" s="24">
        <v>-0.54910326083947403</v>
      </c>
      <c r="AJ15" s="24">
        <f t="shared" si="10"/>
        <v>-1.2412561798252861</v>
      </c>
      <c r="AK15" s="24">
        <v>-0.38051042588893302</v>
      </c>
      <c r="AL15" s="24">
        <f t="shared" si="11"/>
        <v>-2.0492215982219228</v>
      </c>
      <c r="AM15" s="24">
        <v>0.40802811663190403</v>
      </c>
      <c r="AN15" s="24">
        <f t="shared" si="12"/>
        <v>-2.8655979874398358</v>
      </c>
      <c r="AO15" s="25">
        <v>51.776294660056003</v>
      </c>
      <c r="AQ15" s="21">
        <v>9.4696969696087804E-2</v>
      </c>
      <c r="AR15" s="21">
        <v>-0.15057915057885099</v>
      </c>
      <c r="AS15" s="21">
        <v>0.28125</v>
      </c>
      <c r="AT15" s="21">
        <v>-0.23809523809439301</v>
      </c>
      <c r="AU15" s="26">
        <v>6</v>
      </c>
      <c r="AV15" s="26">
        <v>6</v>
      </c>
      <c r="AW15" s="27">
        <v>0.57174981994830898</v>
      </c>
      <c r="AX15" s="21">
        <v>5.3047682076430597E-2</v>
      </c>
      <c r="AY15" s="21">
        <v>-0.46731234866834698</v>
      </c>
      <c r="AZ15" s="28">
        <v>43868</v>
      </c>
      <c r="BA15" s="28">
        <v>43908</v>
      </c>
      <c r="BB15" s="26">
        <v>67</v>
      </c>
      <c r="BC15" s="28">
        <v>43973</v>
      </c>
    </row>
    <row r="16" spans="2:56" x14ac:dyDescent="0.25">
      <c r="B16" s="17" t="s">
        <v>22</v>
      </c>
      <c r="C16" s="18" t="s">
        <v>94</v>
      </c>
      <c r="D16" s="18" t="s">
        <v>166</v>
      </c>
      <c r="E16" s="18" t="s">
        <v>12</v>
      </c>
      <c r="F16" s="67">
        <v>77863376.540875003</v>
      </c>
      <c r="G16" s="22">
        <v>44117</v>
      </c>
      <c r="H16" s="64">
        <v>127.099999999977</v>
      </c>
      <c r="I16" s="64">
        <v>188.85000000009299</v>
      </c>
      <c r="J16" s="21">
        <f t="shared" si="0"/>
        <v>0.67302091607050263</v>
      </c>
      <c r="K16" s="22">
        <v>44046</v>
      </c>
      <c r="L16" s="64">
        <v>33718.495999999999</v>
      </c>
      <c r="M16" s="64">
        <v>41913.885433898897</v>
      </c>
      <c r="N16" s="21">
        <f t="shared" si="13"/>
        <v>0.8044707774271227</v>
      </c>
      <c r="O16" s="23">
        <v>642</v>
      </c>
      <c r="P16" s="23">
        <v>835.95867768582002</v>
      </c>
      <c r="Q16" s="21">
        <f t="shared" si="1"/>
        <v>0.76798054393937887</v>
      </c>
      <c r="S16" s="24">
        <v>-1.5491866770389599E-2</v>
      </c>
      <c r="T16" s="24">
        <f t="shared" si="2"/>
        <v>-1.851480090044787E-2</v>
      </c>
      <c r="U16" s="24">
        <v>4.6090534979157403E-2</v>
      </c>
      <c r="V16" s="24">
        <f t="shared" si="3"/>
        <v>-6.8639744515239604E-2</v>
      </c>
      <c r="W16" s="24">
        <v>-9.5373665481019998E-2</v>
      </c>
      <c r="X16" s="24">
        <f t="shared" si="4"/>
        <v>-0.19912153482262501</v>
      </c>
      <c r="Y16" s="24">
        <v>-0.119196119196276</v>
      </c>
      <c r="Z16" s="24">
        <f t="shared" si="5"/>
        <v>-0.12257177438375906</v>
      </c>
      <c r="AA16" s="24">
        <v>-0.18263665594888201</v>
      </c>
      <c r="AB16" s="24">
        <f t="shared" si="6"/>
        <v>-0.24641812465044541</v>
      </c>
      <c r="AC16" s="24">
        <v>0.48829039812495501</v>
      </c>
      <c r="AD16" s="24">
        <f t="shared" si="7"/>
        <v>-0.10428961395344194</v>
      </c>
      <c r="AE16" s="24">
        <v>0.24485798237030401</v>
      </c>
      <c r="AF16" s="24">
        <f t="shared" si="8"/>
        <v>-0.20160314377804697</v>
      </c>
      <c r="AG16" s="24">
        <v>1.7203895802595098E-2</v>
      </c>
      <c r="AH16" s="24">
        <f t="shared" si="9"/>
        <v>-0.52980777605647789</v>
      </c>
      <c r="AI16" s="24">
        <v>4.5011718733803698E-2</v>
      </c>
      <c r="AJ16" s="24">
        <f t="shared" si="10"/>
        <v>-0.64714120025200828</v>
      </c>
      <c r="AK16" s="24">
        <v>0.33451517536770597</v>
      </c>
      <c r="AL16" s="24">
        <f t="shared" si="11"/>
        <v>-1.3341959969652839</v>
      </c>
      <c r="AM16" s="24">
        <v>0.79800006158649905</v>
      </c>
      <c r="AN16" s="24">
        <f t="shared" si="12"/>
        <v>-2.4756260424852408</v>
      </c>
      <c r="AO16" s="25">
        <v>74.831205084919901</v>
      </c>
      <c r="AQ16" s="21">
        <v>0.13806921675684899</v>
      </c>
      <c r="AR16" s="21">
        <v>-0.19078947368514501</v>
      </c>
      <c r="AS16" s="21">
        <v>0.476293103449279</v>
      </c>
      <c r="AT16" s="21">
        <v>-0.37606454504770198</v>
      </c>
      <c r="AU16" s="26">
        <v>7</v>
      </c>
      <c r="AV16" s="26">
        <v>5</v>
      </c>
      <c r="AW16" s="27">
        <v>0.58211725482397003</v>
      </c>
      <c r="AX16" s="21">
        <v>7.7162827599022404E-2</v>
      </c>
      <c r="AY16" s="21">
        <v>-0.55654952076671205</v>
      </c>
      <c r="AZ16" s="28">
        <v>43840</v>
      </c>
      <c r="BA16" s="28">
        <v>43917</v>
      </c>
      <c r="BB16" s="26">
        <v>94</v>
      </c>
      <c r="BC16" s="28">
        <v>43985</v>
      </c>
    </row>
    <row r="17" spans="2:55" x14ac:dyDescent="0.25">
      <c r="B17" s="17" t="s">
        <v>23</v>
      </c>
      <c r="C17" s="18" t="s">
        <v>95</v>
      </c>
      <c r="D17" s="18" t="s">
        <v>167</v>
      </c>
      <c r="E17" s="18" t="s">
        <v>234</v>
      </c>
      <c r="F17" s="67">
        <v>91980000</v>
      </c>
      <c r="G17" s="22">
        <v>44117</v>
      </c>
      <c r="H17" s="64">
        <v>146</v>
      </c>
      <c r="I17" s="64">
        <v>152</v>
      </c>
      <c r="J17" s="21">
        <f t="shared" si="0"/>
        <v>0.96052631578947367</v>
      </c>
      <c r="K17" s="22">
        <v>44105</v>
      </c>
      <c r="L17" s="64">
        <v>77.492000000000004</v>
      </c>
      <c r="M17" s="64">
        <v>361.182814049721</v>
      </c>
      <c r="N17" s="21">
        <f t="shared" si="13"/>
        <v>0.21455062917066794</v>
      </c>
      <c r="O17" s="23">
        <v>24</v>
      </c>
      <c r="P17" s="23">
        <v>33.144628099165899</v>
      </c>
      <c r="Q17" s="21">
        <f t="shared" si="1"/>
        <v>0.72409923949648936</v>
      </c>
      <c r="S17" s="24">
        <v>-6.8027210882064502E-3</v>
      </c>
      <c r="T17" s="24">
        <f t="shared" si="2"/>
        <v>-9.8256552182647196E-3</v>
      </c>
      <c r="U17" s="24">
        <v>-3.94736842108614E-2</v>
      </c>
      <c r="V17" s="24">
        <f t="shared" si="3"/>
        <v>-0.15420396370525841</v>
      </c>
      <c r="W17" s="24">
        <v>0.75211974285775796</v>
      </c>
      <c r="X17" s="24">
        <f t="shared" si="4"/>
        <v>0.648371873516153</v>
      </c>
      <c r="Y17" s="24">
        <v>0.13178294573663199</v>
      </c>
      <c r="Z17" s="24">
        <f t="shared" si="5"/>
        <v>0.12840729054914893</v>
      </c>
      <c r="AA17" s="24">
        <v>0.31531531531625701</v>
      </c>
      <c r="AB17" s="24">
        <f t="shared" si="6"/>
        <v>0.25153384661469358</v>
      </c>
      <c r="AC17" s="24">
        <v>0.87179487179499104</v>
      </c>
      <c r="AD17" s="24">
        <f t="shared" si="7"/>
        <v>0.2792148597165941</v>
      </c>
      <c r="AE17" s="24">
        <v>1.30961238831049</v>
      </c>
      <c r="AF17" s="24">
        <f t="shared" si="8"/>
        <v>0.863151262162139</v>
      </c>
      <c r="AG17" s="24"/>
      <c r="AH17" s="24" t="str">
        <f t="shared" si="9"/>
        <v/>
      </c>
      <c r="AI17" s="24"/>
      <c r="AJ17" s="24" t="str">
        <f t="shared" si="10"/>
        <v/>
      </c>
      <c r="AK17" s="24"/>
      <c r="AL17" s="24" t="str">
        <f t="shared" si="11"/>
        <v/>
      </c>
      <c r="AM17" s="24"/>
      <c r="AN17" s="24" t="str">
        <f t="shared" si="12"/>
        <v/>
      </c>
      <c r="AO17" s="25">
        <v>57.001293603447301</v>
      </c>
      <c r="AQ17" s="21">
        <v>0.37704918032803098</v>
      </c>
      <c r="AR17" s="21">
        <v>-0.13235294117665</v>
      </c>
      <c r="AS17" s="21">
        <v>0.42276422764174598</v>
      </c>
      <c r="AT17" s="21">
        <v>-0.35263157894776698</v>
      </c>
      <c r="AU17" s="26">
        <v>9</v>
      </c>
      <c r="AV17" s="26">
        <v>3</v>
      </c>
      <c r="AW17" s="27">
        <v>2.4154252885527998</v>
      </c>
      <c r="AX17" s="21">
        <v>6.2700365287964799E-2</v>
      </c>
      <c r="AY17" s="21">
        <v>-0.40404040404013403</v>
      </c>
      <c r="AZ17" s="28">
        <v>43882</v>
      </c>
      <c r="BA17" s="28">
        <v>43908</v>
      </c>
      <c r="BB17" s="26">
        <v>68</v>
      </c>
      <c r="BC17" s="28">
        <v>43991</v>
      </c>
    </row>
    <row r="18" spans="2:55" x14ac:dyDescent="0.25">
      <c r="B18" s="17" t="s">
        <v>24</v>
      </c>
      <c r="C18" s="18" t="s">
        <v>96</v>
      </c>
      <c r="D18" s="18" t="s">
        <v>168</v>
      </c>
      <c r="E18" s="18" t="s">
        <v>235</v>
      </c>
      <c r="F18" s="67">
        <v>22101339</v>
      </c>
      <c r="G18" s="22">
        <v>44117</v>
      </c>
      <c r="H18" s="64">
        <v>375</v>
      </c>
      <c r="I18" s="64">
        <v>460</v>
      </c>
      <c r="J18" s="21">
        <f t="shared" si="0"/>
        <v>0.81521739130434778</v>
      </c>
      <c r="K18" s="22">
        <v>43812</v>
      </c>
      <c r="L18" s="64">
        <v>38.164000000000001</v>
      </c>
      <c r="M18" s="64">
        <v>35.512780991733102</v>
      </c>
      <c r="N18" s="21">
        <f t="shared" si="13"/>
        <v>1.0746553475742737</v>
      </c>
      <c r="O18" s="23">
        <v>6</v>
      </c>
      <c r="P18" s="23">
        <v>4.3347107438021304</v>
      </c>
      <c r="Q18" s="21">
        <f t="shared" si="1"/>
        <v>1.3841754051476074</v>
      </c>
      <c r="S18" s="24">
        <v>-7.4074074073941995E-2</v>
      </c>
      <c r="T18" s="24">
        <f t="shared" si="2"/>
        <v>-7.709700820400027E-2</v>
      </c>
      <c r="U18" s="24">
        <v>-5.0632911392312997E-2</v>
      </c>
      <c r="V18" s="24">
        <f t="shared" si="3"/>
        <v>-0.16536319088671</v>
      </c>
      <c r="W18" s="24">
        <v>-0.13793103448275401</v>
      </c>
      <c r="X18" s="24">
        <f t="shared" si="4"/>
        <v>-0.24167890382435903</v>
      </c>
      <c r="Y18" s="24">
        <v>-0.10714285714319</v>
      </c>
      <c r="Z18" s="24">
        <f t="shared" si="5"/>
        <v>-0.11051851233067306</v>
      </c>
      <c r="AA18" s="24">
        <v>-4.5801526717696099E-2</v>
      </c>
      <c r="AB18" s="24">
        <f t="shared" si="6"/>
        <v>-0.1095829954192595</v>
      </c>
      <c r="AC18" s="24">
        <v>0.21163166397484001</v>
      </c>
      <c r="AD18" s="24">
        <f t="shared" si="7"/>
        <v>-0.38094834810355693</v>
      </c>
      <c r="AE18" s="24">
        <v>1.89500772001687</v>
      </c>
      <c r="AF18" s="24">
        <f t="shared" si="8"/>
        <v>1.4485465938685191</v>
      </c>
      <c r="AG18" s="24">
        <v>2.5392098292987799</v>
      </c>
      <c r="AH18" s="24">
        <f t="shared" si="9"/>
        <v>1.992198157439707</v>
      </c>
      <c r="AI18" s="24">
        <v>3.7007323812414001</v>
      </c>
      <c r="AJ18" s="24">
        <f t="shared" si="10"/>
        <v>3.0085794622555881</v>
      </c>
      <c r="AK18" s="24">
        <v>4.1785098695708403</v>
      </c>
      <c r="AL18" s="24">
        <f t="shared" si="11"/>
        <v>2.5097986972378505</v>
      </c>
      <c r="AM18" s="24"/>
      <c r="AN18" s="24" t="str">
        <f t="shared" si="12"/>
        <v/>
      </c>
      <c r="AO18" s="25"/>
      <c r="AQ18" s="21">
        <v>0.15151515151592301</v>
      </c>
      <c r="AR18" s="21">
        <v>-0.121951219512121</v>
      </c>
      <c r="AS18" s="21">
        <v>1.07142857142724</v>
      </c>
      <c r="AT18" s="21">
        <v>-0.33749999999941799</v>
      </c>
      <c r="AU18" s="26">
        <v>7</v>
      </c>
      <c r="AV18" s="26">
        <v>5</v>
      </c>
      <c r="AW18" s="27"/>
      <c r="AX18" s="21"/>
      <c r="AY18" s="21">
        <v>-0.44565217391296802</v>
      </c>
      <c r="AZ18" s="28">
        <v>43812</v>
      </c>
      <c r="BA18" s="28">
        <v>43917</v>
      </c>
      <c r="BB18" s="26"/>
      <c r="BC18" s="28"/>
    </row>
    <row r="19" spans="2:55" x14ac:dyDescent="0.25">
      <c r="B19" s="17" t="s">
        <v>25</v>
      </c>
      <c r="C19" s="18" t="s">
        <v>97</v>
      </c>
      <c r="D19" s="18" t="s">
        <v>169</v>
      </c>
      <c r="E19" s="18" t="s">
        <v>236</v>
      </c>
      <c r="F19" s="67">
        <v>13410000</v>
      </c>
      <c r="G19" s="22">
        <v>44117</v>
      </c>
      <c r="H19" s="64">
        <v>4.4700000000011597</v>
      </c>
      <c r="I19" s="64">
        <v>5.0100000000020399</v>
      </c>
      <c r="J19" s="21">
        <f t="shared" si="0"/>
        <v>0.89221556886214359</v>
      </c>
      <c r="K19" s="22">
        <v>44104</v>
      </c>
      <c r="L19" s="64">
        <v>6263.558</v>
      </c>
      <c r="M19" s="64">
        <v>4725.9014462814303</v>
      </c>
      <c r="N19" s="21">
        <f t="shared" si="13"/>
        <v>1.3253678840316216</v>
      </c>
      <c r="O19" s="23">
        <v>803</v>
      </c>
      <c r="P19" s="23">
        <v>515.71074380166795</v>
      </c>
      <c r="Q19" s="21">
        <f t="shared" si="1"/>
        <v>1.5570744058588351</v>
      </c>
      <c r="S19" s="24">
        <v>-2.82608695642921E-2</v>
      </c>
      <c r="T19" s="24">
        <f t="shared" si="2"/>
        <v>-3.1283803694350368E-2</v>
      </c>
      <c r="U19" s="24">
        <v>-0.107784431137552</v>
      </c>
      <c r="V19" s="24">
        <f t="shared" si="3"/>
        <v>-0.222514710631949</v>
      </c>
      <c r="W19" s="24">
        <v>0.99702159344684305</v>
      </c>
      <c r="X19" s="24">
        <f t="shared" si="4"/>
        <v>0.89327372410523809</v>
      </c>
      <c r="Y19" s="24">
        <v>-5.89473684204131E-2</v>
      </c>
      <c r="Z19" s="24">
        <f t="shared" si="5"/>
        <v>-6.2323023607896162E-2</v>
      </c>
      <c r="AA19" s="24">
        <v>0.48013245033158503</v>
      </c>
      <c r="AB19" s="24">
        <f t="shared" si="6"/>
        <v>0.4163509816300216</v>
      </c>
      <c r="AC19" s="24">
        <v>0.96052631579223102</v>
      </c>
      <c r="AD19" s="24">
        <f t="shared" si="7"/>
        <v>0.36794630371383408</v>
      </c>
      <c r="AE19" s="24">
        <v>1.67397806580178</v>
      </c>
      <c r="AF19" s="24">
        <f t="shared" si="8"/>
        <v>1.2275169396534289</v>
      </c>
      <c r="AG19" s="24">
        <v>1.1997417283279399</v>
      </c>
      <c r="AH19" s="24">
        <f t="shared" si="9"/>
        <v>0.65273005646886695</v>
      </c>
      <c r="AI19" s="24">
        <v>0.36840895921865002</v>
      </c>
      <c r="AJ19" s="24">
        <f t="shared" si="10"/>
        <v>-0.32374395976716197</v>
      </c>
      <c r="AK19" s="24">
        <v>3.9320406697504202</v>
      </c>
      <c r="AL19" s="24">
        <f t="shared" si="11"/>
        <v>2.2633294974174305</v>
      </c>
      <c r="AM19" s="24">
        <v>11.1967099373043</v>
      </c>
      <c r="AN19" s="24">
        <f t="shared" si="12"/>
        <v>7.9230838332325604</v>
      </c>
      <c r="AO19" s="25">
        <v>81.581897861557096</v>
      </c>
      <c r="AQ19" s="21">
        <v>0.44012944983667701</v>
      </c>
      <c r="AR19" s="21">
        <v>-0.13857677902531601</v>
      </c>
      <c r="AS19" s="21">
        <v>0.90669371196767301</v>
      </c>
      <c r="AT19" s="21">
        <v>-0.382978723404231</v>
      </c>
      <c r="AU19" s="26">
        <v>8</v>
      </c>
      <c r="AV19" s="26">
        <v>4</v>
      </c>
      <c r="AW19" s="27">
        <v>2.8018500020516499</v>
      </c>
      <c r="AX19" s="21">
        <v>8.9570409750012903E-2</v>
      </c>
      <c r="AY19" s="21">
        <v>-0.58633093525131696</v>
      </c>
      <c r="AZ19" s="28">
        <v>43852</v>
      </c>
      <c r="BA19" s="28">
        <v>43908</v>
      </c>
      <c r="BB19" s="26">
        <v>75</v>
      </c>
      <c r="BC19" s="28">
        <v>43969</v>
      </c>
    </row>
    <row r="20" spans="2:55" x14ac:dyDescent="0.25">
      <c r="B20" s="17" t="s">
        <v>26</v>
      </c>
      <c r="C20" s="18" t="s">
        <v>98</v>
      </c>
      <c r="D20" s="18" t="s">
        <v>170</v>
      </c>
      <c r="E20" s="18" t="s">
        <v>237</v>
      </c>
      <c r="F20" s="67">
        <v>40113876.914999999</v>
      </c>
      <c r="G20" s="22">
        <v>44117</v>
      </c>
      <c r="H20" s="64">
        <v>529</v>
      </c>
      <c r="I20" s="64">
        <v>618</v>
      </c>
      <c r="J20" s="21">
        <f t="shared" si="0"/>
        <v>0.85598705501618122</v>
      </c>
      <c r="K20" s="22">
        <v>44084</v>
      </c>
      <c r="L20" s="64">
        <v>21104.891</v>
      </c>
      <c r="M20" s="64">
        <v>30052.804008270301</v>
      </c>
      <c r="N20" s="21">
        <f t="shared" si="13"/>
        <v>0.70226029471965734</v>
      </c>
      <c r="O20" s="23">
        <v>511</v>
      </c>
      <c r="P20" s="23">
        <v>533.28512396663405</v>
      </c>
      <c r="Q20" s="21">
        <f t="shared" si="1"/>
        <v>0.95821161520337406</v>
      </c>
      <c r="S20" s="24">
        <v>-1.3059701492238699E-2</v>
      </c>
      <c r="T20" s="24">
        <f t="shared" si="2"/>
        <v>-1.6082635622296969E-2</v>
      </c>
      <c r="U20" s="24">
        <v>5.5888223552756203E-2</v>
      </c>
      <c r="V20" s="24">
        <f t="shared" si="3"/>
        <v>-5.8842055941640797E-2</v>
      </c>
      <c r="W20" s="24">
        <v>0.64541213063755998</v>
      </c>
      <c r="X20" s="24">
        <f t="shared" si="4"/>
        <v>0.54166426129595502</v>
      </c>
      <c r="Y20" s="24">
        <v>-0.107925801012316</v>
      </c>
      <c r="Z20" s="24">
        <f t="shared" si="5"/>
        <v>-0.11130145619979906</v>
      </c>
      <c r="AA20" s="24">
        <v>0.24764150943345201</v>
      </c>
      <c r="AB20" s="24">
        <f t="shared" si="6"/>
        <v>0.18386004073188861</v>
      </c>
      <c r="AC20" s="24">
        <v>1.09090909090824</v>
      </c>
      <c r="AD20" s="24">
        <f t="shared" si="7"/>
        <v>0.49832907882984301</v>
      </c>
      <c r="AE20" s="24">
        <v>1.38288288288517</v>
      </c>
      <c r="AF20" s="24">
        <f t="shared" si="8"/>
        <v>0.93642175673681904</v>
      </c>
      <c r="AG20" s="24">
        <v>0.58677657761494595</v>
      </c>
      <c r="AH20" s="24">
        <f t="shared" si="9"/>
        <v>3.9764905755872992E-2</v>
      </c>
      <c r="AI20" s="24">
        <v>1.86508828533348</v>
      </c>
      <c r="AJ20" s="24">
        <f t="shared" si="10"/>
        <v>1.172935366347668</v>
      </c>
      <c r="AK20" s="24"/>
      <c r="AL20" s="24" t="str">
        <f t="shared" si="11"/>
        <v/>
      </c>
      <c r="AM20" s="24"/>
      <c r="AN20" s="24" t="str">
        <f t="shared" si="12"/>
        <v/>
      </c>
      <c r="AO20" s="25">
        <v>51.357729076989898</v>
      </c>
      <c r="AQ20" s="21">
        <v>0.11290322580680399</v>
      </c>
      <c r="AR20" s="21">
        <v>-0.107210626186279</v>
      </c>
      <c r="AS20" s="21">
        <v>0.36249999999941801</v>
      </c>
      <c r="AT20" s="21">
        <v>-0.17729393468122001</v>
      </c>
      <c r="AU20" s="26">
        <v>7</v>
      </c>
      <c r="AV20" s="26">
        <v>5</v>
      </c>
      <c r="AW20" s="27">
        <v>2.5962882746280198</v>
      </c>
      <c r="AX20" s="21">
        <v>5.32439451958635E-2</v>
      </c>
      <c r="AY20" s="21">
        <v>-0.30474732006114202</v>
      </c>
      <c r="AZ20" s="28">
        <v>43825</v>
      </c>
      <c r="BA20" s="28">
        <v>43924</v>
      </c>
      <c r="BB20" s="26">
        <v>90</v>
      </c>
      <c r="BC20" s="28">
        <v>43965</v>
      </c>
    </row>
    <row r="21" spans="2:55" x14ac:dyDescent="0.25">
      <c r="B21" s="17" t="s">
        <v>27</v>
      </c>
      <c r="C21" s="18" t="s">
        <v>99</v>
      </c>
      <c r="D21" s="18" t="s">
        <v>171</v>
      </c>
      <c r="E21" s="18" t="s">
        <v>238</v>
      </c>
      <c r="F21" s="67">
        <v>65030760.719999999</v>
      </c>
      <c r="G21" s="22">
        <v>44117</v>
      </c>
      <c r="H21" s="64">
        <v>360</v>
      </c>
      <c r="I21" s="64">
        <v>476</v>
      </c>
      <c r="J21" s="21">
        <f t="shared" si="0"/>
        <v>0.75630252100840334</v>
      </c>
      <c r="K21" s="22">
        <v>44034</v>
      </c>
      <c r="L21" s="64">
        <v>4584.973</v>
      </c>
      <c r="M21" s="64">
        <v>7609.7022851257298</v>
      </c>
      <c r="N21" s="21">
        <f t="shared" si="13"/>
        <v>0.60251673826478036</v>
      </c>
      <c r="O21" s="23">
        <v>270</v>
      </c>
      <c r="P21" s="23">
        <v>332.46694214874901</v>
      </c>
      <c r="Q21" s="21">
        <f t="shared" si="1"/>
        <v>0.81211081695815435</v>
      </c>
      <c r="S21" s="24">
        <v>-6.8965517239121298E-3</v>
      </c>
      <c r="T21" s="24">
        <f t="shared" si="2"/>
        <v>-9.9194858539704001E-3</v>
      </c>
      <c r="U21" s="24">
        <v>6.0382916053640698E-2</v>
      </c>
      <c r="V21" s="24">
        <f t="shared" si="3"/>
        <v>-5.4347363440756302E-2</v>
      </c>
      <c r="W21" s="24">
        <v>0.193659199269023</v>
      </c>
      <c r="X21" s="24">
        <f t="shared" si="4"/>
        <v>8.9911329927418002E-2</v>
      </c>
      <c r="Y21" s="24">
        <v>-6.9767441860676599E-2</v>
      </c>
      <c r="Z21" s="24">
        <f t="shared" si="5"/>
        <v>-7.3143097048159661E-2</v>
      </c>
      <c r="AA21" s="24">
        <v>-0.21739130434813</v>
      </c>
      <c r="AB21" s="24">
        <f t="shared" si="6"/>
        <v>-0.2811727730496934</v>
      </c>
      <c r="AC21" s="24">
        <v>0.15393361577487699</v>
      </c>
      <c r="AD21" s="24">
        <f t="shared" si="7"/>
        <v>-0.43864639630351998</v>
      </c>
      <c r="AE21" s="24">
        <v>1.01141467280104</v>
      </c>
      <c r="AF21" s="24">
        <f t="shared" si="8"/>
        <v>0.56495354665268904</v>
      </c>
      <c r="AG21" s="24">
        <v>0.28079527098278101</v>
      </c>
      <c r="AH21" s="24">
        <f t="shared" si="9"/>
        <v>-0.26621640087629195</v>
      </c>
      <c r="AI21" s="24">
        <v>-8.9834860557893997E-2</v>
      </c>
      <c r="AJ21" s="24">
        <f t="shared" si="10"/>
        <v>-0.78198777954370602</v>
      </c>
      <c r="AK21" s="24"/>
      <c r="AL21" s="24" t="str">
        <f t="shared" si="11"/>
        <v/>
      </c>
      <c r="AM21" s="24"/>
      <c r="AN21" s="24" t="str">
        <f t="shared" si="12"/>
        <v/>
      </c>
      <c r="AO21" s="25">
        <v>63.732547118444899</v>
      </c>
      <c r="AQ21" s="21">
        <v>0.11764705882349499</v>
      </c>
      <c r="AR21" s="21">
        <v>-0.15867158671520901</v>
      </c>
      <c r="AS21" s="21">
        <v>0.47428571428638</v>
      </c>
      <c r="AT21" s="21">
        <v>-0.20403587443986901</v>
      </c>
      <c r="AU21" s="26">
        <v>7</v>
      </c>
      <c r="AV21" s="26">
        <v>5</v>
      </c>
      <c r="AW21" s="27">
        <v>1.6453791744788799</v>
      </c>
      <c r="AX21" s="21">
        <v>6.5947574485253402E-2</v>
      </c>
      <c r="AY21" s="21">
        <v>-0.46478873239422702</v>
      </c>
      <c r="AZ21" s="28">
        <v>43847</v>
      </c>
      <c r="BA21" s="28">
        <v>43908</v>
      </c>
      <c r="BB21" s="26">
        <v>88</v>
      </c>
      <c r="BC21" s="28">
        <v>43984</v>
      </c>
    </row>
    <row r="22" spans="2:55" x14ac:dyDescent="0.25">
      <c r="B22" s="17" t="s">
        <v>28</v>
      </c>
      <c r="C22" s="18" t="s">
        <v>100</v>
      </c>
      <c r="D22" s="18" t="s">
        <v>172</v>
      </c>
      <c r="E22" s="18" t="s">
        <v>239</v>
      </c>
      <c r="F22" s="67">
        <v>6332339.9309999999</v>
      </c>
      <c r="G22" s="22">
        <v>44117</v>
      </c>
      <c r="H22" s="64">
        <v>19</v>
      </c>
      <c r="I22" s="64">
        <v>26.100000000005799</v>
      </c>
      <c r="J22" s="21">
        <f t="shared" si="0"/>
        <v>0.72796934865884211</v>
      </c>
      <c r="K22" s="22">
        <v>43850</v>
      </c>
      <c r="L22" s="64">
        <v>80.790000000000006</v>
      </c>
      <c r="M22" s="64">
        <v>223.350413223028</v>
      </c>
      <c r="N22" s="21">
        <f t="shared" si="13"/>
        <v>0.36171860546023094</v>
      </c>
      <c r="O22" s="23">
        <v>16</v>
      </c>
      <c r="P22" s="23">
        <v>36.3388429752085</v>
      </c>
      <c r="Q22" s="21">
        <f t="shared" si="1"/>
        <v>0.44030020468498965</v>
      </c>
      <c r="S22" s="24">
        <v>-2.62467191532778E-3</v>
      </c>
      <c r="T22" s="24">
        <f t="shared" si="2"/>
        <v>-5.6476060453860503E-3</v>
      </c>
      <c r="U22" s="24">
        <v>-1.2987012986741301E-2</v>
      </c>
      <c r="V22" s="24">
        <f t="shared" si="3"/>
        <v>-0.12771729248113831</v>
      </c>
      <c r="W22" s="24">
        <v>-0.205020920501847</v>
      </c>
      <c r="X22" s="24">
        <f t="shared" si="4"/>
        <v>-0.30876878984345202</v>
      </c>
      <c r="Y22" s="24">
        <v>-5.00000000002183E-2</v>
      </c>
      <c r="Z22" s="24">
        <f t="shared" si="5"/>
        <v>-5.3375655187701362E-2</v>
      </c>
      <c r="AA22" s="24">
        <v>-1.04166666669698E-2</v>
      </c>
      <c r="AB22" s="24">
        <f t="shared" si="6"/>
        <v>-7.4198135368533202E-2</v>
      </c>
      <c r="AC22" s="24">
        <v>5.5555555554747102E-2</v>
      </c>
      <c r="AD22" s="24">
        <f t="shared" si="7"/>
        <v>-0.53702445652364983</v>
      </c>
      <c r="AE22" s="24">
        <v>-6.6339066339423894E-2</v>
      </c>
      <c r="AF22" s="24">
        <f t="shared" si="8"/>
        <v>-0.51280019248777486</v>
      </c>
      <c r="AG22" s="24">
        <v>-0.50967741935513899</v>
      </c>
      <c r="AH22" s="24">
        <f t="shared" si="9"/>
        <v>-1.056689091214212</v>
      </c>
      <c r="AI22" s="24">
        <v>-0.60038979521777902</v>
      </c>
      <c r="AJ22" s="24">
        <f t="shared" si="10"/>
        <v>-1.292542714203591</v>
      </c>
      <c r="AK22" s="24">
        <v>1.2067363530769899</v>
      </c>
      <c r="AL22" s="24">
        <f t="shared" si="11"/>
        <v>-0.46197481925600004</v>
      </c>
      <c r="AM22" s="24">
        <v>4.51684088269249</v>
      </c>
      <c r="AN22" s="24">
        <f t="shared" si="12"/>
        <v>1.2432147786207501</v>
      </c>
      <c r="AO22" s="25">
        <v>62.411705789505497</v>
      </c>
      <c r="AQ22" s="21">
        <v>0.13043478260806299</v>
      </c>
      <c r="AR22" s="21">
        <v>-0.207792207792518</v>
      </c>
      <c r="AS22" s="21">
        <v>0.27697841726709199</v>
      </c>
      <c r="AT22" s="21">
        <v>-0.313580246914062</v>
      </c>
      <c r="AU22" s="26">
        <v>5</v>
      </c>
      <c r="AV22" s="26">
        <v>7</v>
      </c>
      <c r="AW22" s="27">
        <v>-9.25845865884867E-2</v>
      </c>
      <c r="AX22" s="21">
        <v>6.3880796209850793E-2</v>
      </c>
      <c r="AY22" s="21">
        <v>-0.53256704980856695</v>
      </c>
      <c r="AZ22" s="28">
        <v>43850</v>
      </c>
      <c r="BA22" s="28">
        <v>43908</v>
      </c>
      <c r="BB22" s="26"/>
      <c r="BC22" s="28"/>
    </row>
    <row r="23" spans="2:55" x14ac:dyDescent="0.25">
      <c r="B23" s="17" t="s">
        <v>29</v>
      </c>
      <c r="C23" s="18" t="s">
        <v>101</v>
      </c>
      <c r="D23" s="18" t="s">
        <v>173</v>
      </c>
      <c r="E23" s="18" t="s">
        <v>240</v>
      </c>
      <c r="F23" s="67">
        <v>12172614.491390601</v>
      </c>
      <c r="G23" s="22">
        <v>44117</v>
      </c>
      <c r="H23" s="64">
        <v>67.699999999953405</v>
      </c>
      <c r="I23" s="64">
        <v>78</v>
      </c>
      <c r="J23" s="21">
        <f t="shared" si="0"/>
        <v>0.86794871794812056</v>
      </c>
      <c r="K23" s="22">
        <v>43969</v>
      </c>
      <c r="L23" s="64">
        <v>362.31</v>
      </c>
      <c r="M23" s="64">
        <v>264.07507438039801</v>
      </c>
      <c r="N23" s="21">
        <f t="shared" si="13"/>
        <v>1.3719962054354868</v>
      </c>
      <c r="O23" s="23">
        <v>31</v>
      </c>
      <c r="P23" s="23">
        <v>17.206611570261899</v>
      </c>
      <c r="Q23" s="21">
        <f t="shared" si="1"/>
        <v>1.8016330451474332</v>
      </c>
      <c r="S23" s="24">
        <v>6.6141732282630997E-2</v>
      </c>
      <c r="T23" s="24">
        <f t="shared" si="2"/>
        <v>6.3118798152572722E-2</v>
      </c>
      <c r="U23" s="24">
        <v>9.3699515346088405E-2</v>
      </c>
      <c r="V23" s="24">
        <f t="shared" si="3"/>
        <v>-2.1030764148308595E-2</v>
      </c>
      <c r="W23" s="24">
        <v>-7.8911564626687303E-2</v>
      </c>
      <c r="X23" s="24">
        <f t="shared" si="4"/>
        <v>-0.18265943396829232</v>
      </c>
      <c r="Y23" s="24">
        <v>-1.47492625546874E-3</v>
      </c>
      <c r="Z23" s="24">
        <f t="shared" si="5"/>
        <v>-4.8505814429517999E-3</v>
      </c>
      <c r="AA23" s="24">
        <v>-0.109210526316019</v>
      </c>
      <c r="AB23" s="24">
        <f t="shared" si="6"/>
        <v>-0.17299199501758239</v>
      </c>
      <c r="AC23" s="24">
        <v>0.16724137930956201</v>
      </c>
      <c r="AD23" s="24">
        <f t="shared" si="7"/>
        <v>-0.42533863276883493</v>
      </c>
      <c r="AE23" s="24">
        <v>0.15726495726456099</v>
      </c>
      <c r="AF23" s="24">
        <f t="shared" si="8"/>
        <v>-0.28919616888378996</v>
      </c>
      <c r="AG23" s="24">
        <v>-1.16788321174681E-2</v>
      </c>
      <c r="AH23" s="24">
        <f t="shared" si="9"/>
        <v>-0.55869050397654108</v>
      </c>
      <c r="AI23" s="24">
        <v>-0.15269086358064701</v>
      </c>
      <c r="AJ23" s="24">
        <f t="shared" si="10"/>
        <v>-0.84484378256645898</v>
      </c>
      <c r="AK23" s="24">
        <v>1.50277264325181</v>
      </c>
      <c r="AL23" s="24">
        <f t="shared" si="11"/>
        <v>-0.1659385290811799</v>
      </c>
      <c r="AM23" s="24">
        <v>8.1486486486438707</v>
      </c>
      <c r="AN23" s="24">
        <f t="shared" si="12"/>
        <v>4.8750225445721309</v>
      </c>
      <c r="AO23" s="25">
        <v>56.165839680936202</v>
      </c>
      <c r="AQ23" s="21">
        <v>0.12514092446508601</v>
      </c>
      <c r="AR23" s="21">
        <v>-0.104000000000233</v>
      </c>
      <c r="AS23" s="21">
        <v>0.3125</v>
      </c>
      <c r="AT23" s="21">
        <v>-0.19999999999970899</v>
      </c>
      <c r="AU23" s="26">
        <v>5</v>
      </c>
      <c r="AV23" s="26">
        <v>7</v>
      </c>
      <c r="AW23" s="27">
        <v>-0.104652292117521</v>
      </c>
      <c r="AX23" s="21">
        <v>5.8412606931233298E-2</v>
      </c>
      <c r="AY23" s="21">
        <v>-0.42026143790863002</v>
      </c>
      <c r="AZ23" s="28">
        <v>43837</v>
      </c>
      <c r="BA23" s="28">
        <v>43910</v>
      </c>
      <c r="BB23" s="26">
        <v>86</v>
      </c>
      <c r="BC23" s="28">
        <v>43969</v>
      </c>
    </row>
    <row r="24" spans="2:55" x14ac:dyDescent="0.25">
      <c r="B24" s="17" t="s">
        <v>30</v>
      </c>
      <c r="C24" s="18" t="s">
        <v>102</v>
      </c>
      <c r="D24" s="18" t="s">
        <v>174</v>
      </c>
      <c r="E24" s="18" t="s">
        <v>241</v>
      </c>
      <c r="F24" s="67">
        <v>3220291.9033007799</v>
      </c>
      <c r="G24" s="22">
        <v>44117</v>
      </c>
      <c r="H24" s="64">
        <v>2.9500000000007298</v>
      </c>
      <c r="I24" s="64">
        <v>3.0699999999997098</v>
      </c>
      <c r="J24" s="21">
        <f t="shared" si="0"/>
        <v>0.96091205211759234</v>
      </c>
      <c r="K24" s="22">
        <v>44112</v>
      </c>
      <c r="L24" s="64">
        <v>4914.8149999999996</v>
      </c>
      <c r="M24" s="64">
        <v>3122.9188719024701</v>
      </c>
      <c r="N24" s="21">
        <f t="shared" si="13"/>
        <v>1.5737888820038137</v>
      </c>
      <c r="O24" s="23">
        <v>544</v>
      </c>
      <c r="P24" s="23">
        <v>306.210743801668</v>
      </c>
      <c r="Q24" s="21">
        <f t="shared" si="1"/>
        <v>1.7765542555631149</v>
      </c>
      <c r="S24" s="24">
        <v>-3.2786885245514E-2</v>
      </c>
      <c r="T24" s="24">
        <f t="shared" si="2"/>
        <v>-3.5809819375572267E-2</v>
      </c>
      <c r="U24" s="24">
        <v>6.1151079136834603E-2</v>
      </c>
      <c r="V24" s="24">
        <f t="shared" si="3"/>
        <v>-5.3579200357562397E-2</v>
      </c>
      <c r="W24" s="24">
        <v>1.10714285714552</v>
      </c>
      <c r="X24" s="24">
        <f t="shared" si="4"/>
        <v>1.003394987803915</v>
      </c>
      <c r="Y24" s="24">
        <v>6.4981949459252106E-2</v>
      </c>
      <c r="Z24" s="24">
        <f t="shared" si="5"/>
        <v>6.1606294271769044E-2</v>
      </c>
      <c r="AA24" s="24">
        <v>0.84375</v>
      </c>
      <c r="AB24" s="24">
        <f t="shared" si="6"/>
        <v>0.77996853129843657</v>
      </c>
      <c r="AC24" s="24">
        <v>2.0412371134012899</v>
      </c>
      <c r="AD24" s="24">
        <f t="shared" si="7"/>
        <v>1.448657101322893</v>
      </c>
      <c r="AE24" s="24">
        <v>1.5720075489580601</v>
      </c>
      <c r="AF24" s="24">
        <f t="shared" si="8"/>
        <v>1.125546422809709</v>
      </c>
      <c r="AG24" s="24">
        <v>0.87193448829581</v>
      </c>
      <c r="AH24" s="24">
        <f t="shared" si="9"/>
        <v>0.32492281643673704</v>
      </c>
      <c r="AI24" s="24">
        <v>0.45117857120232702</v>
      </c>
      <c r="AJ24" s="24">
        <f t="shared" si="10"/>
        <v>-0.24097434778348498</v>
      </c>
      <c r="AK24" s="24">
        <v>-0.15638152394065399</v>
      </c>
      <c r="AL24" s="24">
        <f t="shared" si="11"/>
        <v>-1.825092696273644</v>
      </c>
      <c r="AM24" s="24">
        <v>0.88307695548981402</v>
      </c>
      <c r="AN24" s="24">
        <f t="shared" si="12"/>
        <v>-2.3905491485819259</v>
      </c>
      <c r="AO24" s="25">
        <v>74.151423181989202</v>
      </c>
      <c r="AQ24" s="21">
        <v>0.209150326798554</v>
      </c>
      <c r="AR24" s="21">
        <v>-0.21875</v>
      </c>
      <c r="AS24" s="21">
        <v>0.44444444444321601</v>
      </c>
      <c r="AT24" s="21">
        <v>-0.28000000000058201</v>
      </c>
      <c r="AU24" s="26">
        <v>8</v>
      </c>
      <c r="AV24" s="26">
        <v>4</v>
      </c>
      <c r="AW24" s="27">
        <v>2.7087354143841398</v>
      </c>
      <c r="AX24" s="21">
        <v>7.8244009458067004E-2</v>
      </c>
      <c r="AY24" s="21">
        <v>-0.55357142857159503</v>
      </c>
      <c r="AZ24" s="28">
        <v>43850</v>
      </c>
      <c r="BA24" s="28">
        <v>43908</v>
      </c>
      <c r="BB24" s="26">
        <v>76</v>
      </c>
      <c r="BC24" s="28">
        <v>43966</v>
      </c>
    </row>
    <row r="25" spans="2:55" x14ac:dyDescent="0.25">
      <c r="B25" s="17" t="s">
        <v>31</v>
      </c>
      <c r="C25" s="18" t="s">
        <v>103</v>
      </c>
      <c r="D25" s="18" t="s">
        <v>175</v>
      </c>
      <c r="E25" s="18" t="s">
        <v>242</v>
      </c>
      <c r="F25" s="67">
        <v>2815120</v>
      </c>
      <c r="G25" s="22">
        <v>44117</v>
      </c>
      <c r="H25" s="64">
        <v>22.850000000005799</v>
      </c>
      <c r="I25" s="64">
        <v>30.149999999994201</v>
      </c>
      <c r="J25" s="21">
        <f t="shared" si="0"/>
        <v>0.75787728026567813</v>
      </c>
      <c r="K25" s="22">
        <v>43969</v>
      </c>
      <c r="L25" s="64">
        <v>189.89099999999999</v>
      </c>
      <c r="M25" s="64">
        <v>671.36182644653297</v>
      </c>
      <c r="N25" s="21">
        <f t="shared" si="13"/>
        <v>0.28284449982072796</v>
      </c>
      <c r="O25" s="23">
        <v>36</v>
      </c>
      <c r="P25" s="23">
        <v>55.876033057866202</v>
      </c>
      <c r="Q25" s="21">
        <f t="shared" si="1"/>
        <v>0.64428339003088797</v>
      </c>
      <c r="S25" s="24">
        <v>0</v>
      </c>
      <c r="T25" s="24">
        <f t="shared" si="2"/>
        <v>-3.0229341300582698E-3</v>
      </c>
      <c r="U25" s="24">
        <v>5.5427251732908203E-2</v>
      </c>
      <c r="V25" s="24">
        <f t="shared" si="3"/>
        <v>-5.9303027761488797E-2</v>
      </c>
      <c r="W25" s="24">
        <v>0.14249999999999999</v>
      </c>
      <c r="X25" s="24">
        <f t="shared" si="4"/>
        <v>3.8752130658394987E-2</v>
      </c>
      <c r="Y25" s="24">
        <v>2.1929824561084401E-3</v>
      </c>
      <c r="Z25" s="24">
        <f t="shared" si="5"/>
        <v>-1.1826727313746198E-3</v>
      </c>
      <c r="AA25" s="24">
        <v>-4.79166666664241E-2</v>
      </c>
      <c r="AB25" s="24">
        <f t="shared" si="6"/>
        <v>-0.11169813536798751</v>
      </c>
      <c r="AC25" s="24">
        <v>6.2790697675154702E-2</v>
      </c>
      <c r="AD25" s="24">
        <f t="shared" si="7"/>
        <v>-0.52978931440324228</v>
      </c>
      <c r="AE25" s="24">
        <v>0.82800000000162999</v>
      </c>
      <c r="AF25" s="24">
        <f t="shared" si="8"/>
        <v>0.381538873853279</v>
      </c>
      <c r="AG25" s="24">
        <v>1.0626468403753799</v>
      </c>
      <c r="AH25" s="24">
        <f t="shared" si="9"/>
        <v>0.51563516851630697</v>
      </c>
      <c r="AI25" s="24">
        <v>1.5868933736137101</v>
      </c>
      <c r="AJ25" s="24">
        <f t="shared" si="10"/>
        <v>0.89474045462789809</v>
      </c>
      <c r="AK25" s="24">
        <v>0.85821972094126997</v>
      </c>
      <c r="AL25" s="24">
        <f t="shared" si="11"/>
        <v>-0.81049145139171996</v>
      </c>
      <c r="AM25" s="24">
        <v>3.33129155543633</v>
      </c>
      <c r="AN25" s="24">
        <f t="shared" si="12"/>
        <v>5.7665451364590226E-2</v>
      </c>
      <c r="AO25" s="25">
        <v>38.8056425981922</v>
      </c>
      <c r="AQ25" s="21">
        <v>0.11162790697562699</v>
      </c>
      <c r="AR25" s="21">
        <v>-8.6444007858517594E-2</v>
      </c>
      <c r="AS25" s="21">
        <v>0.57500000000058205</v>
      </c>
      <c r="AT25" s="21">
        <v>-0.17491166077699699</v>
      </c>
      <c r="AU25" s="26">
        <v>6</v>
      </c>
      <c r="AV25" s="26">
        <v>6</v>
      </c>
      <c r="AW25" s="27">
        <v>1.7366688498368601</v>
      </c>
      <c r="AX25" s="21">
        <v>4.0416366226127098E-2</v>
      </c>
      <c r="AY25" s="21">
        <v>-0.29880478087638002</v>
      </c>
      <c r="AZ25" s="28">
        <v>43846</v>
      </c>
      <c r="BA25" s="28">
        <v>43922</v>
      </c>
      <c r="BB25" s="26">
        <v>63</v>
      </c>
      <c r="BC25" s="28">
        <v>43944</v>
      </c>
    </row>
    <row r="26" spans="2:55" x14ac:dyDescent="0.25">
      <c r="B26" s="17" t="s">
        <v>32</v>
      </c>
      <c r="C26" s="18" t="s">
        <v>104</v>
      </c>
      <c r="D26" s="18" t="s">
        <v>176</v>
      </c>
      <c r="E26" s="18" t="s">
        <v>243</v>
      </c>
      <c r="F26" s="67">
        <v>2054827.0864023401</v>
      </c>
      <c r="G26" s="22">
        <v>44117</v>
      </c>
      <c r="H26" s="64">
        <v>20.350000000005799</v>
      </c>
      <c r="I26" s="64">
        <v>29.799999999988401</v>
      </c>
      <c r="J26" s="21">
        <f t="shared" si="0"/>
        <v>0.68288590604072885</v>
      </c>
      <c r="K26" s="22">
        <v>43840</v>
      </c>
      <c r="L26" s="64">
        <v>343.66399999999999</v>
      </c>
      <c r="M26" s="64">
        <v>432.009438016415</v>
      </c>
      <c r="N26" s="21">
        <f t="shared" si="13"/>
        <v>0.79550113899812958</v>
      </c>
      <c r="O26" s="23">
        <v>50</v>
      </c>
      <c r="P26" s="23">
        <v>42.574380165315198</v>
      </c>
      <c r="Q26" s="21">
        <f t="shared" si="1"/>
        <v>1.1744152188675752</v>
      </c>
      <c r="S26" s="24">
        <v>-1.2135922330344299E-2</v>
      </c>
      <c r="T26" s="24">
        <f t="shared" si="2"/>
        <v>-1.5158856460402569E-2</v>
      </c>
      <c r="U26" s="24">
        <v>-1.4527845035445399E-2</v>
      </c>
      <c r="V26" s="24">
        <f t="shared" si="3"/>
        <v>-0.12925812452984239</v>
      </c>
      <c r="W26" s="24">
        <v>-0.16938775510148801</v>
      </c>
      <c r="X26" s="24">
        <f t="shared" si="4"/>
        <v>-0.27313562444309303</v>
      </c>
      <c r="Y26" s="24">
        <v>-0.144957983192435</v>
      </c>
      <c r="Z26" s="24">
        <f t="shared" si="5"/>
        <v>-0.14833363837991806</v>
      </c>
      <c r="AA26" s="24">
        <v>-0.11328976034841599</v>
      </c>
      <c r="AB26" s="24">
        <f t="shared" si="6"/>
        <v>-0.17707122904997941</v>
      </c>
      <c r="AC26" s="24">
        <v>-7.0776255707678495E-2</v>
      </c>
      <c r="AD26" s="24">
        <f t="shared" si="7"/>
        <v>-0.66335626778607548</v>
      </c>
      <c r="AE26" s="24">
        <v>7.6719576720279306E-2</v>
      </c>
      <c r="AF26" s="24">
        <f t="shared" si="8"/>
        <v>-0.36974154942807169</v>
      </c>
      <c r="AG26" s="24">
        <v>0.27187500000029102</v>
      </c>
      <c r="AH26" s="24">
        <f t="shared" si="9"/>
        <v>-0.27513667185878193</v>
      </c>
      <c r="AI26" s="24">
        <v>0.32142857142956899</v>
      </c>
      <c r="AJ26" s="24">
        <f t="shared" si="10"/>
        <v>-0.37072434755624301</v>
      </c>
      <c r="AK26" s="24">
        <v>-0.109409190372389</v>
      </c>
      <c r="AL26" s="24">
        <f t="shared" si="11"/>
        <v>-1.778120362705379</v>
      </c>
      <c r="AM26" s="24">
        <v>1.71333333333256</v>
      </c>
      <c r="AN26" s="24">
        <f t="shared" si="12"/>
        <v>-1.5602927707391798</v>
      </c>
      <c r="AO26" s="25">
        <v>47.368702377018103</v>
      </c>
      <c r="AQ26" s="21">
        <v>0.145000000000437</v>
      </c>
      <c r="AR26" s="21">
        <v>-0.104477611940674</v>
      </c>
      <c r="AS26" s="21">
        <v>0.23759791122749399</v>
      </c>
      <c r="AT26" s="21">
        <v>-0.18510638297913801</v>
      </c>
      <c r="AU26" s="26">
        <v>6</v>
      </c>
      <c r="AV26" s="26">
        <v>6</v>
      </c>
      <c r="AW26" s="27">
        <v>3.8931265306303003E-2</v>
      </c>
      <c r="AX26" s="21">
        <v>4.9160430975462098E-2</v>
      </c>
      <c r="AY26" s="21">
        <v>-0.36409395973081699</v>
      </c>
      <c r="AZ26" s="28">
        <v>43840</v>
      </c>
      <c r="BA26" s="28">
        <v>43916</v>
      </c>
      <c r="BB26" s="26"/>
      <c r="BC26" s="28"/>
    </row>
    <row r="27" spans="2:55" x14ac:dyDescent="0.25">
      <c r="B27" s="17" t="s">
        <v>33</v>
      </c>
      <c r="C27" s="18" t="s">
        <v>105</v>
      </c>
      <c r="D27" s="18" t="s">
        <v>177</v>
      </c>
      <c r="E27" s="18" t="s">
        <v>240</v>
      </c>
      <c r="F27" s="67">
        <v>52687974.508812502</v>
      </c>
      <c r="G27" s="22">
        <v>44117</v>
      </c>
      <c r="H27" s="64">
        <v>34.799999999988401</v>
      </c>
      <c r="I27" s="64">
        <v>39.5</v>
      </c>
      <c r="J27" s="21">
        <f t="shared" si="0"/>
        <v>0.88101265822755448</v>
      </c>
      <c r="K27" s="22">
        <v>43825</v>
      </c>
      <c r="L27" s="64">
        <v>28542.679</v>
      </c>
      <c r="M27" s="64">
        <v>19103.8389421387</v>
      </c>
      <c r="N27" s="21">
        <f t="shared" si="13"/>
        <v>1.4940808015838836</v>
      </c>
      <c r="O27" s="23">
        <v>1058</v>
      </c>
      <c r="P27" s="23">
        <v>747.03719008248299</v>
      </c>
      <c r="Q27" s="21">
        <f t="shared" si="1"/>
        <v>1.4162614847638075</v>
      </c>
      <c r="S27" s="24">
        <v>3.4175334323663299E-2</v>
      </c>
      <c r="T27" s="24">
        <f t="shared" si="2"/>
        <v>3.1152400193605028E-2</v>
      </c>
      <c r="U27" s="24">
        <v>0.15422885572115799</v>
      </c>
      <c r="V27" s="24">
        <f t="shared" si="3"/>
        <v>3.9498576226760992E-2</v>
      </c>
      <c r="W27" s="24">
        <v>-2.5210084034370101E-2</v>
      </c>
      <c r="X27" s="24">
        <f t="shared" si="4"/>
        <v>-0.1289579533759751</v>
      </c>
      <c r="Y27" s="24">
        <v>0.148514851485816</v>
      </c>
      <c r="Z27" s="24">
        <f t="shared" si="5"/>
        <v>0.14513919629833294</v>
      </c>
      <c r="AA27" s="24">
        <v>0.169747899159265</v>
      </c>
      <c r="AB27" s="24">
        <f t="shared" si="6"/>
        <v>0.1059664304577016</v>
      </c>
      <c r="AC27" s="24">
        <v>0.47457627118623402</v>
      </c>
      <c r="AD27" s="24">
        <f t="shared" si="7"/>
        <v>-0.11800374089216292</v>
      </c>
      <c r="AE27" s="24">
        <v>0.68314829419949097</v>
      </c>
      <c r="AF27" s="24">
        <f t="shared" si="8"/>
        <v>0.23668716805113998</v>
      </c>
      <c r="AG27" s="24">
        <v>4.6414775280936703E-2</v>
      </c>
      <c r="AH27" s="24">
        <f t="shared" si="9"/>
        <v>-0.50059689657813622</v>
      </c>
      <c r="AI27" s="24">
        <v>0.17109461794112599</v>
      </c>
      <c r="AJ27" s="24">
        <f t="shared" si="10"/>
        <v>-0.52105830104468598</v>
      </c>
      <c r="AK27" s="24">
        <v>0.73255853564129203</v>
      </c>
      <c r="AL27" s="24">
        <f t="shared" si="11"/>
        <v>-0.9361526366916979</v>
      </c>
      <c r="AM27" s="24">
        <v>4.0736639682529496</v>
      </c>
      <c r="AN27" s="24">
        <f t="shared" si="12"/>
        <v>0.80003786418120981</v>
      </c>
      <c r="AO27" s="25">
        <v>70.451436685980298</v>
      </c>
      <c r="AQ27" s="21">
        <v>0.14965986394789099</v>
      </c>
      <c r="AR27" s="21">
        <v>-0.14492753623199001</v>
      </c>
      <c r="AS27" s="21">
        <v>0.34936708860739601</v>
      </c>
      <c r="AT27" s="21">
        <v>-0.24618320610723499</v>
      </c>
      <c r="AU27" s="26">
        <v>7</v>
      </c>
      <c r="AV27" s="26">
        <v>5</v>
      </c>
      <c r="AW27" s="27">
        <v>1.0472594471557399</v>
      </c>
      <c r="AX27" s="21">
        <v>7.2699372874048998E-2</v>
      </c>
      <c r="AY27" s="21">
        <v>-0.55189873417664803</v>
      </c>
      <c r="AZ27" s="28">
        <v>43825</v>
      </c>
      <c r="BA27" s="28">
        <v>43908</v>
      </c>
      <c r="BB27" s="26"/>
      <c r="BC27" s="28"/>
    </row>
    <row r="28" spans="2:55" x14ac:dyDescent="0.25">
      <c r="B28" s="17" t="s">
        <v>34</v>
      </c>
      <c r="C28" s="18" t="s">
        <v>106</v>
      </c>
      <c r="D28" s="18" t="s">
        <v>178</v>
      </c>
      <c r="E28" s="18" t="s">
        <v>244</v>
      </c>
      <c r="F28" s="67">
        <v>10429142.421234399</v>
      </c>
      <c r="G28" s="22">
        <v>44117</v>
      </c>
      <c r="H28" s="64">
        <v>2.7000000000007298</v>
      </c>
      <c r="I28" s="64">
        <v>3.13000000000102</v>
      </c>
      <c r="J28" s="21">
        <f t="shared" si="0"/>
        <v>0.8626198083066613</v>
      </c>
      <c r="K28" s="22">
        <v>44084</v>
      </c>
      <c r="L28" s="64">
        <v>18639.526999999998</v>
      </c>
      <c r="M28" s="64">
        <v>11531.8162892609</v>
      </c>
      <c r="N28" s="21">
        <f t="shared" si="13"/>
        <v>1.6163565679899197</v>
      </c>
      <c r="O28" s="23">
        <v>1132</v>
      </c>
      <c r="P28" s="23">
        <v>816.28925619833205</v>
      </c>
      <c r="Q28" s="21">
        <f t="shared" si="1"/>
        <v>1.3867633212177919</v>
      </c>
      <c r="S28" s="24">
        <v>3.05343511463434E-2</v>
      </c>
      <c r="T28" s="24">
        <f t="shared" si="2"/>
        <v>2.7511417016285129E-2</v>
      </c>
      <c r="U28" s="24">
        <v>6.71936758899392E-2</v>
      </c>
      <c r="V28" s="24">
        <f t="shared" si="3"/>
        <v>-4.75366036044578E-2</v>
      </c>
      <c r="W28" s="24">
        <v>0.58373076233896404</v>
      </c>
      <c r="X28" s="24">
        <f t="shared" si="4"/>
        <v>0.47998289299735902</v>
      </c>
      <c r="Y28" s="24">
        <v>-0.12621359223252501</v>
      </c>
      <c r="Z28" s="24">
        <f t="shared" si="5"/>
        <v>-0.12958924742000807</v>
      </c>
      <c r="AA28" s="24">
        <v>0.31642339846439399</v>
      </c>
      <c r="AB28" s="24">
        <f t="shared" si="6"/>
        <v>0.25264192976283062</v>
      </c>
      <c r="AC28" s="24">
        <v>1.3228051180951299</v>
      </c>
      <c r="AD28" s="24">
        <f t="shared" si="7"/>
        <v>0.73022510601673296</v>
      </c>
      <c r="AE28" s="24">
        <v>1.1913255831098699</v>
      </c>
      <c r="AF28" s="24">
        <f t="shared" si="8"/>
        <v>0.74486445696151893</v>
      </c>
      <c r="AG28" s="24">
        <v>0.64621986568323297</v>
      </c>
      <c r="AH28" s="24">
        <f t="shared" si="9"/>
        <v>9.9208193824160018E-2</v>
      </c>
      <c r="AI28" s="24">
        <v>0.382378758542472</v>
      </c>
      <c r="AJ28" s="24">
        <f t="shared" si="10"/>
        <v>-0.30977416044334</v>
      </c>
      <c r="AK28" s="24">
        <v>1.0538745573430801</v>
      </c>
      <c r="AL28" s="24">
        <f t="shared" si="11"/>
        <v>-0.61483661498990982</v>
      </c>
      <c r="AM28" s="24">
        <v>1.2627431563963201</v>
      </c>
      <c r="AN28" s="24">
        <f t="shared" si="12"/>
        <v>-2.0108829476754195</v>
      </c>
      <c r="AO28" s="25">
        <v>58.9671211756067</v>
      </c>
      <c r="AQ28" s="21">
        <v>0.10191082802528401</v>
      </c>
      <c r="AR28" s="21">
        <v>-0.171568627451197</v>
      </c>
      <c r="AS28" s="21">
        <v>0.63199999999953405</v>
      </c>
      <c r="AT28" s="21">
        <v>-0.39903846153814798</v>
      </c>
      <c r="AU28" s="26">
        <v>7</v>
      </c>
      <c r="AV28" s="26">
        <v>5</v>
      </c>
      <c r="AW28" s="27">
        <v>1.97282839630498</v>
      </c>
      <c r="AX28" s="21">
        <v>6.0329788140952599E-2</v>
      </c>
      <c r="AY28" s="21">
        <v>-0.53030303030333004</v>
      </c>
      <c r="AZ28" s="28">
        <v>43846</v>
      </c>
      <c r="BA28" s="28">
        <v>43908</v>
      </c>
      <c r="BB28" s="26">
        <v>81</v>
      </c>
      <c r="BC28" s="28">
        <v>43971</v>
      </c>
    </row>
    <row r="29" spans="2:55" x14ac:dyDescent="0.25">
      <c r="B29" s="17" t="s">
        <v>35</v>
      </c>
      <c r="C29" s="18" t="s">
        <v>107</v>
      </c>
      <c r="D29" s="18" t="s">
        <v>179</v>
      </c>
      <c r="E29" s="18" t="s">
        <v>245</v>
      </c>
      <c r="F29" s="67">
        <v>42015439.722499996</v>
      </c>
      <c r="G29" s="22">
        <v>44117</v>
      </c>
      <c r="H29" s="64">
        <v>102.5</v>
      </c>
      <c r="I29" s="64">
        <v>109.5</v>
      </c>
      <c r="J29" s="21">
        <f t="shared" si="0"/>
        <v>0.9360730593607306</v>
      </c>
      <c r="K29" s="22">
        <v>44071</v>
      </c>
      <c r="L29" s="64">
        <v>218.34100000000001</v>
      </c>
      <c r="M29" s="64">
        <v>1207.48222314072</v>
      </c>
      <c r="N29" s="21">
        <f t="shared" si="13"/>
        <v>0.18082336602197294</v>
      </c>
      <c r="O29" s="23">
        <v>25</v>
      </c>
      <c r="P29" s="23">
        <v>43.446280991716797</v>
      </c>
      <c r="Q29" s="21">
        <f t="shared" si="1"/>
        <v>0.57542324519712851</v>
      </c>
      <c r="S29" s="24">
        <v>-2.3809523809177301E-2</v>
      </c>
      <c r="T29" s="24">
        <f t="shared" si="2"/>
        <v>-2.6832457939235572E-2</v>
      </c>
      <c r="U29" s="24">
        <v>-1.9138755980748101E-2</v>
      </c>
      <c r="V29" s="24">
        <f t="shared" si="3"/>
        <v>-0.13386903547514512</v>
      </c>
      <c r="W29" s="24">
        <v>0.46428571428637999</v>
      </c>
      <c r="X29" s="24">
        <f t="shared" si="4"/>
        <v>0.36053784494477498</v>
      </c>
      <c r="Y29" s="24">
        <v>-3.9812646369682597E-2</v>
      </c>
      <c r="Z29" s="24">
        <f t="shared" si="5"/>
        <v>-4.3188301557165659E-2</v>
      </c>
      <c r="AA29" s="24">
        <v>0.114130434782128</v>
      </c>
      <c r="AB29" s="24">
        <f t="shared" si="6"/>
        <v>5.0348966080564606E-2</v>
      </c>
      <c r="AC29" s="24">
        <v>0.619273301737849</v>
      </c>
      <c r="AD29" s="24">
        <f t="shared" si="7"/>
        <v>2.6693289659452057E-2</v>
      </c>
      <c r="AE29" s="24">
        <v>1.47987516081426</v>
      </c>
      <c r="AF29" s="24">
        <f t="shared" si="8"/>
        <v>1.0334140346659089</v>
      </c>
      <c r="AG29" s="24">
        <v>1.8642893655085899</v>
      </c>
      <c r="AH29" s="24">
        <f t="shared" si="9"/>
        <v>1.317277693649517</v>
      </c>
      <c r="AI29" s="24">
        <v>1.4093405849928999</v>
      </c>
      <c r="AJ29" s="24">
        <f t="shared" si="10"/>
        <v>0.71718766600708794</v>
      </c>
      <c r="AK29" s="24">
        <v>1.6689171215868599</v>
      </c>
      <c r="AL29" s="24">
        <f t="shared" si="11"/>
        <v>2.0594925386996366E-4</v>
      </c>
      <c r="AM29" s="24">
        <v>5.1644326023478104</v>
      </c>
      <c r="AN29" s="24">
        <f t="shared" si="12"/>
        <v>1.8908064982760706</v>
      </c>
      <c r="AO29" s="25">
        <v>46.826198173686898</v>
      </c>
      <c r="AQ29" s="21">
        <v>0.102040816325898</v>
      </c>
      <c r="AR29" s="21">
        <v>-0.10535714285739201</v>
      </c>
      <c r="AS29" s="21">
        <v>0.25</v>
      </c>
      <c r="AT29" s="21">
        <v>-0.244755244755652</v>
      </c>
      <c r="AU29" s="26">
        <v>9</v>
      </c>
      <c r="AV29" s="26">
        <v>3</v>
      </c>
      <c r="AW29" s="27">
        <v>2.9818334252086101</v>
      </c>
      <c r="AX29" s="21">
        <v>4.8585346299878401E-2</v>
      </c>
      <c r="AY29" s="21">
        <v>-0.40127388535009201</v>
      </c>
      <c r="AZ29" s="28">
        <v>43871</v>
      </c>
      <c r="BA29" s="28">
        <v>43909</v>
      </c>
      <c r="BB29" s="26">
        <v>88</v>
      </c>
      <c r="BC29" s="28">
        <v>44007</v>
      </c>
    </row>
    <row r="30" spans="2:55" x14ac:dyDescent="0.25">
      <c r="B30" s="17" t="s">
        <v>36</v>
      </c>
      <c r="C30" s="18" t="s">
        <v>108</v>
      </c>
      <c r="D30" s="18" t="s">
        <v>180</v>
      </c>
      <c r="E30" s="18" t="s">
        <v>246</v>
      </c>
      <c r="F30" s="67">
        <v>24931647.3588125</v>
      </c>
      <c r="G30" s="22">
        <v>44117</v>
      </c>
      <c r="H30" s="65">
        <v>49.700000000011599</v>
      </c>
      <c r="I30" s="64">
        <v>55</v>
      </c>
      <c r="J30" s="21">
        <f t="shared" si="0"/>
        <v>0.90363636363657451</v>
      </c>
      <c r="K30" s="22">
        <v>43825</v>
      </c>
      <c r="L30" s="64">
        <v>29015.848999999998</v>
      </c>
      <c r="M30" s="64">
        <v>12039.9271735535</v>
      </c>
      <c r="N30" s="21">
        <f t="shared" si="13"/>
        <v>2.4099688130784744</v>
      </c>
      <c r="O30" s="23">
        <v>738</v>
      </c>
      <c r="P30" s="23">
        <v>515.64876033086296</v>
      </c>
      <c r="Q30" s="21">
        <f t="shared" si="1"/>
        <v>1.4312067763461056</v>
      </c>
      <c r="S30" s="24">
        <v>2.79214064121334E-2</v>
      </c>
      <c r="T30" s="24">
        <f t="shared" si="2"/>
        <v>2.4898472282075128E-2</v>
      </c>
      <c r="U30" s="24">
        <v>0.24094881398370499</v>
      </c>
      <c r="V30" s="24">
        <f t="shared" si="3"/>
        <v>0.12621853448930798</v>
      </c>
      <c r="W30" s="24">
        <v>-5.2430886558795499E-2</v>
      </c>
      <c r="X30" s="24">
        <f t="shared" si="4"/>
        <v>-0.15617875590040051</v>
      </c>
      <c r="Y30" s="24">
        <v>0.215158924205753</v>
      </c>
      <c r="Z30" s="24">
        <f t="shared" si="5"/>
        <v>0.21178326901826994</v>
      </c>
      <c r="AA30" s="24">
        <v>0.24717691342637399</v>
      </c>
      <c r="AB30" s="24">
        <f t="shared" si="6"/>
        <v>0.18339544472481059</v>
      </c>
      <c r="AC30" s="24">
        <v>0.47041420118534</v>
      </c>
      <c r="AD30" s="24">
        <f t="shared" si="7"/>
        <v>-0.12216581089305695</v>
      </c>
      <c r="AE30" s="24">
        <v>0.320053120849771</v>
      </c>
      <c r="AF30" s="24">
        <f t="shared" si="8"/>
        <v>-0.12640800529857998</v>
      </c>
      <c r="AG30" s="24">
        <v>9.3509350934327801E-2</v>
      </c>
      <c r="AH30" s="24">
        <f t="shared" si="9"/>
        <v>-0.45350232092474518</v>
      </c>
      <c r="AI30" s="24">
        <v>0.47774539464968302</v>
      </c>
      <c r="AJ30" s="24">
        <f t="shared" si="10"/>
        <v>-0.21440752433612897</v>
      </c>
      <c r="AK30" s="24">
        <v>0.87427501299185695</v>
      </c>
      <c r="AL30" s="24">
        <f t="shared" si="11"/>
        <v>-0.79443615934113299</v>
      </c>
      <c r="AM30" s="24">
        <v>2.4163206758559701</v>
      </c>
      <c r="AN30" s="24">
        <f t="shared" si="12"/>
        <v>-0.85730542821576972</v>
      </c>
      <c r="AO30" s="25">
        <v>65.497536332230098</v>
      </c>
      <c r="AQ30" s="21">
        <v>0.234421364984883</v>
      </c>
      <c r="AR30" s="21">
        <v>-0.17419354838697501</v>
      </c>
      <c r="AS30" s="21">
        <v>0.46129541864153001</v>
      </c>
      <c r="AT30" s="21">
        <v>-0.30913642052561002</v>
      </c>
      <c r="AU30" s="26">
        <v>5</v>
      </c>
      <c r="AV30" s="26">
        <v>7</v>
      </c>
      <c r="AW30" s="27">
        <v>0.44916958584053601</v>
      </c>
      <c r="AX30" s="21">
        <v>6.8623424334946295E-2</v>
      </c>
      <c r="AY30" s="21">
        <v>-0.55000000000000004</v>
      </c>
      <c r="AZ30" s="28">
        <v>43825</v>
      </c>
      <c r="BA30" s="28">
        <v>43909</v>
      </c>
      <c r="BB30" s="26"/>
      <c r="BC30" s="28"/>
    </row>
    <row r="31" spans="2:55" x14ac:dyDescent="0.25">
      <c r="B31" s="17" t="s">
        <v>37</v>
      </c>
      <c r="C31" s="18" t="s">
        <v>109</v>
      </c>
      <c r="D31" s="18" t="s">
        <v>181</v>
      </c>
      <c r="E31" s="18" t="s">
        <v>239</v>
      </c>
      <c r="F31" s="67">
        <v>3794086.65</v>
      </c>
      <c r="G31" s="22">
        <v>44117</v>
      </c>
      <c r="H31" s="64">
        <v>18.75</v>
      </c>
      <c r="I31" s="64">
        <v>25.299999999988401</v>
      </c>
      <c r="J31" s="21">
        <f t="shared" si="0"/>
        <v>0.74110671936792871</v>
      </c>
      <c r="K31" s="22">
        <v>43850</v>
      </c>
      <c r="L31" s="64">
        <v>875.66</v>
      </c>
      <c r="M31" s="64">
        <v>1716.7846859512299</v>
      </c>
      <c r="N31" s="21">
        <f t="shared" si="13"/>
        <v>0.51005813784669063</v>
      </c>
      <c r="O31" s="23">
        <v>84</v>
      </c>
      <c r="P31" s="23">
        <v>124.719008264481</v>
      </c>
      <c r="Q31" s="21">
        <f t="shared" si="1"/>
        <v>0.67351401497571517</v>
      </c>
      <c r="S31" s="24">
        <v>5.3619302943843598E-3</v>
      </c>
      <c r="T31" s="24">
        <f t="shared" si="2"/>
        <v>2.3389961643260899E-3</v>
      </c>
      <c r="U31" s="24">
        <v>0</v>
      </c>
      <c r="V31" s="24">
        <f t="shared" si="3"/>
        <v>-0.114730279494397</v>
      </c>
      <c r="W31" s="24">
        <v>-0.23469387755089</v>
      </c>
      <c r="X31" s="24">
        <f t="shared" si="4"/>
        <v>-0.33844174689249501</v>
      </c>
      <c r="Y31" s="24">
        <v>-1.83246073302143E-2</v>
      </c>
      <c r="Z31" s="24">
        <f t="shared" si="5"/>
        <v>-2.1700262517697359E-2</v>
      </c>
      <c r="AA31" s="24">
        <v>-4.0920716111941098E-2</v>
      </c>
      <c r="AB31" s="24">
        <f t="shared" si="6"/>
        <v>-0.10470218481350449</v>
      </c>
      <c r="AC31" s="24">
        <v>0.15740740740700901</v>
      </c>
      <c r="AD31" s="24">
        <f t="shared" si="7"/>
        <v>-0.43517260467138796</v>
      </c>
      <c r="AE31" s="24">
        <v>0.160990712074563</v>
      </c>
      <c r="AF31" s="24">
        <f t="shared" si="8"/>
        <v>-0.28547041407378798</v>
      </c>
      <c r="AG31" s="24">
        <v>-0.55357142857159503</v>
      </c>
      <c r="AH31" s="24">
        <f t="shared" si="9"/>
        <v>-1.1005831004306681</v>
      </c>
      <c r="AI31" s="24">
        <v>-0.42110454283945697</v>
      </c>
      <c r="AJ31" s="24">
        <f t="shared" si="10"/>
        <v>-1.1132574618252691</v>
      </c>
      <c r="AK31" s="24">
        <v>0.22071433357807099</v>
      </c>
      <c r="AL31" s="24">
        <f t="shared" si="11"/>
        <v>-1.4479968387549189</v>
      </c>
      <c r="AM31" s="24"/>
      <c r="AN31" s="24" t="str">
        <f t="shared" si="12"/>
        <v/>
      </c>
      <c r="AO31" s="25">
        <v>53.438593125785701</v>
      </c>
      <c r="AQ31" s="21">
        <v>0.171568627451197</v>
      </c>
      <c r="AR31" s="21">
        <v>-0.124555160142336</v>
      </c>
      <c r="AS31" s="21">
        <v>0.28358208955265601</v>
      </c>
      <c r="AT31" s="21">
        <v>-0.328877005347749</v>
      </c>
      <c r="AU31" s="26">
        <v>5</v>
      </c>
      <c r="AV31" s="26">
        <v>6</v>
      </c>
      <c r="AW31" s="27">
        <v>0.16686173982543601</v>
      </c>
      <c r="AX31" s="21">
        <v>5.5586679669213497E-2</v>
      </c>
      <c r="AY31" s="21">
        <v>-0.51383399209473302</v>
      </c>
      <c r="AZ31" s="28">
        <v>43850</v>
      </c>
      <c r="BA31" s="28">
        <v>43908</v>
      </c>
      <c r="BB31" s="26"/>
      <c r="BC31" s="28"/>
    </row>
    <row r="32" spans="2:55" x14ac:dyDescent="0.25">
      <c r="B32" s="17" t="s">
        <v>38</v>
      </c>
      <c r="C32" s="18" t="s">
        <v>110</v>
      </c>
      <c r="D32" s="18" t="s">
        <v>182</v>
      </c>
      <c r="E32" s="18" t="s">
        <v>247</v>
      </c>
      <c r="F32" s="67">
        <v>480000.00000048801</v>
      </c>
      <c r="G32" s="22">
        <v>44117</v>
      </c>
      <c r="H32" s="64">
        <v>4.8000000000029104</v>
      </c>
      <c r="I32" s="64">
        <v>4.9000000000014596</v>
      </c>
      <c r="J32" s="21">
        <f t="shared" si="0"/>
        <v>0.97959183673499606</v>
      </c>
      <c r="K32" s="22">
        <v>44113</v>
      </c>
      <c r="L32" s="64">
        <v>15.097</v>
      </c>
      <c r="M32" s="64">
        <v>16.6044462809861</v>
      </c>
      <c r="N32" s="21">
        <f t="shared" si="13"/>
        <v>0.9092142998642303</v>
      </c>
      <c r="O32" s="23">
        <v>4</v>
      </c>
      <c r="P32" s="23">
        <v>2.9462809917349699</v>
      </c>
      <c r="Q32" s="21">
        <f t="shared" si="1"/>
        <v>1.3576437587660397</v>
      </c>
      <c r="S32" s="24">
        <v>-2.0408163264619399E-2</v>
      </c>
      <c r="T32" s="24">
        <f t="shared" si="2"/>
        <v>-2.343109739467767E-2</v>
      </c>
      <c r="U32" s="24">
        <v>0.230769230769656</v>
      </c>
      <c r="V32" s="24">
        <f t="shared" si="3"/>
        <v>0.116038951275259</v>
      </c>
      <c r="W32" s="24">
        <v>0.54838709677627795</v>
      </c>
      <c r="X32" s="24">
        <f t="shared" si="4"/>
        <v>0.44463922743467293</v>
      </c>
      <c r="Y32" s="24"/>
      <c r="Z32" s="24" t="str">
        <f t="shared" si="5"/>
        <v/>
      </c>
      <c r="AA32" s="24">
        <v>0.48148148148204201</v>
      </c>
      <c r="AB32" s="24">
        <f t="shared" si="6"/>
        <v>0.41770001278047864</v>
      </c>
      <c r="AC32" s="24">
        <v>0.41176470588310599</v>
      </c>
      <c r="AD32" s="24">
        <f t="shared" si="7"/>
        <v>-0.18081530619529096</v>
      </c>
      <c r="AE32" s="24">
        <v>1.4742268041265201</v>
      </c>
      <c r="AF32" s="24">
        <f t="shared" si="8"/>
        <v>1.0277656779781692</v>
      </c>
      <c r="AG32" s="24">
        <v>-0.51999999999941804</v>
      </c>
      <c r="AH32" s="24">
        <f t="shared" si="9"/>
        <v>-1.067011671858491</v>
      </c>
      <c r="AI32" s="24">
        <v>-0.53170731707243202</v>
      </c>
      <c r="AJ32" s="24">
        <f t="shared" si="10"/>
        <v>-1.223860236058244</v>
      </c>
      <c r="AK32" s="24">
        <v>-0.63636363636411297</v>
      </c>
      <c r="AL32" s="24">
        <f t="shared" si="11"/>
        <v>-2.3050748086971029</v>
      </c>
      <c r="AM32" s="24">
        <v>-0.418181818181183</v>
      </c>
      <c r="AN32" s="24">
        <f t="shared" si="12"/>
        <v>-3.6918079222529228</v>
      </c>
      <c r="AO32" s="25"/>
      <c r="AQ32" s="21">
        <v>0.21739130434813</v>
      </c>
      <c r="AR32" s="21">
        <v>-8.1081081080774303E-2</v>
      </c>
      <c r="AS32" s="21">
        <v>0.34782608695619299</v>
      </c>
      <c r="AT32" s="21">
        <v>-0.17317073170765099</v>
      </c>
      <c r="AU32" s="26">
        <v>8</v>
      </c>
      <c r="AV32" s="26">
        <v>4</v>
      </c>
      <c r="AW32" s="27"/>
      <c r="AX32" s="21"/>
      <c r="AY32" s="21">
        <v>-0.31775700934609602</v>
      </c>
      <c r="AZ32" s="28">
        <v>43977</v>
      </c>
      <c r="BA32" s="28">
        <v>44015</v>
      </c>
      <c r="BB32" s="26">
        <v>51</v>
      </c>
      <c r="BC32" s="28">
        <v>44053</v>
      </c>
    </row>
    <row r="33" spans="2:55" x14ac:dyDescent="0.25">
      <c r="B33" s="17" t="s">
        <v>39</v>
      </c>
      <c r="C33" s="18" t="s">
        <v>111</v>
      </c>
      <c r="D33" s="18" t="s">
        <v>183</v>
      </c>
      <c r="E33" s="18" t="s">
        <v>248</v>
      </c>
      <c r="F33" s="67">
        <v>1920000</v>
      </c>
      <c r="G33" s="22">
        <v>44117</v>
      </c>
      <c r="H33" s="64">
        <v>64</v>
      </c>
      <c r="I33" s="64">
        <v>69</v>
      </c>
      <c r="J33" s="21">
        <f t="shared" si="0"/>
        <v>0.92753623188405798</v>
      </c>
      <c r="K33" s="22">
        <v>43983</v>
      </c>
      <c r="L33" s="64">
        <v>170.53399999999999</v>
      </c>
      <c r="M33" s="64">
        <v>156.92734710740999</v>
      </c>
      <c r="N33" s="21">
        <f t="shared" si="13"/>
        <v>1.0867067030915705</v>
      </c>
      <c r="O33" s="23">
        <v>10</v>
      </c>
      <c r="P33" s="23">
        <v>5.2231404958656604</v>
      </c>
      <c r="Q33" s="21">
        <f t="shared" si="1"/>
        <v>1.9145569620260892</v>
      </c>
      <c r="S33" s="24">
        <v>1.5873015872784901E-2</v>
      </c>
      <c r="T33" s="24">
        <f t="shared" si="2"/>
        <v>1.2850081742726631E-2</v>
      </c>
      <c r="U33" s="24">
        <v>0.18518518518423699</v>
      </c>
      <c r="V33" s="24">
        <f t="shared" si="3"/>
        <v>7.0454905689839989E-2</v>
      </c>
      <c r="W33" s="24">
        <v>7.5630252100381795E-2</v>
      </c>
      <c r="X33" s="24">
        <f t="shared" si="4"/>
        <v>-2.8117617241223206E-2</v>
      </c>
      <c r="Y33" s="24">
        <v>9.2150170648965302E-2</v>
      </c>
      <c r="Z33" s="24">
        <f t="shared" si="5"/>
        <v>8.877451546148224E-2</v>
      </c>
      <c r="AA33" s="24">
        <v>6.6666666667515501E-2</v>
      </c>
      <c r="AB33" s="24">
        <f t="shared" si="6"/>
        <v>2.8851979659521021E-3</v>
      </c>
      <c r="AC33" s="24">
        <v>0.120840630474122</v>
      </c>
      <c r="AD33" s="24">
        <f t="shared" si="7"/>
        <v>-0.47173938160427498</v>
      </c>
      <c r="AE33" s="24">
        <v>0.53110047846916097</v>
      </c>
      <c r="AF33" s="24">
        <f t="shared" si="8"/>
        <v>8.4639352320809991E-2</v>
      </c>
      <c r="AG33" s="24">
        <v>0.78770949720637895</v>
      </c>
      <c r="AH33" s="24">
        <f t="shared" si="9"/>
        <v>0.24069782534730599</v>
      </c>
      <c r="AI33" s="24">
        <v>0.53110047846916097</v>
      </c>
      <c r="AJ33" s="24">
        <f t="shared" si="10"/>
        <v>-0.16105244051665102</v>
      </c>
      <c r="AK33" s="24">
        <v>0.65588615782558901</v>
      </c>
      <c r="AL33" s="24">
        <f t="shared" si="11"/>
        <v>-1.0128250145074009</v>
      </c>
      <c r="AM33" s="24">
        <v>5.9945355191268002</v>
      </c>
      <c r="AN33" s="24">
        <f t="shared" si="12"/>
        <v>2.7209094150550603</v>
      </c>
      <c r="AO33" s="25"/>
      <c r="AQ33" s="21">
        <v>0.116666666666861</v>
      </c>
      <c r="AR33" s="21">
        <v>-9.0909090908971896E-2</v>
      </c>
      <c r="AS33" s="21">
        <v>0.38775510204141</v>
      </c>
      <c r="AT33" s="21">
        <v>-0.22222222222277199</v>
      </c>
      <c r="AU33" s="26">
        <v>7</v>
      </c>
      <c r="AV33" s="26">
        <v>5</v>
      </c>
      <c r="AW33" s="27"/>
      <c r="AX33" s="21"/>
      <c r="AY33" s="21">
        <v>-0.32835820895503298</v>
      </c>
      <c r="AZ33" s="28">
        <v>43894</v>
      </c>
      <c r="BA33" s="28">
        <v>43909</v>
      </c>
      <c r="BB33" s="26">
        <v>32</v>
      </c>
      <c r="BC33" s="28">
        <v>43945</v>
      </c>
    </row>
    <row r="34" spans="2:55" x14ac:dyDescent="0.25">
      <c r="B34" s="17" t="s">
        <v>40</v>
      </c>
      <c r="C34" s="18" t="s">
        <v>112</v>
      </c>
      <c r="D34" s="18" t="s">
        <v>184</v>
      </c>
      <c r="E34" s="18" t="s">
        <v>240</v>
      </c>
      <c r="F34" s="67">
        <v>19907938.70975</v>
      </c>
      <c r="G34" s="22">
        <v>44117</v>
      </c>
      <c r="H34" s="64">
        <v>22.75</v>
      </c>
      <c r="I34" s="64">
        <v>28.549999999988401</v>
      </c>
      <c r="J34" s="21">
        <f t="shared" si="0"/>
        <v>0.79684763572711881</v>
      </c>
      <c r="K34" s="22">
        <v>43992</v>
      </c>
      <c r="L34" s="64">
        <v>9211.1839999999993</v>
      </c>
      <c r="M34" s="64">
        <v>8109.5272066116304</v>
      </c>
      <c r="N34" s="21">
        <f t="shared" si="13"/>
        <v>1.1358472282441074</v>
      </c>
      <c r="O34" s="23">
        <v>551</v>
      </c>
      <c r="P34" s="23">
        <v>541.64049586746796</v>
      </c>
      <c r="Q34" s="21">
        <f t="shared" si="1"/>
        <v>1.0172799194372317</v>
      </c>
      <c r="S34" s="24">
        <v>2.01793721971626E-2</v>
      </c>
      <c r="T34" s="24">
        <f t="shared" si="2"/>
        <v>1.7156438067104329E-2</v>
      </c>
      <c r="U34" s="24">
        <v>0</v>
      </c>
      <c r="V34" s="24">
        <f t="shared" si="3"/>
        <v>-0.114730279494397</v>
      </c>
      <c r="W34" s="24">
        <v>-5.4054054053267499E-2</v>
      </c>
      <c r="X34" s="24">
        <f t="shared" si="4"/>
        <v>-0.15780192339487251</v>
      </c>
      <c r="Y34" s="24">
        <v>3.8812785387563102E-2</v>
      </c>
      <c r="Z34" s="24">
        <f t="shared" si="5"/>
        <v>3.543713020008004E-2</v>
      </c>
      <c r="AA34" s="24">
        <v>-3.3970276008403702E-2</v>
      </c>
      <c r="AB34" s="24">
        <f t="shared" si="6"/>
        <v>-9.7751744709967101E-2</v>
      </c>
      <c r="AC34" s="24">
        <v>0.41304347825993298</v>
      </c>
      <c r="AD34" s="24">
        <f t="shared" si="7"/>
        <v>-0.17953653381846396</v>
      </c>
      <c r="AE34" s="24">
        <v>-5.4054054053267499E-2</v>
      </c>
      <c r="AF34" s="24">
        <f t="shared" si="8"/>
        <v>-0.50051518020161845</v>
      </c>
      <c r="AG34" s="24">
        <v>-0.455741626794334</v>
      </c>
      <c r="AH34" s="24">
        <f t="shared" si="9"/>
        <v>-1.0027532986534069</v>
      </c>
      <c r="AI34" s="24">
        <v>-0.381793478261097</v>
      </c>
      <c r="AJ34" s="24">
        <f t="shared" si="10"/>
        <v>-1.073946397246909</v>
      </c>
      <c r="AK34" s="24">
        <v>0.40432098765275398</v>
      </c>
      <c r="AL34" s="24">
        <f t="shared" si="11"/>
        <v>-1.2643901846802359</v>
      </c>
      <c r="AM34" s="24">
        <v>1.66081871344708</v>
      </c>
      <c r="AN34" s="24">
        <f t="shared" si="12"/>
        <v>-1.6128073906246598</v>
      </c>
      <c r="AO34" s="25">
        <v>69.018786037107901</v>
      </c>
      <c r="AQ34" s="21">
        <v>0.21818181818176499</v>
      </c>
      <c r="AR34" s="21">
        <v>-0.12987012987010499</v>
      </c>
      <c r="AS34" s="21">
        <v>0.24535315985122</v>
      </c>
      <c r="AT34" s="21">
        <v>-0.288359788360249</v>
      </c>
      <c r="AU34" s="26">
        <v>6</v>
      </c>
      <c r="AV34" s="26">
        <v>5</v>
      </c>
      <c r="AW34" s="27">
        <v>-4.2502218762933801E-2</v>
      </c>
      <c r="AX34" s="21">
        <v>7.19037297968316E-2</v>
      </c>
      <c r="AY34" s="21">
        <v>-0.5</v>
      </c>
      <c r="AZ34" s="28">
        <v>43825</v>
      </c>
      <c r="BA34" s="28">
        <v>43908</v>
      </c>
      <c r="BB34" s="26">
        <v>106</v>
      </c>
      <c r="BC34" s="28">
        <v>43990</v>
      </c>
    </row>
    <row r="35" spans="2:55" x14ac:dyDescent="0.25">
      <c r="B35" s="17" t="s">
        <v>41</v>
      </c>
      <c r="C35" s="18" t="s">
        <v>113</v>
      </c>
      <c r="D35" s="18" t="s">
        <v>185</v>
      </c>
      <c r="E35" s="18" t="s">
        <v>238</v>
      </c>
      <c r="F35" s="67"/>
      <c r="G35" s="22">
        <v>43710</v>
      </c>
      <c r="H35" s="64"/>
      <c r="I35" s="64"/>
      <c r="J35" s="21" t="str">
        <f t="shared" si="0"/>
        <v/>
      </c>
      <c r="K35" s="22"/>
      <c r="L35" s="64">
        <v>0</v>
      </c>
      <c r="M35" s="64">
        <v>0</v>
      </c>
      <c r="N35" s="21" t="str">
        <f t="shared" si="13"/>
        <v/>
      </c>
      <c r="O35" s="23">
        <v>0</v>
      </c>
      <c r="P35" s="23">
        <v>0</v>
      </c>
      <c r="Q35" s="21" t="str">
        <f t="shared" si="1"/>
        <v/>
      </c>
      <c r="S35" s="24"/>
      <c r="T35" s="24" t="str">
        <f t="shared" si="2"/>
        <v/>
      </c>
      <c r="U35" s="24"/>
      <c r="V35" s="24" t="str">
        <f t="shared" si="3"/>
        <v/>
      </c>
      <c r="W35" s="24"/>
      <c r="X35" s="24" t="str">
        <f t="shared" si="4"/>
        <v/>
      </c>
      <c r="Y35" s="24"/>
      <c r="Z35" s="24" t="str">
        <f t="shared" si="5"/>
        <v/>
      </c>
      <c r="AA35" s="24"/>
      <c r="AB35" s="24" t="str">
        <f t="shared" si="6"/>
        <v/>
      </c>
      <c r="AC35" s="24"/>
      <c r="AD35" s="24" t="str">
        <f t="shared" si="7"/>
        <v/>
      </c>
      <c r="AE35" s="24"/>
      <c r="AF35" s="24" t="str">
        <f t="shared" si="8"/>
        <v/>
      </c>
      <c r="AG35" s="24"/>
      <c r="AH35" s="24" t="str">
        <f t="shared" si="9"/>
        <v/>
      </c>
      <c r="AI35" s="24"/>
      <c r="AJ35" s="24" t="str">
        <f t="shared" si="10"/>
        <v/>
      </c>
      <c r="AK35" s="24"/>
      <c r="AL35" s="24" t="str">
        <f t="shared" si="11"/>
        <v/>
      </c>
      <c r="AM35" s="24"/>
      <c r="AN35" s="24" t="str">
        <f t="shared" si="12"/>
        <v/>
      </c>
      <c r="AO35" s="25"/>
      <c r="AQ35" s="21"/>
      <c r="AR35" s="21"/>
      <c r="AS35" s="21"/>
      <c r="AT35" s="21"/>
      <c r="AU35" s="26"/>
      <c r="AV35" s="26"/>
      <c r="AW35" s="27"/>
      <c r="AX35" s="21"/>
      <c r="AY35" s="21"/>
      <c r="AZ35" s="28"/>
      <c r="BA35" s="28"/>
      <c r="BB35" s="26"/>
      <c r="BC35" s="28"/>
    </row>
    <row r="36" spans="2:55" x14ac:dyDescent="0.25">
      <c r="B36" s="17" t="s">
        <v>42</v>
      </c>
      <c r="C36" s="18" t="s">
        <v>114</v>
      </c>
      <c r="D36" s="18" t="s">
        <v>186</v>
      </c>
      <c r="E36" s="18" t="s">
        <v>238</v>
      </c>
      <c r="F36" s="67"/>
      <c r="G36" s="22">
        <v>43707</v>
      </c>
      <c r="H36" s="64"/>
      <c r="I36" s="64"/>
      <c r="J36" s="21" t="str">
        <f t="shared" si="0"/>
        <v/>
      </c>
      <c r="K36" s="22"/>
      <c r="L36" s="64">
        <v>0</v>
      </c>
      <c r="M36" s="64">
        <v>0</v>
      </c>
      <c r="N36" s="21" t="str">
        <f t="shared" si="13"/>
        <v/>
      </c>
      <c r="O36" s="23">
        <v>0</v>
      </c>
      <c r="P36" s="23">
        <v>0</v>
      </c>
      <c r="Q36" s="21" t="str">
        <f t="shared" si="1"/>
        <v/>
      </c>
      <c r="S36" s="24"/>
      <c r="T36" s="24" t="str">
        <f t="shared" si="2"/>
        <v/>
      </c>
      <c r="U36" s="24"/>
      <c r="V36" s="24" t="str">
        <f t="shared" si="3"/>
        <v/>
      </c>
      <c r="W36" s="24"/>
      <c r="X36" s="24" t="str">
        <f t="shared" si="4"/>
        <v/>
      </c>
      <c r="Y36" s="24"/>
      <c r="Z36" s="24" t="str">
        <f t="shared" si="5"/>
        <v/>
      </c>
      <c r="AA36" s="24"/>
      <c r="AB36" s="24" t="str">
        <f t="shared" si="6"/>
        <v/>
      </c>
      <c r="AC36" s="24"/>
      <c r="AD36" s="24" t="str">
        <f t="shared" si="7"/>
        <v/>
      </c>
      <c r="AE36" s="24"/>
      <c r="AF36" s="24" t="str">
        <f t="shared" si="8"/>
        <v/>
      </c>
      <c r="AG36" s="24"/>
      <c r="AH36" s="24" t="str">
        <f t="shared" si="9"/>
        <v/>
      </c>
      <c r="AI36" s="24"/>
      <c r="AJ36" s="24" t="str">
        <f t="shared" si="10"/>
        <v/>
      </c>
      <c r="AK36" s="24"/>
      <c r="AL36" s="24" t="str">
        <f t="shared" si="11"/>
        <v/>
      </c>
      <c r="AM36" s="24"/>
      <c r="AN36" s="24" t="str">
        <f t="shared" si="12"/>
        <v/>
      </c>
      <c r="AO36" s="25"/>
      <c r="AQ36" s="21"/>
      <c r="AR36" s="21"/>
      <c r="AS36" s="21"/>
      <c r="AT36" s="21"/>
      <c r="AU36" s="26"/>
      <c r="AV36" s="26"/>
      <c r="AW36" s="27"/>
      <c r="AX36" s="21"/>
      <c r="AY36" s="21"/>
      <c r="AZ36" s="28"/>
      <c r="BA36" s="28"/>
      <c r="BB36" s="26"/>
      <c r="BC36" s="28"/>
    </row>
    <row r="37" spans="2:55" x14ac:dyDescent="0.25">
      <c r="B37" s="17" t="s">
        <v>43</v>
      </c>
      <c r="C37" s="18" t="s">
        <v>115</v>
      </c>
      <c r="D37" s="18" t="s">
        <v>187</v>
      </c>
      <c r="E37" s="18" t="s">
        <v>238</v>
      </c>
      <c r="F37" s="67"/>
      <c r="G37" s="22">
        <v>44083</v>
      </c>
      <c r="H37" s="64"/>
      <c r="I37" s="64">
        <v>17</v>
      </c>
      <c r="J37" s="21">
        <f t="shared" si="0"/>
        <v>0</v>
      </c>
      <c r="K37" s="22">
        <v>43829</v>
      </c>
      <c r="L37" s="64">
        <v>0</v>
      </c>
      <c r="M37" s="64">
        <v>0.76148760330583898</v>
      </c>
      <c r="N37" s="21">
        <f t="shared" si="13"/>
        <v>0</v>
      </c>
      <c r="O37" s="23">
        <v>0</v>
      </c>
      <c r="P37" s="23">
        <v>0.28925619834717498</v>
      </c>
      <c r="Q37" s="21">
        <f t="shared" si="1"/>
        <v>0</v>
      </c>
      <c r="S37" s="24"/>
      <c r="T37" s="24" t="str">
        <f t="shared" si="2"/>
        <v/>
      </c>
      <c r="U37" s="24"/>
      <c r="V37" s="24" t="str">
        <f t="shared" si="3"/>
        <v/>
      </c>
      <c r="W37" s="24"/>
      <c r="X37" s="24" t="str">
        <f t="shared" si="4"/>
        <v/>
      </c>
      <c r="Y37" s="24"/>
      <c r="Z37" s="24" t="str">
        <f t="shared" si="5"/>
        <v/>
      </c>
      <c r="AA37" s="24"/>
      <c r="AB37" s="24" t="str">
        <f t="shared" si="6"/>
        <v/>
      </c>
      <c r="AC37" s="24"/>
      <c r="AD37" s="24" t="str">
        <f t="shared" si="7"/>
        <v/>
      </c>
      <c r="AE37" s="24"/>
      <c r="AF37" s="24" t="str">
        <f t="shared" si="8"/>
        <v/>
      </c>
      <c r="AG37" s="24"/>
      <c r="AH37" s="24" t="str">
        <f t="shared" si="9"/>
        <v/>
      </c>
      <c r="AI37" s="24"/>
      <c r="AJ37" s="24" t="str">
        <f t="shared" si="10"/>
        <v/>
      </c>
      <c r="AK37" s="24"/>
      <c r="AL37" s="24" t="str">
        <f t="shared" si="11"/>
        <v/>
      </c>
      <c r="AM37" s="24"/>
      <c r="AN37" s="24" t="str">
        <f t="shared" si="12"/>
        <v/>
      </c>
      <c r="AO37" s="25"/>
      <c r="AQ37" s="21">
        <v>9.6491228070663099E-2</v>
      </c>
      <c r="AR37" s="21">
        <v>-9.0909090908971896E-2</v>
      </c>
      <c r="AS37" s="21">
        <v>0.15384615384755301</v>
      </c>
      <c r="AT37" s="21">
        <v>-0.29411764705844701</v>
      </c>
      <c r="AU37" s="26"/>
      <c r="AV37" s="26"/>
      <c r="AW37" s="27"/>
      <c r="AX37" s="21"/>
      <c r="AY37" s="21">
        <v>-0.47058823529398103</v>
      </c>
      <c r="AZ37" s="28">
        <v>43776</v>
      </c>
      <c r="BA37" s="28">
        <v>43941</v>
      </c>
      <c r="BB37" s="26"/>
      <c r="BC37" s="28"/>
    </row>
    <row r="38" spans="2:55" x14ac:dyDescent="0.25">
      <c r="B38" s="17" t="s">
        <v>44</v>
      </c>
      <c r="C38" s="18" t="s">
        <v>116</v>
      </c>
      <c r="D38" s="18" t="s">
        <v>188</v>
      </c>
      <c r="E38" s="18" t="s">
        <v>240</v>
      </c>
      <c r="F38" s="67">
        <v>10143732.062093699</v>
      </c>
      <c r="G38" s="22">
        <v>44117</v>
      </c>
      <c r="H38" s="64">
        <v>14.4499999999971</v>
      </c>
      <c r="I38" s="64">
        <v>14.5</v>
      </c>
      <c r="J38" s="21">
        <f t="shared" si="0"/>
        <v>0.99655172413773108</v>
      </c>
      <c r="K38" s="22">
        <v>44112</v>
      </c>
      <c r="L38" s="64">
        <v>2899.6840000000002</v>
      </c>
      <c r="M38" s="64">
        <v>1664.3560661163301</v>
      </c>
      <c r="N38" s="21">
        <f t="shared" si="13"/>
        <v>1.7422257526697578</v>
      </c>
      <c r="O38" s="23">
        <v>81</v>
      </c>
      <c r="P38" s="23">
        <v>99.723140495829298</v>
      </c>
      <c r="Q38" s="21">
        <f t="shared" si="1"/>
        <v>0.81224878796699795</v>
      </c>
      <c r="S38" s="24">
        <v>1.04895104886964E-2</v>
      </c>
      <c r="T38" s="24">
        <f t="shared" si="2"/>
        <v>7.4665763586381304E-3</v>
      </c>
      <c r="U38" s="24">
        <v>3.9568345324369099E-2</v>
      </c>
      <c r="V38" s="24">
        <f t="shared" si="3"/>
        <v>-7.5161934170027894E-2</v>
      </c>
      <c r="W38" s="24">
        <v>3.9568345324369099E-2</v>
      </c>
      <c r="X38" s="24">
        <f t="shared" si="4"/>
        <v>-6.4179524017235895E-2</v>
      </c>
      <c r="Y38" s="24">
        <v>0.124513618677156</v>
      </c>
      <c r="Z38" s="24">
        <f t="shared" si="5"/>
        <v>0.12113796348967294</v>
      </c>
      <c r="AA38" s="24">
        <v>0.278761061947153</v>
      </c>
      <c r="AB38" s="24">
        <f t="shared" si="6"/>
        <v>0.2149795932455896</v>
      </c>
      <c r="AC38" s="24">
        <v>0.53723404255462803</v>
      </c>
      <c r="AD38" s="24">
        <f t="shared" si="7"/>
        <v>-5.5345969523768912E-2</v>
      </c>
      <c r="AE38" s="24">
        <v>0.54545454545412198</v>
      </c>
      <c r="AF38" s="24">
        <f t="shared" si="8"/>
        <v>9.8993419305770991E-2</v>
      </c>
      <c r="AG38" s="24">
        <v>1.2175302176259</v>
      </c>
      <c r="AH38" s="24">
        <f t="shared" si="9"/>
        <v>0.67051854576682701</v>
      </c>
      <c r="AI38" s="24">
        <v>0.253701724341372</v>
      </c>
      <c r="AJ38" s="24">
        <f t="shared" si="10"/>
        <v>-0.43845119464443999</v>
      </c>
      <c r="AK38" s="24">
        <v>0.93753902853000903</v>
      </c>
      <c r="AL38" s="24">
        <f t="shared" si="11"/>
        <v>-0.7311721438029809</v>
      </c>
      <c r="AM38" s="24">
        <v>6.1573270083684504</v>
      </c>
      <c r="AN38" s="24">
        <f t="shared" si="12"/>
        <v>2.8837009042967106</v>
      </c>
      <c r="AO38" s="25">
        <v>58.563427722721798</v>
      </c>
      <c r="AQ38" s="21">
        <v>0.11764705882349499</v>
      </c>
      <c r="AR38" s="21">
        <v>-0.15229357798030799</v>
      </c>
      <c r="AS38" s="21">
        <v>0.22352941176359301</v>
      </c>
      <c r="AT38" s="21">
        <v>-0.19495798319258001</v>
      </c>
      <c r="AU38" s="26">
        <v>7</v>
      </c>
      <c r="AV38" s="26">
        <v>5</v>
      </c>
      <c r="AW38" s="27">
        <v>0.808454234881538</v>
      </c>
      <c r="AX38" s="21">
        <v>6.0561064472785801E-2</v>
      </c>
      <c r="AY38" s="21">
        <v>-0.48442906574404299</v>
      </c>
      <c r="AZ38" s="28">
        <v>43825</v>
      </c>
      <c r="BA38" s="28">
        <v>43909</v>
      </c>
      <c r="BB38" s="26">
        <v>190</v>
      </c>
      <c r="BC38" s="28">
        <v>44112</v>
      </c>
    </row>
    <row r="39" spans="2:55" x14ac:dyDescent="0.25">
      <c r="B39" s="17" t="s">
        <v>45</v>
      </c>
      <c r="C39" s="18" t="s">
        <v>117</v>
      </c>
      <c r="D39" s="18" t="s">
        <v>189</v>
      </c>
      <c r="E39" s="18" t="s">
        <v>249</v>
      </c>
      <c r="F39" s="67">
        <v>3834120</v>
      </c>
      <c r="G39" s="22">
        <v>44117</v>
      </c>
      <c r="H39" s="64">
        <v>7.1800000000002902</v>
      </c>
      <c r="I39" s="64">
        <v>9.4499999999970896</v>
      </c>
      <c r="J39" s="21">
        <f t="shared" si="0"/>
        <v>0.75978835978862447</v>
      </c>
      <c r="K39" s="22">
        <v>44053</v>
      </c>
      <c r="L39" s="64">
        <v>235.202</v>
      </c>
      <c r="M39" s="64">
        <v>159.15542148757001</v>
      </c>
      <c r="N39" s="21">
        <f t="shared" si="13"/>
        <v>1.477813308536079</v>
      </c>
      <c r="O39" s="23">
        <v>23</v>
      </c>
      <c r="P39" s="23">
        <v>15.710743801653701</v>
      </c>
      <c r="Q39" s="21">
        <f t="shared" si="1"/>
        <v>1.4639663335086044</v>
      </c>
      <c r="S39" s="24">
        <v>0</v>
      </c>
      <c r="T39" s="24">
        <f t="shared" si="2"/>
        <v>-3.0229341300582698E-3</v>
      </c>
      <c r="U39" s="24">
        <v>3.1609195402779698E-2</v>
      </c>
      <c r="V39" s="24">
        <f t="shared" si="3"/>
        <v>-8.3121084091617309E-2</v>
      </c>
      <c r="W39" s="24">
        <v>-6.7532467532146298E-2</v>
      </c>
      <c r="X39" s="24">
        <f t="shared" si="4"/>
        <v>-0.1712803368737513</v>
      </c>
      <c r="Y39" s="24">
        <v>-9.6551724136588694E-3</v>
      </c>
      <c r="Z39" s="24">
        <f t="shared" si="5"/>
        <v>-1.303082760114193E-2</v>
      </c>
      <c r="AA39" s="24">
        <v>0.15806451613025299</v>
      </c>
      <c r="AB39" s="24">
        <f t="shared" si="6"/>
        <v>9.4283047428689593E-2</v>
      </c>
      <c r="AC39" s="24">
        <v>0.56086956521729003</v>
      </c>
      <c r="AD39" s="24">
        <f t="shared" si="7"/>
        <v>-3.1710446861106911E-2</v>
      </c>
      <c r="AE39" s="24">
        <v>1.1179941002954701</v>
      </c>
      <c r="AF39" s="24">
        <f t="shared" si="8"/>
        <v>0.6715329741471191</v>
      </c>
      <c r="AG39" s="24">
        <v>0.91954197531100401</v>
      </c>
      <c r="AH39" s="24">
        <f t="shared" si="9"/>
        <v>0.37253030345193106</v>
      </c>
      <c r="AI39" s="24">
        <v>1.88627389234171E-2</v>
      </c>
      <c r="AJ39" s="24">
        <f t="shared" si="10"/>
        <v>-0.67329018006239494</v>
      </c>
      <c r="AK39" s="24">
        <v>0.21695456382818501</v>
      </c>
      <c r="AL39" s="24">
        <f t="shared" si="11"/>
        <v>-1.4517566085048048</v>
      </c>
      <c r="AM39" s="24">
        <v>2.2883102670451598</v>
      </c>
      <c r="AN39" s="24">
        <f t="shared" si="12"/>
        <v>-0.98531583702657999</v>
      </c>
      <c r="AO39" s="25">
        <v>56.948380840767598</v>
      </c>
      <c r="AQ39" s="21">
        <v>0.16619718309812001</v>
      </c>
      <c r="AR39" s="21">
        <v>-0.13636363636396701</v>
      </c>
      <c r="AS39" s="21">
        <v>0.45283018867834501</v>
      </c>
      <c r="AT39" s="21">
        <v>-0.33913043478270999</v>
      </c>
      <c r="AU39" s="26">
        <v>8</v>
      </c>
      <c r="AV39" s="26">
        <v>4</v>
      </c>
      <c r="AW39" s="27">
        <v>2.23754156560608</v>
      </c>
      <c r="AX39" s="21">
        <v>5.9295135488791902E-2</v>
      </c>
      <c r="AY39" s="21">
        <v>-0.51038961038924802</v>
      </c>
      <c r="AZ39" s="28">
        <v>43829</v>
      </c>
      <c r="BA39" s="28">
        <v>43922</v>
      </c>
      <c r="BB39" s="26">
        <v>138</v>
      </c>
      <c r="BC39" s="28">
        <v>44041</v>
      </c>
    </row>
    <row r="40" spans="2:55" x14ac:dyDescent="0.25">
      <c r="B40" s="17" t="s">
        <v>46</v>
      </c>
      <c r="C40" s="18" t="s">
        <v>118</v>
      </c>
      <c r="D40" s="18" t="s">
        <v>190</v>
      </c>
      <c r="E40" s="18" t="s">
        <v>250</v>
      </c>
      <c r="F40" s="67">
        <v>414294</v>
      </c>
      <c r="G40" s="22">
        <v>44117</v>
      </c>
      <c r="H40" s="64">
        <v>5.8000000000029104</v>
      </c>
      <c r="I40" s="64">
        <v>6.3199999999997098</v>
      </c>
      <c r="J40" s="21">
        <f t="shared" si="0"/>
        <v>0.91772151898784438</v>
      </c>
      <c r="K40" s="22">
        <v>44056</v>
      </c>
      <c r="L40" s="64">
        <v>30.79</v>
      </c>
      <c r="M40" s="64">
        <v>79.810657024741204</v>
      </c>
      <c r="N40" s="21">
        <f t="shared" si="13"/>
        <v>0.38578807828201611</v>
      </c>
      <c r="O40" s="23">
        <v>9</v>
      </c>
      <c r="P40" s="23">
        <v>6.5785123966925303</v>
      </c>
      <c r="Q40" s="21">
        <f t="shared" si="1"/>
        <v>1.3680904522616568</v>
      </c>
      <c r="S40" s="24">
        <v>0</v>
      </c>
      <c r="T40" s="24">
        <f t="shared" si="2"/>
        <v>-3.0229341300582698E-3</v>
      </c>
      <c r="U40" s="24">
        <v>-1.6949152542110799E-2</v>
      </c>
      <c r="V40" s="24">
        <f t="shared" si="3"/>
        <v>-0.13167943203650781</v>
      </c>
      <c r="W40" s="24">
        <v>0.137254901961569</v>
      </c>
      <c r="X40" s="24">
        <f t="shared" si="4"/>
        <v>3.3507032619964003E-2</v>
      </c>
      <c r="Y40" s="24">
        <v>-6.4516129031326294E-2</v>
      </c>
      <c r="Z40" s="24">
        <f t="shared" si="5"/>
        <v>-6.7891784218809356E-2</v>
      </c>
      <c r="AA40" s="24">
        <v>0.244635193132272</v>
      </c>
      <c r="AB40" s="24">
        <f t="shared" si="6"/>
        <v>0.1808537244307086</v>
      </c>
      <c r="AC40" s="24">
        <v>0.84126984126982296</v>
      </c>
      <c r="AD40" s="24">
        <f t="shared" si="7"/>
        <v>0.24868982919142602</v>
      </c>
      <c r="AE40" s="24">
        <v>0.61111111111298699</v>
      </c>
      <c r="AF40" s="24">
        <f t="shared" si="8"/>
        <v>0.16464998496463601</v>
      </c>
      <c r="AG40" s="24">
        <v>0.27228997867874599</v>
      </c>
      <c r="AH40" s="24">
        <f t="shared" si="9"/>
        <v>-0.27472169318032696</v>
      </c>
      <c r="AI40" s="24">
        <v>-0.24517677051510001</v>
      </c>
      <c r="AJ40" s="24">
        <f t="shared" si="10"/>
        <v>-0.937329689500912</v>
      </c>
      <c r="AK40" s="24">
        <v>-0.19944542669603799</v>
      </c>
      <c r="AL40" s="24">
        <f t="shared" si="11"/>
        <v>-1.8681565990290279</v>
      </c>
      <c r="AM40" s="24">
        <v>2.0154218045133199</v>
      </c>
      <c r="AN40" s="24">
        <f t="shared" si="12"/>
        <v>-1.2582042995584199</v>
      </c>
      <c r="AO40" s="25"/>
      <c r="AQ40" s="21">
        <v>9.9999999998544795E-2</v>
      </c>
      <c r="AR40" s="21">
        <v>-0.123684210525389</v>
      </c>
      <c r="AS40" s="21">
        <v>0.32758620689506601</v>
      </c>
      <c r="AT40" s="21">
        <v>-0.27499999999970898</v>
      </c>
      <c r="AU40" s="26">
        <v>6</v>
      </c>
      <c r="AV40" s="26">
        <v>6</v>
      </c>
      <c r="AW40" s="27"/>
      <c r="AX40" s="21"/>
      <c r="AY40" s="21">
        <v>-0.472222222222481</v>
      </c>
      <c r="AZ40" s="28">
        <v>43853</v>
      </c>
      <c r="BA40" s="28">
        <v>43923</v>
      </c>
      <c r="BB40" s="26">
        <v>122</v>
      </c>
      <c r="BC40" s="28">
        <v>44041</v>
      </c>
    </row>
    <row r="41" spans="2:55" x14ac:dyDescent="0.25">
      <c r="B41" s="17" t="s">
        <v>47</v>
      </c>
      <c r="C41" s="18" t="s">
        <v>119</v>
      </c>
      <c r="D41" s="18" t="s">
        <v>191</v>
      </c>
      <c r="E41" s="18" t="s">
        <v>251</v>
      </c>
      <c r="F41" s="67">
        <v>303600</v>
      </c>
      <c r="G41" s="22">
        <v>44117</v>
      </c>
      <c r="H41" s="64">
        <v>6.9000000000014596</v>
      </c>
      <c r="I41" s="64">
        <v>11.1999999999971</v>
      </c>
      <c r="J41" s="21">
        <f t="shared" si="0"/>
        <v>0.61607142857171837</v>
      </c>
      <c r="K41" s="22">
        <v>43882</v>
      </c>
      <c r="L41" s="64">
        <v>39.33</v>
      </c>
      <c r="M41" s="64">
        <v>156.68552479338601</v>
      </c>
      <c r="N41" s="21">
        <f t="shared" si="13"/>
        <v>0.25101233857985705</v>
      </c>
      <c r="O41" s="23">
        <v>5</v>
      </c>
      <c r="P41" s="23">
        <v>13.1239669421484</v>
      </c>
      <c r="Q41" s="21">
        <f t="shared" si="1"/>
        <v>0.38098236775819688</v>
      </c>
      <c r="S41" s="24">
        <v>-1.2875536480351E-2</v>
      </c>
      <c r="T41" s="24">
        <f t="shared" si="2"/>
        <v>-1.589847061040927E-2</v>
      </c>
      <c r="U41" s="24">
        <v>2.3738872403555399E-2</v>
      </c>
      <c r="V41" s="24">
        <f t="shared" si="3"/>
        <v>-9.0991407090841608E-2</v>
      </c>
      <c r="W41" s="24">
        <v>-0.18536009445058901</v>
      </c>
      <c r="X41" s="24">
        <f t="shared" si="4"/>
        <v>-0.289107963792194</v>
      </c>
      <c r="Y41" s="24">
        <v>-5.3497942386456998E-2</v>
      </c>
      <c r="Z41" s="24">
        <f t="shared" si="5"/>
        <v>-5.687359757394006E-2</v>
      </c>
      <c r="AA41" s="24">
        <v>-0.14814814814875699</v>
      </c>
      <c r="AB41" s="24">
        <f t="shared" si="6"/>
        <v>-0.21192961685032038</v>
      </c>
      <c r="AC41" s="24">
        <v>0.11290322580680399</v>
      </c>
      <c r="AD41" s="24">
        <f t="shared" si="7"/>
        <v>-0.47967678627159294</v>
      </c>
      <c r="AE41" s="24">
        <v>0.352941176472232</v>
      </c>
      <c r="AF41" s="24">
        <f t="shared" si="8"/>
        <v>-9.3519949676118985E-2</v>
      </c>
      <c r="AG41" s="24">
        <v>0.12195121951299399</v>
      </c>
      <c r="AH41" s="24">
        <f t="shared" si="9"/>
        <v>-0.42506045234607898</v>
      </c>
      <c r="AI41" s="24">
        <v>-0.33009708737896298</v>
      </c>
      <c r="AJ41" s="24">
        <f t="shared" si="10"/>
        <v>-1.022250006364775</v>
      </c>
      <c r="AK41" s="24">
        <v>-0.269841269841127</v>
      </c>
      <c r="AL41" s="24">
        <f t="shared" si="11"/>
        <v>-1.9385524421741169</v>
      </c>
      <c r="AM41" s="24">
        <v>0.70970217470079699</v>
      </c>
      <c r="AN41" s="24">
        <f t="shared" si="12"/>
        <v>-2.5639239293709428</v>
      </c>
      <c r="AO41" s="25">
        <v>55.286432676424702</v>
      </c>
      <c r="AQ41" s="21">
        <v>0.19866666666726801</v>
      </c>
      <c r="AR41" s="21">
        <v>-0.145728643215989</v>
      </c>
      <c r="AS41" s="21">
        <v>0.60322580645326496</v>
      </c>
      <c r="AT41" s="21">
        <v>-0.38</v>
      </c>
      <c r="AU41" s="26">
        <v>6</v>
      </c>
      <c r="AV41" s="26">
        <v>6</v>
      </c>
      <c r="AW41" s="27">
        <v>0.46645699408554703</v>
      </c>
      <c r="AX41" s="21">
        <v>5.7518080614317998E-2</v>
      </c>
      <c r="AY41" s="21">
        <v>-0.45535714285739198</v>
      </c>
      <c r="AZ41" s="28">
        <v>43882</v>
      </c>
      <c r="BA41" s="28">
        <v>43922</v>
      </c>
      <c r="BB41" s="26"/>
      <c r="BC41" s="28"/>
    </row>
    <row r="42" spans="2:55" x14ac:dyDescent="0.25">
      <c r="B42" s="17" t="s">
        <v>48</v>
      </c>
      <c r="C42" s="18" t="s">
        <v>120</v>
      </c>
      <c r="D42" s="18" t="s">
        <v>192</v>
      </c>
      <c r="E42" s="18" t="s">
        <v>239</v>
      </c>
      <c r="F42" s="67">
        <v>9489490.0089062508</v>
      </c>
      <c r="G42" s="22">
        <v>44117</v>
      </c>
      <c r="H42" s="64">
        <v>29.149999999994201</v>
      </c>
      <c r="I42" s="64">
        <v>34</v>
      </c>
      <c r="J42" s="21">
        <f t="shared" si="0"/>
        <v>0.85735294117630001</v>
      </c>
      <c r="K42" s="22">
        <v>44069</v>
      </c>
      <c r="L42" s="64">
        <v>174.6</v>
      </c>
      <c r="M42" s="64">
        <v>31.949830578505999</v>
      </c>
      <c r="N42" s="21">
        <f t="shared" si="13"/>
        <v>5.4648177107224098</v>
      </c>
      <c r="O42" s="23">
        <v>3</v>
      </c>
      <c r="P42" s="23">
        <v>3.0578512396678001</v>
      </c>
      <c r="Q42" s="21">
        <f t="shared" si="1"/>
        <v>0.9810810810816013</v>
      </c>
      <c r="S42" s="24">
        <v>-2.3450586265426E-2</v>
      </c>
      <c r="T42" s="24">
        <f t="shared" si="2"/>
        <v>-2.6473520395484271E-2</v>
      </c>
      <c r="U42" s="24">
        <v>-8.5034013609401899E-3</v>
      </c>
      <c r="V42" s="24">
        <f t="shared" si="3"/>
        <v>-0.12323368085533719</v>
      </c>
      <c r="W42" s="24">
        <v>-8.9062500000145498E-2</v>
      </c>
      <c r="X42" s="24">
        <f t="shared" si="4"/>
        <v>-0.1928103693417505</v>
      </c>
      <c r="Y42" s="24">
        <v>-3.3167495854286203E-2</v>
      </c>
      <c r="Z42" s="24">
        <f t="shared" si="5"/>
        <v>-3.6543151041769265E-2</v>
      </c>
      <c r="AA42" s="24">
        <v>-5.96774193555029E-2</v>
      </c>
      <c r="AB42" s="24">
        <f t="shared" si="6"/>
        <v>-0.1234588880570663</v>
      </c>
      <c r="AC42" s="24">
        <v>0.457500000000582</v>
      </c>
      <c r="AD42" s="24">
        <f t="shared" si="7"/>
        <v>-0.13508001207781495</v>
      </c>
      <c r="AE42" s="24">
        <v>-2.8333333333648601E-2</v>
      </c>
      <c r="AF42" s="24">
        <f t="shared" si="8"/>
        <v>-0.47479445948199961</v>
      </c>
      <c r="AG42" s="24">
        <v>-0.32209302325558398</v>
      </c>
      <c r="AH42" s="24">
        <f t="shared" si="9"/>
        <v>-0.86910469511465693</v>
      </c>
      <c r="AI42" s="24">
        <v>-0.52831715210399099</v>
      </c>
      <c r="AJ42" s="24">
        <f t="shared" si="10"/>
        <v>-1.2204700710898031</v>
      </c>
      <c r="AK42" s="24">
        <v>0.21966527196666</v>
      </c>
      <c r="AL42" s="24">
        <f t="shared" si="11"/>
        <v>-1.4490459003663299</v>
      </c>
      <c r="AM42" s="24"/>
      <c r="AN42" s="24" t="str">
        <f t="shared" si="12"/>
        <v/>
      </c>
      <c r="AO42" s="25"/>
      <c r="AQ42" s="21">
        <v>0.15537848605526999</v>
      </c>
      <c r="AR42" s="21">
        <v>-0.10714285714319</v>
      </c>
      <c r="AS42" s="21">
        <v>0.57920792079123196</v>
      </c>
      <c r="AT42" s="21">
        <v>-0.33986928104539399</v>
      </c>
      <c r="AU42" s="26">
        <v>6</v>
      </c>
      <c r="AV42" s="26">
        <v>6</v>
      </c>
      <c r="AW42" s="27"/>
      <c r="AX42" s="21"/>
      <c r="AY42" s="21">
        <v>-0.41106128550076398</v>
      </c>
      <c r="AZ42" s="28">
        <v>43832</v>
      </c>
      <c r="BA42" s="28">
        <v>43923</v>
      </c>
      <c r="BB42" s="26">
        <v>127</v>
      </c>
      <c r="BC42" s="28">
        <v>44027</v>
      </c>
    </row>
    <row r="43" spans="2:55" x14ac:dyDescent="0.25">
      <c r="B43" s="17" t="s">
        <v>49</v>
      </c>
      <c r="C43" s="18" t="s">
        <v>121</v>
      </c>
      <c r="D43" s="18" t="s">
        <v>193</v>
      </c>
      <c r="E43" s="18" t="s">
        <v>252</v>
      </c>
      <c r="F43" s="67">
        <v>1063380.3359999999</v>
      </c>
      <c r="G43" s="22">
        <v>44117</v>
      </c>
      <c r="H43" s="64">
        <v>24</v>
      </c>
      <c r="I43" s="64">
        <v>37</v>
      </c>
      <c r="J43" s="21">
        <f t="shared" si="0"/>
        <v>0.64864864864864868</v>
      </c>
      <c r="K43" s="22">
        <v>43850</v>
      </c>
      <c r="L43" s="64">
        <v>13.295</v>
      </c>
      <c r="M43" s="64">
        <v>39.5740371900797</v>
      </c>
      <c r="N43" s="21">
        <f t="shared" si="13"/>
        <v>0.33595258265266781</v>
      </c>
      <c r="O43" s="23">
        <v>4</v>
      </c>
      <c r="P43" s="23">
        <v>5.5413223140494701</v>
      </c>
      <c r="Q43" s="21">
        <f t="shared" si="1"/>
        <v>0.72184936614468331</v>
      </c>
      <c r="S43" s="24"/>
      <c r="T43" s="24" t="str">
        <f t="shared" si="2"/>
        <v/>
      </c>
      <c r="U43" s="24">
        <v>-3.9999999999963599E-2</v>
      </c>
      <c r="V43" s="24">
        <f t="shared" si="3"/>
        <v>-0.15473027949436061</v>
      </c>
      <c r="W43" s="24">
        <v>-0.25</v>
      </c>
      <c r="X43" s="24">
        <f t="shared" si="4"/>
        <v>-0.35374786934160501</v>
      </c>
      <c r="Y43" s="24">
        <v>-0.15789473684257199</v>
      </c>
      <c r="Z43" s="24">
        <f t="shared" si="5"/>
        <v>-0.16127039203005505</v>
      </c>
      <c r="AA43" s="24">
        <v>-6.9767441859803506E-2</v>
      </c>
      <c r="AB43" s="24">
        <f t="shared" si="6"/>
        <v>-0.13354891056136692</v>
      </c>
      <c r="AC43" s="24">
        <v>0.142857142856956</v>
      </c>
      <c r="AD43" s="24">
        <f t="shared" si="7"/>
        <v>-0.44972286922144095</v>
      </c>
      <c r="AE43" s="24">
        <v>0.20000000000087301</v>
      </c>
      <c r="AF43" s="24">
        <f t="shared" si="8"/>
        <v>-0.24646112614747798</v>
      </c>
      <c r="AG43" s="24">
        <v>7.0248983740384602E-2</v>
      </c>
      <c r="AH43" s="24">
        <f t="shared" si="9"/>
        <v>-0.47676268811868838</v>
      </c>
      <c r="AI43" s="24">
        <v>-0.533129164003185</v>
      </c>
      <c r="AJ43" s="24">
        <f t="shared" si="10"/>
        <v>-1.225282082988997</v>
      </c>
      <c r="AK43" s="24">
        <v>-0.63109720738721098</v>
      </c>
      <c r="AL43" s="24">
        <f t="shared" si="11"/>
        <v>-2.2998083797202007</v>
      </c>
      <c r="AM43" s="24">
        <v>0.53225965067220404</v>
      </c>
      <c r="AN43" s="24">
        <f t="shared" si="12"/>
        <v>-2.7413664533995359</v>
      </c>
      <c r="AO43" s="25"/>
      <c r="AQ43" s="21">
        <v>0.17272727272764299</v>
      </c>
      <c r="AR43" s="21">
        <v>-0.13538461538424601</v>
      </c>
      <c r="AS43" s="21">
        <v>0.28000000000058201</v>
      </c>
      <c r="AT43" s="21">
        <v>-0.27083333333313903</v>
      </c>
      <c r="AU43" s="26">
        <v>6</v>
      </c>
      <c r="AV43" s="26">
        <v>6</v>
      </c>
      <c r="AW43" s="27"/>
      <c r="AX43" s="21"/>
      <c r="AY43" s="21">
        <v>-0.460810810810654</v>
      </c>
      <c r="AZ43" s="28">
        <v>43850</v>
      </c>
      <c r="BA43" s="28">
        <v>43922</v>
      </c>
      <c r="BB43" s="26"/>
      <c r="BC43" s="28"/>
    </row>
    <row r="44" spans="2:55" x14ac:dyDescent="0.25">
      <c r="B44" s="17" t="s">
        <v>50</v>
      </c>
      <c r="C44" s="18" t="s">
        <v>122</v>
      </c>
      <c r="D44" s="18" t="s">
        <v>194</v>
      </c>
      <c r="E44" s="18" t="s">
        <v>244</v>
      </c>
      <c r="F44" s="67">
        <v>3555591.4826992201</v>
      </c>
      <c r="G44" s="22">
        <v>44117</v>
      </c>
      <c r="H44" s="64">
        <v>33.299999999988401</v>
      </c>
      <c r="I44" s="64">
        <v>48.849999999976703</v>
      </c>
      <c r="J44" s="21">
        <f t="shared" si="0"/>
        <v>0.68167860798371105</v>
      </c>
      <c r="K44" s="22">
        <v>43850</v>
      </c>
      <c r="L44" s="64">
        <v>0.434</v>
      </c>
      <c r="M44" s="64">
        <v>183.11536363625501</v>
      </c>
      <c r="N44" s="21">
        <f t="shared" si="13"/>
        <v>2.3700905886963617E-3</v>
      </c>
      <c r="O44" s="23">
        <v>3</v>
      </c>
      <c r="P44" s="23">
        <v>9.0413223140494701</v>
      </c>
      <c r="Q44" s="21">
        <f t="shared" si="1"/>
        <v>0.33180987202925472</v>
      </c>
      <c r="S44" s="24">
        <v>9.0909090904460806E-3</v>
      </c>
      <c r="T44" s="24">
        <f t="shared" si="2"/>
        <v>6.0679749603878112E-3</v>
      </c>
      <c r="U44" s="24">
        <v>6.7307692306712893E-2</v>
      </c>
      <c r="V44" s="24">
        <f t="shared" si="3"/>
        <v>-4.7422587187684107E-2</v>
      </c>
      <c r="W44" s="24">
        <v>6.04229607233719E-3</v>
      </c>
      <c r="X44" s="24">
        <f t="shared" si="4"/>
        <v>-9.7705573269267806E-2</v>
      </c>
      <c r="Y44" s="24">
        <v>1.2158054709289001E-2</v>
      </c>
      <c r="Z44" s="24">
        <f t="shared" si="5"/>
        <v>8.7823995218059402E-3</v>
      </c>
      <c r="AA44" s="24">
        <v>7.2463768115994795E-2</v>
      </c>
      <c r="AB44" s="24">
        <f t="shared" si="6"/>
        <v>8.6822994144313964E-3</v>
      </c>
      <c r="AC44" s="24">
        <v>0.28076923076878302</v>
      </c>
      <c r="AD44" s="24">
        <f t="shared" si="7"/>
        <v>-0.31181078130961393</v>
      </c>
      <c r="AE44" s="24">
        <v>0.18928571428492399</v>
      </c>
      <c r="AF44" s="24">
        <f t="shared" si="8"/>
        <v>-0.25717541186342696</v>
      </c>
      <c r="AG44" s="24">
        <v>-0.38899082568765198</v>
      </c>
      <c r="AH44" s="24">
        <f t="shared" si="9"/>
        <v>-0.93600249754672493</v>
      </c>
      <c r="AI44" s="24">
        <v>-0.35961538461560799</v>
      </c>
      <c r="AJ44" s="24">
        <f t="shared" si="10"/>
        <v>-1.05176830360142</v>
      </c>
      <c r="AK44" s="24">
        <v>-0.53595428104396003</v>
      </c>
      <c r="AL44" s="24">
        <f t="shared" si="11"/>
        <v>-2.2046654533769501</v>
      </c>
      <c r="AM44" s="24">
        <v>0.126569814727263</v>
      </c>
      <c r="AN44" s="24">
        <f t="shared" si="12"/>
        <v>-3.1470562893444769</v>
      </c>
      <c r="AO44" s="25">
        <v>56.991889981902197</v>
      </c>
      <c r="AQ44" s="21">
        <v>0.20588235294068</v>
      </c>
      <c r="AR44" s="21">
        <v>-0.10526315789509701</v>
      </c>
      <c r="AS44" s="21">
        <v>0.208459214502072</v>
      </c>
      <c r="AT44" s="21">
        <v>-0.149999999999709</v>
      </c>
      <c r="AU44" s="26">
        <v>7</v>
      </c>
      <c r="AV44" s="26">
        <v>4</v>
      </c>
      <c r="AW44" s="27">
        <v>3.3400886470474199E-2</v>
      </c>
      <c r="AX44" s="21">
        <v>5.97105893234402E-2</v>
      </c>
      <c r="AY44" s="21">
        <v>-0.46775844421645202</v>
      </c>
      <c r="AZ44" s="28">
        <v>43850</v>
      </c>
      <c r="BA44" s="28">
        <v>43934</v>
      </c>
      <c r="BB44" s="26"/>
      <c r="BC44" s="28"/>
    </row>
    <row r="45" spans="2:55" x14ac:dyDescent="0.25">
      <c r="B45" s="17" t="s">
        <v>51</v>
      </c>
      <c r="C45" s="18" t="s">
        <v>123</v>
      </c>
      <c r="D45" s="18" t="s">
        <v>195</v>
      </c>
      <c r="E45" s="18" t="s">
        <v>233</v>
      </c>
      <c r="F45" s="67">
        <v>3568000</v>
      </c>
      <c r="G45" s="22">
        <v>44117</v>
      </c>
      <c r="H45" s="64">
        <v>22.299999999988401</v>
      </c>
      <c r="I45" s="64">
        <v>30.743143812695099</v>
      </c>
      <c r="J45" s="21">
        <f t="shared" si="0"/>
        <v>0.725364983355405</v>
      </c>
      <c r="K45" s="22">
        <v>43853</v>
      </c>
      <c r="L45" s="64">
        <v>551.73800000000006</v>
      </c>
      <c r="M45" s="64">
        <v>494.94316528940197</v>
      </c>
      <c r="N45" s="21">
        <f t="shared" si="13"/>
        <v>1.1147502151633697</v>
      </c>
      <c r="O45" s="23">
        <v>65</v>
      </c>
      <c r="P45" s="23">
        <v>60.3223140495829</v>
      </c>
      <c r="Q45" s="21">
        <f t="shared" si="1"/>
        <v>1.0775448691602281</v>
      </c>
      <c r="S45" s="24">
        <v>-3.04347826095182E-2</v>
      </c>
      <c r="T45" s="24">
        <f t="shared" si="2"/>
        <v>-3.3457716739576468E-2</v>
      </c>
      <c r="U45" s="24">
        <v>-6.4989517820358694E-2</v>
      </c>
      <c r="V45" s="24">
        <f t="shared" si="3"/>
        <v>-0.17971979731475568</v>
      </c>
      <c r="W45" s="24">
        <v>-0.18520645705313701</v>
      </c>
      <c r="X45" s="24">
        <f t="shared" si="4"/>
        <v>-0.288954326394742</v>
      </c>
      <c r="Y45" s="24">
        <v>-6.3025210083651501E-2</v>
      </c>
      <c r="Z45" s="24">
        <f t="shared" si="5"/>
        <v>-6.6400865271134563E-2</v>
      </c>
      <c r="AA45" s="24">
        <v>-0.142307692308386</v>
      </c>
      <c r="AB45" s="24">
        <f t="shared" si="6"/>
        <v>-0.2060891610099494</v>
      </c>
      <c r="AC45" s="24">
        <v>-1.7621145375414898E-2</v>
      </c>
      <c r="AD45" s="24">
        <f t="shared" si="7"/>
        <v>-0.61020115745381187</v>
      </c>
      <c r="AE45" s="24">
        <v>-1.6860683717823101E-2</v>
      </c>
      <c r="AF45" s="24">
        <f t="shared" si="8"/>
        <v>-0.46332180986617411</v>
      </c>
      <c r="AG45" s="24">
        <v>0.29742065180849803</v>
      </c>
      <c r="AH45" s="24">
        <f t="shared" si="9"/>
        <v>-0.24959102005057493</v>
      </c>
      <c r="AI45" s="24">
        <v>0.20323540095880199</v>
      </c>
      <c r="AJ45" s="24">
        <f t="shared" si="10"/>
        <v>-0.48891751802701</v>
      </c>
      <c r="AK45" s="24">
        <v>1.34873782880837</v>
      </c>
      <c r="AL45" s="24">
        <f t="shared" si="11"/>
        <v>-0.31997334352461992</v>
      </c>
      <c r="AM45" s="24">
        <v>11.020074688904</v>
      </c>
      <c r="AN45" s="24">
        <f t="shared" si="12"/>
        <v>7.74644858483226</v>
      </c>
      <c r="AO45" s="25">
        <v>41.8838733838056</v>
      </c>
      <c r="AQ45" s="21">
        <v>0.128472222222626</v>
      </c>
      <c r="AR45" s="21">
        <v>-0.10638297872355899</v>
      </c>
      <c r="AS45" s="21">
        <v>0.13178294573663199</v>
      </c>
      <c r="AT45" s="21">
        <v>-0.16933860073913801</v>
      </c>
      <c r="AU45" s="26">
        <v>5</v>
      </c>
      <c r="AV45" s="26">
        <v>7</v>
      </c>
      <c r="AW45" s="27">
        <v>-0.27855115313559498</v>
      </c>
      <c r="AX45" s="21">
        <v>4.3605570011131897E-2</v>
      </c>
      <c r="AY45" s="21">
        <v>-0.316920867691806</v>
      </c>
      <c r="AZ45" s="28">
        <v>43853</v>
      </c>
      <c r="BA45" s="28">
        <v>43908</v>
      </c>
      <c r="BB45" s="26"/>
      <c r="BC45" s="28"/>
    </row>
    <row r="46" spans="2:55" x14ac:dyDescent="0.25">
      <c r="B46" s="17" t="s">
        <v>52</v>
      </c>
      <c r="C46" s="18" t="s">
        <v>124</v>
      </c>
      <c r="D46" s="18" t="s">
        <v>196</v>
      </c>
      <c r="E46" s="18" t="s">
        <v>253</v>
      </c>
      <c r="F46" s="67">
        <v>153519870.63725001</v>
      </c>
      <c r="G46" s="22">
        <v>44117</v>
      </c>
      <c r="H46" s="64">
        <v>107.599999999977</v>
      </c>
      <c r="I46" s="64">
        <v>165.912040849449</v>
      </c>
      <c r="J46" s="21">
        <f t="shared" si="0"/>
        <v>0.64853641392799699</v>
      </c>
      <c r="K46" s="22">
        <v>44046</v>
      </c>
      <c r="L46" s="64">
        <v>254474.595</v>
      </c>
      <c r="M46" s="64">
        <v>281346.15405761701</v>
      </c>
      <c r="N46" s="21">
        <f t="shared" si="13"/>
        <v>0.90448933219782357</v>
      </c>
      <c r="O46" s="23">
        <v>2531</v>
      </c>
      <c r="P46" s="23">
        <v>3300.8801652900902</v>
      </c>
      <c r="Q46" s="21">
        <f t="shared" si="1"/>
        <v>0.76676518784727499</v>
      </c>
      <c r="S46" s="24">
        <v>-1.8552875699242601E-3</v>
      </c>
      <c r="T46" s="24">
        <f t="shared" si="2"/>
        <v>-4.8782216999825297E-3</v>
      </c>
      <c r="U46" s="24">
        <v>2.7614827733486901E-2</v>
      </c>
      <c r="V46" s="24">
        <f t="shared" si="3"/>
        <v>-8.7115451760910095E-2</v>
      </c>
      <c r="W46" s="24">
        <v>-0.105062415648717</v>
      </c>
      <c r="X46" s="24">
        <f t="shared" si="4"/>
        <v>-0.208810284990322</v>
      </c>
      <c r="Y46" s="24">
        <v>-0.14714412024201001</v>
      </c>
      <c r="Z46" s="24">
        <f t="shared" si="5"/>
        <v>-0.15051977542949307</v>
      </c>
      <c r="AA46" s="24">
        <v>-0.13734117909552901</v>
      </c>
      <c r="AB46" s="24">
        <f t="shared" si="6"/>
        <v>-0.20112264779709241</v>
      </c>
      <c r="AC46" s="24">
        <v>0.55352477169246395</v>
      </c>
      <c r="AD46" s="24">
        <f t="shared" si="7"/>
        <v>-3.9055240385932999E-2</v>
      </c>
      <c r="AE46" s="24">
        <v>0.20514297072979401</v>
      </c>
      <c r="AF46" s="24">
        <f t="shared" si="8"/>
        <v>-0.24131815541855697</v>
      </c>
      <c r="AG46" s="24">
        <v>0.20611486804409701</v>
      </c>
      <c r="AH46" s="24">
        <f t="shared" si="9"/>
        <v>-0.34089680381497595</v>
      </c>
      <c r="AI46" s="24">
        <v>0.17080365138273901</v>
      </c>
      <c r="AJ46" s="24">
        <f t="shared" si="10"/>
        <v>-0.52134926760307299</v>
      </c>
      <c r="AK46" s="24">
        <v>1.3377844677493</v>
      </c>
      <c r="AL46" s="24">
        <f t="shared" si="11"/>
        <v>-0.33092670458368989</v>
      </c>
      <c r="AM46" s="24">
        <v>3.0374515596497802</v>
      </c>
      <c r="AN46" s="24">
        <f t="shared" si="12"/>
        <v>-0.23617454442195962</v>
      </c>
      <c r="AO46" s="25">
        <v>76.619064173428299</v>
      </c>
      <c r="AQ46" s="21">
        <v>0.17740384615346599</v>
      </c>
      <c r="AR46" s="21">
        <v>-0.184171597632521</v>
      </c>
      <c r="AS46" s="21">
        <v>0.44718992248119299</v>
      </c>
      <c r="AT46" s="21">
        <v>-0.435735150925466</v>
      </c>
      <c r="AU46" s="26">
        <v>8</v>
      </c>
      <c r="AV46" s="26">
        <v>4</v>
      </c>
      <c r="AW46" s="27">
        <v>0.46995640262594002</v>
      </c>
      <c r="AX46" s="21">
        <v>7.8812679795955798E-2</v>
      </c>
      <c r="AY46" s="21">
        <v>-0.58827920865965999</v>
      </c>
      <c r="AZ46" s="28">
        <v>43840</v>
      </c>
      <c r="BA46" s="28">
        <v>43908</v>
      </c>
      <c r="BB46" s="26">
        <v>125</v>
      </c>
      <c r="BC46" s="28">
        <v>44033</v>
      </c>
    </row>
    <row r="47" spans="2:55" x14ac:dyDescent="0.25">
      <c r="B47" s="17" t="s">
        <v>53</v>
      </c>
      <c r="C47" s="18" t="s">
        <v>125</v>
      </c>
      <c r="D47" s="18" t="s">
        <v>197</v>
      </c>
      <c r="E47" s="18" t="s">
        <v>237</v>
      </c>
      <c r="F47" s="67">
        <v>21332557.050000001</v>
      </c>
      <c r="G47" s="22">
        <v>44117</v>
      </c>
      <c r="H47" s="64">
        <v>24.850000000005799</v>
      </c>
      <c r="I47" s="64">
        <v>30.25</v>
      </c>
      <c r="J47" s="21">
        <f t="shared" si="0"/>
        <v>0.82148760330597681</v>
      </c>
      <c r="K47" s="22">
        <v>44049</v>
      </c>
      <c r="L47" s="64">
        <v>64050.963000000003</v>
      </c>
      <c r="M47" s="64">
        <v>25338.998413207999</v>
      </c>
      <c r="N47" s="21">
        <f t="shared" si="13"/>
        <v>2.527762224674726</v>
      </c>
      <c r="O47" s="23">
        <v>2038</v>
      </c>
      <c r="P47" s="23">
        <v>614.54545454587799</v>
      </c>
      <c r="Q47" s="21">
        <f t="shared" si="1"/>
        <v>3.3162721893468272</v>
      </c>
      <c r="S47" s="24">
        <v>9.7130242826096905E-2</v>
      </c>
      <c r="T47" s="24">
        <f t="shared" si="2"/>
        <v>9.410730869603863E-2</v>
      </c>
      <c r="U47" s="24">
        <v>0.15046296296350201</v>
      </c>
      <c r="V47" s="24">
        <f t="shared" si="3"/>
        <v>3.5732683469105006E-2</v>
      </c>
      <c r="W47" s="24">
        <v>0.85447761194198402</v>
      </c>
      <c r="X47" s="24">
        <f t="shared" si="4"/>
        <v>0.75072974260037906</v>
      </c>
      <c r="Y47" s="24">
        <v>2.05338809028035E-2</v>
      </c>
      <c r="Z47" s="24">
        <f t="shared" si="5"/>
        <v>1.7158225715320441E-2</v>
      </c>
      <c r="AA47" s="24">
        <v>-4.9713193116112997E-2</v>
      </c>
      <c r="AB47" s="24">
        <f t="shared" si="6"/>
        <v>-0.1134946618176764</v>
      </c>
      <c r="AC47" s="24">
        <v>1.48748748748796</v>
      </c>
      <c r="AD47" s="24">
        <f t="shared" si="7"/>
        <v>0.89490747540956306</v>
      </c>
      <c r="AE47" s="24">
        <v>2.4658298465842399</v>
      </c>
      <c r="AF47" s="24">
        <f t="shared" si="8"/>
        <v>2.0193687204358888</v>
      </c>
      <c r="AG47" s="24">
        <v>4.2039187227841497</v>
      </c>
      <c r="AH47" s="24">
        <f t="shared" si="9"/>
        <v>3.656907050925077</v>
      </c>
      <c r="AI47" s="24">
        <v>5.6999747687485103</v>
      </c>
      <c r="AJ47" s="24">
        <f t="shared" si="10"/>
        <v>5.0078218497626983</v>
      </c>
      <c r="AK47" s="24"/>
      <c r="AL47" s="24" t="str">
        <f t="shared" si="11"/>
        <v/>
      </c>
      <c r="AM47" s="24"/>
      <c r="AN47" s="24" t="str">
        <f t="shared" si="12"/>
        <v/>
      </c>
      <c r="AO47" s="25">
        <v>58.134474110731396</v>
      </c>
      <c r="AQ47" s="21">
        <v>0.113537117902597</v>
      </c>
      <c r="AR47" s="21">
        <v>-0.13765182186311001</v>
      </c>
      <c r="AS47" s="21">
        <v>0.55474452554713904</v>
      </c>
      <c r="AT47" s="21">
        <v>-0.31734317343216401</v>
      </c>
      <c r="AU47" s="26">
        <v>7</v>
      </c>
      <c r="AV47" s="26">
        <v>5</v>
      </c>
      <c r="AW47" s="27">
        <v>4.1517303035288897</v>
      </c>
      <c r="AX47" s="21">
        <v>5.9746296410157801E-2</v>
      </c>
      <c r="AY47" s="21">
        <v>-0.43647798742051203</v>
      </c>
      <c r="AZ47" s="28">
        <v>43843</v>
      </c>
      <c r="BA47" s="28">
        <v>43908</v>
      </c>
      <c r="BB47" s="26">
        <v>76</v>
      </c>
      <c r="BC47" s="28">
        <v>43959</v>
      </c>
    </row>
    <row r="48" spans="2:55" x14ac:dyDescent="0.25">
      <c r="B48" s="17" t="s">
        <v>54</v>
      </c>
      <c r="C48" s="18" t="s">
        <v>126</v>
      </c>
      <c r="D48" s="18" t="s">
        <v>198</v>
      </c>
      <c r="E48" s="18" t="s">
        <v>12</v>
      </c>
      <c r="F48" s="67">
        <v>23064477.261</v>
      </c>
      <c r="G48" s="22">
        <v>44117</v>
      </c>
      <c r="H48" s="64">
        <v>50.5</v>
      </c>
      <c r="I48" s="64">
        <v>76.650000000023297</v>
      </c>
      <c r="J48" s="21">
        <f t="shared" si="0"/>
        <v>0.65883887801676</v>
      </c>
      <c r="K48" s="22">
        <v>44046</v>
      </c>
      <c r="L48" s="64">
        <v>18959.183000000001</v>
      </c>
      <c r="M48" s="64">
        <v>31511.310061981199</v>
      </c>
      <c r="N48" s="21">
        <f t="shared" si="13"/>
        <v>0.60166279861764616</v>
      </c>
      <c r="O48" s="23">
        <v>726</v>
      </c>
      <c r="P48" s="23">
        <v>924.28512396663405</v>
      </c>
      <c r="Q48" s="21">
        <f t="shared" si="1"/>
        <v>0.7854719081535364</v>
      </c>
      <c r="S48" s="24">
        <v>-1.65530671856686E-2</v>
      </c>
      <c r="T48" s="24">
        <f t="shared" si="2"/>
        <v>-1.9576001315726871E-2</v>
      </c>
      <c r="U48" s="24">
        <v>-2.4154589372301399E-2</v>
      </c>
      <c r="V48" s="24">
        <f t="shared" si="3"/>
        <v>-0.1388848688666984</v>
      </c>
      <c r="W48" s="24">
        <v>-9.1069090733071803E-2</v>
      </c>
      <c r="X48" s="24">
        <f t="shared" si="4"/>
        <v>-0.1948169600746768</v>
      </c>
      <c r="Y48" s="24">
        <v>-0.23018292682914801</v>
      </c>
      <c r="Z48" s="24">
        <f t="shared" si="5"/>
        <v>-0.23355858201663107</v>
      </c>
      <c r="AA48" s="24">
        <v>-8.5972850678517704E-2</v>
      </c>
      <c r="AB48" s="24">
        <f t="shared" si="6"/>
        <v>-0.1497543193800811</v>
      </c>
      <c r="AC48" s="24">
        <v>0.60986195528472298</v>
      </c>
      <c r="AD48" s="24">
        <f t="shared" si="7"/>
        <v>1.7281943206326034E-2</v>
      </c>
      <c r="AE48" s="24">
        <v>0.194292938918807</v>
      </c>
      <c r="AF48" s="24">
        <f t="shared" si="8"/>
        <v>-0.25216818722954398</v>
      </c>
      <c r="AG48" s="24">
        <v>-4.8152824906574097E-2</v>
      </c>
      <c r="AH48" s="24">
        <f t="shared" si="9"/>
        <v>-0.59516449676564709</v>
      </c>
      <c r="AI48" s="24">
        <v>-0.39703256059321601</v>
      </c>
      <c r="AJ48" s="24">
        <f t="shared" si="10"/>
        <v>-1.0891854795790281</v>
      </c>
      <c r="AK48" s="24">
        <v>0.22614510128740201</v>
      </c>
      <c r="AL48" s="24">
        <f t="shared" si="11"/>
        <v>-1.4425660710455879</v>
      </c>
      <c r="AM48" s="24"/>
      <c r="AN48" s="24" t="str">
        <f t="shared" si="12"/>
        <v/>
      </c>
      <c r="AO48" s="25">
        <v>77.818652286543497</v>
      </c>
      <c r="AQ48" s="21">
        <v>0.137104506229662</v>
      </c>
      <c r="AR48" s="21">
        <v>-0.206993006992852</v>
      </c>
      <c r="AS48" s="21">
        <v>0.48905109488987403</v>
      </c>
      <c r="AT48" s="21">
        <v>-0.36424581005587198</v>
      </c>
      <c r="AU48" s="26">
        <v>5</v>
      </c>
      <c r="AV48" s="26">
        <v>7</v>
      </c>
      <c r="AW48" s="27">
        <v>0.50285712798631699</v>
      </c>
      <c r="AX48" s="21">
        <v>8.0109622119489396E-2</v>
      </c>
      <c r="AY48" s="21">
        <v>-0.57621440536051505</v>
      </c>
      <c r="AZ48" s="28">
        <v>43840</v>
      </c>
      <c r="BA48" s="28">
        <v>43908</v>
      </c>
      <c r="BB48" s="26">
        <v>94</v>
      </c>
      <c r="BC48" s="28">
        <v>43985</v>
      </c>
    </row>
    <row r="49" spans="2:55" x14ac:dyDescent="0.25">
      <c r="B49" s="17" t="s">
        <v>55</v>
      </c>
      <c r="C49" s="18" t="s">
        <v>127</v>
      </c>
      <c r="D49" s="18" t="s">
        <v>199</v>
      </c>
      <c r="E49" s="18" t="s">
        <v>238</v>
      </c>
      <c r="F49" s="67">
        <v>6294802.0899999999</v>
      </c>
      <c r="G49" s="22">
        <v>44117</v>
      </c>
      <c r="H49" s="64">
        <v>134</v>
      </c>
      <c r="I49" s="64">
        <v>164.988410898251</v>
      </c>
      <c r="J49" s="21">
        <f t="shared" si="0"/>
        <v>0.81217825706945146</v>
      </c>
      <c r="K49" s="22">
        <v>44047</v>
      </c>
      <c r="L49" s="64">
        <v>171.953</v>
      </c>
      <c r="M49" s="64">
        <v>165.920165289164</v>
      </c>
      <c r="N49" s="21">
        <f t="shared" si="13"/>
        <v>1.0363598643981702</v>
      </c>
      <c r="O49" s="23">
        <v>13</v>
      </c>
      <c r="P49" s="23">
        <v>10</v>
      </c>
      <c r="Q49" s="21">
        <f t="shared" si="1"/>
        <v>1.3</v>
      </c>
      <c r="S49" s="24">
        <v>-7.4074074072996198E-3</v>
      </c>
      <c r="T49" s="24">
        <f t="shared" si="2"/>
        <v>-1.043034153735789E-2</v>
      </c>
      <c r="U49" s="24">
        <v>-4.7791008953936398E-2</v>
      </c>
      <c r="V49" s="24">
        <f t="shared" si="3"/>
        <v>-0.16252128844833341</v>
      </c>
      <c r="W49" s="24">
        <v>-3.37394015323298E-2</v>
      </c>
      <c r="X49" s="24">
        <f t="shared" si="4"/>
        <v>-0.13748727087393481</v>
      </c>
      <c r="Y49" s="24">
        <v>-4.7791008953936398E-2</v>
      </c>
      <c r="Z49" s="24">
        <f t="shared" si="5"/>
        <v>-5.116666414141946E-2</v>
      </c>
      <c r="AA49" s="24">
        <v>-2.7673917592437602E-2</v>
      </c>
      <c r="AB49" s="24">
        <f t="shared" si="6"/>
        <v>-9.1455386294001004E-2</v>
      </c>
      <c r="AC49" s="24">
        <v>0.42523438273929098</v>
      </c>
      <c r="AD49" s="24">
        <f t="shared" si="7"/>
        <v>-0.16734562933910596</v>
      </c>
      <c r="AE49" s="24">
        <v>0.85095374381635303</v>
      </c>
      <c r="AF49" s="24">
        <f t="shared" si="8"/>
        <v>0.40449261766800204</v>
      </c>
      <c r="AG49" s="24">
        <v>1.81684266449884</v>
      </c>
      <c r="AH49" s="24">
        <f t="shared" si="9"/>
        <v>1.2698309926397671</v>
      </c>
      <c r="AI49" s="24">
        <v>3.5386440039379501</v>
      </c>
      <c r="AJ49" s="24">
        <f t="shared" si="10"/>
        <v>2.8464910849521381</v>
      </c>
      <c r="AK49" s="24">
        <v>4.2289965917030399</v>
      </c>
      <c r="AL49" s="24">
        <f t="shared" si="11"/>
        <v>2.5602854193700502</v>
      </c>
      <c r="AM49" s="24"/>
      <c r="AN49" s="24" t="str">
        <f t="shared" si="12"/>
        <v/>
      </c>
      <c r="AO49" s="25">
        <v>49.154287841170998</v>
      </c>
      <c r="AQ49" s="21">
        <v>0.131578947370144</v>
      </c>
      <c r="AR49" s="21">
        <v>-9.9099099099548796E-2</v>
      </c>
      <c r="AS49" s="21">
        <v>0.47500000000058201</v>
      </c>
      <c r="AT49" s="21">
        <v>-0.26923076923150802</v>
      </c>
      <c r="AU49" s="26">
        <v>6</v>
      </c>
      <c r="AV49" s="26">
        <v>6</v>
      </c>
      <c r="AW49" s="27">
        <v>1.9077051135554901</v>
      </c>
      <c r="AX49" s="21">
        <v>5.1243985105174902E-2</v>
      </c>
      <c r="AY49" s="21">
        <v>-0.457627118644305</v>
      </c>
      <c r="AZ49" s="28">
        <v>43829</v>
      </c>
      <c r="BA49" s="28">
        <v>43908</v>
      </c>
      <c r="BB49" s="26">
        <v>109</v>
      </c>
      <c r="BC49" s="28">
        <v>43998</v>
      </c>
    </row>
    <row r="50" spans="2:55" x14ac:dyDescent="0.25">
      <c r="B50" s="17" t="s">
        <v>56</v>
      </c>
      <c r="C50" s="18" t="s">
        <v>128</v>
      </c>
      <c r="D50" s="18" t="s">
        <v>200</v>
      </c>
      <c r="E50" s="18" t="s">
        <v>254</v>
      </c>
      <c r="F50" s="67">
        <v>42609049.015000001</v>
      </c>
      <c r="G50" s="22">
        <v>44117</v>
      </c>
      <c r="H50" s="64">
        <v>116.5</v>
      </c>
      <c r="I50" s="64">
        <v>135.20647773286299</v>
      </c>
      <c r="J50" s="21">
        <f t="shared" si="0"/>
        <v>0.86164510719802412</v>
      </c>
      <c r="K50" s="22">
        <v>44053</v>
      </c>
      <c r="L50" s="64">
        <v>7454.3519999999999</v>
      </c>
      <c r="M50" s="64">
        <v>7019.8230702514602</v>
      </c>
      <c r="N50" s="21">
        <f t="shared" si="13"/>
        <v>1.0619002680551854</v>
      </c>
      <c r="O50" s="23">
        <v>251</v>
      </c>
      <c r="P50" s="23">
        <v>214.20247933873901</v>
      </c>
      <c r="Q50" s="21">
        <f t="shared" si="1"/>
        <v>1.1717884908468754</v>
      </c>
      <c r="S50" s="24">
        <v>2.1505376353161401E-3</v>
      </c>
      <c r="T50" s="24">
        <f t="shared" si="2"/>
        <v>-8.7239649474212975E-4</v>
      </c>
      <c r="U50" s="24">
        <v>7.6212471130929799E-2</v>
      </c>
      <c r="V50" s="24">
        <f t="shared" si="3"/>
        <v>-3.8517808363467201E-2</v>
      </c>
      <c r="W50" s="24">
        <v>0.25033674861711902</v>
      </c>
      <c r="X50" s="24">
        <f t="shared" si="4"/>
        <v>0.14658887927551401</v>
      </c>
      <c r="Y50" s="24">
        <v>4.9549549548828502E-2</v>
      </c>
      <c r="Z50" s="24">
        <f t="shared" si="5"/>
        <v>4.617389436134544E-2</v>
      </c>
      <c r="AA50" s="24">
        <v>0.520550189174246</v>
      </c>
      <c r="AB50" s="24">
        <f t="shared" si="6"/>
        <v>0.45676872047268258</v>
      </c>
      <c r="AC50" s="24">
        <v>0.69624857051880096</v>
      </c>
      <c r="AD50" s="24">
        <f t="shared" si="7"/>
        <v>0.10366855844040401</v>
      </c>
      <c r="AE50" s="24">
        <v>0.56456611570145498</v>
      </c>
      <c r="AF50" s="24">
        <f t="shared" si="8"/>
        <v>0.118104989553104</v>
      </c>
      <c r="AG50" s="24">
        <v>1.28228454497643</v>
      </c>
      <c r="AH50" s="24">
        <f t="shared" si="9"/>
        <v>0.73527287311735701</v>
      </c>
      <c r="AI50" s="24">
        <v>1.07008907072712</v>
      </c>
      <c r="AJ50" s="24">
        <f t="shared" si="10"/>
        <v>0.37793615174130801</v>
      </c>
      <c r="AK50" s="24">
        <v>2.9973031396465402</v>
      </c>
      <c r="AL50" s="24">
        <f t="shared" si="11"/>
        <v>1.3285919673135502</v>
      </c>
      <c r="AM50" s="24">
        <v>13.6095222761668</v>
      </c>
      <c r="AN50" s="24">
        <f t="shared" si="12"/>
        <v>10.33589617209506</v>
      </c>
      <c r="AO50" s="25">
        <v>60.667513258696999</v>
      </c>
      <c r="AQ50" s="21">
        <v>0.171681415929925</v>
      </c>
      <c r="AR50" s="21">
        <v>-0.14385964912347801</v>
      </c>
      <c r="AS50" s="21">
        <v>0.615217391303158</v>
      </c>
      <c r="AT50" s="21">
        <v>-0.38005390835518499</v>
      </c>
      <c r="AU50" s="26">
        <v>6</v>
      </c>
      <c r="AV50" s="26">
        <v>6</v>
      </c>
      <c r="AW50" s="27">
        <v>1.0193363660200701</v>
      </c>
      <c r="AX50" s="21">
        <v>6.2800569040919102E-2</v>
      </c>
      <c r="AY50" s="21">
        <v>-0.544554455445032</v>
      </c>
      <c r="AZ50" s="28">
        <v>43846</v>
      </c>
      <c r="BA50" s="28">
        <v>43920</v>
      </c>
      <c r="BB50" s="26">
        <v>130</v>
      </c>
      <c r="BC50" s="28">
        <v>44046</v>
      </c>
    </row>
    <row r="51" spans="2:55" x14ac:dyDescent="0.25">
      <c r="B51" s="17" t="s">
        <v>57</v>
      </c>
      <c r="C51" s="18" t="s">
        <v>129</v>
      </c>
      <c r="D51" s="18" t="s">
        <v>201</v>
      </c>
      <c r="E51" s="18" t="s">
        <v>255</v>
      </c>
      <c r="F51" s="67">
        <v>18875000</v>
      </c>
      <c r="G51" s="22">
        <v>44117</v>
      </c>
      <c r="H51" s="64">
        <v>37.75</v>
      </c>
      <c r="I51" s="64">
        <v>44.549999999988401</v>
      </c>
      <c r="J51" s="21">
        <f t="shared" si="0"/>
        <v>0.84736251402940133</v>
      </c>
      <c r="K51" s="22">
        <v>43844</v>
      </c>
      <c r="L51" s="64">
        <v>17.363</v>
      </c>
      <c r="M51" s="64">
        <v>264.82972727251098</v>
      </c>
      <c r="N51" s="21">
        <f t="shared" si="13"/>
        <v>6.5562881398633144E-2</v>
      </c>
      <c r="O51" s="23">
        <v>7</v>
      </c>
      <c r="P51" s="23">
        <v>30.8305785123957</v>
      </c>
      <c r="Q51" s="21">
        <f t="shared" si="1"/>
        <v>0.22704731269267586</v>
      </c>
      <c r="S51" s="24">
        <v>-1.17801047126704E-2</v>
      </c>
      <c r="T51" s="24">
        <f t="shared" si="2"/>
        <v>-1.4803038842728669E-2</v>
      </c>
      <c r="U51" s="24">
        <v>3.9944903581272201E-2</v>
      </c>
      <c r="V51" s="24">
        <f t="shared" si="3"/>
        <v>-7.4785375913124799E-2</v>
      </c>
      <c r="W51" s="24">
        <v>0.51</v>
      </c>
      <c r="X51" s="24">
        <f t="shared" si="4"/>
        <v>0.40625213065839499</v>
      </c>
      <c r="Y51" s="24">
        <v>-3.2051282051725097E-2</v>
      </c>
      <c r="Z51" s="24">
        <f t="shared" si="5"/>
        <v>-3.5426937239208159E-2</v>
      </c>
      <c r="AA51" s="24">
        <v>2.0270270269975299E-2</v>
      </c>
      <c r="AB51" s="24">
        <f t="shared" si="6"/>
        <v>-4.35111984315881E-2</v>
      </c>
      <c r="AC51" s="24">
        <v>0.18338557993789401</v>
      </c>
      <c r="AD51" s="24">
        <f t="shared" si="7"/>
        <v>-0.40919443214050294</v>
      </c>
      <c r="AE51" s="24">
        <v>0.88750000000116402</v>
      </c>
      <c r="AF51" s="24">
        <f t="shared" si="8"/>
        <v>0.44103887385281304</v>
      </c>
      <c r="AG51" s="24">
        <v>0.37272727272647899</v>
      </c>
      <c r="AH51" s="24">
        <f t="shared" si="9"/>
        <v>-0.17428439913259397</v>
      </c>
      <c r="AI51" s="24">
        <v>0.40533095078542802</v>
      </c>
      <c r="AJ51" s="24">
        <f t="shared" si="10"/>
        <v>-0.28682196820038397</v>
      </c>
      <c r="AK51" s="24">
        <v>0.54873206821328502</v>
      </c>
      <c r="AL51" s="24">
        <f t="shared" si="11"/>
        <v>-1.1199791041197049</v>
      </c>
      <c r="AM51" s="24">
        <v>2.0367295455140999</v>
      </c>
      <c r="AN51" s="24">
        <f t="shared" si="12"/>
        <v>-1.2368965585576399</v>
      </c>
      <c r="AO51" s="25">
        <v>66.451646261499306</v>
      </c>
      <c r="AQ51" s="21">
        <v>0.264705882353301</v>
      </c>
      <c r="AR51" s="21">
        <v>-0.15824915824850899</v>
      </c>
      <c r="AS51" s="21">
        <v>0.54000000000116399</v>
      </c>
      <c r="AT51" s="21">
        <v>-0.142857142856956</v>
      </c>
      <c r="AU51" s="26">
        <v>8</v>
      </c>
      <c r="AV51" s="26">
        <v>4</v>
      </c>
      <c r="AW51" s="27">
        <v>1.4528754675684501</v>
      </c>
      <c r="AX51" s="21">
        <v>6.9638591093462293E-2</v>
      </c>
      <c r="AY51" s="21">
        <v>-0.55780022446648203</v>
      </c>
      <c r="AZ51" s="28">
        <v>43844</v>
      </c>
      <c r="BA51" s="28">
        <v>43908</v>
      </c>
      <c r="BB51" s="26"/>
      <c r="BC51" s="28"/>
    </row>
    <row r="52" spans="2:55" x14ac:dyDescent="0.25">
      <c r="B52" s="17" t="s">
        <v>58</v>
      </c>
      <c r="C52" s="18" t="s">
        <v>130</v>
      </c>
      <c r="D52" s="18" t="s">
        <v>202</v>
      </c>
      <c r="E52" s="18" t="s">
        <v>256</v>
      </c>
      <c r="F52" s="67">
        <v>374787.29200000002</v>
      </c>
      <c r="G52" s="22">
        <v>44113</v>
      </c>
      <c r="H52" s="64"/>
      <c r="I52" s="64">
        <v>10</v>
      </c>
      <c r="J52" s="21">
        <f t="shared" si="0"/>
        <v>0</v>
      </c>
      <c r="K52" s="22">
        <v>43983</v>
      </c>
      <c r="L52" s="64">
        <v>0</v>
      </c>
      <c r="M52" s="64">
        <v>36.223706611573697</v>
      </c>
      <c r="N52" s="21">
        <f t="shared" si="13"/>
        <v>0</v>
      </c>
      <c r="O52" s="23">
        <v>0</v>
      </c>
      <c r="P52" s="23">
        <v>6.2148760330601398</v>
      </c>
      <c r="Q52" s="21">
        <f t="shared" si="1"/>
        <v>0</v>
      </c>
      <c r="S52" s="24"/>
      <c r="T52" s="24" t="str">
        <f t="shared" si="2"/>
        <v/>
      </c>
      <c r="U52" s="24">
        <v>6.0240963855903801E-2</v>
      </c>
      <c r="V52" s="24">
        <f t="shared" si="3"/>
        <v>-5.4489315638493199E-2</v>
      </c>
      <c r="W52" s="24">
        <v>0.57142857142956904</v>
      </c>
      <c r="X52" s="24">
        <f t="shared" si="4"/>
        <v>0.46768070208796403</v>
      </c>
      <c r="Y52" s="24">
        <v>-1.12359550548717E-2</v>
      </c>
      <c r="Z52" s="24">
        <f t="shared" si="5"/>
        <v>-1.461161024235476E-2</v>
      </c>
      <c r="AA52" s="24">
        <v>4.8867699642869397E-2</v>
      </c>
      <c r="AB52" s="24">
        <f t="shared" si="6"/>
        <v>-1.4913769058694001E-2</v>
      </c>
      <c r="AC52" s="24">
        <v>0.76</v>
      </c>
      <c r="AD52" s="24">
        <f t="shared" si="7"/>
        <v>0.16741998792160306</v>
      </c>
      <c r="AE52" s="24">
        <v>0.87234042553463997</v>
      </c>
      <c r="AF52" s="24">
        <f t="shared" si="8"/>
        <v>0.42587929938628899</v>
      </c>
      <c r="AG52" s="24">
        <v>0.28467153284698699</v>
      </c>
      <c r="AH52" s="24">
        <f t="shared" si="9"/>
        <v>-0.26234013901208597</v>
      </c>
      <c r="AI52" s="24">
        <v>0.21379310344869701</v>
      </c>
      <c r="AJ52" s="24">
        <f t="shared" si="10"/>
        <v>-0.47835981553711499</v>
      </c>
      <c r="AK52" s="24">
        <v>0.29411764705961102</v>
      </c>
      <c r="AL52" s="24">
        <f t="shared" si="11"/>
        <v>-1.374593525273379</v>
      </c>
      <c r="AM52" s="24"/>
      <c r="AN52" s="24" t="str">
        <f t="shared" si="12"/>
        <v/>
      </c>
      <c r="AO52" s="25"/>
      <c r="AQ52" s="21">
        <v>0.21897810219175901</v>
      </c>
      <c r="AR52" s="21">
        <v>-7.7777777777591803E-2</v>
      </c>
      <c r="AS52" s="21">
        <v>0.59199999999895203</v>
      </c>
      <c r="AT52" s="21">
        <v>-0.23021582733781501</v>
      </c>
      <c r="AU52" s="26">
        <v>6</v>
      </c>
      <c r="AV52" s="26">
        <v>6</v>
      </c>
      <c r="AW52" s="27"/>
      <c r="AX52" s="21"/>
      <c r="AY52" s="21">
        <v>-0.43243243243312501</v>
      </c>
      <c r="AZ52" s="28">
        <v>43857</v>
      </c>
      <c r="BA52" s="28">
        <v>43910</v>
      </c>
      <c r="BB52" s="26">
        <v>77</v>
      </c>
      <c r="BC52" s="28">
        <v>43977</v>
      </c>
    </row>
    <row r="53" spans="2:55" x14ac:dyDescent="0.25">
      <c r="B53" s="17" t="s">
        <v>59</v>
      </c>
      <c r="C53" s="18" t="s">
        <v>131</v>
      </c>
      <c r="D53" s="18" t="s">
        <v>203</v>
      </c>
      <c r="E53" s="18" t="s">
        <v>256</v>
      </c>
      <c r="F53" s="67"/>
      <c r="G53" s="22">
        <v>43804</v>
      </c>
      <c r="H53" s="64"/>
      <c r="I53" s="64">
        <v>103</v>
      </c>
      <c r="J53" s="21">
        <f t="shared" si="0"/>
        <v>0</v>
      </c>
      <c r="K53" s="22">
        <v>43776</v>
      </c>
      <c r="L53" s="64">
        <v>0</v>
      </c>
      <c r="M53" s="64">
        <v>0.72817355371918502</v>
      </c>
      <c r="N53" s="21">
        <f t="shared" si="13"/>
        <v>0</v>
      </c>
      <c r="O53" s="23">
        <v>0</v>
      </c>
      <c r="P53" s="23">
        <v>0.15289256198343501</v>
      </c>
      <c r="Q53" s="21">
        <f t="shared" si="1"/>
        <v>0</v>
      </c>
      <c r="S53" s="24"/>
      <c r="T53" s="24" t="str">
        <f t="shared" si="2"/>
        <v/>
      </c>
      <c r="U53" s="24"/>
      <c r="V53" s="24" t="str">
        <f t="shared" si="3"/>
        <v/>
      </c>
      <c r="W53" s="24"/>
      <c r="X53" s="24" t="str">
        <f t="shared" si="4"/>
        <v/>
      </c>
      <c r="Y53" s="24"/>
      <c r="Z53" s="24" t="str">
        <f t="shared" si="5"/>
        <v/>
      </c>
      <c r="AA53" s="24"/>
      <c r="AB53" s="24" t="str">
        <f t="shared" si="6"/>
        <v/>
      </c>
      <c r="AC53" s="24"/>
      <c r="AD53" s="24" t="str">
        <f t="shared" si="7"/>
        <v/>
      </c>
      <c r="AE53" s="24"/>
      <c r="AF53" s="24" t="str">
        <f t="shared" si="8"/>
        <v/>
      </c>
      <c r="AG53" s="24"/>
      <c r="AH53" s="24" t="str">
        <f t="shared" si="9"/>
        <v/>
      </c>
      <c r="AI53" s="24"/>
      <c r="AJ53" s="24" t="str">
        <f t="shared" si="10"/>
        <v/>
      </c>
      <c r="AK53" s="24"/>
      <c r="AL53" s="24" t="str">
        <f t="shared" si="11"/>
        <v/>
      </c>
      <c r="AM53" s="24"/>
      <c r="AN53" s="24" t="str">
        <f t="shared" si="12"/>
        <v/>
      </c>
      <c r="AO53" s="25"/>
      <c r="AQ53" s="21">
        <v>0.102062975027366</v>
      </c>
      <c r="AR53" s="21">
        <v>-0.100000000000437</v>
      </c>
      <c r="AS53" s="21">
        <v>0.12777777777780999</v>
      </c>
      <c r="AT53" s="21">
        <v>-3.4482758620470101E-2</v>
      </c>
      <c r="AU53" s="26"/>
      <c r="AV53" s="26"/>
      <c r="AW53" s="27"/>
      <c r="AX53" s="21"/>
      <c r="AY53" s="21">
        <v>-0.126213592232962</v>
      </c>
      <c r="AZ53" s="28">
        <v>43755</v>
      </c>
      <c r="BA53" s="28">
        <v>43769</v>
      </c>
      <c r="BB53" s="26">
        <v>15</v>
      </c>
      <c r="BC53" s="28">
        <v>43776</v>
      </c>
    </row>
    <row r="54" spans="2:55" x14ac:dyDescent="0.25">
      <c r="B54" s="17" t="s">
        <v>60</v>
      </c>
      <c r="C54" s="18" t="s">
        <v>132</v>
      </c>
      <c r="D54" s="18" t="s">
        <v>204</v>
      </c>
      <c r="E54" s="18" t="s">
        <v>257</v>
      </c>
      <c r="F54" s="67">
        <v>1277455.26385156</v>
      </c>
      <c r="G54" s="22">
        <v>44117</v>
      </c>
      <c r="H54" s="64">
        <v>10.5500000000029</v>
      </c>
      <c r="I54" s="64">
        <v>12.4499999999971</v>
      </c>
      <c r="J54" s="21">
        <f t="shared" si="0"/>
        <v>0.84738955823336204</v>
      </c>
      <c r="K54" s="22">
        <v>44053</v>
      </c>
      <c r="L54" s="64">
        <v>7.4379999999999997</v>
      </c>
      <c r="M54" s="64">
        <v>51.070074380159397</v>
      </c>
      <c r="N54" s="21">
        <f t="shared" si="13"/>
        <v>0.14564302265613394</v>
      </c>
      <c r="O54" s="23">
        <v>4</v>
      </c>
      <c r="P54" s="23">
        <v>5.7148760330601398</v>
      </c>
      <c r="Q54" s="21">
        <f t="shared" si="1"/>
        <v>0.69992769341982097</v>
      </c>
      <c r="S54" s="24">
        <v>9.5693779912835505E-3</v>
      </c>
      <c r="T54" s="24">
        <f t="shared" si="2"/>
        <v>6.5464438612252811E-3</v>
      </c>
      <c r="U54" s="24">
        <v>-4.0909090908826301E-2</v>
      </c>
      <c r="V54" s="24">
        <f t="shared" si="3"/>
        <v>-0.15563937040322329</v>
      </c>
      <c r="W54" s="24">
        <v>0.302469135802239</v>
      </c>
      <c r="X54" s="24">
        <f t="shared" si="4"/>
        <v>0.19872126646063398</v>
      </c>
      <c r="Y54" s="24">
        <v>-4.0909090908826301E-2</v>
      </c>
      <c r="Z54" s="24">
        <f t="shared" si="5"/>
        <v>-4.4284746096309363E-2</v>
      </c>
      <c r="AA54" s="24">
        <v>-4.0909090908826301E-2</v>
      </c>
      <c r="AB54" s="24">
        <f t="shared" si="6"/>
        <v>-0.1046905596103897</v>
      </c>
      <c r="AC54" s="24">
        <v>0.31875000000029102</v>
      </c>
      <c r="AD54" s="24">
        <f t="shared" si="7"/>
        <v>-0.27383001207810592</v>
      </c>
      <c r="AE54" s="24">
        <v>0.93095184639212702</v>
      </c>
      <c r="AF54" s="24">
        <f t="shared" si="8"/>
        <v>0.48449072024377604</v>
      </c>
      <c r="AG54" s="24">
        <v>0.70514755669282703</v>
      </c>
      <c r="AH54" s="24">
        <f t="shared" si="9"/>
        <v>0.15813588483375407</v>
      </c>
      <c r="AI54" s="24">
        <v>0.36956912149791599</v>
      </c>
      <c r="AJ54" s="24">
        <f t="shared" si="10"/>
        <v>-0.32258379748789601</v>
      </c>
      <c r="AK54" s="24">
        <v>0.99670543607324402</v>
      </c>
      <c r="AL54" s="24">
        <f t="shared" si="11"/>
        <v>-0.67200573625974591</v>
      </c>
      <c r="AM54" s="24">
        <v>3.25030299092177</v>
      </c>
      <c r="AN54" s="24">
        <f t="shared" si="12"/>
        <v>-2.3323113149969821E-2</v>
      </c>
      <c r="AO54" s="25">
        <v>50.918681807816</v>
      </c>
      <c r="AQ54" s="21">
        <v>0.121495327102894</v>
      </c>
      <c r="AR54" s="21">
        <v>-9.4437257438548805E-2</v>
      </c>
      <c r="AS54" s="21">
        <v>0.98333333333139294</v>
      </c>
      <c r="AT54" s="21">
        <v>-0.32960893854789902</v>
      </c>
      <c r="AU54" s="26">
        <v>6</v>
      </c>
      <c r="AV54" s="26">
        <v>6</v>
      </c>
      <c r="AW54" s="27">
        <v>2.6023246695840498</v>
      </c>
      <c r="AX54" s="21">
        <v>5.3310027960760599E-2</v>
      </c>
      <c r="AY54" s="21">
        <v>-0.38461538461560901</v>
      </c>
      <c r="AZ54" s="28">
        <v>43845</v>
      </c>
      <c r="BA54" s="28">
        <v>43920</v>
      </c>
      <c r="BB54" s="26">
        <v>66</v>
      </c>
      <c r="BC54" s="28">
        <v>43948</v>
      </c>
    </row>
    <row r="55" spans="2:55" x14ac:dyDescent="0.25">
      <c r="B55" s="17" t="s">
        <v>61</v>
      </c>
      <c r="C55" s="18" t="s">
        <v>133</v>
      </c>
      <c r="D55" s="18" t="s">
        <v>205</v>
      </c>
      <c r="E55" s="18" t="s">
        <v>258</v>
      </c>
      <c r="F55" s="67">
        <v>0</v>
      </c>
      <c r="G55" s="22">
        <v>44117</v>
      </c>
      <c r="H55" s="64">
        <v>17</v>
      </c>
      <c r="I55" s="64">
        <v>18.100000000005799</v>
      </c>
      <c r="J55" s="21">
        <f t="shared" si="0"/>
        <v>0.93922651933671564</v>
      </c>
      <c r="K55" s="22">
        <v>44053</v>
      </c>
      <c r="L55" s="64">
        <v>52.734999999999999</v>
      </c>
      <c r="M55" s="64">
        <v>668.10754958724999</v>
      </c>
      <c r="N55" s="21">
        <f t="shared" si="13"/>
        <v>7.8931902554579936E-2</v>
      </c>
      <c r="O55" s="23">
        <v>18</v>
      </c>
      <c r="P55" s="23">
        <v>23.293388429738101</v>
      </c>
      <c r="Q55" s="21">
        <f t="shared" si="1"/>
        <v>0.77275146354490176</v>
      </c>
      <c r="S55" s="24">
        <v>0</v>
      </c>
      <c r="T55" s="24">
        <f t="shared" si="2"/>
        <v>-3.0229341300582698E-3</v>
      </c>
      <c r="U55" s="24">
        <v>0</v>
      </c>
      <c r="V55" s="24">
        <f t="shared" si="3"/>
        <v>-0.114730279494397</v>
      </c>
      <c r="W55" s="24">
        <v>0.58878504672960796</v>
      </c>
      <c r="X55" s="24">
        <f t="shared" si="4"/>
        <v>0.48503717738800295</v>
      </c>
      <c r="Y55" s="24">
        <v>-5.5555555555692998E-2</v>
      </c>
      <c r="Z55" s="24">
        <f t="shared" si="5"/>
        <v>-5.893121074317606E-2</v>
      </c>
      <c r="AA55" s="24">
        <v>0.21428571428637999</v>
      </c>
      <c r="AB55" s="24">
        <f t="shared" si="6"/>
        <v>0.15050424558481659</v>
      </c>
      <c r="AC55" s="24">
        <v>0.90796857463428704</v>
      </c>
      <c r="AD55" s="24">
        <f t="shared" si="7"/>
        <v>0.3153885625558901</v>
      </c>
      <c r="AE55" s="24">
        <v>0.88888888888876005</v>
      </c>
      <c r="AF55" s="24">
        <f t="shared" si="8"/>
        <v>0.44242776274040907</v>
      </c>
      <c r="AG55" s="24">
        <v>0.82795698924804995</v>
      </c>
      <c r="AH55" s="24">
        <f t="shared" si="9"/>
        <v>0.28094531738897699</v>
      </c>
      <c r="AI55" s="24">
        <v>0.44680851063807497</v>
      </c>
      <c r="AJ55" s="24">
        <f t="shared" si="10"/>
        <v>-0.24534440834773702</v>
      </c>
      <c r="AK55" s="24">
        <v>0.73824130879482297</v>
      </c>
      <c r="AL55" s="24">
        <f t="shared" si="11"/>
        <v>-0.93046986353816696</v>
      </c>
      <c r="AM55" s="24">
        <v>2.5789473684178699</v>
      </c>
      <c r="AN55" s="24">
        <f t="shared" si="12"/>
        <v>-0.69467873565386995</v>
      </c>
      <c r="AO55" s="25">
        <v>46.247484457853702</v>
      </c>
      <c r="AQ55" s="21">
        <v>9.4017094017617597E-2</v>
      </c>
      <c r="AR55" s="21">
        <v>-7.9999999999927199E-2</v>
      </c>
      <c r="AS55" s="21">
        <v>0.38524590163957301</v>
      </c>
      <c r="AT55" s="21">
        <v>-0.14485981308462201</v>
      </c>
      <c r="AU55" s="26">
        <v>7</v>
      </c>
      <c r="AV55" s="26">
        <v>3</v>
      </c>
      <c r="AW55" s="27">
        <v>1.9103026083066701</v>
      </c>
      <c r="AX55" s="21">
        <v>4.8184662044295702E-2</v>
      </c>
      <c r="AY55" s="21">
        <v>-0.330708661417011</v>
      </c>
      <c r="AZ55" s="28">
        <v>43846</v>
      </c>
      <c r="BA55" s="28">
        <v>43908</v>
      </c>
      <c r="BB55" s="26">
        <v>70</v>
      </c>
      <c r="BC55" s="28">
        <v>43956</v>
      </c>
    </row>
    <row r="56" spans="2:55" x14ac:dyDescent="0.25">
      <c r="B56" s="17" t="s">
        <v>62</v>
      </c>
      <c r="C56" s="18" t="s">
        <v>134</v>
      </c>
      <c r="D56" s="18" t="s">
        <v>206</v>
      </c>
      <c r="E56" s="18" t="s">
        <v>259</v>
      </c>
      <c r="F56" s="67">
        <v>27197793.620000001</v>
      </c>
      <c r="G56" s="22">
        <v>44117</v>
      </c>
      <c r="H56" s="64">
        <v>47</v>
      </c>
      <c r="I56" s="64">
        <v>54.400000000023297</v>
      </c>
      <c r="J56" s="21">
        <f t="shared" si="0"/>
        <v>0.86397058823492412</v>
      </c>
      <c r="K56" s="22">
        <v>43825</v>
      </c>
      <c r="L56" s="64">
        <v>1460.634</v>
      </c>
      <c r="M56" s="64">
        <v>2998.8480537185701</v>
      </c>
      <c r="N56" s="21">
        <f t="shared" si="13"/>
        <v>0.48706502424783227</v>
      </c>
      <c r="O56" s="23">
        <v>170</v>
      </c>
      <c r="P56" s="23">
        <v>198.53719008271599</v>
      </c>
      <c r="Q56" s="21">
        <f t="shared" si="1"/>
        <v>0.85626274819933423</v>
      </c>
      <c r="S56" s="24">
        <v>3.2017075773183002E-3</v>
      </c>
      <c r="T56" s="24">
        <f t="shared" si="2"/>
        <v>1.7877344726003035E-4</v>
      </c>
      <c r="U56" s="24">
        <v>0.164807930608804</v>
      </c>
      <c r="V56" s="24">
        <f t="shared" si="3"/>
        <v>5.0077651114406999E-2</v>
      </c>
      <c r="W56" s="24">
        <v>-7.4803149605941102E-2</v>
      </c>
      <c r="X56" s="24">
        <f t="shared" si="4"/>
        <v>-0.1785510189475461</v>
      </c>
      <c r="Y56" s="24">
        <v>0.15055079559359</v>
      </c>
      <c r="Z56" s="24">
        <f t="shared" si="5"/>
        <v>0.14717514040610694</v>
      </c>
      <c r="AA56" s="24">
        <v>9.4295692666492001E-2</v>
      </c>
      <c r="AB56" s="24">
        <f t="shared" si="6"/>
        <v>3.0514223964928602E-2</v>
      </c>
      <c r="AC56" s="24">
        <v>0.30737134909577402</v>
      </c>
      <c r="AD56" s="24">
        <f t="shared" si="7"/>
        <v>-0.28520866298262293</v>
      </c>
      <c r="AE56" s="24">
        <v>0.34559405263455101</v>
      </c>
      <c r="AF56" s="24">
        <f t="shared" si="8"/>
        <v>-0.10086707351379998</v>
      </c>
      <c r="AG56" s="24">
        <v>-5.6511640006647199E-2</v>
      </c>
      <c r="AH56" s="24">
        <f t="shared" si="9"/>
        <v>-0.60352331186572017</v>
      </c>
      <c r="AI56" s="24">
        <v>0.24506008766911699</v>
      </c>
      <c r="AJ56" s="24">
        <f t="shared" si="10"/>
        <v>-0.44709283131669497</v>
      </c>
      <c r="AK56" s="24">
        <v>0.812159374174662</v>
      </c>
      <c r="AL56" s="24">
        <f t="shared" si="11"/>
        <v>-0.85655179815832794</v>
      </c>
      <c r="AM56" s="24">
        <v>1.4328760333778301</v>
      </c>
      <c r="AN56" s="24">
        <f t="shared" si="12"/>
        <v>-1.8407500706939097</v>
      </c>
      <c r="AO56" s="25">
        <v>60.510628615622402</v>
      </c>
      <c r="AQ56" s="21">
        <v>0.197674418604875</v>
      </c>
      <c r="AR56" s="21">
        <v>-0.12050984936286099</v>
      </c>
      <c r="AS56" s="21">
        <v>0.42617960426316098</v>
      </c>
      <c r="AT56" s="21">
        <v>-0.33029612756334198</v>
      </c>
      <c r="AU56" s="26">
        <v>6</v>
      </c>
      <c r="AV56" s="26">
        <v>6</v>
      </c>
      <c r="AW56" s="27">
        <v>0.53428178685135197</v>
      </c>
      <c r="AX56" s="21">
        <v>6.30289754692058E-2</v>
      </c>
      <c r="AY56" s="21">
        <v>-0.49172794117650498</v>
      </c>
      <c r="AZ56" s="28">
        <v>43825</v>
      </c>
      <c r="BA56" s="28">
        <v>43923</v>
      </c>
      <c r="BB56" s="26"/>
      <c r="BC56" s="28"/>
    </row>
    <row r="57" spans="2:55" x14ac:dyDescent="0.25">
      <c r="B57" s="17" t="s">
        <v>63</v>
      </c>
      <c r="C57" s="18" t="s">
        <v>135</v>
      </c>
      <c r="D57" s="18" t="s">
        <v>207</v>
      </c>
      <c r="E57" s="18" t="s">
        <v>259</v>
      </c>
      <c r="F57" s="67">
        <v>34149807.549999997</v>
      </c>
      <c r="G57" s="22">
        <v>44117</v>
      </c>
      <c r="H57" s="64">
        <v>271</v>
      </c>
      <c r="I57" s="64">
        <v>290</v>
      </c>
      <c r="J57" s="21">
        <f t="shared" si="0"/>
        <v>0.93448275862068964</v>
      </c>
      <c r="K57" s="22">
        <v>43826</v>
      </c>
      <c r="L57" s="64">
        <v>7.5880000000000001</v>
      </c>
      <c r="M57" s="64">
        <v>268.17538016510002</v>
      </c>
      <c r="N57" s="21">
        <f t="shared" si="13"/>
        <v>2.8294916540543388E-2</v>
      </c>
      <c r="O57" s="23">
        <v>3</v>
      </c>
      <c r="P57" s="23">
        <v>6.5371900826430602</v>
      </c>
      <c r="Q57" s="21">
        <f t="shared" si="1"/>
        <v>0.458912768647392</v>
      </c>
      <c r="S57" s="24">
        <v>-4.24028268553229E-2</v>
      </c>
      <c r="T57" s="24">
        <f t="shared" si="2"/>
        <v>-4.5425760985381168E-2</v>
      </c>
      <c r="U57" s="24">
        <v>3.2380952381572597E-2</v>
      </c>
      <c r="V57" s="24">
        <f t="shared" si="3"/>
        <v>-8.2349327112824403E-2</v>
      </c>
      <c r="W57" s="24">
        <v>-5.73913043481298E-2</v>
      </c>
      <c r="X57" s="24">
        <f t="shared" si="4"/>
        <v>-0.16113917368973479</v>
      </c>
      <c r="Y57" s="24">
        <v>0.178260869564838</v>
      </c>
      <c r="Z57" s="24">
        <f t="shared" si="5"/>
        <v>0.17488521437735494</v>
      </c>
      <c r="AA57" s="24">
        <v>0.42556549184548198</v>
      </c>
      <c r="AB57" s="24">
        <f t="shared" si="6"/>
        <v>0.36178402314391855</v>
      </c>
      <c r="AC57" s="24">
        <v>0.64242424242314899</v>
      </c>
      <c r="AD57" s="24">
        <f t="shared" si="7"/>
        <v>4.984423034475205E-2</v>
      </c>
      <c r="AE57" s="24">
        <v>0.48005154475336898</v>
      </c>
      <c r="AF57" s="24">
        <f t="shared" si="8"/>
        <v>3.3590418605017991E-2</v>
      </c>
      <c r="AG57" s="24">
        <v>0.28269957930926498</v>
      </c>
      <c r="AH57" s="24">
        <f t="shared" si="9"/>
        <v>-0.26431209254980798</v>
      </c>
      <c r="AI57" s="24">
        <v>0.135409584629087</v>
      </c>
      <c r="AJ57" s="24">
        <f t="shared" si="10"/>
        <v>-0.55674333435672496</v>
      </c>
      <c r="AK57" s="24">
        <v>0.66674689346808003</v>
      </c>
      <c r="AL57" s="24">
        <f t="shared" si="11"/>
        <v>-1.0019642788649099</v>
      </c>
      <c r="AM57" s="24">
        <v>1.50281561521813</v>
      </c>
      <c r="AN57" s="24">
        <f t="shared" si="12"/>
        <v>-1.7708104888536098</v>
      </c>
      <c r="AO57" s="25"/>
      <c r="AQ57" s="21">
        <v>0.137254901961569</v>
      </c>
      <c r="AR57" s="21">
        <v>-8.9715536105359206E-2</v>
      </c>
      <c r="AS57" s="21">
        <v>0.379310344827827</v>
      </c>
      <c r="AT57" s="21">
        <v>-0.30711610486934698</v>
      </c>
      <c r="AU57" s="26">
        <v>7</v>
      </c>
      <c r="AV57" s="26">
        <v>5</v>
      </c>
      <c r="AW57" s="27"/>
      <c r="AX57" s="21"/>
      <c r="AY57" s="21">
        <v>-0.43103448275884099</v>
      </c>
      <c r="AZ57" s="28">
        <v>43825</v>
      </c>
      <c r="BA57" s="28">
        <v>43934</v>
      </c>
      <c r="BB57" s="26"/>
      <c r="BC57" s="28"/>
    </row>
    <row r="58" spans="2:55" x14ac:dyDescent="0.25">
      <c r="B58" s="17" t="s">
        <v>64</v>
      </c>
      <c r="C58" s="18" t="s">
        <v>136</v>
      </c>
      <c r="D58" s="18" t="s">
        <v>208</v>
      </c>
      <c r="E58" s="18" t="s">
        <v>260</v>
      </c>
      <c r="F58" s="67">
        <v>8317403.1610000003</v>
      </c>
      <c r="G58" s="22">
        <v>44117</v>
      </c>
      <c r="H58" s="64">
        <v>103</v>
      </c>
      <c r="I58" s="64">
        <v>132</v>
      </c>
      <c r="J58" s="21">
        <f t="shared" si="0"/>
        <v>0.78030303030303028</v>
      </c>
      <c r="K58" s="22">
        <v>44032</v>
      </c>
      <c r="L58" s="64">
        <v>370.02699999999999</v>
      </c>
      <c r="M58" s="64">
        <v>857.04667355346703</v>
      </c>
      <c r="N58" s="21">
        <f t="shared" si="13"/>
        <v>0.43174661476230064</v>
      </c>
      <c r="O58" s="23">
        <v>70</v>
      </c>
      <c r="P58" s="23">
        <v>83.884297520620706</v>
      </c>
      <c r="Q58" s="21">
        <f t="shared" si="1"/>
        <v>0.83448275862109211</v>
      </c>
      <c r="S58" s="24">
        <v>-1.4354066986015801E-2</v>
      </c>
      <c r="T58" s="24">
        <f t="shared" si="2"/>
        <v>-1.737700111607407E-2</v>
      </c>
      <c r="U58" s="24">
        <v>-3.2863849764908103E-2</v>
      </c>
      <c r="V58" s="24">
        <f t="shared" si="3"/>
        <v>-0.1475941292593051</v>
      </c>
      <c r="W58" s="24">
        <v>-0.112068965517246</v>
      </c>
      <c r="X58" s="24">
        <f t="shared" si="4"/>
        <v>-0.215816834858851</v>
      </c>
      <c r="Y58" s="24">
        <v>-2.83018867921783E-2</v>
      </c>
      <c r="Z58" s="24">
        <f t="shared" si="5"/>
        <v>-3.1677541979661362E-2</v>
      </c>
      <c r="AA58" s="24">
        <v>-9.6491228070663099E-2</v>
      </c>
      <c r="AB58" s="24">
        <f t="shared" si="6"/>
        <v>-0.1602726967722265</v>
      </c>
      <c r="AC58" s="24">
        <v>6.2951496387540801E-2</v>
      </c>
      <c r="AD58" s="24">
        <f t="shared" si="7"/>
        <v>-0.52962851569085612</v>
      </c>
      <c r="AE58" s="24">
        <v>0.62460567823320201</v>
      </c>
      <c r="AF58" s="24">
        <f t="shared" si="8"/>
        <v>0.17814455208485103</v>
      </c>
      <c r="AG58" s="24">
        <v>1.9470672389096599</v>
      </c>
      <c r="AH58" s="24">
        <f t="shared" si="9"/>
        <v>1.400055567050587</v>
      </c>
      <c r="AI58" s="24"/>
      <c r="AJ58" s="24" t="str">
        <f t="shared" si="10"/>
        <v/>
      </c>
      <c r="AK58" s="24"/>
      <c r="AL58" s="24" t="str">
        <f t="shared" si="11"/>
        <v/>
      </c>
      <c r="AM58" s="24"/>
      <c r="AN58" s="24" t="str">
        <f t="shared" si="12"/>
        <v/>
      </c>
      <c r="AO58" s="25">
        <v>50.9442161713378</v>
      </c>
      <c r="AQ58" s="21">
        <v>0.141414141413406</v>
      </c>
      <c r="AR58" s="21">
        <v>-0.13227513227509899</v>
      </c>
      <c r="AS58" s="21">
        <v>0.176470588236116</v>
      </c>
      <c r="AT58" s="21">
        <v>-0.120689655172173</v>
      </c>
      <c r="AU58" s="26">
        <v>6</v>
      </c>
      <c r="AV58" s="26">
        <v>6</v>
      </c>
      <c r="AW58" s="27">
        <v>1.1052597693706001</v>
      </c>
      <c r="AX58" s="21">
        <v>5.3142208108474698E-2</v>
      </c>
      <c r="AY58" s="21">
        <v>-0.29310344827594198</v>
      </c>
      <c r="AZ58" s="28">
        <v>43829</v>
      </c>
      <c r="BA58" s="28">
        <v>43902</v>
      </c>
      <c r="BB58" s="26">
        <v>128</v>
      </c>
      <c r="BC58" s="28">
        <v>44027</v>
      </c>
    </row>
    <row r="59" spans="2:55" x14ac:dyDescent="0.25">
      <c r="B59" s="17" t="s">
        <v>65</v>
      </c>
      <c r="C59" s="18" t="s">
        <v>137</v>
      </c>
      <c r="D59" s="18" t="s">
        <v>209</v>
      </c>
      <c r="E59" s="18" t="s">
        <v>261</v>
      </c>
      <c r="F59" s="67">
        <v>10179384.980093701</v>
      </c>
      <c r="G59" s="22">
        <v>44117</v>
      </c>
      <c r="H59" s="64">
        <v>23.149999999994201</v>
      </c>
      <c r="I59" s="64">
        <v>24.899999999994201</v>
      </c>
      <c r="J59" s="21">
        <f t="shared" si="0"/>
        <v>0.92971887550199162</v>
      </c>
      <c r="K59" s="22">
        <v>44050</v>
      </c>
      <c r="L59" s="64">
        <v>1102.5350000000001</v>
      </c>
      <c r="M59" s="64">
        <v>1313.0248842983201</v>
      </c>
      <c r="N59" s="21">
        <f t="shared" si="13"/>
        <v>0.83969086434275331</v>
      </c>
      <c r="O59" s="23">
        <v>61</v>
      </c>
      <c r="P59" s="23">
        <v>101.801652892609</v>
      </c>
      <c r="Q59" s="21">
        <f t="shared" si="1"/>
        <v>0.59920441630107091</v>
      </c>
      <c r="S59" s="24">
        <v>-2.1141649048331601E-2</v>
      </c>
      <c r="T59" s="24">
        <f t="shared" si="2"/>
        <v>-2.4164583178389872E-2</v>
      </c>
      <c r="U59" s="24">
        <v>-6.4377682401755001E-3</v>
      </c>
      <c r="V59" s="24">
        <f t="shared" si="3"/>
        <v>-0.1211680477345725</v>
      </c>
      <c r="W59" s="24">
        <v>0.33815028901910399</v>
      </c>
      <c r="X59" s="24">
        <f t="shared" si="4"/>
        <v>0.23440241967749897</v>
      </c>
      <c r="Y59" s="24">
        <v>6.52173912931175E-3</v>
      </c>
      <c r="Z59" s="24">
        <f t="shared" si="5"/>
        <v>3.1460839418286902E-3</v>
      </c>
      <c r="AA59" s="24">
        <v>6.9284064664316206E-2</v>
      </c>
      <c r="AB59" s="24">
        <f t="shared" si="6"/>
        <v>5.502595962752807E-3</v>
      </c>
      <c r="AC59" s="24">
        <v>0.39457831325300502</v>
      </c>
      <c r="AD59" s="24">
        <f t="shared" si="7"/>
        <v>-0.19800169882539193</v>
      </c>
      <c r="AE59" s="24">
        <v>1.05777777777635</v>
      </c>
      <c r="AF59" s="24">
        <f t="shared" si="8"/>
        <v>0.61131665162799897</v>
      </c>
      <c r="AG59" s="24">
        <v>0.79457364341011305</v>
      </c>
      <c r="AH59" s="24">
        <f t="shared" si="9"/>
        <v>0.24756197155104009</v>
      </c>
      <c r="AI59" s="24">
        <v>0.51307189542450904</v>
      </c>
      <c r="AJ59" s="24">
        <f t="shared" si="10"/>
        <v>-0.17908102356130295</v>
      </c>
      <c r="AK59" s="24">
        <v>0.25474254742410302</v>
      </c>
      <c r="AL59" s="24">
        <f t="shared" si="11"/>
        <v>-1.413968624908887</v>
      </c>
      <c r="AM59" s="24">
        <v>2.3828172506298899</v>
      </c>
      <c r="AN59" s="24">
        <f t="shared" si="12"/>
        <v>-0.8908088534418499</v>
      </c>
      <c r="AO59" s="25">
        <v>47.174911579815699</v>
      </c>
      <c r="AQ59" s="21">
        <v>0.150406504064449</v>
      </c>
      <c r="AR59" s="21">
        <v>-7.8125E-2</v>
      </c>
      <c r="AS59" s="21">
        <v>0.54065040650486496</v>
      </c>
      <c r="AT59" s="21">
        <v>-0.28901734103972598</v>
      </c>
      <c r="AU59" s="26">
        <v>8</v>
      </c>
      <c r="AV59" s="26">
        <v>4</v>
      </c>
      <c r="AW59" s="27">
        <v>1.9515409618688899</v>
      </c>
      <c r="AX59" s="21">
        <v>4.9764830624335399E-2</v>
      </c>
      <c r="AY59" s="21">
        <v>-0.48519362186780202</v>
      </c>
      <c r="AZ59" s="28">
        <v>43843</v>
      </c>
      <c r="BA59" s="28">
        <v>43908</v>
      </c>
      <c r="BB59" s="26">
        <v>80</v>
      </c>
      <c r="BC59" s="28">
        <v>43965</v>
      </c>
    </row>
    <row r="60" spans="2:55" x14ac:dyDescent="0.25">
      <c r="B60" s="17" t="s">
        <v>66</v>
      </c>
      <c r="C60" s="18" t="s">
        <v>138</v>
      </c>
      <c r="D60" s="18" t="s">
        <v>210</v>
      </c>
      <c r="E60" s="18" t="s">
        <v>254</v>
      </c>
      <c r="F60" s="67">
        <v>82817880.785500005</v>
      </c>
      <c r="G60" s="22">
        <v>44117</v>
      </c>
      <c r="H60" s="64">
        <v>138.94999999995301</v>
      </c>
      <c r="I60" s="64">
        <v>143.85281005734601</v>
      </c>
      <c r="J60" s="21">
        <f t="shared" si="0"/>
        <v>0.96591787080531466</v>
      </c>
      <c r="K60" s="22">
        <v>44049</v>
      </c>
      <c r="L60" s="64">
        <v>20230.114000000001</v>
      </c>
      <c r="M60" s="64">
        <v>25216.131012390098</v>
      </c>
      <c r="N60" s="21">
        <f t="shared" si="13"/>
        <v>0.8022687536823081</v>
      </c>
      <c r="O60" s="23">
        <v>907</v>
      </c>
      <c r="P60" s="23">
        <v>659.88016528915603</v>
      </c>
      <c r="Q60" s="21">
        <f t="shared" si="1"/>
        <v>1.3744919876513599</v>
      </c>
      <c r="S60" s="24">
        <v>-1.34895278679323E-2</v>
      </c>
      <c r="T60" s="24">
        <f t="shared" si="2"/>
        <v>-1.6512461997990571E-2</v>
      </c>
      <c r="U60" s="24">
        <v>0.102734489324648</v>
      </c>
      <c r="V60" s="24">
        <f t="shared" si="3"/>
        <v>-1.1995790169748999E-2</v>
      </c>
      <c r="W60" s="24">
        <v>0.18752496335771901</v>
      </c>
      <c r="X60" s="24">
        <f t="shared" si="4"/>
        <v>8.3777094016114009E-2</v>
      </c>
      <c r="Y60" s="24">
        <v>8.3909355780633604E-2</v>
      </c>
      <c r="Z60" s="24">
        <f t="shared" si="5"/>
        <v>8.0533700593150542E-2</v>
      </c>
      <c r="AA60" s="24">
        <v>0.39647363726340701</v>
      </c>
      <c r="AB60" s="24">
        <f t="shared" si="6"/>
        <v>0.33269216856184358</v>
      </c>
      <c r="AC60" s="24">
        <v>0.97866001512738898</v>
      </c>
      <c r="AD60" s="24">
        <f t="shared" si="7"/>
        <v>0.38608000304899204</v>
      </c>
      <c r="AE60" s="24">
        <v>0.73794711790978895</v>
      </c>
      <c r="AF60" s="24">
        <f t="shared" si="8"/>
        <v>0.29148599176143797</v>
      </c>
      <c r="AG60" s="24">
        <v>1.32480476960307</v>
      </c>
      <c r="AH60" s="24">
        <f t="shared" si="9"/>
        <v>0.77779309774399707</v>
      </c>
      <c r="AI60" s="24"/>
      <c r="AJ60" s="24" t="str">
        <f t="shared" si="10"/>
        <v/>
      </c>
      <c r="AK60" s="24"/>
      <c r="AL60" s="24" t="str">
        <f t="shared" si="11"/>
        <v/>
      </c>
      <c r="AM60" s="24"/>
      <c r="AN60" s="24" t="str">
        <f t="shared" si="12"/>
        <v/>
      </c>
      <c r="AO60" s="25">
        <v>66.577935060020494</v>
      </c>
      <c r="AQ60" s="21">
        <v>0.101371496721258</v>
      </c>
      <c r="AR60" s="21">
        <v>-0.18462434478715301</v>
      </c>
      <c r="AS60" s="21">
        <v>0.41008771929948101</v>
      </c>
      <c r="AT60" s="21">
        <v>-0.36963350785372301</v>
      </c>
      <c r="AU60" s="26">
        <v>7</v>
      </c>
      <c r="AV60" s="26">
        <v>5</v>
      </c>
      <c r="AW60" s="27">
        <v>1.28488389178347</v>
      </c>
      <c r="AX60" s="21">
        <v>6.8013712023239303E-2</v>
      </c>
      <c r="AY60" s="21">
        <v>-0.53983739837421996</v>
      </c>
      <c r="AZ60" s="28">
        <v>43867</v>
      </c>
      <c r="BA60" s="28">
        <v>43908</v>
      </c>
      <c r="BB60" s="26">
        <v>107</v>
      </c>
      <c r="BC60" s="28">
        <v>44034</v>
      </c>
    </row>
    <row r="61" spans="2:55" x14ac:dyDescent="0.25">
      <c r="B61" s="17" t="s">
        <v>67</v>
      </c>
      <c r="C61" s="18" t="s">
        <v>139</v>
      </c>
      <c r="D61" s="18" t="s">
        <v>211</v>
      </c>
      <c r="E61" s="18" t="s">
        <v>247</v>
      </c>
      <c r="F61" s="67">
        <v>757452.65909082</v>
      </c>
      <c r="G61" s="22">
        <v>44117</v>
      </c>
      <c r="H61" s="64">
        <v>4.9300000000002902</v>
      </c>
      <c r="I61" s="64">
        <v>6.6999999999970896</v>
      </c>
      <c r="J61" s="21">
        <f t="shared" si="0"/>
        <v>0.73582089552275098</v>
      </c>
      <c r="K61" s="22">
        <v>43949</v>
      </c>
      <c r="L61" s="64">
        <v>110.20099999999999</v>
      </c>
      <c r="M61" s="64">
        <v>408.65052479362498</v>
      </c>
      <c r="N61" s="21">
        <f t="shared" si="13"/>
        <v>0.26967052117614004</v>
      </c>
      <c r="O61" s="23">
        <v>44</v>
      </c>
      <c r="P61" s="23">
        <v>84.033057851251201</v>
      </c>
      <c r="Q61" s="21">
        <f t="shared" si="1"/>
        <v>0.52360346184099815</v>
      </c>
      <c r="S61" s="24">
        <v>-1.79282868521113E-2</v>
      </c>
      <c r="T61" s="24">
        <f t="shared" si="2"/>
        <v>-2.0951220982169571E-2</v>
      </c>
      <c r="U61" s="24">
        <v>-2.18253968250792E-2</v>
      </c>
      <c r="V61" s="24">
        <f t="shared" si="3"/>
        <v>-0.13655567631947621</v>
      </c>
      <c r="W61" s="24">
        <v>-0.19837398373958401</v>
      </c>
      <c r="X61" s="24">
        <f t="shared" si="4"/>
        <v>-0.302121853081189</v>
      </c>
      <c r="Y61" s="24">
        <v>-8.5343228200217697E-2</v>
      </c>
      <c r="Z61" s="24">
        <f t="shared" si="5"/>
        <v>-8.8718883387700759E-2</v>
      </c>
      <c r="AA61" s="24">
        <v>2.9227557412014001E-2</v>
      </c>
      <c r="AB61" s="24">
        <f t="shared" si="6"/>
        <v>-3.4553911289549398E-2</v>
      </c>
      <c r="AC61" s="24">
        <v>0.449999999998836</v>
      </c>
      <c r="AD61" s="24">
        <f t="shared" si="7"/>
        <v>-0.14258001207956095</v>
      </c>
      <c r="AE61" s="24">
        <v>0.97991967871319496</v>
      </c>
      <c r="AF61" s="24">
        <f t="shared" si="8"/>
        <v>0.53345855256484398</v>
      </c>
      <c r="AG61" s="24">
        <v>0.616393442624249</v>
      </c>
      <c r="AH61" s="24">
        <f t="shared" si="9"/>
        <v>6.9381770765176043E-2</v>
      </c>
      <c r="AI61" s="24">
        <v>-0.32925170068046999</v>
      </c>
      <c r="AJ61" s="24">
        <f t="shared" si="10"/>
        <v>-1.021404619666282</v>
      </c>
      <c r="AK61" s="24">
        <v>-0.31149999999994199</v>
      </c>
      <c r="AL61" s="24">
        <f t="shared" si="11"/>
        <v>-1.9802111723329319</v>
      </c>
      <c r="AM61" s="24">
        <v>1.2771543667220999</v>
      </c>
      <c r="AN61" s="24">
        <f t="shared" si="12"/>
        <v>-1.9964717373496399</v>
      </c>
      <c r="AO61" s="25">
        <v>72.263952386332704</v>
      </c>
      <c r="AQ61" s="21">
        <v>0.254355400697095</v>
      </c>
      <c r="AR61" s="21">
        <v>-0.101694915253611</v>
      </c>
      <c r="AS61" s="21">
        <v>1.1886792452819599</v>
      </c>
      <c r="AT61" s="21">
        <v>-0.417582417582744</v>
      </c>
      <c r="AU61" s="26">
        <v>4</v>
      </c>
      <c r="AV61" s="26">
        <v>8</v>
      </c>
      <c r="AW61" s="27">
        <v>1.6195275471036401</v>
      </c>
      <c r="AX61" s="21">
        <v>7.7697732890010196E-2</v>
      </c>
      <c r="AY61" s="21">
        <v>-0.60606060606078205</v>
      </c>
      <c r="AZ61" s="28">
        <v>43846</v>
      </c>
      <c r="BA61" s="28">
        <v>43909</v>
      </c>
      <c r="BB61" s="26">
        <v>66</v>
      </c>
      <c r="BC61" s="28">
        <v>43949</v>
      </c>
    </row>
    <row r="62" spans="2:55" x14ac:dyDescent="0.25">
      <c r="B62" s="17" t="s">
        <v>68</v>
      </c>
      <c r="C62" s="18" t="s">
        <v>140</v>
      </c>
      <c r="D62" s="18" t="s">
        <v>212</v>
      </c>
      <c r="E62" s="18" t="s">
        <v>262</v>
      </c>
      <c r="F62" s="67"/>
      <c r="G62" s="22">
        <v>43671</v>
      </c>
      <c r="H62" s="64"/>
      <c r="I62" s="64"/>
      <c r="J62" s="21" t="str">
        <f t="shared" si="0"/>
        <v/>
      </c>
      <c r="K62" s="22"/>
      <c r="L62" s="64">
        <v>0</v>
      </c>
      <c r="M62" s="64">
        <v>0</v>
      </c>
      <c r="N62" s="21" t="str">
        <f t="shared" si="13"/>
        <v/>
      </c>
      <c r="O62" s="23">
        <v>0</v>
      </c>
      <c r="P62" s="23">
        <v>0</v>
      </c>
      <c r="Q62" s="21" t="str">
        <f t="shared" si="1"/>
        <v/>
      </c>
      <c r="S62" s="24"/>
      <c r="T62" s="24" t="str">
        <f t="shared" si="2"/>
        <v/>
      </c>
      <c r="U62" s="24"/>
      <c r="V62" s="24" t="str">
        <f t="shared" si="3"/>
        <v/>
      </c>
      <c r="W62" s="24"/>
      <c r="X62" s="24" t="str">
        <f t="shared" si="4"/>
        <v/>
      </c>
      <c r="Y62" s="24"/>
      <c r="Z62" s="24" t="str">
        <f t="shared" si="5"/>
        <v/>
      </c>
      <c r="AA62" s="24"/>
      <c r="AB62" s="24" t="str">
        <f t="shared" si="6"/>
        <v/>
      </c>
      <c r="AC62" s="24"/>
      <c r="AD62" s="24" t="str">
        <f t="shared" si="7"/>
        <v/>
      </c>
      <c r="AE62" s="24"/>
      <c r="AF62" s="24" t="str">
        <f t="shared" si="8"/>
        <v/>
      </c>
      <c r="AG62" s="24"/>
      <c r="AH62" s="24" t="str">
        <f t="shared" si="9"/>
        <v/>
      </c>
      <c r="AI62" s="24"/>
      <c r="AJ62" s="24" t="str">
        <f t="shared" si="10"/>
        <v/>
      </c>
      <c r="AK62" s="24"/>
      <c r="AL62" s="24" t="str">
        <f t="shared" si="11"/>
        <v/>
      </c>
      <c r="AM62" s="24"/>
      <c r="AN62" s="24" t="str">
        <f t="shared" si="12"/>
        <v/>
      </c>
      <c r="AO62" s="25"/>
      <c r="AQ62" s="21"/>
      <c r="AR62" s="21"/>
      <c r="AS62" s="21"/>
      <c r="AT62" s="21"/>
      <c r="AU62" s="26"/>
      <c r="AV62" s="26"/>
      <c r="AW62" s="27"/>
      <c r="AX62" s="21"/>
      <c r="AY62" s="21"/>
      <c r="AZ62" s="28"/>
      <c r="BA62" s="28"/>
      <c r="BB62" s="26"/>
      <c r="BC62" s="28"/>
    </row>
    <row r="63" spans="2:55" x14ac:dyDescent="0.25">
      <c r="B63" s="17" t="s">
        <v>69</v>
      </c>
      <c r="C63" s="18" t="s">
        <v>141</v>
      </c>
      <c r="D63" s="18" t="s">
        <v>213</v>
      </c>
      <c r="E63" s="18" t="s">
        <v>239</v>
      </c>
      <c r="F63" s="67">
        <v>9903575.4000000004</v>
      </c>
      <c r="G63" s="22">
        <v>44117</v>
      </c>
      <c r="H63" s="64">
        <v>17.399999999994201</v>
      </c>
      <c r="I63" s="64">
        <v>20.5</v>
      </c>
      <c r="J63" s="21">
        <f t="shared" si="0"/>
        <v>0.84878048780459514</v>
      </c>
      <c r="K63" s="22">
        <v>44047</v>
      </c>
      <c r="L63" s="64">
        <v>822.36500000000001</v>
      </c>
      <c r="M63" s="64">
        <v>993.81413636398304</v>
      </c>
      <c r="N63" s="21">
        <f t="shared" si="13"/>
        <v>0.82748370133750038</v>
      </c>
      <c r="O63" s="23">
        <v>73</v>
      </c>
      <c r="P63" s="23">
        <v>88.615702479379294</v>
      </c>
      <c r="Q63" s="21">
        <f t="shared" si="1"/>
        <v>0.82378176731135166</v>
      </c>
      <c r="S63" s="24">
        <v>-1.1363636363967099E-2</v>
      </c>
      <c r="T63" s="24">
        <f t="shared" si="2"/>
        <v>-1.4386570494025369E-2</v>
      </c>
      <c r="U63" s="24">
        <v>-8.5470085468841699E-3</v>
      </c>
      <c r="V63" s="24">
        <f t="shared" si="3"/>
        <v>-0.12327728804128117</v>
      </c>
      <c r="W63" s="24">
        <v>7.4074074072996196E-2</v>
      </c>
      <c r="X63" s="24">
        <f t="shared" si="4"/>
        <v>-2.9673795268608805E-2</v>
      </c>
      <c r="Y63" s="24">
        <v>-1.4164305948725101E-2</v>
      </c>
      <c r="Z63" s="24">
        <f t="shared" si="5"/>
        <v>-1.7539961136208159E-2</v>
      </c>
      <c r="AA63" s="24">
        <v>-7.4468085105763707E-2</v>
      </c>
      <c r="AB63" s="24">
        <f t="shared" si="6"/>
        <v>-0.13824955380732712</v>
      </c>
      <c r="AC63" s="24">
        <v>0.18771331058087501</v>
      </c>
      <c r="AD63" s="24">
        <f t="shared" si="7"/>
        <v>-0.40486670149752191</v>
      </c>
      <c r="AE63" s="24">
        <v>0.15999999999985401</v>
      </c>
      <c r="AF63" s="24">
        <f t="shared" si="8"/>
        <v>-0.28646112614849695</v>
      </c>
      <c r="AG63" s="24">
        <v>-0.441412520064623</v>
      </c>
      <c r="AH63" s="24">
        <f t="shared" si="9"/>
        <v>-0.98842419192369602</v>
      </c>
      <c r="AI63" s="24">
        <v>-0.45962732919258997</v>
      </c>
      <c r="AJ63" s="24">
        <f t="shared" si="10"/>
        <v>-1.1517802481784019</v>
      </c>
      <c r="AK63" s="24">
        <v>0.80873180873226402</v>
      </c>
      <c r="AL63" s="24">
        <f t="shared" si="11"/>
        <v>-0.85997936360072591</v>
      </c>
      <c r="AM63" s="24">
        <v>4.2727272727293899</v>
      </c>
      <c r="AN63" s="24">
        <f t="shared" si="12"/>
        <v>0.99910116865765008</v>
      </c>
      <c r="AO63" s="25">
        <v>48.142674260307103</v>
      </c>
      <c r="AQ63" s="21">
        <v>0.12666666666700599</v>
      </c>
      <c r="AR63" s="21">
        <v>-0.109489051094861</v>
      </c>
      <c r="AS63" s="21">
        <v>0.18918918918818201</v>
      </c>
      <c r="AT63" s="21">
        <v>-0.15909090909102799</v>
      </c>
      <c r="AU63" s="26">
        <v>6</v>
      </c>
      <c r="AV63" s="26">
        <v>6</v>
      </c>
      <c r="AW63" s="27">
        <v>0.19453090284923699</v>
      </c>
      <c r="AX63" s="21">
        <v>4.9858823292306599E-2</v>
      </c>
      <c r="AY63" s="21">
        <v>-0.38057742782111698</v>
      </c>
      <c r="AZ63" s="28">
        <v>43847</v>
      </c>
      <c r="BA63" s="28">
        <v>43909</v>
      </c>
      <c r="BB63" s="26">
        <v>91</v>
      </c>
      <c r="BC63" s="28">
        <v>43987</v>
      </c>
    </row>
    <row r="64" spans="2:55" x14ac:dyDescent="0.25">
      <c r="B64" s="17" t="s">
        <v>70</v>
      </c>
      <c r="C64" s="18" t="s">
        <v>142</v>
      </c>
      <c r="D64" s="18" t="s">
        <v>214</v>
      </c>
      <c r="E64" s="18" t="s">
        <v>263</v>
      </c>
      <c r="F64" s="67">
        <v>187920000</v>
      </c>
      <c r="G64" s="22">
        <v>44117</v>
      </c>
      <c r="H64" s="64">
        <v>1044</v>
      </c>
      <c r="I64" s="64">
        <v>1236</v>
      </c>
      <c r="J64" s="21">
        <f t="shared" si="0"/>
        <v>0.84466019417475724</v>
      </c>
      <c r="K64" s="22">
        <v>44075</v>
      </c>
      <c r="L64" s="64">
        <v>67397.289000000004</v>
      </c>
      <c r="M64" s="64">
        <v>13041.9053264465</v>
      </c>
      <c r="N64" s="21">
        <f t="shared" si="13"/>
        <v>5.1677486772834591</v>
      </c>
      <c r="O64" s="23">
        <v>1315</v>
      </c>
      <c r="P64" s="23">
        <v>474.95041322335601</v>
      </c>
      <c r="Q64" s="21">
        <f t="shared" si="1"/>
        <v>2.7687100871761783</v>
      </c>
      <c r="S64" s="24">
        <v>-1.7873941674224601E-2</v>
      </c>
      <c r="T64" s="24">
        <f t="shared" si="2"/>
        <v>-2.0896875804282872E-2</v>
      </c>
      <c r="U64" s="24">
        <v>-7.48781568454433E-2</v>
      </c>
      <c r="V64" s="24">
        <f t="shared" si="3"/>
        <v>-0.18960843633984031</v>
      </c>
      <c r="W64" s="24">
        <v>0.43013698630034902</v>
      </c>
      <c r="X64" s="24">
        <f t="shared" si="4"/>
        <v>0.32638911695874401</v>
      </c>
      <c r="Y64" s="24">
        <v>-0.14531313958286801</v>
      </c>
      <c r="Z64" s="24">
        <f t="shared" si="5"/>
        <v>-0.14868879477035107</v>
      </c>
      <c r="AA64" s="24">
        <v>0.17633802816824801</v>
      </c>
      <c r="AB64" s="24">
        <f t="shared" si="6"/>
        <v>0.11255655946668461</v>
      </c>
      <c r="AC64" s="24">
        <v>1.32</v>
      </c>
      <c r="AD64" s="24">
        <f t="shared" si="7"/>
        <v>0.72741998792160312</v>
      </c>
      <c r="AE64" s="24">
        <v>2.31955484896665</v>
      </c>
      <c r="AF64" s="24">
        <f t="shared" si="8"/>
        <v>1.8730937228182989</v>
      </c>
      <c r="AG64" s="24">
        <v>2.3900688373949399</v>
      </c>
      <c r="AH64" s="24">
        <f t="shared" si="9"/>
        <v>1.843057165535867</v>
      </c>
      <c r="AI64" s="24">
        <v>1.2348787275259401</v>
      </c>
      <c r="AJ64" s="24">
        <f t="shared" si="10"/>
        <v>0.54272580854012809</v>
      </c>
      <c r="AK64" s="24">
        <v>1.4414879260887401</v>
      </c>
      <c r="AL64" s="24">
        <f t="shared" si="11"/>
        <v>-0.22722324624424983</v>
      </c>
      <c r="AM64" s="24">
        <v>10.2263560954854</v>
      </c>
      <c r="AN64" s="24">
        <f t="shared" si="12"/>
        <v>6.9527299914136602</v>
      </c>
      <c r="AO64" s="25">
        <v>60.688607079209802</v>
      </c>
      <c r="AQ64" s="21">
        <v>0.19587628866080201</v>
      </c>
      <c r="AR64" s="21">
        <v>-0.18898240244830999</v>
      </c>
      <c r="AS64" s="21">
        <v>0.61870503597136095</v>
      </c>
      <c r="AT64" s="21">
        <v>-0.41596638655464602</v>
      </c>
      <c r="AU64" s="26">
        <v>8</v>
      </c>
      <c r="AV64" s="26">
        <v>4</v>
      </c>
      <c r="AW64" s="27">
        <v>4.0801255015176103</v>
      </c>
      <c r="AX64" s="21">
        <v>6.2598984457799794E-2</v>
      </c>
      <c r="AY64" s="21">
        <v>-0.58974358974373897</v>
      </c>
      <c r="AZ64" s="28">
        <v>43846</v>
      </c>
      <c r="BA64" s="28">
        <v>43922</v>
      </c>
      <c r="BB64" s="26">
        <v>124</v>
      </c>
      <c r="BC64" s="28">
        <v>44036</v>
      </c>
    </row>
    <row r="65" spans="2:55" x14ac:dyDescent="0.25">
      <c r="B65" s="17" t="s">
        <v>71</v>
      </c>
      <c r="C65" s="18" t="s">
        <v>143</v>
      </c>
      <c r="D65" s="18" t="s">
        <v>215</v>
      </c>
      <c r="E65" s="18" t="s">
        <v>264</v>
      </c>
      <c r="F65" s="67">
        <v>29547378.447999999</v>
      </c>
      <c r="G65" s="22">
        <v>44117</v>
      </c>
      <c r="H65" s="64">
        <v>602</v>
      </c>
      <c r="I65" s="64">
        <v>602</v>
      </c>
      <c r="J65" s="21">
        <f t="shared" si="0"/>
        <v>1</v>
      </c>
      <c r="K65" s="22">
        <v>44117</v>
      </c>
      <c r="L65" s="64">
        <v>878.31799999999998</v>
      </c>
      <c r="M65" s="64">
        <v>1160.96116528893</v>
      </c>
      <c r="N65" s="21">
        <f t="shared" si="13"/>
        <v>0.75654382442793577</v>
      </c>
      <c r="O65" s="23">
        <v>97</v>
      </c>
      <c r="P65" s="23">
        <v>79.210743801668301</v>
      </c>
      <c r="Q65" s="21">
        <f t="shared" si="1"/>
        <v>1.224581355313028</v>
      </c>
      <c r="S65" s="24">
        <v>3.3333333340124201E-3</v>
      </c>
      <c r="T65" s="24">
        <f t="shared" si="2"/>
        <v>3.1039920395415027E-4</v>
      </c>
      <c r="U65" s="24">
        <v>0.17923604309558899</v>
      </c>
      <c r="V65" s="24">
        <f t="shared" si="3"/>
        <v>6.4505763601191993E-2</v>
      </c>
      <c r="W65" s="24">
        <v>0.82497932357713599</v>
      </c>
      <c r="X65" s="24">
        <f t="shared" si="4"/>
        <v>0.72123145423553103</v>
      </c>
      <c r="Y65" s="24">
        <v>0.180392156862654</v>
      </c>
      <c r="Z65" s="24">
        <f t="shared" si="5"/>
        <v>0.17701650167517094</v>
      </c>
      <c r="AA65" s="24">
        <v>0.248299922677688</v>
      </c>
      <c r="AB65" s="24">
        <f t="shared" si="6"/>
        <v>0.1845184539761246</v>
      </c>
      <c r="AC65" s="24">
        <v>0.86705377484089696</v>
      </c>
      <c r="AD65" s="24">
        <f t="shared" si="7"/>
        <v>0.27447376276250002</v>
      </c>
      <c r="AE65" s="24">
        <v>1.0120113660558101</v>
      </c>
      <c r="AF65" s="24">
        <f t="shared" si="8"/>
        <v>0.56555023990745912</v>
      </c>
      <c r="AG65" s="24">
        <v>1.5534425367182101</v>
      </c>
      <c r="AH65" s="24">
        <f t="shared" si="9"/>
        <v>1.0064308648591371</v>
      </c>
      <c r="AI65" s="24">
        <v>2.7780389285273901</v>
      </c>
      <c r="AJ65" s="24">
        <f t="shared" si="10"/>
        <v>2.0858860095415781</v>
      </c>
      <c r="AK65" s="24"/>
      <c r="AL65" s="24" t="str">
        <f t="shared" si="11"/>
        <v/>
      </c>
      <c r="AM65" s="24"/>
      <c r="AN65" s="24" t="str">
        <f t="shared" si="12"/>
        <v/>
      </c>
      <c r="AO65" s="25">
        <v>54.463060173380697</v>
      </c>
      <c r="AQ65" s="21">
        <v>0.171314741033711</v>
      </c>
      <c r="AR65" s="21">
        <v>-0.173913043478096</v>
      </c>
      <c r="AS65" s="21">
        <v>0.41156462585262499</v>
      </c>
      <c r="AT65" s="21">
        <v>-0.139784946237342</v>
      </c>
      <c r="AU65" s="26">
        <v>7</v>
      </c>
      <c r="AV65" s="26">
        <v>5</v>
      </c>
      <c r="AW65" s="27">
        <v>1.8961983661720301</v>
      </c>
      <c r="AX65" s="21">
        <v>5.6543513834694699E-2</v>
      </c>
      <c r="AY65" s="21">
        <v>-0.53144266337854795</v>
      </c>
      <c r="AZ65" s="28">
        <v>43850</v>
      </c>
      <c r="BA65" s="28">
        <v>43908</v>
      </c>
      <c r="BB65" s="26">
        <v>64</v>
      </c>
      <c r="BC65" s="28">
        <v>43949</v>
      </c>
    </row>
    <row r="66" spans="2:55" x14ac:dyDescent="0.25">
      <c r="B66" s="17" t="s">
        <v>72</v>
      </c>
      <c r="C66" s="18" t="s">
        <v>144</v>
      </c>
      <c r="D66" s="18" t="s">
        <v>216</v>
      </c>
      <c r="E66" s="18" t="s">
        <v>265</v>
      </c>
      <c r="F66" s="67">
        <v>17704389.663312498</v>
      </c>
      <c r="G66" s="22">
        <v>44117</v>
      </c>
      <c r="H66" s="64">
        <v>87.900000000023297</v>
      </c>
      <c r="I66" s="64">
        <v>115</v>
      </c>
      <c r="J66" s="21">
        <f t="shared" si="0"/>
        <v>0.76434782608715912</v>
      </c>
      <c r="K66" s="22">
        <v>43959</v>
      </c>
      <c r="L66" s="64">
        <v>553.44799999999998</v>
      </c>
      <c r="M66" s="64">
        <v>1303.54612809944</v>
      </c>
      <c r="N66" s="21">
        <f t="shared" si="13"/>
        <v>0.42457108963755874</v>
      </c>
      <c r="O66" s="23">
        <v>63</v>
      </c>
      <c r="P66" s="23">
        <v>110.438016528962</v>
      </c>
      <c r="Q66" s="21">
        <f t="shared" si="1"/>
        <v>0.57045573598724009</v>
      </c>
      <c r="S66" s="24">
        <v>-1.8973214285324499E-2</v>
      </c>
      <c r="T66" s="24">
        <f t="shared" si="2"/>
        <v>-2.199614841538277E-2</v>
      </c>
      <c r="U66" s="24">
        <v>-1.34680134679002E-2</v>
      </c>
      <c r="V66" s="24">
        <f t="shared" si="3"/>
        <v>-0.12819829296229721</v>
      </c>
      <c r="W66" s="24">
        <v>0.52604166666802499</v>
      </c>
      <c r="X66" s="24">
        <f t="shared" si="4"/>
        <v>0.42229379732641997</v>
      </c>
      <c r="Y66" s="24">
        <v>-4.1439476553059601E-2</v>
      </c>
      <c r="Z66" s="24">
        <f t="shared" si="5"/>
        <v>-4.4815131740542663E-2</v>
      </c>
      <c r="AA66" s="24">
        <v>-0.116582914572937</v>
      </c>
      <c r="AB66" s="24">
        <f t="shared" si="6"/>
        <v>-0.18036438327450038</v>
      </c>
      <c r="AC66" s="24">
        <v>8.51851851858373E-2</v>
      </c>
      <c r="AD66" s="24">
        <f t="shared" si="7"/>
        <v>-0.50739482689255966</v>
      </c>
      <c r="AE66" s="24">
        <v>1.06823529411806</v>
      </c>
      <c r="AF66" s="24">
        <f t="shared" si="8"/>
        <v>0.62177416796970897</v>
      </c>
      <c r="AG66" s="24">
        <v>0.831250000001164</v>
      </c>
      <c r="AH66" s="24">
        <f t="shared" si="9"/>
        <v>0.28423832814209105</v>
      </c>
      <c r="AI66" s="24">
        <v>0.31586826347309399</v>
      </c>
      <c r="AJ66" s="24">
        <f t="shared" si="10"/>
        <v>-0.376284655512718</v>
      </c>
      <c r="AK66" s="24">
        <v>5.1153741193047601E-2</v>
      </c>
      <c r="AL66" s="24">
        <f t="shared" si="11"/>
        <v>-1.6175574311399423</v>
      </c>
      <c r="AM66" s="24">
        <v>1.91519970891066</v>
      </c>
      <c r="AN66" s="24">
        <f t="shared" si="12"/>
        <v>-1.3584263951610798</v>
      </c>
      <c r="AO66" s="25">
        <v>55.384594175731799</v>
      </c>
      <c r="AQ66" s="21">
        <v>0.14893617021341901</v>
      </c>
      <c r="AR66" s="21">
        <v>-7.8244274809549097E-2</v>
      </c>
      <c r="AS66" s="21">
        <v>1.18992248062161</v>
      </c>
      <c r="AT66" s="21">
        <v>-0.15409836065649901</v>
      </c>
      <c r="AU66" s="26">
        <v>5</v>
      </c>
      <c r="AV66" s="26">
        <v>7</v>
      </c>
      <c r="AW66" s="27">
        <v>1.88632057245013</v>
      </c>
      <c r="AX66" s="21">
        <v>5.82474954206555E-2</v>
      </c>
      <c r="AY66" s="21">
        <v>-0.41101152368763</v>
      </c>
      <c r="AZ66" s="28">
        <v>43845</v>
      </c>
      <c r="BA66" s="28">
        <v>43908</v>
      </c>
      <c r="BB66" s="26">
        <v>56</v>
      </c>
      <c r="BC66" s="28">
        <v>43934</v>
      </c>
    </row>
    <row r="67" spans="2:55" x14ac:dyDescent="0.25">
      <c r="B67" s="17" t="s">
        <v>73</v>
      </c>
      <c r="C67" s="18" t="s">
        <v>145</v>
      </c>
      <c r="D67" s="18" t="s">
        <v>217</v>
      </c>
      <c r="E67" s="18" t="s">
        <v>264</v>
      </c>
      <c r="F67" s="67">
        <v>3528242.0861992198</v>
      </c>
      <c r="G67" s="22">
        <v>44117</v>
      </c>
      <c r="H67" s="64">
        <v>15.899999999994201</v>
      </c>
      <c r="I67" s="64">
        <v>20.399999999994201</v>
      </c>
      <c r="J67" s="21">
        <f t="shared" si="0"/>
        <v>0.77941176470581963</v>
      </c>
      <c r="K67" s="22">
        <v>44067</v>
      </c>
      <c r="L67" s="64">
        <v>5082.3580000000002</v>
      </c>
      <c r="M67" s="64">
        <v>5101.2300495834397</v>
      </c>
      <c r="N67" s="21">
        <f t="shared" si="13"/>
        <v>0.99630049039153201</v>
      </c>
      <c r="O67" s="23">
        <v>501</v>
      </c>
      <c r="P67" s="23">
        <v>480.45041322335601</v>
      </c>
      <c r="Q67" s="21">
        <f t="shared" si="1"/>
        <v>1.0427715040117798</v>
      </c>
      <c r="S67" s="24">
        <v>-2.7522935780325501E-2</v>
      </c>
      <c r="T67" s="24">
        <f t="shared" si="2"/>
        <v>-3.0545869910383772E-2</v>
      </c>
      <c r="U67" s="24">
        <v>-3.92749244711013E-2</v>
      </c>
      <c r="V67" s="24">
        <f t="shared" si="3"/>
        <v>-0.1540052039654983</v>
      </c>
      <c r="W67" s="24">
        <v>2.5333333333325601</v>
      </c>
      <c r="X67" s="24">
        <f t="shared" si="4"/>
        <v>2.4295854639909549</v>
      </c>
      <c r="Y67" s="24">
        <v>-0.121546961326239</v>
      </c>
      <c r="Z67" s="24">
        <f t="shared" si="5"/>
        <v>-0.12492261651372207</v>
      </c>
      <c r="AA67" s="24">
        <v>6.32911392312963E-3</v>
      </c>
      <c r="AB67" s="24">
        <f t="shared" si="6"/>
        <v>-5.7452354778433766E-2</v>
      </c>
      <c r="AC67" s="24">
        <v>1.2331460674142001</v>
      </c>
      <c r="AD67" s="24">
        <f t="shared" si="7"/>
        <v>0.64056605533580313</v>
      </c>
      <c r="AE67" s="24">
        <v>4.1791530944593296</v>
      </c>
      <c r="AF67" s="24">
        <f t="shared" si="8"/>
        <v>3.7326919683109785</v>
      </c>
      <c r="AG67" s="24">
        <v>6.6916099773254203</v>
      </c>
      <c r="AH67" s="24">
        <f t="shared" si="9"/>
        <v>6.1445983054663476</v>
      </c>
      <c r="AI67" s="24">
        <v>3.8946608946658698</v>
      </c>
      <c r="AJ67" s="24">
        <f t="shared" si="10"/>
        <v>3.2025079756800579</v>
      </c>
      <c r="AK67" s="24">
        <v>2.6461356551665798</v>
      </c>
      <c r="AL67" s="24">
        <f t="shared" si="11"/>
        <v>0.97742448283358985</v>
      </c>
      <c r="AM67" s="24">
        <v>7.5012531328387597</v>
      </c>
      <c r="AN67" s="24">
        <f t="shared" si="12"/>
        <v>4.2276270287670199</v>
      </c>
      <c r="AO67" s="25">
        <v>81.615508189075598</v>
      </c>
      <c r="AQ67" s="21">
        <v>0.30280373831919899</v>
      </c>
      <c r="AR67" s="21">
        <v>-0.117043121149472</v>
      </c>
      <c r="AS67" s="21">
        <v>2.04672897195909</v>
      </c>
      <c r="AT67" s="21">
        <v>-0.154262516915042</v>
      </c>
      <c r="AU67" s="26">
        <v>5</v>
      </c>
      <c r="AV67" s="26">
        <v>7</v>
      </c>
      <c r="AW67" s="27">
        <v>6.8269737263472097</v>
      </c>
      <c r="AX67" s="21">
        <v>8.8071793597919196E-2</v>
      </c>
      <c r="AY67" s="21">
        <v>-0.44871794871753101</v>
      </c>
      <c r="AZ67" s="28">
        <v>43844</v>
      </c>
      <c r="BA67" s="28">
        <v>43908</v>
      </c>
      <c r="BB67" s="26">
        <v>61</v>
      </c>
      <c r="BC67" s="28">
        <v>43938</v>
      </c>
    </row>
    <row r="68" spans="2:55" x14ac:dyDescent="0.25">
      <c r="B68" s="17" t="s">
        <v>74</v>
      </c>
      <c r="C68" s="18" t="s">
        <v>146</v>
      </c>
      <c r="D68" s="18" t="s">
        <v>218</v>
      </c>
      <c r="E68" s="18" t="s">
        <v>266</v>
      </c>
      <c r="F68" s="67">
        <v>110398429.3275</v>
      </c>
      <c r="G68" s="22">
        <v>44117</v>
      </c>
      <c r="H68" s="64">
        <v>71.099999999976703</v>
      </c>
      <c r="I68" s="64">
        <v>71.099999999976703</v>
      </c>
      <c r="J68" s="21">
        <f t="shared" si="0"/>
        <v>1</v>
      </c>
      <c r="K68" s="22">
        <v>44117</v>
      </c>
      <c r="L68" s="64">
        <v>173213.58900000001</v>
      </c>
      <c r="M68" s="64">
        <v>55649.592830566398</v>
      </c>
      <c r="N68" s="21">
        <f t="shared" si="13"/>
        <v>3.1125760349653406</v>
      </c>
      <c r="O68" s="23">
        <v>1815</v>
      </c>
      <c r="P68" s="23">
        <v>1178.9958677683001</v>
      </c>
      <c r="Q68" s="21">
        <f t="shared" si="1"/>
        <v>1.5394455991059415</v>
      </c>
      <c r="S68" s="24">
        <v>6.6766691672455594E-2</v>
      </c>
      <c r="T68" s="24">
        <f t="shared" si="2"/>
        <v>6.374375754239732E-2</v>
      </c>
      <c r="U68" s="24">
        <v>0.19195305951318001</v>
      </c>
      <c r="V68" s="24">
        <f t="shared" si="3"/>
        <v>7.7222780018783008E-2</v>
      </c>
      <c r="W68" s="24">
        <v>0.42771084337262399</v>
      </c>
      <c r="X68" s="24">
        <f t="shared" si="4"/>
        <v>0.32396297403101898</v>
      </c>
      <c r="Y68" s="24">
        <v>0.16652994257485301</v>
      </c>
      <c r="Z68" s="24">
        <f t="shared" si="5"/>
        <v>0.16315428738736995</v>
      </c>
      <c r="AA68" s="24">
        <v>0.388671875</v>
      </c>
      <c r="AB68" s="24">
        <f t="shared" si="6"/>
        <v>0.32489040629843657</v>
      </c>
      <c r="AC68" s="24">
        <v>0.69892473118263299</v>
      </c>
      <c r="AD68" s="24">
        <f t="shared" si="7"/>
        <v>0.10634471910423604</v>
      </c>
      <c r="AE68" s="24">
        <v>0.51923076923063505</v>
      </c>
      <c r="AF68" s="24">
        <f t="shared" si="8"/>
        <v>7.2769643082284063E-2</v>
      </c>
      <c r="AG68" s="24">
        <v>0.58528428093646701</v>
      </c>
      <c r="AH68" s="24">
        <f t="shared" si="9"/>
        <v>3.8272609077394049E-2</v>
      </c>
      <c r="AI68" s="24">
        <v>0.51437699680333004</v>
      </c>
      <c r="AJ68" s="24">
        <f t="shared" si="10"/>
        <v>-0.17777592218248195</v>
      </c>
      <c r="AK68" s="24">
        <v>2.6461538461502601</v>
      </c>
      <c r="AL68" s="24">
        <f t="shared" si="11"/>
        <v>0.97744267381727012</v>
      </c>
      <c r="AM68" s="24">
        <v>8.8165639084298206</v>
      </c>
      <c r="AN68" s="24">
        <f t="shared" si="12"/>
        <v>5.5429378043580808</v>
      </c>
      <c r="AO68" s="25">
        <v>62.325957141933003</v>
      </c>
      <c r="AQ68" s="21">
        <v>0.180494905385713</v>
      </c>
      <c r="AR68" s="21">
        <v>-0.13340935005631799</v>
      </c>
      <c r="AS68" s="21">
        <v>0.28991596638661599</v>
      </c>
      <c r="AT68" s="21">
        <v>-0.17500000000029101</v>
      </c>
      <c r="AU68" s="26">
        <v>7</v>
      </c>
      <c r="AV68" s="26">
        <v>5</v>
      </c>
      <c r="AW68" s="27">
        <v>0.77066430425748</v>
      </c>
      <c r="AX68" s="21">
        <v>6.4884328655607504E-2</v>
      </c>
      <c r="AY68" s="21">
        <v>-0.36423841059615403</v>
      </c>
      <c r="AZ68" s="28">
        <v>43773</v>
      </c>
      <c r="BA68" s="28">
        <v>43909</v>
      </c>
      <c r="BB68" s="26">
        <v>122</v>
      </c>
      <c r="BC68" s="28">
        <v>43962</v>
      </c>
    </row>
    <row r="69" spans="2:55" x14ac:dyDescent="0.25">
      <c r="B69" s="17" t="s">
        <v>75</v>
      </c>
      <c r="C69" s="18" t="s">
        <v>147</v>
      </c>
      <c r="D69" s="18" t="s">
        <v>219</v>
      </c>
      <c r="E69" s="18" t="s">
        <v>266</v>
      </c>
      <c r="F69" s="67">
        <v>31192264.7344063</v>
      </c>
      <c r="G69" s="22">
        <v>44117</v>
      </c>
      <c r="H69" s="64">
        <v>11.1999999999971</v>
      </c>
      <c r="I69" s="64">
        <v>19.799999999988401</v>
      </c>
      <c r="J69" s="21">
        <f t="shared" si="0"/>
        <v>0.5656565656567506</v>
      </c>
      <c r="K69" s="22">
        <v>43836</v>
      </c>
      <c r="L69" s="64">
        <v>898.78800000000001</v>
      </c>
      <c r="M69" s="64">
        <v>1976.6617933883699</v>
      </c>
      <c r="N69" s="21">
        <f t="shared" si="13"/>
        <v>0.45469994057977337</v>
      </c>
      <c r="O69" s="23">
        <v>148</v>
      </c>
      <c r="P69" s="23">
        <v>165.615702479379</v>
      </c>
      <c r="Q69" s="21">
        <f t="shared" si="1"/>
        <v>0.89363507073508108</v>
      </c>
      <c r="S69" s="24">
        <v>-4.4444444447435697E-3</v>
      </c>
      <c r="T69" s="24">
        <f t="shared" si="2"/>
        <v>-7.46737857480184E-3</v>
      </c>
      <c r="U69" s="24">
        <v>-4.2735042735366699E-2</v>
      </c>
      <c r="V69" s="24">
        <f t="shared" si="3"/>
        <v>-0.1574653222297637</v>
      </c>
      <c r="W69" s="24">
        <v>-0.38630136986263103</v>
      </c>
      <c r="X69" s="24">
        <f t="shared" si="4"/>
        <v>-0.49004923920423604</v>
      </c>
      <c r="Y69" s="24">
        <v>-0.118110236220673</v>
      </c>
      <c r="Z69" s="24">
        <f t="shared" si="5"/>
        <v>-0.12148589140815606</v>
      </c>
      <c r="AA69" s="24">
        <v>-9.6774193548335496E-2</v>
      </c>
      <c r="AB69" s="24">
        <f t="shared" si="6"/>
        <v>-0.1605556622498989</v>
      </c>
      <c r="AC69" s="24">
        <v>2.7522935779415999E-2</v>
      </c>
      <c r="AD69" s="24">
        <f t="shared" si="7"/>
        <v>-0.56505707629898094</v>
      </c>
      <c r="AE69" s="24">
        <v>0</v>
      </c>
      <c r="AF69" s="24">
        <f t="shared" si="8"/>
        <v>-0.44646112614835098</v>
      </c>
      <c r="AG69" s="24">
        <v>8.7378640775568797E-2</v>
      </c>
      <c r="AH69" s="24">
        <f t="shared" si="9"/>
        <v>-0.45963303108350417</v>
      </c>
      <c r="AI69" s="24">
        <v>-0.18545454545441301</v>
      </c>
      <c r="AJ69" s="24">
        <f t="shared" si="10"/>
        <v>-0.87760746444022497</v>
      </c>
      <c r="AK69" s="24">
        <v>1.4347826086962601</v>
      </c>
      <c r="AL69" s="24">
        <f t="shared" si="11"/>
        <v>-0.23392856363672987</v>
      </c>
      <c r="AM69" s="24"/>
      <c r="AN69" s="24" t="str">
        <f t="shared" si="12"/>
        <v/>
      </c>
      <c r="AO69" s="25">
        <v>78.237375583732501</v>
      </c>
      <c r="AQ69" s="21">
        <v>0.20344827586261099</v>
      </c>
      <c r="AR69" s="21">
        <v>-0.17396184062905401</v>
      </c>
      <c r="AS69" s="21">
        <v>0.726998491703998</v>
      </c>
      <c r="AT69" s="21">
        <v>-0.47588932806334899</v>
      </c>
      <c r="AU69" s="26">
        <v>5</v>
      </c>
      <c r="AV69" s="26">
        <v>7</v>
      </c>
      <c r="AW69" s="27">
        <v>0.13622475766283099</v>
      </c>
      <c r="AX69" s="21">
        <v>8.2129724185942901E-2</v>
      </c>
      <c r="AY69" s="21">
        <v>-0.70707070706994302</v>
      </c>
      <c r="AZ69" s="28">
        <v>43773</v>
      </c>
      <c r="BA69" s="28">
        <v>43908</v>
      </c>
      <c r="BB69" s="26"/>
      <c r="BC69" s="28"/>
    </row>
    <row r="70" spans="2:55" x14ac:dyDescent="0.25">
      <c r="B70" s="17" t="s">
        <v>76</v>
      </c>
      <c r="C70" s="18" t="s">
        <v>148</v>
      </c>
      <c r="D70" s="18" t="s">
        <v>220</v>
      </c>
      <c r="E70" s="18" t="s">
        <v>248</v>
      </c>
      <c r="F70" s="67">
        <v>54573.349000000002</v>
      </c>
      <c r="G70" s="22">
        <v>44117</v>
      </c>
      <c r="H70" s="64">
        <v>8.5</v>
      </c>
      <c r="I70" s="64">
        <v>9.6999999999970896</v>
      </c>
      <c r="J70" s="21">
        <f t="shared" si="0"/>
        <v>0.87628865979407733</v>
      </c>
      <c r="K70" s="22">
        <v>43829</v>
      </c>
      <c r="L70" s="64">
        <v>12.427</v>
      </c>
      <c r="M70" s="64">
        <v>10.9736983471066</v>
      </c>
      <c r="N70" s="21">
        <f t="shared" si="13"/>
        <v>1.1324349920076477</v>
      </c>
      <c r="O70" s="23">
        <v>3</v>
      </c>
      <c r="P70" s="23">
        <v>2.47520661156886</v>
      </c>
      <c r="Q70" s="21">
        <f t="shared" si="1"/>
        <v>1.2120200333896614</v>
      </c>
      <c r="S70" s="24">
        <v>-2.2988505746980099E-2</v>
      </c>
      <c r="T70" s="24">
        <f t="shared" si="2"/>
        <v>-2.601143987703837E-2</v>
      </c>
      <c r="U70" s="24">
        <v>-1.1627906977082599E-2</v>
      </c>
      <c r="V70" s="24">
        <f t="shared" si="3"/>
        <v>-0.12635818647147959</v>
      </c>
      <c r="W70" s="24">
        <v>-0.123711340205773</v>
      </c>
      <c r="X70" s="24">
        <f t="shared" si="4"/>
        <v>-0.227459209547378</v>
      </c>
      <c r="Y70" s="24">
        <v>-9.57446808506211E-2</v>
      </c>
      <c r="Z70" s="24">
        <f t="shared" si="5"/>
        <v>-9.9120336038104162E-2</v>
      </c>
      <c r="AA70" s="24">
        <v>3.6585365853170501E-2</v>
      </c>
      <c r="AB70" s="24">
        <f t="shared" si="6"/>
        <v>-2.7196102848392897E-2</v>
      </c>
      <c r="AC70" s="24">
        <v>0.22302158273494599</v>
      </c>
      <c r="AD70" s="24">
        <f t="shared" si="7"/>
        <v>-0.36955842934345096</v>
      </c>
      <c r="AE70" s="24">
        <v>0.25</v>
      </c>
      <c r="AF70" s="24">
        <f t="shared" si="8"/>
        <v>-0.19646112614835098</v>
      </c>
      <c r="AG70" s="24">
        <v>-5.5555555555692998E-2</v>
      </c>
      <c r="AH70" s="24">
        <f t="shared" si="9"/>
        <v>-0.60256722741476598</v>
      </c>
      <c r="AI70" s="24">
        <v>-0.27038626609370098</v>
      </c>
      <c r="AJ70" s="24">
        <f t="shared" si="10"/>
        <v>-0.96253918507951297</v>
      </c>
      <c r="AK70" s="24">
        <v>-0.285714285713912</v>
      </c>
      <c r="AL70" s="24">
        <f t="shared" si="11"/>
        <v>-1.9544254580469018</v>
      </c>
      <c r="AM70" s="24">
        <v>1.0481927710829799</v>
      </c>
      <c r="AN70" s="24">
        <f t="shared" si="12"/>
        <v>-2.2254333329887599</v>
      </c>
      <c r="AO70" s="25"/>
      <c r="AQ70" s="21">
        <v>0.162500000000291</v>
      </c>
      <c r="AR70" s="21">
        <v>-0.100000000000437</v>
      </c>
      <c r="AS70" s="21">
        <v>0.258941344778577</v>
      </c>
      <c r="AT70" s="21">
        <v>-0.22333333333343</v>
      </c>
      <c r="AU70" s="26">
        <v>6</v>
      </c>
      <c r="AV70" s="26">
        <v>5</v>
      </c>
      <c r="AW70" s="27"/>
      <c r="AX70" s="21"/>
      <c r="AY70" s="21">
        <v>-0.30927835051552399</v>
      </c>
      <c r="AZ70" s="28">
        <v>43829</v>
      </c>
      <c r="BA70" s="28">
        <v>43909</v>
      </c>
      <c r="BB70" s="26"/>
      <c r="BC70" s="28"/>
    </row>
    <row r="71" spans="2:55" x14ac:dyDescent="0.25">
      <c r="B71" s="17" t="s">
        <v>77</v>
      </c>
      <c r="C71" s="18" t="s">
        <v>149</v>
      </c>
      <c r="D71" s="18" t="s">
        <v>221</v>
      </c>
      <c r="E71" s="18" t="s">
        <v>267</v>
      </c>
      <c r="F71" s="67">
        <v>14492439.453593699</v>
      </c>
      <c r="G71" s="22">
        <v>44117</v>
      </c>
      <c r="H71" s="64">
        <v>99.900000000023297</v>
      </c>
      <c r="I71" s="64">
        <v>124</v>
      </c>
      <c r="J71" s="21">
        <f t="shared" si="0"/>
        <v>0.80564516129051045</v>
      </c>
      <c r="K71" s="22">
        <v>44057</v>
      </c>
      <c r="L71" s="64">
        <v>49.95</v>
      </c>
      <c r="M71" s="64">
        <v>42.979933884322598</v>
      </c>
      <c r="N71" s="21">
        <f t="shared" si="13"/>
        <v>1.1621702381961971</v>
      </c>
      <c r="O71" s="23">
        <v>1</v>
      </c>
      <c r="P71" s="23">
        <v>3.5371900826430598</v>
      </c>
      <c r="Q71" s="21">
        <f t="shared" si="1"/>
        <v>0.28271028037395712</v>
      </c>
      <c r="S71" s="24">
        <v>-1.0000000002037301E-3</v>
      </c>
      <c r="T71" s="24">
        <f t="shared" si="2"/>
        <v>-4.0229341302619997E-3</v>
      </c>
      <c r="U71" s="24">
        <v>9.7802197802666302E-2</v>
      </c>
      <c r="V71" s="24">
        <f t="shared" si="3"/>
        <v>-1.6928081691730698E-2</v>
      </c>
      <c r="W71" s="24">
        <v>0.816363636364695</v>
      </c>
      <c r="X71" s="24">
        <f t="shared" si="4"/>
        <v>0.71261576702309004</v>
      </c>
      <c r="Y71" s="24">
        <v>-4.8571428571449402E-2</v>
      </c>
      <c r="Z71" s="24">
        <f t="shared" si="5"/>
        <v>-5.1947083758932464E-2</v>
      </c>
      <c r="AA71" s="24">
        <v>0.11000000000058199</v>
      </c>
      <c r="AB71" s="24">
        <f t="shared" si="6"/>
        <v>4.6218531299018595E-2</v>
      </c>
      <c r="AC71" s="24">
        <v>1.14838709677453</v>
      </c>
      <c r="AD71" s="24">
        <f t="shared" si="7"/>
        <v>0.55580708469613305</v>
      </c>
      <c r="AE71" s="24">
        <v>2.0272727272752702</v>
      </c>
      <c r="AF71" s="24">
        <f t="shared" si="8"/>
        <v>1.5808116011269191</v>
      </c>
      <c r="AG71" s="24">
        <v>1.22332165764296</v>
      </c>
      <c r="AH71" s="24">
        <f t="shared" si="9"/>
        <v>0.67630998578388701</v>
      </c>
      <c r="AI71" s="24">
        <v>2.1726473877532402</v>
      </c>
      <c r="AJ71" s="24">
        <f t="shared" si="10"/>
        <v>1.4804944687674282</v>
      </c>
      <c r="AK71" s="24">
        <v>4.4568990434706199</v>
      </c>
      <c r="AL71" s="24">
        <f t="shared" si="11"/>
        <v>2.7881878711376302</v>
      </c>
      <c r="AM71" s="24">
        <v>6.9762369799800199</v>
      </c>
      <c r="AN71" s="24">
        <f t="shared" si="12"/>
        <v>3.7026108759082801</v>
      </c>
      <c r="AO71" s="25">
        <v>57.2340532121016</v>
      </c>
      <c r="AQ71" s="21">
        <v>0.17123287671158299</v>
      </c>
      <c r="AR71" s="21">
        <v>-0.105999999999767</v>
      </c>
      <c r="AS71" s="21">
        <v>0.51162790697708305</v>
      </c>
      <c r="AT71" s="21">
        <v>-0.166666666666861</v>
      </c>
      <c r="AU71" s="26">
        <v>8</v>
      </c>
      <c r="AV71" s="26">
        <v>4</v>
      </c>
      <c r="AW71" s="27">
        <v>3.2713053346306</v>
      </c>
      <c r="AX71" s="21">
        <v>6.0090195956799999E-2</v>
      </c>
      <c r="AY71" s="21">
        <v>-0.38593974174989898</v>
      </c>
      <c r="AZ71" s="28">
        <v>43844</v>
      </c>
      <c r="BA71" s="28">
        <v>43928</v>
      </c>
      <c r="BB71" s="26">
        <v>76</v>
      </c>
      <c r="BC71" s="28">
        <v>43962</v>
      </c>
    </row>
    <row r="72" spans="2:55" x14ac:dyDescent="0.25">
      <c r="B72" s="17" t="s">
        <v>78</v>
      </c>
      <c r="C72" s="18" t="s">
        <v>150</v>
      </c>
      <c r="D72" s="18" t="s">
        <v>222</v>
      </c>
      <c r="E72" s="18" t="s">
        <v>268</v>
      </c>
      <c r="F72" s="67">
        <v>8543931</v>
      </c>
      <c r="G72" s="22">
        <v>44117</v>
      </c>
      <c r="H72" s="64">
        <v>121</v>
      </c>
      <c r="I72" s="64">
        <v>159.25</v>
      </c>
      <c r="J72" s="21">
        <f t="shared" si="0"/>
        <v>0.75981161695447408</v>
      </c>
      <c r="K72" s="22">
        <v>44007</v>
      </c>
      <c r="L72" s="64">
        <v>2205.3580000000002</v>
      </c>
      <c r="M72" s="64">
        <v>2210.58422314072</v>
      </c>
      <c r="N72" s="21">
        <f t="shared" si="13"/>
        <v>0.99763581813078595</v>
      </c>
      <c r="O72" s="23">
        <v>148</v>
      </c>
      <c r="P72" s="23">
        <v>113.690082644578</v>
      </c>
      <c r="Q72" s="21">
        <f t="shared" si="1"/>
        <v>1.3017846109117792</v>
      </c>
      <c r="S72" s="24">
        <v>-1.62601626016112E-2</v>
      </c>
      <c r="T72" s="24">
        <f t="shared" si="2"/>
        <v>-1.9283096731669471E-2</v>
      </c>
      <c r="U72" s="24">
        <v>-6.0194174757270999E-2</v>
      </c>
      <c r="V72" s="24">
        <f t="shared" si="3"/>
        <v>-0.174924454251668</v>
      </c>
      <c r="W72" s="24">
        <v>4.7619047618354698E-2</v>
      </c>
      <c r="X72" s="24">
        <f t="shared" si="4"/>
        <v>-5.6128821723250302E-2</v>
      </c>
      <c r="Y72" s="24">
        <v>-6.9230769230707701E-2</v>
      </c>
      <c r="Z72" s="24">
        <f t="shared" si="5"/>
        <v>-7.2606424418190763E-2</v>
      </c>
      <c r="AA72" s="24">
        <v>-0.12949640287755801</v>
      </c>
      <c r="AB72" s="24">
        <f t="shared" si="6"/>
        <v>-0.19327787157912141</v>
      </c>
      <c r="AC72" s="24">
        <v>0.22469635627378001</v>
      </c>
      <c r="AD72" s="24">
        <f t="shared" si="7"/>
        <v>-0.3678836558046169</v>
      </c>
      <c r="AE72" s="24">
        <v>0.55128205128130503</v>
      </c>
      <c r="AF72" s="24">
        <f t="shared" si="8"/>
        <v>0.10482092513295405</v>
      </c>
      <c r="AG72" s="24">
        <v>0.181133257581678</v>
      </c>
      <c r="AH72" s="24">
        <f t="shared" si="9"/>
        <v>-0.36587841427739498</v>
      </c>
      <c r="AI72" s="24">
        <v>-6.8780159957022996E-2</v>
      </c>
      <c r="AJ72" s="24">
        <f t="shared" si="10"/>
        <v>-0.76093307894283502</v>
      </c>
      <c r="AK72" s="24">
        <v>2.5423016919376099E-2</v>
      </c>
      <c r="AL72" s="24">
        <f t="shared" si="11"/>
        <v>-1.6432881554136138</v>
      </c>
      <c r="AM72" s="24">
        <v>2.0880894205975302</v>
      </c>
      <c r="AN72" s="24">
        <f t="shared" si="12"/>
        <v>-1.1855366834742096</v>
      </c>
      <c r="AO72" s="25">
        <v>58.109655677224502</v>
      </c>
      <c r="AQ72" s="21">
        <v>0.157480314961576</v>
      </c>
      <c r="AR72" s="21">
        <v>-0.14305177111688</v>
      </c>
      <c r="AS72" s="21">
        <v>0.55263157894660297</v>
      </c>
      <c r="AT72" s="21">
        <v>-0.296296296296641</v>
      </c>
      <c r="AU72" s="26">
        <v>6</v>
      </c>
      <c r="AV72" s="26">
        <v>6</v>
      </c>
      <c r="AW72" s="27">
        <v>0.90029741236139704</v>
      </c>
      <c r="AX72" s="21">
        <v>6.0084216957984597E-2</v>
      </c>
      <c r="AY72" s="21">
        <v>-0.50400000000023304</v>
      </c>
      <c r="AZ72" s="28">
        <v>43846</v>
      </c>
      <c r="BA72" s="28">
        <v>43909</v>
      </c>
      <c r="BB72" s="26">
        <v>79</v>
      </c>
      <c r="BC72" s="28">
        <v>43969</v>
      </c>
    </row>
    <row r="73" spans="2:55" x14ac:dyDescent="0.25">
      <c r="B73" s="17" t="s">
        <v>79</v>
      </c>
      <c r="C73" s="18" t="s">
        <v>151</v>
      </c>
      <c r="D73" s="18" t="s">
        <v>223</v>
      </c>
      <c r="E73" s="18" t="s">
        <v>264</v>
      </c>
      <c r="F73" s="67">
        <v>1062270.00000098</v>
      </c>
      <c r="G73" s="22">
        <v>44117</v>
      </c>
      <c r="H73" s="64">
        <v>5.5500000000029104</v>
      </c>
      <c r="I73" s="64">
        <v>6.5999999999985404</v>
      </c>
      <c r="J73" s="21">
        <f t="shared" ref="J73:J136" si="14">IFERROR(H73/I73,"")</f>
        <v>0.84090909090971788</v>
      </c>
      <c r="K73" s="22">
        <v>43951</v>
      </c>
      <c r="L73" s="64">
        <v>543.53800000000001</v>
      </c>
      <c r="M73" s="64">
        <v>750.72919421482095</v>
      </c>
      <c r="N73" s="21">
        <f t="shared" ref="N73:N136" si="15">IFERROR(L73/M73,"")</f>
        <v>0.7240134048183382</v>
      </c>
      <c r="O73" s="23">
        <v>73</v>
      </c>
      <c r="P73" s="23">
        <v>108.590909090941</v>
      </c>
      <c r="Q73" s="21">
        <f t="shared" ref="Q73:Q136" si="16">IFERROR(O73/P73,"")</f>
        <v>0.67224780242759652</v>
      </c>
      <c r="S73" s="24">
        <v>-1.5957446807988201E-2</v>
      </c>
      <c r="T73" s="24">
        <f t="shared" ref="T73:T136" si="17">IF(S73="","",S73-S$6)</f>
        <v>-1.8980380938046472E-2</v>
      </c>
      <c r="U73" s="24">
        <v>-1.42095914734455E-2</v>
      </c>
      <c r="V73" s="24">
        <f t="shared" ref="V73:V136" si="18">IF(U73="","",U73-U$6)</f>
        <v>-0.12893987096784251</v>
      </c>
      <c r="W73" s="24">
        <v>0.71826625387067899</v>
      </c>
      <c r="X73" s="24">
        <f t="shared" ref="X73:X136" si="19">IF(W73="","",W73-W$6)</f>
        <v>0.61451838452907404</v>
      </c>
      <c r="Y73" s="24">
        <v>-7.4999999999854502E-2</v>
      </c>
      <c r="Z73" s="24">
        <f t="shared" ref="Z73:Z136" si="20">IF(Y73="","",Y73-Y$6)</f>
        <v>-7.8375655187337565E-2</v>
      </c>
      <c r="AA73" s="24">
        <v>6.73076923085318E-2</v>
      </c>
      <c r="AB73" s="24">
        <f t="shared" ref="AB73:AB136" si="21">IF(AA73="","",AA73-AA$6)</f>
        <v>3.5262236069684011E-3</v>
      </c>
      <c r="AC73" s="24">
        <v>0.69207317073247399</v>
      </c>
      <c r="AD73" s="24">
        <f t="shared" ref="AD73:AD136" si="22">IF(AC73="","",AC73-AC$6)</f>
        <v>9.9493158654077041E-2</v>
      </c>
      <c r="AE73" s="24">
        <v>1.1346153846173499</v>
      </c>
      <c r="AF73" s="24">
        <f t="shared" ref="AF73:AF136" si="23">IF(AE73="","",AE73-AE$6)</f>
        <v>0.68815425846899891</v>
      </c>
      <c r="AG73" s="24">
        <v>0.78219765279791298</v>
      </c>
      <c r="AH73" s="24">
        <f t="shared" ref="AH73:AH136" si="24">IF(AG73="","",AG73-AG$6)</f>
        <v>0.23518598093884002</v>
      </c>
      <c r="AI73" s="24">
        <v>0.67899285781662899</v>
      </c>
      <c r="AJ73" s="24">
        <f t="shared" ref="AJ73:AJ136" si="25">IF(AI73="","",AI73-AI$6)</f>
        <v>-1.3160061169183002E-2</v>
      </c>
      <c r="AK73" s="24">
        <v>0.30223722423572302</v>
      </c>
      <c r="AL73" s="24">
        <f t="shared" ref="AL73:AL136" si="26">IF(AK73="","",AK73-AK$6)</f>
        <v>-1.366473948097267</v>
      </c>
      <c r="AM73" s="24">
        <v>4.0690979331685204</v>
      </c>
      <c r="AN73" s="24">
        <f t="shared" ref="AN73:AN136" si="27">IF(AM73="","",AM73-AM$6)</f>
        <v>0.7954718290967806</v>
      </c>
      <c r="AO73" s="25">
        <v>59.416354646266001</v>
      </c>
      <c r="AQ73" s="21">
        <v>0.27352297592908098</v>
      </c>
      <c r="AR73" s="21">
        <v>-9.9173553718137603E-2</v>
      </c>
      <c r="AS73" s="21">
        <v>1.46268656716449</v>
      </c>
      <c r="AT73" s="21">
        <v>-0.233333333333721</v>
      </c>
      <c r="AU73" s="26">
        <v>5</v>
      </c>
      <c r="AV73" s="26">
        <v>7</v>
      </c>
      <c r="AW73" s="27">
        <v>1.89226299742586</v>
      </c>
      <c r="AX73" s="21">
        <v>6.3866322308604104E-2</v>
      </c>
      <c r="AY73" s="21">
        <v>-0.47846889952139499</v>
      </c>
      <c r="AZ73" s="28">
        <v>43846</v>
      </c>
      <c r="BA73" s="28">
        <v>43908</v>
      </c>
      <c r="BB73" s="26">
        <v>63</v>
      </c>
      <c r="BC73" s="28">
        <v>43944</v>
      </c>
    </row>
    <row r="74" spans="2:55" x14ac:dyDescent="0.25">
      <c r="B74" s="17" t="s">
        <v>80</v>
      </c>
      <c r="C74" s="18" t="s">
        <v>152</v>
      </c>
      <c r="D74" s="18" t="s">
        <v>224</v>
      </c>
      <c r="E74" s="18" t="s">
        <v>269</v>
      </c>
      <c r="F74" s="67">
        <v>499655618.55199999</v>
      </c>
      <c r="G74" s="22">
        <v>44117</v>
      </c>
      <c r="H74" s="64">
        <v>232</v>
      </c>
      <c r="I74" s="64">
        <v>259.35000000009302</v>
      </c>
      <c r="J74" s="21">
        <f t="shared" si="14"/>
        <v>0.89454405243846846</v>
      </c>
      <c r="K74" s="22">
        <v>43990</v>
      </c>
      <c r="L74" s="64">
        <v>20784.842000000001</v>
      </c>
      <c r="M74" s="64">
        <v>14129.074404953</v>
      </c>
      <c r="N74" s="21">
        <f t="shared" si="15"/>
        <v>1.471068904040437</v>
      </c>
      <c r="O74" s="23">
        <v>516</v>
      </c>
      <c r="P74" s="23">
        <v>433.74380165292001</v>
      </c>
      <c r="Q74" s="21">
        <f t="shared" si="16"/>
        <v>1.1896423603832869</v>
      </c>
      <c r="S74" s="24">
        <v>2.65486725656956E-2</v>
      </c>
      <c r="T74" s="24">
        <f t="shared" si="17"/>
        <v>2.3525738435637329E-2</v>
      </c>
      <c r="U74" s="24">
        <v>0.26086956521787202</v>
      </c>
      <c r="V74" s="24">
        <f t="shared" si="18"/>
        <v>0.14613928572347501</v>
      </c>
      <c r="W74" s="24">
        <v>0.35831381732889001</v>
      </c>
      <c r="X74" s="24">
        <f t="shared" si="19"/>
        <v>0.25456594798728499</v>
      </c>
      <c r="Y74" s="24">
        <v>0.30227336514333702</v>
      </c>
      <c r="Z74" s="24">
        <f t="shared" si="20"/>
        <v>0.29889770995585396</v>
      </c>
      <c r="AA74" s="24">
        <v>0.130053580125677</v>
      </c>
      <c r="AB74" s="24">
        <f t="shared" si="21"/>
        <v>6.62721114241136E-2</v>
      </c>
      <c r="AC74" s="24">
        <v>0.39843279083841499</v>
      </c>
      <c r="AD74" s="24">
        <f t="shared" si="22"/>
        <v>-0.19414722123998196</v>
      </c>
      <c r="AE74" s="24">
        <v>0.62965754415024999</v>
      </c>
      <c r="AF74" s="24">
        <f t="shared" si="23"/>
        <v>0.18319641800189901</v>
      </c>
      <c r="AG74" s="24">
        <v>0.95460431396146295</v>
      </c>
      <c r="AH74" s="24">
        <f t="shared" si="24"/>
        <v>0.40759264210238999</v>
      </c>
      <c r="AI74" s="24">
        <v>1.5949492211523499</v>
      </c>
      <c r="AJ74" s="24">
        <f t="shared" si="25"/>
        <v>0.90279630216653795</v>
      </c>
      <c r="AK74" s="24">
        <v>4.12455799429212</v>
      </c>
      <c r="AL74" s="24">
        <f t="shared" si="26"/>
        <v>2.4558468219591303</v>
      </c>
      <c r="AM74" s="24">
        <v>6.3865930887497999</v>
      </c>
      <c r="AN74" s="24">
        <f t="shared" si="27"/>
        <v>3.1129669846780601</v>
      </c>
      <c r="AO74" s="25">
        <v>58.374111205921501</v>
      </c>
      <c r="AQ74" s="21">
        <v>0.138998682477977</v>
      </c>
      <c r="AR74" s="21">
        <v>-0.14791601378965399</v>
      </c>
      <c r="AS74" s="21">
        <v>0.26086956521787202</v>
      </c>
      <c r="AT74" s="21">
        <v>-0.214269586814335</v>
      </c>
      <c r="AU74" s="26">
        <v>10</v>
      </c>
      <c r="AV74" s="26">
        <v>2</v>
      </c>
      <c r="AW74" s="27">
        <v>0.99521989238473896</v>
      </c>
      <c r="AX74" s="21">
        <v>6.0166461302214903E-2</v>
      </c>
      <c r="AY74" s="21">
        <v>-0.368702112840256</v>
      </c>
      <c r="AZ74" s="28">
        <v>43901</v>
      </c>
      <c r="BA74" s="28">
        <v>43908</v>
      </c>
      <c r="BB74" s="26">
        <v>54</v>
      </c>
      <c r="BC74" s="28">
        <v>43986</v>
      </c>
    </row>
    <row r="75" spans="2:55" x14ac:dyDescent="0.25">
      <c r="B75" s="17" t="s">
        <v>81</v>
      </c>
      <c r="C75" s="18" t="s">
        <v>153</v>
      </c>
      <c r="D75" s="18" t="s">
        <v>225</v>
      </c>
      <c r="E75" s="18" t="s">
        <v>270</v>
      </c>
      <c r="F75" s="67">
        <v>206882906.25325</v>
      </c>
      <c r="G75" s="22">
        <v>44117</v>
      </c>
      <c r="H75" s="66">
        <v>45.799999999988401</v>
      </c>
      <c r="I75" s="64">
        <v>47.650000000023297</v>
      </c>
      <c r="J75" s="21">
        <f t="shared" si="14"/>
        <v>0.96117523609582389</v>
      </c>
      <c r="K75" s="22">
        <v>44111</v>
      </c>
      <c r="L75" s="64">
        <v>25845.293000000001</v>
      </c>
      <c r="M75" s="64">
        <v>23712.008214874299</v>
      </c>
      <c r="N75" s="21">
        <f t="shared" si="15"/>
        <v>1.0899664324419185</v>
      </c>
      <c r="O75" s="23">
        <v>533</v>
      </c>
      <c r="P75" s="23">
        <v>603.26446281000995</v>
      </c>
      <c r="Q75" s="21">
        <f t="shared" si="16"/>
        <v>0.88352626892239339</v>
      </c>
      <c r="S75" s="24">
        <v>-2.1367521367210401E-2</v>
      </c>
      <c r="T75" s="24">
        <f t="shared" si="17"/>
        <v>-2.4390455497268673E-2</v>
      </c>
      <c r="U75" s="24">
        <v>0.181935483870038</v>
      </c>
      <c r="V75" s="24">
        <f t="shared" si="18"/>
        <v>6.7205204375640995E-2</v>
      </c>
      <c r="W75" s="24">
        <v>0.785575048732571</v>
      </c>
      <c r="X75" s="24">
        <f t="shared" si="19"/>
        <v>0.68182717939096604</v>
      </c>
      <c r="Y75" s="24">
        <v>0.181935483870038</v>
      </c>
      <c r="Z75" s="24">
        <f t="shared" si="20"/>
        <v>0.17855982868255493</v>
      </c>
      <c r="AA75" s="24">
        <v>0.494290375203709</v>
      </c>
      <c r="AB75" s="24">
        <f t="shared" si="21"/>
        <v>0.43050890650214557</v>
      </c>
      <c r="AC75" s="24">
        <v>1.04921700223698</v>
      </c>
      <c r="AD75" s="24">
        <f t="shared" si="22"/>
        <v>0.45663699015858306</v>
      </c>
      <c r="AE75" s="24">
        <v>1.6941176470578601</v>
      </c>
      <c r="AF75" s="24">
        <f t="shared" si="23"/>
        <v>1.247656520909509</v>
      </c>
      <c r="AG75" s="24">
        <v>2.2874485734943302</v>
      </c>
      <c r="AH75" s="24">
        <f t="shared" si="24"/>
        <v>1.7404369016352572</v>
      </c>
      <c r="AI75" s="24">
        <v>2.6518848936119999</v>
      </c>
      <c r="AJ75" s="24">
        <f t="shared" si="25"/>
        <v>1.9597319746261879</v>
      </c>
      <c r="AK75" s="24">
        <v>4.5381133996648702</v>
      </c>
      <c r="AL75" s="24">
        <f t="shared" si="26"/>
        <v>2.8694022273318804</v>
      </c>
      <c r="AM75" s="24">
        <v>8.4340308815427107</v>
      </c>
      <c r="AN75" s="24">
        <f t="shared" si="27"/>
        <v>5.1604047774709709</v>
      </c>
      <c r="AO75" s="25">
        <v>57.668265943822902</v>
      </c>
      <c r="AQ75" s="21">
        <v>0.115625000000437</v>
      </c>
      <c r="AR75" s="21">
        <v>-0.124999999999127</v>
      </c>
      <c r="AS75" s="21">
        <v>0.56509695290878903</v>
      </c>
      <c r="AT75" s="21">
        <v>-0.13713080168788999</v>
      </c>
      <c r="AU75" s="26">
        <v>7</v>
      </c>
      <c r="AV75" s="26">
        <v>5</v>
      </c>
      <c r="AW75" s="27">
        <v>3.1808627991267699</v>
      </c>
      <c r="AX75" s="21">
        <v>5.9430827360920403E-2</v>
      </c>
      <c r="AY75" s="21">
        <v>-0.45112781954871001</v>
      </c>
      <c r="AZ75" s="28">
        <v>43850</v>
      </c>
      <c r="BA75" s="28">
        <v>43908</v>
      </c>
      <c r="BB75" s="26">
        <v>64</v>
      </c>
      <c r="BC75" s="28">
        <v>43949</v>
      </c>
    </row>
    <row r="76" spans="2:55" x14ac:dyDescent="0.25">
      <c r="B76" s="17" t="s">
        <v>82</v>
      </c>
      <c r="C76" s="18" t="s">
        <v>154</v>
      </c>
      <c r="D76" s="18" t="s">
        <v>226</v>
      </c>
      <c r="E76" s="18" t="s">
        <v>271</v>
      </c>
      <c r="F76" s="67">
        <v>1565781.84824023</v>
      </c>
      <c r="G76" s="22">
        <v>44117</v>
      </c>
      <c r="H76" s="64">
        <v>5.2099999999991304</v>
      </c>
      <c r="I76" s="64">
        <v>11</v>
      </c>
      <c r="J76" s="21">
        <f t="shared" si="14"/>
        <v>0.47363636363628459</v>
      </c>
      <c r="K76" s="22">
        <v>44040</v>
      </c>
      <c r="L76" s="64">
        <v>1748.9559999999999</v>
      </c>
      <c r="M76" s="64">
        <v>4091.4075785140999</v>
      </c>
      <c r="N76" s="21">
        <f t="shared" si="15"/>
        <v>0.42747048941899313</v>
      </c>
      <c r="O76" s="23">
        <v>380</v>
      </c>
      <c r="P76" s="23">
        <v>439.00826446292899</v>
      </c>
      <c r="Q76" s="21">
        <f t="shared" si="16"/>
        <v>0.8655873493973556</v>
      </c>
      <c r="S76" s="24">
        <v>-2.43445692876776E-2</v>
      </c>
      <c r="T76" s="24">
        <f t="shared" si="17"/>
        <v>-2.7367503417735872E-2</v>
      </c>
      <c r="U76" s="24">
        <v>-5.6159420289113797E-2</v>
      </c>
      <c r="V76" s="24">
        <f t="shared" si="18"/>
        <v>-0.17088969978351079</v>
      </c>
      <c r="W76" s="24">
        <v>0.10851063829803</v>
      </c>
      <c r="X76" s="24">
        <f t="shared" si="19"/>
        <v>4.7627689564249953E-3</v>
      </c>
      <c r="Y76" s="24">
        <v>-0.20336391437391299</v>
      </c>
      <c r="Z76" s="24">
        <f t="shared" si="20"/>
        <v>-0.20673956956139605</v>
      </c>
      <c r="AA76" s="24">
        <v>0.302499999999709</v>
      </c>
      <c r="AB76" s="24">
        <f t="shared" si="21"/>
        <v>0.2387185312981456</v>
      </c>
      <c r="AC76" s="24">
        <v>0.488571428572177</v>
      </c>
      <c r="AD76" s="24">
        <f t="shared" si="22"/>
        <v>-0.10400858350621994</v>
      </c>
      <c r="AE76" s="24">
        <v>0.38196286472142699</v>
      </c>
      <c r="AF76" s="24">
        <f t="shared" si="23"/>
        <v>-6.4498261426923997E-2</v>
      </c>
      <c r="AG76" s="24">
        <v>-0.448677248677122</v>
      </c>
      <c r="AH76" s="24">
        <f t="shared" si="24"/>
        <v>-0.99568892053619495</v>
      </c>
      <c r="AI76" s="24">
        <v>-0.68036809815908805</v>
      </c>
      <c r="AJ76" s="24">
        <f t="shared" si="25"/>
        <v>-1.3725210171449</v>
      </c>
      <c r="AK76" s="24">
        <v>-0.70143266475642996</v>
      </c>
      <c r="AL76" s="24">
        <f t="shared" si="26"/>
        <v>-2.3701438370894197</v>
      </c>
      <c r="AM76" s="24">
        <v>-0.55847457627183805</v>
      </c>
      <c r="AN76" s="24">
        <f t="shared" si="27"/>
        <v>-3.832100680343578</v>
      </c>
      <c r="AO76" s="25">
        <v>95.218564355745897</v>
      </c>
      <c r="AQ76" s="21">
        <v>0.30208333333401199</v>
      </c>
      <c r="AR76" s="21">
        <v>-0.364545454545878</v>
      </c>
      <c r="AS76" s="21">
        <v>1.08474576271372</v>
      </c>
      <c r="AT76" s="21">
        <v>-0.42574257425730999</v>
      </c>
      <c r="AU76" s="26">
        <v>6</v>
      </c>
      <c r="AV76" s="26">
        <v>6</v>
      </c>
      <c r="AW76" s="27">
        <v>0.84523558417640698</v>
      </c>
      <c r="AX76" s="21">
        <v>9.7325211786082902E-2</v>
      </c>
      <c r="AY76" s="21">
        <v>-0.61643835616472598</v>
      </c>
      <c r="AZ76" s="28">
        <v>43845</v>
      </c>
      <c r="BA76" s="28">
        <v>43908</v>
      </c>
      <c r="BB76" s="26">
        <v>125</v>
      </c>
      <c r="BC76" s="28">
        <v>44036</v>
      </c>
    </row>
    <row r="77" spans="2:55" x14ac:dyDescent="0.25">
      <c r="B77" s="17" t="s">
        <v>83</v>
      </c>
      <c r="C77" s="18" t="s">
        <v>155</v>
      </c>
      <c r="D77" s="18" t="s">
        <v>227</v>
      </c>
      <c r="E77" s="18" t="s">
        <v>240</v>
      </c>
      <c r="F77" s="67">
        <v>11250247.013499999</v>
      </c>
      <c r="G77" s="22">
        <v>44117</v>
      </c>
      <c r="H77" s="64">
        <v>25.299999999988401</v>
      </c>
      <c r="I77" s="64">
        <v>30.75</v>
      </c>
      <c r="J77" s="21">
        <f t="shared" si="14"/>
        <v>0.82276422764189927</v>
      </c>
      <c r="K77" s="22">
        <v>43850</v>
      </c>
      <c r="L77" s="64">
        <v>7892.2470000000003</v>
      </c>
      <c r="M77" s="64">
        <v>9893.0153305816693</v>
      </c>
      <c r="N77" s="21">
        <f t="shared" si="15"/>
        <v>0.79775950367762827</v>
      </c>
      <c r="O77" s="23">
        <v>345</v>
      </c>
      <c r="P77" s="23">
        <v>481.247933884151</v>
      </c>
      <c r="Q77" s="21">
        <f t="shared" si="16"/>
        <v>0.71688619463881287</v>
      </c>
      <c r="S77" s="24">
        <v>2.84552845514554E-2</v>
      </c>
      <c r="T77" s="24">
        <f t="shared" si="17"/>
        <v>2.5432350421397128E-2</v>
      </c>
      <c r="U77" s="24">
        <v>2.4291497975355E-2</v>
      </c>
      <c r="V77" s="24">
        <f t="shared" si="18"/>
        <v>-9.0438781519042E-2</v>
      </c>
      <c r="W77" s="24">
        <v>-2.6923076923594601E-2</v>
      </c>
      <c r="X77" s="24">
        <f t="shared" si="19"/>
        <v>-0.13067094626519959</v>
      </c>
      <c r="Y77" s="24">
        <v>3.96825396819622E-3</v>
      </c>
      <c r="Z77" s="24">
        <f t="shared" si="20"/>
        <v>5.9259878071316009E-4</v>
      </c>
      <c r="AA77" s="24">
        <v>-7.3260073259953096E-2</v>
      </c>
      <c r="AB77" s="24">
        <f t="shared" si="21"/>
        <v>-0.13704154196151649</v>
      </c>
      <c r="AC77" s="24">
        <v>0.25558312655077298</v>
      </c>
      <c r="AD77" s="24">
        <f t="shared" si="22"/>
        <v>-0.33699688552762397</v>
      </c>
      <c r="AE77" s="24">
        <v>0.126948775054188</v>
      </c>
      <c r="AF77" s="24">
        <f t="shared" si="23"/>
        <v>-0.31951235109416298</v>
      </c>
      <c r="AG77" s="24">
        <v>-0.26278152800572602</v>
      </c>
      <c r="AH77" s="24">
        <f t="shared" si="24"/>
        <v>-0.80979319986479892</v>
      </c>
      <c r="AI77" s="24">
        <v>-0.17649132517632099</v>
      </c>
      <c r="AJ77" s="24">
        <f t="shared" si="25"/>
        <v>-0.86864424416213293</v>
      </c>
      <c r="AK77" s="24">
        <v>2.28567420512903</v>
      </c>
      <c r="AL77" s="24">
        <f t="shared" si="26"/>
        <v>0.61696303279604003</v>
      </c>
      <c r="AM77" s="24">
        <v>5.4727781841158896</v>
      </c>
      <c r="AN77" s="24">
        <f t="shared" si="27"/>
        <v>2.1991520800441497</v>
      </c>
      <c r="AO77" s="25">
        <v>62.371335380070398</v>
      </c>
      <c r="AQ77" s="21">
        <v>0.14529914529892299</v>
      </c>
      <c r="AR77" s="21">
        <v>-0.174934725848434</v>
      </c>
      <c r="AS77" s="21">
        <v>0.32853025936521602</v>
      </c>
      <c r="AT77" s="21">
        <v>-0.237362637362967</v>
      </c>
      <c r="AU77" s="26">
        <v>8</v>
      </c>
      <c r="AV77" s="26">
        <v>4</v>
      </c>
      <c r="AW77" s="27">
        <v>0.11558199627938801</v>
      </c>
      <c r="AX77" s="21">
        <v>6.4235879180123495E-2</v>
      </c>
      <c r="AY77" s="21">
        <v>-0.491056910569314</v>
      </c>
      <c r="AZ77" s="28">
        <v>43850</v>
      </c>
      <c r="BA77" s="28">
        <v>43909</v>
      </c>
      <c r="BB77" s="26"/>
      <c r="BC77" s="28"/>
    </row>
    <row r="78" spans="2:55" x14ac:dyDescent="0.25">
      <c r="B78" s="17" t="s">
        <v>84</v>
      </c>
      <c r="C78" s="18" t="s">
        <v>156</v>
      </c>
      <c r="D78" s="18" t="s">
        <v>228</v>
      </c>
      <c r="E78" s="18" t="s">
        <v>239</v>
      </c>
      <c r="F78" s="67">
        <v>18102206.286812499</v>
      </c>
      <c r="G78" s="22">
        <v>44117</v>
      </c>
      <c r="H78" s="64">
        <v>41.200000000011599</v>
      </c>
      <c r="I78" s="64">
        <v>49.849999999976703</v>
      </c>
      <c r="J78" s="21">
        <f t="shared" si="14"/>
        <v>0.82647943831556381</v>
      </c>
      <c r="K78" s="22">
        <v>43753</v>
      </c>
      <c r="L78" s="64">
        <v>11351.64</v>
      </c>
      <c r="M78" s="64">
        <v>12136.359590911899</v>
      </c>
      <c r="N78" s="21">
        <f t="shared" si="15"/>
        <v>0.93534143537576753</v>
      </c>
      <c r="O78" s="23">
        <v>660</v>
      </c>
      <c r="P78" s="23">
        <v>694.975206611678</v>
      </c>
      <c r="Q78" s="21">
        <f t="shared" si="16"/>
        <v>0.94967416638904556</v>
      </c>
      <c r="S78" s="24">
        <v>4.43599493028159E-2</v>
      </c>
      <c r="T78" s="24">
        <f t="shared" si="17"/>
        <v>4.1337015172757632E-2</v>
      </c>
      <c r="U78" s="24">
        <v>0.13031550068626499</v>
      </c>
      <c r="V78" s="24">
        <f t="shared" si="18"/>
        <v>1.558522119186799E-2</v>
      </c>
      <c r="W78" s="24">
        <v>2.4875621889805199E-2</v>
      </c>
      <c r="X78" s="24">
        <f t="shared" si="19"/>
        <v>-7.8872247451799798E-2</v>
      </c>
      <c r="Y78" s="24">
        <v>-1.5531660692431601E-2</v>
      </c>
      <c r="Z78" s="24">
        <f t="shared" si="20"/>
        <v>-1.8907315879914659E-2</v>
      </c>
      <c r="AA78" s="24">
        <v>-4.8309178746421804E-3</v>
      </c>
      <c r="AB78" s="24">
        <f t="shared" si="21"/>
        <v>-6.8612386576205581E-2</v>
      </c>
      <c r="AC78" s="24">
        <v>0.59381044487410695</v>
      </c>
      <c r="AD78" s="24">
        <f t="shared" si="22"/>
        <v>1.2304327957100014E-3</v>
      </c>
      <c r="AE78" s="24">
        <v>-0.190569744597306</v>
      </c>
      <c r="AF78" s="24">
        <f t="shared" si="23"/>
        <v>-0.63703087074565701</v>
      </c>
      <c r="AG78" s="24">
        <v>-0.12716005811948</v>
      </c>
      <c r="AH78" s="24">
        <f t="shared" si="24"/>
        <v>-0.67417172997855301</v>
      </c>
      <c r="AI78" s="24">
        <v>-0.222353992780845</v>
      </c>
      <c r="AJ78" s="24">
        <f t="shared" si="25"/>
        <v>-0.91450691176665699</v>
      </c>
      <c r="AK78" s="24">
        <v>3.8862356921657901</v>
      </c>
      <c r="AL78" s="24">
        <f t="shared" si="26"/>
        <v>2.2175245198328</v>
      </c>
      <c r="AM78" s="24">
        <v>14.706909452732701</v>
      </c>
      <c r="AN78" s="24">
        <f t="shared" si="27"/>
        <v>11.433283348660961</v>
      </c>
      <c r="AO78" s="25">
        <v>67.142435683868797</v>
      </c>
      <c r="AQ78" s="21">
        <v>0.113895216400124</v>
      </c>
      <c r="AR78" s="21">
        <v>-0.16837782340910101</v>
      </c>
      <c r="AS78" s="21">
        <v>0.21399999999994199</v>
      </c>
      <c r="AT78" s="21">
        <v>-0.31692307692254001</v>
      </c>
      <c r="AU78" s="26">
        <v>7</v>
      </c>
      <c r="AV78" s="26">
        <v>5</v>
      </c>
      <c r="AW78" s="27">
        <v>-0.37589486252954901</v>
      </c>
      <c r="AX78" s="21">
        <v>6.8851430520735404E-2</v>
      </c>
      <c r="AY78" s="21">
        <v>-0.59378134403203198</v>
      </c>
      <c r="AZ78" s="28">
        <v>43753</v>
      </c>
      <c r="BA78" s="28">
        <v>43908</v>
      </c>
      <c r="BB78" s="26"/>
      <c r="BC78" s="28"/>
    </row>
    <row r="79" spans="2:55" x14ac:dyDescent="0.25">
      <c r="B79" s="17" t="s">
        <v>85</v>
      </c>
      <c r="C79" s="18" t="s">
        <v>157</v>
      </c>
      <c r="D79" s="18" t="s">
        <v>229</v>
      </c>
      <c r="E79" s="18" t="s">
        <v>239</v>
      </c>
      <c r="F79" s="67">
        <v>109064980.561125</v>
      </c>
      <c r="G79" s="22">
        <v>44117</v>
      </c>
      <c r="H79" s="64">
        <v>143.39999999990701</v>
      </c>
      <c r="I79" s="64">
        <v>155.25</v>
      </c>
      <c r="J79" s="21">
        <f t="shared" si="14"/>
        <v>0.92367149758394207</v>
      </c>
      <c r="K79" s="22">
        <v>44053</v>
      </c>
      <c r="L79" s="64">
        <v>56697.748</v>
      </c>
      <c r="M79" s="64">
        <v>19852.838657012901</v>
      </c>
      <c r="N79" s="21">
        <f t="shared" si="15"/>
        <v>2.855901313637677</v>
      </c>
      <c r="O79" s="23">
        <v>853</v>
      </c>
      <c r="P79" s="23">
        <v>490.90495867747802</v>
      </c>
      <c r="Q79" s="21">
        <f t="shared" si="16"/>
        <v>1.7376072189167202</v>
      </c>
      <c r="S79" s="24">
        <v>7.0149253730051001E-2</v>
      </c>
      <c r="T79" s="24">
        <f t="shared" si="17"/>
        <v>6.7126319599992726E-2</v>
      </c>
      <c r="U79" s="24">
        <v>0.22984562607249201</v>
      </c>
      <c r="V79" s="24">
        <f t="shared" si="18"/>
        <v>0.11511534657809501</v>
      </c>
      <c r="W79" s="24">
        <v>0.31983433041750697</v>
      </c>
      <c r="X79" s="24">
        <f t="shared" si="19"/>
        <v>0.21608646107590196</v>
      </c>
      <c r="Y79" s="24">
        <v>0.188069594034459</v>
      </c>
      <c r="Z79" s="24">
        <f t="shared" si="20"/>
        <v>0.18469393884697594</v>
      </c>
      <c r="AA79" s="24">
        <v>0.131360946745262</v>
      </c>
      <c r="AB79" s="24">
        <f t="shared" si="21"/>
        <v>6.7579478043698599E-2</v>
      </c>
      <c r="AC79" s="24">
        <v>0.57755775577446899</v>
      </c>
      <c r="AD79" s="24">
        <f t="shared" si="22"/>
        <v>-1.502225630392795E-2</v>
      </c>
      <c r="AE79" s="24">
        <v>0.25789473684213599</v>
      </c>
      <c r="AF79" s="24">
        <f t="shared" si="23"/>
        <v>-0.188566389306215</v>
      </c>
      <c r="AG79" s="24">
        <v>0.55941720014554497</v>
      </c>
      <c r="AH79" s="24">
        <f t="shared" si="24"/>
        <v>1.2405528286472012E-2</v>
      </c>
      <c r="AI79" s="24">
        <v>1.18447528267978</v>
      </c>
      <c r="AJ79" s="24">
        <f t="shared" si="25"/>
        <v>0.49232236369396798</v>
      </c>
      <c r="AK79" s="24">
        <v>6.4410230283532304</v>
      </c>
      <c r="AL79" s="24">
        <f t="shared" si="26"/>
        <v>4.7723118560202407</v>
      </c>
      <c r="AM79" s="24">
        <v>13.3356517725997</v>
      </c>
      <c r="AN79" s="24">
        <f t="shared" si="27"/>
        <v>10.06202566852796</v>
      </c>
      <c r="AO79" s="25">
        <v>62.4002546696574</v>
      </c>
      <c r="AQ79" s="21">
        <v>0.103376981391193</v>
      </c>
      <c r="AR79" s="21">
        <v>-0.139620653319143</v>
      </c>
      <c r="AS79" s="21">
        <v>0.41094941094866999</v>
      </c>
      <c r="AT79" s="21">
        <v>-0.24214876033045599</v>
      </c>
      <c r="AU79" s="26">
        <v>5</v>
      </c>
      <c r="AV79" s="26">
        <v>7</v>
      </c>
      <c r="AW79" s="27">
        <v>0.29970943076296003</v>
      </c>
      <c r="AX79" s="21">
        <v>6.3940237169153993E-2</v>
      </c>
      <c r="AY79" s="21">
        <v>-0.44126984126982299</v>
      </c>
      <c r="AZ79" s="28">
        <v>43774</v>
      </c>
      <c r="BA79" s="28">
        <v>43908</v>
      </c>
      <c r="BB79" s="26">
        <v>124</v>
      </c>
      <c r="BC79" s="28">
        <v>43965</v>
      </c>
    </row>
    <row r="80" spans="2:55" x14ac:dyDescent="0.25">
      <c r="B80" s="17" t="s">
        <v>86</v>
      </c>
      <c r="C80" s="18" t="s">
        <v>158</v>
      </c>
      <c r="D80" s="18" t="s">
        <v>230</v>
      </c>
      <c r="E80" s="18" t="s">
        <v>241</v>
      </c>
      <c r="F80" s="67">
        <v>233234486.24900001</v>
      </c>
      <c r="G80" s="22">
        <v>44117</v>
      </c>
      <c r="H80" s="64">
        <v>593</v>
      </c>
      <c r="I80" s="64">
        <v>873.75</v>
      </c>
      <c r="J80" s="21">
        <f t="shared" si="14"/>
        <v>0.67868383404864097</v>
      </c>
      <c r="K80" s="22">
        <v>43826</v>
      </c>
      <c r="L80" s="64">
        <v>72819.164000000004</v>
      </c>
      <c r="M80" s="64">
        <v>124264.133962769</v>
      </c>
      <c r="N80" s="21">
        <f t="shared" si="15"/>
        <v>0.58600307005573693</v>
      </c>
      <c r="O80" s="23">
        <v>1692</v>
      </c>
      <c r="P80" s="23">
        <v>2117.06198346987</v>
      </c>
      <c r="Q80" s="21">
        <f t="shared" si="16"/>
        <v>0.79922081318885507</v>
      </c>
      <c r="S80" s="24">
        <v>-2.88241074349571E-2</v>
      </c>
      <c r="T80" s="24">
        <f t="shared" si="17"/>
        <v>-3.1847041565015367E-2</v>
      </c>
      <c r="U80" s="24">
        <v>0.14766789239365599</v>
      </c>
      <c r="V80" s="24">
        <f t="shared" si="18"/>
        <v>3.2937612899258992E-2</v>
      </c>
      <c r="W80" s="24">
        <v>-0.30821278581424799</v>
      </c>
      <c r="X80" s="24">
        <f t="shared" si="19"/>
        <v>-0.41196065515585301</v>
      </c>
      <c r="Y80" s="24">
        <v>-0.11247474369607501</v>
      </c>
      <c r="Z80" s="24">
        <f t="shared" si="20"/>
        <v>-0.11585039888355807</v>
      </c>
      <c r="AA80" s="24">
        <v>-0.12909384637983701</v>
      </c>
      <c r="AB80" s="24">
        <f t="shared" si="21"/>
        <v>-0.19287531508140041</v>
      </c>
      <c r="AC80" s="24">
        <v>0.460231470080325</v>
      </c>
      <c r="AD80" s="24">
        <f t="shared" si="22"/>
        <v>-0.13234854199807194</v>
      </c>
      <c r="AE80" s="24">
        <v>-8.1830146318679894E-2</v>
      </c>
      <c r="AF80" s="24">
        <f t="shared" si="23"/>
        <v>-0.52829127246703089</v>
      </c>
      <c r="AG80" s="24">
        <v>9.3747089380485704E-2</v>
      </c>
      <c r="AH80" s="24">
        <f t="shared" si="24"/>
        <v>-0.45326458247858725</v>
      </c>
      <c r="AI80" s="24">
        <v>0.50750407204555803</v>
      </c>
      <c r="AJ80" s="24">
        <f t="shared" si="25"/>
        <v>-0.18464884694025396</v>
      </c>
      <c r="AK80" s="24">
        <v>1.0888985506969</v>
      </c>
      <c r="AL80" s="24">
        <f t="shared" si="26"/>
        <v>-0.57981262163608993</v>
      </c>
      <c r="AM80" s="24">
        <v>1.47159864995163</v>
      </c>
      <c r="AN80" s="24">
        <f t="shared" si="27"/>
        <v>-1.8020274541201098</v>
      </c>
      <c r="AO80" s="25">
        <v>77.022550313034998</v>
      </c>
      <c r="AQ80" s="21">
        <v>0.20033955857245</v>
      </c>
      <c r="AR80" s="21">
        <v>-0.25981778196641198</v>
      </c>
      <c r="AS80" s="21">
        <v>0.29504036909027498</v>
      </c>
      <c r="AT80" s="21">
        <v>-0.47591960561228902</v>
      </c>
      <c r="AU80" s="26">
        <v>6</v>
      </c>
      <c r="AV80" s="26">
        <v>6</v>
      </c>
      <c r="AW80" s="27">
        <v>8.4856459879119897E-2</v>
      </c>
      <c r="AX80" s="21">
        <v>7.7743117592835906E-2</v>
      </c>
      <c r="AY80" s="21">
        <v>-0.73035765379085205</v>
      </c>
      <c r="AZ80" s="28">
        <v>43826</v>
      </c>
      <c r="BA80" s="28">
        <v>43908</v>
      </c>
      <c r="BB80" s="26"/>
      <c r="BC80" s="28"/>
    </row>
    <row r="81" spans="2:55" x14ac:dyDescent="0.25">
      <c r="B81" s="17"/>
      <c r="C81" s="18"/>
      <c r="D81" s="18"/>
      <c r="E81" s="18"/>
      <c r="F81" s="64"/>
      <c r="G81" s="22"/>
      <c r="H81" s="20"/>
      <c r="I81" s="20"/>
      <c r="J81" s="21" t="str">
        <f t="shared" si="14"/>
        <v/>
      </c>
      <c r="K81" s="22"/>
      <c r="L81" s="64"/>
      <c r="M81" s="64"/>
      <c r="N81" s="21" t="str">
        <f t="shared" si="15"/>
        <v/>
      </c>
      <c r="O81" s="23"/>
      <c r="P81" s="23"/>
      <c r="Q81" s="21" t="str">
        <f t="shared" si="16"/>
        <v/>
      </c>
      <c r="S81" s="24"/>
      <c r="T81" s="24" t="str">
        <f t="shared" si="17"/>
        <v/>
      </c>
      <c r="U81" s="24"/>
      <c r="V81" s="24" t="str">
        <f t="shared" si="18"/>
        <v/>
      </c>
      <c r="W81" s="24"/>
      <c r="X81" s="24" t="str">
        <f t="shared" si="19"/>
        <v/>
      </c>
      <c r="Y81" s="24"/>
      <c r="Z81" s="24" t="str">
        <f t="shared" si="20"/>
        <v/>
      </c>
      <c r="AA81" s="24"/>
      <c r="AB81" s="24" t="str">
        <f t="shared" si="21"/>
        <v/>
      </c>
      <c r="AC81" s="24"/>
      <c r="AD81" s="24" t="str">
        <f t="shared" si="22"/>
        <v/>
      </c>
      <c r="AE81" s="24"/>
      <c r="AF81" s="24" t="str">
        <f t="shared" si="23"/>
        <v/>
      </c>
      <c r="AG81" s="24"/>
      <c r="AH81" s="24" t="str">
        <f t="shared" si="24"/>
        <v/>
      </c>
      <c r="AI81" s="24"/>
      <c r="AJ81" s="24" t="str">
        <f t="shared" si="25"/>
        <v/>
      </c>
      <c r="AK81" s="24"/>
      <c r="AL81" s="24" t="str">
        <f t="shared" si="26"/>
        <v/>
      </c>
      <c r="AM81" s="24"/>
      <c r="AN81" s="24" t="str">
        <f t="shared" si="27"/>
        <v/>
      </c>
      <c r="AO81" s="25"/>
      <c r="AQ81" s="21"/>
      <c r="AR81" s="21"/>
      <c r="AS81" s="21"/>
      <c r="AT81" s="21"/>
      <c r="AU81" s="26"/>
      <c r="AV81" s="26"/>
      <c r="AW81" s="27"/>
      <c r="AX81" s="21"/>
      <c r="AY81" s="21"/>
      <c r="AZ81" s="28"/>
      <c r="BA81" s="28"/>
      <c r="BB81" s="28"/>
      <c r="BC81" s="28"/>
    </row>
    <row r="82" spans="2:55" x14ac:dyDescent="0.25">
      <c r="B82" s="17"/>
      <c r="C82" s="18"/>
      <c r="D82" s="18"/>
      <c r="E82" s="18"/>
      <c r="F82" s="64"/>
      <c r="G82" s="22"/>
      <c r="H82" s="20"/>
      <c r="I82" s="20"/>
      <c r="J82" s="21" t="str">
        <f t="shared" si="14"/>
        <v/>
      </c>
      <c r="K82" s="22"/>
      <c r="L82" s="64"/>
      <c r="M82" s="64"/>
      <c r="N82" s="21" t="str">
        <f t="shared" si="15"/>
        <v/>
      </c>
      <c r="O82" s="23"/>
      <c r="P82" s="23"/>
      <c r="Q82" s="21" t="str">
        <f t="shared" si="16"/>
        <v/>
      </c>
      <c r="S82" s="24"/>
      <c r="T82" s="24" t="str">
        <f t="shared" si="17"/>
        <v/>
      </c>
      <c r="U82" s="24"/>
      <c r="V82" s="24" t="str">
        <f t="shared" si="18"/>
        <v/>
      </c>
      <c r="W82" s="24"/>
      <c r="X82" s="24" t="str">
        <f t="shared" si="19"/>
        <v/>
      </c>
      <c r="Y82" s="24"/>
      <c r="Z82" s="24" t="str">
        <f t="shared" si="20"/>
        <v/>
      </c>
      <c r="AA82" s="24"/>
      <c r="AB82" s="24" t="str">
        <f t="shared" si="21"/>
        <v/>
      </c>
      <c r="AC82" s="24"/>
      <c r="AD82" s="24" t="str">
        <f t="shared" si="22"/>
        <v/>
      </c>
      <c r="AE82" s="24"/>
      <c r="AF82" s="24" t="str">
        <f t="shared" si="23"/>
        <v/>
      </c>
      <c r="AG82" s="24"/>
      <c r="AH82" s="24" t="str">
        <f t="shared" si="24"/>
        <v/>
      </c>
      <c r="AI82" s="24"/>
      <c r="AJ82" s="24" t="str">
        <f t="shared" si="25"/>
        <v/>
      </c>
      <c r="AK82" s="24"/>
      <c r="AL82" s="24" t="str">
        <f t="shared" si="26"/>
        <v/>
      </c>
      <c r="AM82" s="24"/>
      <c r="AN82" s="24" t="str">
        <f t="shared" si="27"/>
        <v/>
      </c>
      <c r="AO82" s="25"/>
      <c r="AQ82" s="21"/>
      <c r="AR82" s="21"/>
      <c r="AS82" s="21"/>
      <c r="AT82" s="21"/>
      <c r="AU82" s="26"/>
      <c r="AV82" s="26"/>
      <c r="AW82" s="27"/>
      <c r="AX82" s="21"/>
      <c r="AY82" s="21"/>
      <c r="AZ82" s="28"/>
      <c r="BA82" s="28"/>
      <c r="BB82" s="28"/>
      <c r="BC82" s="28"/>
    </row>
    <row r="83" spans="2:55" x14ac:dyDescent="0.25">
      <c r="B83" s="17"/>
      <c r="C83" s="18"/>
      <c r="D83" s="18"/>
      <c r="E83" s="18"/>
      <c r="F83" s="64"/>
      <c r="G83" s="22"/>
      <c r="H83" s="20"/>
      <c r="I83" s="20"/>
      <c r="J83" s="21" t="str">
        <f t="shared" si="14"/>
        <v/>
      </c>
      <c r="K83" s="22"/>
      <c r="L83" s="64"/>
      <c r="M83" s="64"/>
      <c r="N83" s="21" t="str">
        <f t="shared" si="15"/>
        <v/>
      </c>
      <c r="O83" s="23"/>
      <c r="P83" s="23"/>
      <c r="Q83" s="21" t="str">
        <f t="shared" si="16"/>
        <v/>
      </c>
      <c r="S83" s="24"/>
      <c r="T83" s="24" t="str">
        <f t="shared" si="17"/>
        <v/>
      </c>
      <c r="U83" s="24"/>
      <c r="V83" s="24" t="str">
        <f t="shared" si="18"/>
        <v/>
      </c>
      <c r="W83" s="24"/>
      <c r="X83" s="24" t="str">
        <f t="shared" si="19"/>
        <v/>
      </c>
      <c r="Y83" s="24"/>
      <c r="Z83" s="24" t="str">
        <f t="shared" si="20"/>
        <v/>
      </c>
      <c r="AA83" s="24"/>
      <c r="AB83" s="24" t="str">
        <f t="shared" si="21"/>
        <v/>
      </c>
      <c r="AC83" s="24"/>
      <c r="AD83" s="24" t="str">
        <f t="shared" si="22"/>
        <v/>
      </c>
      <c r="AE83" s="24"/>
      <c r="AF83" s="24" t="str">
        <f t="shared" si="23"/>
        <v/>
      </c>
      <c r="AG83" s="24"/>
      <c r="AH83" s="24" t="str">
        <f t="shared" si="24"/>
        <v/>
      </c>
      <c r="AI83" s="24"/>
      <c r="AJ83" s="24" t="str">
        <f t="shared" si="25"/>
        <v/>
      </c>
      <c r="AK83" s="24"/>
      <c r="AL83" s="24" t="str">
        <f t="shared" si="26"/>
        <v/>
      </c>
      <c r="AM83" s="24"/>
      <c r="AN83" s="24" t="str">
        <f t="shared" si="27"/>
        <v/>
      </c>
      <c r="AO83" s="25"/>
      <c r="AQ83" s="21"/>
      <c r="AR83" s="21"/>
      <c r="AS83" s="21"/>
      <c r="AT83" s="21"/>
      <c r="AU83" s="26"/>
      <c r="AV83" s="26"/>
      <c r="AW83" s="27"/>
      <c r="AX83" s="21"/>
      <c r="AY83" s="21"/>
      <c r="AZ83" s="28"/>
      <c r="BA83" s="28"/>
      <c r="BB83" s="28"/>
      <c r="BC83" s="28"/>
    </row>
    <row r="84" spans="2:55" x14ac:dyDescent="0.25">
      <c r="B84" s="17"/>
      <c r="C84" s="18"/>
      <c r="D84" s="18"/>
      <c r="E84" s="18"/>
      <c r="F84" s="64"/>
      <c r="G84" s="22"/>
      <c r="H84" s="20"/>
      <c r="I84" s="20"/>
      <c r="J84" s="21" t="str">
        <f t="shared" si="14"/>
        <v/>
      </c>
      <c r="K84" s="22"/>
      <c r="L84" s="64"/>
      <c r="M84" s="64"/>
      <c r="N84" s="21" t="str">
        <f t="shared" si="15"/>
        <v/>
      </c>
      <c r="O84" s="23"/>
      <c r="P84" s="23"/>
      <c r="Q84" s="21" t="str">
        <f t="shared" si="16"/>
        <v/>
      </c>
      <c r="S84" s="24"/>
      <c r="T84" s="24" t="str">
        <f t="shared" si="17"/>
        <v/>
      </c>
      <c r="U84" s="24"/>
      <c r="V84" s="24" t="str">
        <f t="shared" si="18"/>
        <v/>
      </c>
      <c r="W84" s="24"/>
      <c r="X84" s="24" t="str">
        <f t="shared" si="19"/>
        <v/>
      </c>
      <c r="Y84" s="24"/>
      <c r="Z84" s="24" t="str">
        <f t="shared" si="20"/>
        <v/>
      </c>
      <c r="AA84" s="24"/>
      <c r="AB84" s="24" t="str">
        <f t="shared" si="21"/>
        <v/>
      </c>
      <c r="AC84" s="24"/>
      <c r="AD84" s="24" t="str">
        <f t="shared" si="22"/>
        <v/>
      </c>
      <c r="AE84" s="24"/>
      <c r="AF84" s="24" t="str">
        <f t="shared" si="23"/>
        <v/>
      </c>
      <c r="AG84" s="24"/>
      <c r="AH84" s="24" t="str">
        <f t="shared" si="24"/>
        <v/>
      </c>
      <c r="AI84" s="24"/>
      <c r="AJ84" s="24" t="str">
        <f t="shared" si="25"/>
        <v/>
      </c>
      <c r="AK84" s="24"/>
      <c r="AL84" s="24" t="str">
        <f t="shared" si="26"/>
        <v/>
      </c>
      <c r="AM84" s="24"/>
      <c r="AN84" s="24" t="str">
        <f t="shared" si="27"/>
        <v/>
      </c>
      <c r="AO84" s="25"/>
      <c r="AQ84" s="21"/>
      <c r="AR84" s="21"/>
      <c r="AS84" s="21"/>
      <c r="AT84" s="21"/>
      <c r="AU84" s="26"/>
      <c r="AV84" s="26"/>
      <c r="AW84" s="27"/>
      <c r="AX84" s="21"/>
      <c r="AY84" s="21"/>
      <c r="AZ84" s="28"/>
      <c r="BA84" s="28"/>
      <c r="BB84" s="28"/>
      <c r="BC84" s="28"/>
    </row>
    <row r="85" spans="2:55" x14ac:dyDescent="0.25">
      <c r="B85" s="17"/>
      <c r="C85" s="18"/>
      <c r="D85" s="18"/>
      <c r="E85" s="18"/>
      <c r="F85" s="64"/>
      <c r="G85" s="22"/>
      <c r="H85" s="20"/>
      <c r="I85" s="20"/>
      <c r="J85" s="21" t="str">
        <f t="shared" si="14"/>
        <v/>
      </c>
      <c r="K85" s="22"/>
      <c r="L85" s="64"/>
      <c r="M85" s="64"/>
      <c r="N85" s="21" t="str">
        <f t="shared" si="15"/>
        <v/>
      </c>
      <c r="O85" s="23"/>
      <c r="P85" s="23"/>
      <c r="Q85" s="21" t="str">
        <f t="shared" si="16"/>
        <v/>
      </c>
      <c r="S85" s="24"/>
      <c r="T85" s="24" t="str">
        <f t="shared" si="17"/>
        <v/>
      </c>
      <c r="U85" s="24"/>
      <c r="V85" s="24" t="str">
        <f t="shared" si="18"/>
        <v/>
      </c>
      <c r="W85" s="24"/>
      <c r="X85" s="24" t="str">
        <f t="shared" si="19"/>
        <v/>
      </c>
      <c r="Y85" s="24"/>
      <c r="Z85" s="24" t="str">
        <f t="shared" si="20"/>
        <v/>
      </c>
      <c r="AA85" s="24"/>
      <c r="AB85" s="24" t="str">
        <f t="shared" si="21"/>
        <v/>
      </c>
      <c r="AC85" s="24"/>
      <c r="AD85" s="24" t="str">
        <f t="shared" si="22"/>
        <v/>
      </c>
      <c r="AE85" s="24"/>
      <c r="AF85" s="24" t="str">
        <f t="shared" si="23"/>
        <v/>
      </c>
      <c r="AG85" s="24"/>
      <c r="AH85" s="24" t="str">
        <f t="shared" si="24"/>
        <v/>
      </c>
      <c r="AI85" s="24"/>
      <c r="AJ85" s="24" t="str">
        <f t="shared" si="25"/>
        <v/>
      </c>
      <c r="AK85" s="24"/>
      <c r="AL85" s="24" t="str">
        <f t="shared" si="26"/>
        <v/>
      </c>
      <c r="AM85" s="24"/>
      <c r="AN85" s="24" t="str">
        <f t="shared" si="27"/>
        <v/>
      </c>
      <c r="AO85" s="25"/>
      <c r="AQ85" s="21"/>
      <c r="AR85" s="21"/>
      <c r="AS85" s="21"/>
      <c r="AT85" s="21"/>
      <c r="AU85" s="26"/>
      <c r="AV85" s="26"/>
      <c r="AW85" s="27"/>
      <c r="AX85" s="21"/>
      <c r="AY85" s="21"/>
      <c r="AZ85" s="28"/>
      <c r="BA85" s="28"/>
      <c r="BB85" s="28"/>
      <c r="BC85" s="28"/>
    </row>
    <row r="86" spans="2:55" x14ac:dyDescent="0.25">
      <c r="B86" s="17"/>
      <c r="C86" s="18"/>
      <c r="D86" s="18"/>
      <c r="E86" s="18"/>
      <c r="F86" s="64"/>
      <c r="G86" s="22"/>
      <c r="H86" s="20"/>
      <c r="I86" s="20"/>
      <c r="J86" s="21" t="str">
        <f t="shared" si="14"/>
        <v/>
      </c>
      <c r="K86" s="22"/>
      <c r="L86" s="64"/>
      <c r="M86" s="64"/>
      <c r="N86" s="21" t="str">
        <f t="shared" si="15"/>
        <v/>
      </c>
      <c r="O86" s="23"/>
      <c r="P86" s="23"/>
      <c r="Q86" s="21" t="str">
        <f t="shared" si="16"/>
        <v/>
      </c>
      <c r="S86" s="24"/>
      <c r="T86" s="24" t="str">
        <f t="shared" si="17"/>
        <v/>
      </c>
      <c r="U86" s="24"/>
      <c r="V86" s="24" t="str">
        <f t="shared" si="18"/>
        <v/>
      </c>
      <c r="W86" s="24"/>
      <c r="X86" s="24" t="str">
        <f t="shared" si="19"/>
        <v/>
      </c>
      <c r="Y86" s="24"/>
      <c r="Z86" s="24" t="str">
        <f t="shared" si="20"/>
        <v/>
      </c>
      <c r="AA86" s="24"/>
      <c r="AB86" s="24" t="str">
        <f t="shared" si="21"/>
        <v/>
      </c>
      <c r="AC86" s="24"/>
      <c r="AD86" s="24" t="str">
        <f t="shared" si="22"/>
        <v/>
      </c>
      <c r="AE86" s="24"/>
      <c r="AF86" s="24" t="str">
        <f t="shared" si="23"/>
        <v/>
      </c>
      <c r="AG86" s="24"/>
      <c r="AH86" s="24" t="str">
        <f t="shared" si="24"/>
        <v/>
      </c>
      <c r="AI86" s="24"/>
      <c r="AJ86" s="24" t="str">
        <f t="shared" si="25"/>
        <v/>
      </c>
      <c r="AK86" s="24"/>
      <c r="AL86" s="24" t="str">
        <f t="shared" si="26"/>
        <v/>
      </c>
      <c r="AM86" s="24"/>
      <c r="AN86" s="24" t="str">
        <f t="shared" si="27"/>
        <v/>
      </c>
      <c r="AO86" s="25"/>
      <c r="AQ86" s="21"/>
      <c r="AR86" s="21"/>
      <c r="AS86" s="21"/>
      <c r="AT86" s="21"/>
      <c r="AU86" s="26"/>
      <c r="AV86" s="26"/>
      <c r="AW86" s="27"/>
      <c r="AX86" s="21"/>
      <c r="AY86" s="21"/>
      <c r="AZ86" s="28"/>
      <c r="BA86" s="28"/>
      <c r="BB86" s="28"/>
      <c r="BC86" s="28"/>
    </row>
    <row r="87" spans="2:55" x14ac:dyDescent="0.25">
      <c r="B87" s="17"/>
      <c r="C87" s="18"/>
      <c r="D87" s="18"/>
      <c r="E87" s="18"/>
      <c r="F87" s="64"/>
      <c r="G87" s="22"/>
      <c r="H87" s="20"/>
      <c r="I87" s="20"/>
      <c r="J87" s="21" t="str">
        <f t="shared" si="14"/>
        <v/>
      </c>
      <c r="K87" s="22"/>
      <c r="L87" s="64"/>
      <c r="M87" s="64"/>
      <c r="N87" s="21" t="str">
        <f t="shared" si="15"/>
        <v/>
      </c>
      <c r="O87" s="23"/>
      <c r="P87" s="23"/>
      <c r="Q87" s="21" t="str">
        <f t="shared" si="16"/>
        <v/>
      </c>
      <c r="S87" s="24"/>
      <c r="T87" s="24" t="str">
        <f t="shared" si="17"/>
        <v/>
      </c>
      <c r="U87" s="24"/>
      <c r="V87" s="24" t="str">
        <f t="shared" si="18"/>
        <v/>
      </c>
      <c r="W87" s="24"/>
      <c r="X87" s="24" t="str">
        <f t="shared" si="19"/>
        <v/>
      </c>
      <c r="Y87" s="24"/>
      <c r="Z87" s="24" t="str">
        <f t="shared" si="20"/>
        <v/>
      </c>
      <c r="AA87" s="24"/>
      <c r="AB87" s="24" t="str">
        <f t="shared" si="21"/>
        <v/>
      </c>
      <c r="AC87" s="24"/>
      <c r="AD87" s="24" t="str">
        <f t="shared" si="22"/>
        <v/>
      </c>
      <c r="AE87" s="24"/>
      <c r="AF87" s="24" t="str">
        <f t="shared" si="23"/>
        <v/>
      </c>
      <c r="AG87" s="24"/>
      <c r="AH87" s="24" t="str">
        <f t="shared" si="24"/>
        <v/>
      </c>
      <c r="AI87" s="24"/>
      <c r="AJ87" s="24" t="str">
        <f t="shared" si="25"/>
        <v/>
      </c>
      <c r="AK87" s="24"/>
      <c r="AL87" s="24" t="str">
        <f t="shared" si="26"/>
        <v/>
      </c>
      <c r="AM87" s="24"/>
      <c r="AN87" s="24" t="str">
        <f t="shared" si="27"/>
        <v/>
      </c>
      <c r="AO87" s="25"/>
      <c r="AQ87" s="21"/>
      <c r="AR87" s="21"/>
      <c r="AS87" s="21"/>
      <c r="AT87" s="21"/>
      <c r="AU87" s="26"/>
      <c r="AV87" s="26"/>
      <c r="AW87" s="27"/>
      <c r="AX87" s="21"/>
      <c r="AY87" s="21"/>
      <c r="AZ87" s="28"/>
      <c r="BA87" s="28"/>
      <c r="BB87" s="28"/>
      <c r="BC87" s="28"/>
    </row>
    <row r="88" spans="2:55" x14ac:dyDescent="0.25">
      <c r="B88" s="17"/>
      <c r="C88" s="18"/>
      <c r="D88" s="18"/>
      <c r="E88" s="18"/>
      <c r="F88" s="64"/>
      <c r="G88" s="22"/>
      <c r="H88" s="20"/>
      <c r="I88" s="20"/>
      <c r="J88" s="21" t="str">
        <f t="shared" si="14"/>
        <v/>
      </c>
      <c r="K88" s="22"/>
      <c r="L88" s="64"/>
      <c r="M88" s="64"/>
      <c r="N88" s="21" t="str">
        <f t="shared" si="15"/>
        <v/>
      </c>
      <c r="O88" s="23"/>
      <c r="P88" s="23"/>
      <c r="Q88" s="21" t="str">
        <f t="shared" si="16"/>
        <v/>
      </c>
      <c r="S88" s="24"/>
      <c r="T88" s="24" t="str">
        <f t="shared" si="17"/>
        <v/>
      </c>
      <c r="U88" s="24"/>
      <c r="V88" s="24" t="str">
        <f t="shared" si="18"/>
        <v/>
      </c>
      <c r="W88" s="24"/>
      <c r="X88" s="24" t="str">
        <f t="shared" si="19"/>
        <v/>
      </c>
      <c r="Y88" s="24"/>
      <c r="Z88" s="24" t="str">
        <f t="shared" si="20"/>
        <v/>
      </c>
      <c r="AA88" s="24"/>
      <c r="AB88" s="24" t="str">
        <f t="shared" si="21"/>
        <v/>
      </c>
      <c r="AC88" s="24"/>
      <c r="AD88" s="24" t="str">
        <f t="shared" si="22"/>
        <v/>
      </c>
      <c r="AE88" s="24"/>
      <c r="AF88" s="24" t="str">
        <f t="shared" si="23"/>
        <v/>
      </c>
      <c r="AG88" s="24"/>
      <c r="AH88" s="24" t="str">
        <f t="shared" si="24"/>
        <v/>
      </c>
      <c r="AI88" s="24"/>
      <c r="AJ88" s="24" t="str">
        <f t="shared" si="25"/>
        <v/>
      </c>
      <c r="AK88" s="24"/>
      <c r="AL88" s="24" t="str">
        <f t="shared" si="26"/>
        <v/>
      </c>
      <c r="AM88" s="24"/>
      <c r="AN88" s="24" t="str">
        <f t="shared" si="27"/>
        <v/>
      </c>
      <c r="AO88" s="25"/>
      <c r="AQ88" s="21"/>
      <c r="AR88" s="21"/>
      <c r="AS88" s="21"/>
      <c r="AT88" s="21"/>
      <c r="AU88" s="26"/>
      <c r="AV88" s="26"/>
      <c r="AW88" s="27"/>
      <c r="AX88" s="21"/>
      <c r="AY88" s="21"/>
      <c r="AZ88" s="28"/>
      <c r="BA88" s="28"/>
      <c r="BB88" s="28"/>
      <c r="BC88" s="28"/>
    </row>
    <row r="89" spans="2:55" x14ac:dyDescent="0.25">
      <c r="B89" s="17"/>
      <c r="C89" s="18"/>
      <c r="D89" s="18"/>
      <c r="E89" s="18"/>
      <c r="F89" s="64"/>
      <c r="G89" s="22"/>
      <c r="H89" s="20"/>
      <c r="I89" s="20"/>
      <c r="J89" s="21" t="str">
        <f t="shared" si="14"/>
        <v/>
      </c>
      <c r="K89" s="22"/>
      <c r="L89" s="64"/>
      <c r="M89" s="64"/>
      <c r="N89" s="21" t="str">
        <f t="shared" si="15"/>
        <v/>
      </c>
      <c r="O89" s="23"/>
      <c r="P89" s="23"/>
      <c r="Q89" s="21" t="str">
        <f t="shared" si="16"/>
        <v/>
      </c>
      <c r="S89" s="24"/>
      <c r="T89" s="24" t="str">
        <f t="shared" si="17"/>
        <v/>
      </c>
      <c r="U89" s="24"/>
      <c r="V89" s="24" t="str">
        <f t="shared" si="18"/>
        <v/>
      </c>
      <c r="W89" s="24"/>
      <c r="X89" s="24" t="str">
        <f t="shared" si="19"/>
        <v/>
      </c>
      <c r="Y89" s="24"/>
      <c r="Z89" s="24" t="str">
        <f t="shared" si="20"/>
        <v/>
      </c>
      <c r="AA89" s="24"/>
      <c r="AB89" s="24" t="str">
        <f t="shared" si="21"/>
        <v/>
      </c>
      <c r="AC89" s="24"/>
      <c r="AD89" s="24" t="str">
        <f t="shared" si="22"/>
        <v/>
      </c>
      <c r="AE89" s="24"/>
      <c r="AF89" s="24" t="str">
        <f t="shared" si="23"/>
        <v/>
      </c>
      <c r="AG89" s="24"/>
      <c r="AH89" s="24" t="str">
        <f t="shared" si="24"/>
        <v/>
      </c>
      <c r="AI89" s="24"/>
      <c r="AJ89" s="24" t="str">
        <f t="shared" si="25"/>
        <v/>
      </c>
      <c r="AK89" s="24"/>
      <c r="AL89" s="24" t="str">
        <f t="shared" si="26"/>
        <v/>
      </c>
      <c r="AM89" s="24"/>
      <c r="AN89" s="24" t="str">
        <f t="shared" si="27"/>
        <v/>
      </c>
      <c r="AO89" s="25"/>
      <c r="AQ89" s="21"/>
      <c r="AR89" s="21"/>
      <c r="AS89" s="21"/>
      <c r="AT89" s="21"/>
      <c r="AU89" s="26"/>
      <c r="AV89" s="26"/>
      <c r="AW89" s="27"/>
      <c r="AX89" s="21"/>
      <c r="AY89" s="21"/>
      <c r="AZ89" s="28"/>
      <c r="BA89" s="28"/>
      <c r="BB89" s="28"/>
      <c r="BC89" s="28"/>
    </row>
    <row r="90" spans="2:55" x14ac:dyDescent="0.25">
      <c r="B90" s="17"/>
      <c r="C90" s="18"/>
      <c r="D90" s="18"/>
      <c r="E90" s="18"/>
      <c r="F90" s="64"/>
      <c r="G90" s="22"/>
      <c r="H90" s="20"/>
      <c r="I90" s="20"/>
      <c r="J90" s="21" t="str">
        <f t="shared" si="14"/>
        <v/>
      </c>
      <c r="K90" s="22"/>
      <c r="L90" s="64"/>
      <c r="M90" s="64"/>
      <c r="N90" s="21" t="str">
        <f t="shared" si="15"/>
        <v/>
      </c>
      <c r="O90" s="23"/>
      <c r="P90" s="23"/>
      <c r="Q90" s="21" t="str">
        <f t="shared" si="16"/>
        <v/>
      </c>
      <c r="S90" s="24"/>
      <c r="T90" s="24" t="str">
        <f t="shared" si="17"/>
        <v/>
      </c>
      <c r="U90" s="24"/>
      <c r="V90" s="24" t="str">
        <f t="shared" si="18"/>
        <v/>
      </c>
      <c r="W90" s="24"/>
      <c r="X90" s="24" t="str">
        <f t="shared" si="19"/>
        <v/>
      </c>
      <c r="Y90" s="24"/>
      <c r="Z90" s="24" t="str">
        <f t="shared" si="20"/>
        <v/>
      </c>
      <c r="AA90" s="24"/>
      <c r="AB90" s="24" t="str">
        <f t="shared" si="21"/>
        <v/>
      </c>
      <c r="AC90" s="24"/>
      <c r="AD90" s="24" t="str">
        <f t="shared" si="22"/>
        <v/>
      </c>
      <c r="AE90" s="24"/>
      <c r="AF90" s="24" t="str">
        <f t="shared" si="23"/>
        <v/>
      </c>
      <c r="AG90" s="24"/>
      <c r="AH90" s="24" t="str">
        <f t="shared" si="24"/>
        <v/>
      </c>
      <c r="AI90" s="24"/>
      <c r="AJ90" s="24" t="str">
        <f t="shared" si="25"/>
        <v/>
      </c>
      <c r="AK90" s="24"/>
      <c r="AL90" s="24" t="str">
        <f t="shared" si="26"/>
        <v/>
      </c>
      <c r="AM90" s="24"/>
      <c r="AN90" s="24" t="str">
        <f t="shared" si="27"/>
        <v/>
      </c>
      <c r="AO90" s="25"/>
      <c r="AQ90" s="21"/>
      <c r="AR90" s="21"/>
      <c r="AS90" s="21"/>
      <c r="AT90" s="21"/>
      <c r="AU90" s="26"/>
      <c r="AV90" s="26"/>
      <c r="AW90" s="27"/>
      <c r="AX90" s="21"/>
      <c r="AY90" s="21"/>
      <c r="AZ90" s="28"/>
      <c r="BA90" s="28"/>
      <c r="BB90" s="28"/>
      <c r="BC90" s="28"/>
    </row>
    <row r="91" spans="2:55" x14ac:dyDescent="0.25">
      <c r="B91" s="17"/>
      <c r="C91" s="18"/>
      <c r="D91" s="18"/>
      <c r="E91" s="18"/>
      <c r="F91" s="64"/>
      <c r="G91" s="22"/>
      <c r="H91" s="20"/>
      <c r="I91" s="20"/>
      <c r="J91" s="21" t="str">
        <f t="shared" si="14"/>
        <v/>
      </c>
      <c r="K91" s="22"/>
      <c r="L91" s="64"/>
      <c r="M91" s="64"/>
      <c r="N91" s="21" t="str">
        <f t="shared" si="15"/>
        <v/>
      </c>
      <c r="O91" s="23"/>
      <c r="P91" s="23"/>
      <c r="Q91" s="21" t="str">
        <f t="shared" si="16"/>
        <v/>
      </c>
      <c r="S91" s="24"/>
      <c r="T91" s="24" t="str">
        <f t="shared" si="17"/>
        <v/>
      </c>
      <c r="U91" s="24"/>
      <c r="V91" s="24" t="str">
        <f t="shared" si="18"/>
        <v/>
      </c>
      <c r="W91" s="24"/>
      <c r="X91" s="24" t="str">
        <f t="shared" si="19"/>
        <v/>
      </c>
      <c r="Y91" s="24"/>
      <c r="Z91" s="24" t="str">
        <f t="shared" si="20"/>
        <v/>
      </c>
      <c r="AA91" s="24"/>
      <c r="AB91" s="24" t="str">
        <f t="shared" si="21"/>
        <v/>
      </c>
      <c r="AC91" s="24"/>
      <c r="AD91" s="24" t="str">
        <f t="shared" si="22"/>
        <v/>
      </c>
      <c r="AE91" s="24"/>
      <c r="AF91" s="24" t="str">
        <f t="shared" si="23"/>
        <v/>
      </c>
      <c r="AG91" s="24"/>
      <c r="AH91" s="24" t="str">
        <f t="shared" si="24"/>
        <v/>
      </c>
      <c r="AI91" s="24"/>
      <c r="AJ91" s="24" t="str">
        <f t="shared" si="25"/>
        <v/>
      </c>
      <c r="AK91" s="24"/>
      <c r="AL91" s="24" t="str">
        <f t="shared" si="26"/>
        <v/>
      </c>
      <c r="AM91" s="24"/>
      <c r="AN91" s="24" t="str">
        <f t="shared" si="27"/>
        <v/>
      </c>
      <c r="AO91" s="25"/>
      <c r="AQ91" s="21"/>
      <c r="AR91" s="21"/>
      <c r="AS91" s="21"/>
      <c r="AT91" s="21"/>
      <c r="AU91" s="26"/>
      <c r="AV91" s="26"/>
      <c r="AW91" s="27"/>
      <c r="AX91" s="21"/>
      <c r="AY91" s="21"/>
      <c r="AZ91" s="28"/>
      <c r="BA91" s="28"/>
      <c r="BB91" s="28"/>
      <c r="BC91" s="28"/>
    </row>
    <row r="92" spans="2:55" x14ac:dyDescent="0.25">
      <c r="B92" s="17"/>
      <c r="C92" s="18"/>
      <c r="D92" s="18"/>
      <c r="E92" s="18"/>
      <c r="F92" s="64"/>
      <c r="G92" s="22"/>
      <c r="H92" s="20"/>
      <c r="I92" s="20"/>
      <c r="J92" s="21" t="str">
        <f t="shared" si="14"/>
        <v/>
      </c>
      <c r="K92" s="22"/>
      <c r="L92" s="64"/>
      <c r="M92" s="64"/>
      <c r="N92" s="21" t="str">
        <f t="shared" si="15"/>
        <v/>
      </c>
      <c r="O92" s="23"/>
      <c r="P92" s="23"/>
      <c r="Q92" s="21" t="str">
        <f t="shared" si="16"/>
        <v/>
      </c>
      <c r="S92" s="24"/>
      <c r="T92" s="24" t="str">
        <f t="shared" si="17"/>
        <v/>
      </c>
      <c r="U92" s="24"/>
      <c r="V92" s="24" t="str">
        <f t="shared" si="18"/>
        <v/>
      </c>
      <c r="W92" s="24"/>
      <c r="X92" s="24" t="str">
        <f t="shared" si="19"/>
        <v/>
      </c>
      <c r="Y92" s="24"/>
      <c r="Z92" s="24" t="str">
        <f t="shared" si="20"/>
        <v/>
      </c>
      <c r="AA92" s="24"/>
      <c r="AB92" s="24" t="str">
        <f t="shared" si="21"/>
        <v/>
      </c>
      <c r="AC92" s="24"/>
      <c r="AD92" s="24" t="str">
        <f t="shared" si="22"/>
        <v/>
      </c>
      <c r="AE92" s="24"/>
      <c r="AF92" s="24" t="str">
        <f t="shared" si="23"/>
        <v/>
      </c>
      <c r="AG92" s="24"/>
      <c r="AH92" s="24" t="str">
        <f t="shared" si="24"/>
        <v/>
      </c>
      <c r="AI92" s="24"/>
      <c r="AJ92" s="24" t="str">
        <f t="shared" si="25"/>
        <v/>
      </c>
      <c r="AK92" s="24"/>
      <c r="AL92" s="24" t="str">
        <f t="shared" si="26"/>
        <v/>
      </c>
      <c r="AM92" s="24"/>
      <c r="AN92" s="24" t="str">
        <f t="shared" si="27"/>
        <v/>
      </c>
      <c r="AO92" s="25"/>
      <c r="AQ92" s="21"/>
      <c r="AR92" s="21"/>
      <c r="AS92" s="21"/>
      <c r="AT92" s="21"/>
      <c r="AU92" s="26"/>
      <c r="AV92" s="26"/>
      <c r="AW92" s="27"/>
      <c r="AX92" s="21"/>
      <c r="AY92" s="21"/>
      <c r="AZ92" s="28"/>
      <c r="BA92" s="28"/>
      <c r="BB92" s="28"/>
      <c r="BC92" s="28"/>
    </row>
    <row r="93" spans="2:55" x14ac:dyDescent="0.25">
      <c r="B93" s="17"/>
      <c r="C93" s="18"/>
      <c r="D93" s="18"/>
      <c r="E93" s="18"/>
      <c r="F93" s="64"/>
      <c r="G93" s="22"/>
      <c r="H93" s="20"/>
      <c r="I93" s="20"/>
      <c r="J93" s="21" t="str">
        <f t="shared" si="14"/>
        <v/>
      </c>
      <c r="K93" s="22"/>
      <c r="L93" s="64"/>
      <c r="M93" s="64"/>
      <c r="N93" s="21" t="str">
        <f t="shared" si="15"/>
        <v/>
      </c>
      <c r="O93" s="23"/>
      <c r="P93" s="23"/>
      <c r="Q93" s="21" t="str">
        <f t="shared" si="16"/>
        <v/>
      </c>
      <c r="S93" s="24"/>
      <c r="T93" s="24" t="str">
        <f t="shared" si="17"/>
        <v/>
      </c>
      <c r="U93" s="24"/>
      <c r="V93" s="24" t="str">
        <f t="shared" si="18"/>
        <v/>
      </c>
      <c r="W93" s="24"/>
      <c r="X93" s="24" t="str">
        <f t="shared" si="19"/>
        <v/>
      </c>
      <c r="Y93" s="24"/>
      <c r="Z93" s="24" t="str">
        <f t="shared" si="20"/>
        <v/>
      </c>
      <c r="AA93" s="24"/>
      <c r="AB93" s="24" t="str">
        <f t="shared" si="21"/>
        <v/>
      </c>
      <c r="AC93" s="24"/>
      <c r="AD93" s="24" t="str">
        <f t="shared" si="22"/>
        <v/>
      </c>
      <c r="AE93" s="24"/>
      <c r="AF93" s="24" t="str">
        <f t="shared" si="23"/>
        <v/>
      </c>
      <c r="AG93" s="24"/>
      <c r="AH93" s="24" t="str">
        <f t="shared" si="24"/>
        <v/>
      </c>
      <c r="AI93" s="24"/>
      <c r="AJ93" s="24" t="str">
        <f t="shared" si="25"/>
        <v/>
      </c>
      <c r="AK93" s="24"/>
      <c r="AL93" s="24" t="str">
        <f t="shared" si="26"/>
        <v/>
      </c>
      <c r="AM93" s="24"/>
      <c r="AN93" s="24" t="str">
        <f t="shared" si="27"/>
        <v/>
      </c>
      <c r="AO93" s="25"/>
      <c r="AQ93" s="21"/>
      <c r="AR93" s="21"/>
      <c r="AS93" s="21"/>
      <c r="AT93" s="21"/>
      <c r="AU93" s="26"/>
      <c r="AV93" s="26"/>
      <c r="AW93" s="27"/>
      <c r="AX93" s="21"/>
      <c r="AY93" s="21"/>
      <c r="AZ93" s="28"/>
      <c r="BA93" s="28"/>
      <c r="BB93" s="28"/>
      <c r="BC93" s="28"/>
    </row>
    <row r="94" spans="2:55" x14ac:dyDescent="0.25">
      <c r="B94" s="17"/>
      <c r="C94" s="18"/>
      <c r="D94" s="18"/>
      <c r="E94" s="18"/>
      <c r="F94" s="64"/>
      <c r="G94" s="22"/>
      <c r="H94" s="20"/>
      <c r="I94" s="20"/>
      <c r="J94" s="21" t="str">
        <f t="shared" si="14"/>
        <v/>
      </c>
      <c r="K94" s="22"/>
      <c r="L94" s="64"/>
      <c r="M94" s="64"/>
      <c r="N94" s="21" t="str">
        <f t="shared" si="15"/>
        <v/>
      </c>
      <c r="O94" s="23"/>
      <c r="P94" s="23"/>
      <c r="Q94" s="21" t="str">
        <f t="shared" si="16"/>
        <v/>
      </c>
      <c r="S94" s="24"/>
      <c r="T94" s="24" t="str">
        <f t="shared" si="17"/>
        <v/>
      </c>
      <c r="U94" s="24"/>
      <c r="V94" s="24" t="str">
        <f t="shared" si="18"/>
        <v/>
      </c>
      <c r="W94" s="24"/>
      <c r="X94" s="24" t="str">
        <f t="shared" si="19"/>
        <v/>
      </c>
      <c r="Y94" s="24"/>
      <c r="Z94" s="24" t="str">
        <f t="shared" si="20"/>
        <v/>
      </c>
      <c r="AA94" s="24"/>
      <c r="AB94" s="24" t="str">
        <f t="shared" si="21"/>
        <v/>
      </c>
      <c r="AC94" s="24"/>
      <c r="AD94" s="24" t="str">
        <f t="shared" si="22"/>
        <v/>
      </c>
      <c r="AE94" s="24"/>
      <c r="AF94" s="24" t="str">
        <f t="shared" si="23"/>
        <v/>
      </c>
      <c r="AG94" s="24"/>
      <c r="AH94" s="24" t="str">
        <f t="shared" si="24"/>
        <v/>
      </c>
      <c r="AI94" s="24"/>
      <c r="AJ94" s="24" t="str">
        <f t="shared" si="25"/>
        <v/>
      </c>
      <c r="AK94" s="24"/>
      <c r="AL94" s="24" t="str">
        <f t="shared" si="26"/>
        <v/>
      </c>
      <c r="AM94" s="24"/>
      <c r="AN94" s="24" t="str">
        <f t="shared" si="27"/>
        <v/>
      </c>
      <c r="AO94" s="25"/>
      <c r="AQ94" s="21"/>
      <c r="AR94" s="21"/>
      <c r="AS94" s="21"/>
      <c r="AT94" s="21"/>
      <c r="AU94" s="26"/>
      <c r="AV94" s="26"/>
      <c r="AW94" s="27"/>
      <c r="AX94" s="21"/>
      <c r="AY94" s="21"/>
      <c r="AZ94" s="28"/>
      <c r="BA94" s="28"/>
      <c r="BB94" s="28"/>
      <c r="BC94" s="28"/>
    </row>
    <row r="95" spans="2:55" x14ac:dyDescent="0.25">
      <c r="B95" s="17"/>
      <c r="C95" s="18"/>
      <c r="D95" s="18"/>
      <c r="E95" s="18"/>
      <c r="F95" s="64"/>
      <c r="G95" s="22"/>
      <c r="H95" s="20"/>
      <c r="I95" s="20"/>
      <c r="J95" s="21" t="str">
        <f t="shared" si="14"/>
        <v/>
      </c>
      <c r="K95" s="22"/>
      <c r="L95" s="64"/>
      <c r="M95" s="64"/>
      <c r="N95" s="21" t="str">
        <f t="shared" si="15"/>
        <v/>
      </c>
      <c r="O95" s="23"/>
      <c r="P95" s="23"/>
      <c r="Q95" s="21" t="str">
        <f t="shared" si="16"/>
        <v/>
      </c>
      <c r="S95" s="24"/>
      <c r="T95" s="24" t="str">
        <f t="shared" si="17"/>
        <v/>
      </c>
      <c r="U95" s="24"/>
      <c r="V95" s="24" t="str">
        <f t="shared" si="18"/>
        <v/>
      </c>
      <c r="W95" s="24"/>
      <c r="X95" s="24" t="str">
        <f t="shared" si="19"/>
        <v/>
      </c>
      <c r="Y95" s="24"/>
      <c r="Z95" s="24" t="str">
        <f t="shared" si="20"/>
        <v/>
      </c>
      <c r="AA95" s="24"/>
      <c r="AB95" s="24" t="str">
        <f t="shared" si="21"/>
        <v/>
      </c>
      <c r="AC95" s="24"/>
      <c r="AD95" s="24" t="str">
        <f t="shared" si="22"/>
        <v/>
      </c>
      <c r="AE95" s="24"/>
      <c r="AF95" s="24" t="str">
        <f t="shared" si="23"/>
        <v/>
      </c>
      <c r="AG95" s="24"/>
      <c r="AH95" s="24" t="str">
        <f t="shared" si="24"/>
        <v/>
      </c>
      <c r="AI95" s="24"/>
      <c r="AJ95" s="24" t="str">
        <f t="shared" si="25"/>
        <v/>
      </c>
      <c r="AK95" s="24"/>
      <c r="AL95" s="24" t="str">
        <f t="shared" si="26"/>
        <v/>
      </c>
      <c r="AM95" s="24"/>
      <c r="AN95" s="24" t="str">
        <f t="shared" si="27"/>
        <v/>
      </c>
      <c r="AO95" s="25"/>
      <c r="AQ95" s="21"/>
      <c r="AR95" s="21"/>
      <c r="AS95" s="21"/>
      <c r="AT95" s="21"/>
      <c r="AU95" s="26"/>
      <c r="AV95" s="26"/>
      <c r="AW95" s="27"/>
      <c r="AX95" s="21"/>
      <c r="AY95" s="21"/>
      <c r="AZ95" s="28"/>
      <c r="BA95" s="28"/>
      <c r="BB95" s="28"/>
      <c r="BC95" s="28"/>
    </row>
    <row r="96" spans="2:55" x14ac:dyDescent="0.25">
      <c r="B96" s="17"/>
      <c r="C96" s="18"/>
      <c r="D96" s="18"/>
      <c r="E96" s="18"/>
      <c r="F96" s="64"/>
      <c r="G96" s="22"/>
      <c r="H96" s="20"/>
      <c r="I96" s="20"/>
      <c r="J96" s="21" t="str">
        <f t="shared" si="14"/>
        <v/>
      </c>
      <c r="K96" s="22"/>
      <c r="L96" s="64"/>
      <c r="M96" s="64"/>
      <c r="N96" s="21" t="str">
        <f t="shared" si="15"/>
        <v/>
      </c>
      <c r="O96" s="23"/>
      <c r="P96" s="23"/>
      <c r="Q96" s="21" t="str">
        <f t="shared" si="16"/>
        <v/>
      </c>
      <c r="S96" s="24"/>
      <c r="T96" s="24" t="str">
        <f t="shared" si="17"/>
        <v/>
      </c>
      <c r="U96" s="24"/>
      <c r="V96" s="24" t="str">
        <f t="shared" si="18"/>
        <v/>
      </c>
      <c r="W96" s="24"/>
      <c r="X96" s="24" t="str">
        <f t="shared" si="19"/>
        <v/>
      </c>
      <c r="Y96" s="24"/>
      <c r="Z96" s="24" t="str">
        <f t="shared" si="20"/>
        <v/>
      </c>
      <c r="AA96" s="24"/>
      <c r="AB96" s="24" t="str">
        <f t="shared" si="21"/>
        <v/>
      </c>
      <c r="AC96" s="24"/>
      <c r="AD96" s="24" t="str">
        <f t="shared" si="22"/>
        <v/>
      </c>
      <c r="AE96" s="24"/>
      <c r="AF96" s="24" t="str">
        <f t="shared" si="23"/>
        <v/>
      </c>
      <c r="AG96" s="24"/>
      <c r="AH96" s="24" t="str">
        <f t="shared" si="24"/>
        <v/>
      </c>
      <c r="AI96" s="24"/>
      <c r="AJ96" s="24" t="str">
        <f t="shared" si="25"/>
        <v/>
      </c>
      <c r="AK96" s="24"/>
      <c r="AL96" s="24" t="str">
        <f t="shared" si="26"/>
        <v/>
      </c>
      <c r="AM96" s="24"/>
      <c r="AN96" s="24" t="str">
        <f t="shared" si="27"/>
        <v/>
      </c>
      <c r="AO96" s="25"/>
      <c r="AQ96" s="21"/>
      <c r="AR96" s="21"/>
      <c r="AS96" s="21"/>
      <c r="AT96" s="21"/>
      <c r="AU96" s="26"/>
      <c r="AV96" s="26"/>
      <c r="AW96" s="27"/>
      <c r="AX96" s="21"/>
      <c r="AY96" s="21"/>
      <c r="AZ96" s="28"/>
      <c r="BA96" s="28"/>
      <c r="BB96" s="28"/>
      <c r="BC96" s="28"/>
    </row>
    <row r="97" spans="2:55" x14ac:dyDescent="0.25">
      <c r="B97" s="17"/>
      <c r="C97" s="18"/>
      <c r="D97" s="18"/>
      <c r="E97" s="18"/>
      <c r="F97" s="64"/>
      <c r="G97" s="22"/>
      <c r="H97" s="20"/>
      <c r="I97" s="20"/>
      <c r="J97" s="21" t="str">
        <f t="shared" si="14"/>
        <v/>
      </c>
      <c r="K97" s="22"/>
      <c r="L97" s="64"/>
      <c r="M97" s="64"/>
      <c r="N97" s="21" t="str">
        <f t="shared" si="15"/>
        <v/>
      </c>
      <c r="O97" s="23"/>
      <c r="P97" s="23"/>
      <c r="Q97" s="21" t="str">
        <f t="shared" si="16"/>
        <v/>
      </c>
      <c r="S97" s="24"/>
      <c r="T97" s="24" t="str">
        <f t="shared" si="17"/>
        <v/>
      </c>
      <c r="U97" s="24"/>
      <c r="V97" s="24" t="str">
        <f t="shared" si="18"/>
        <v/>
      </c>
      <c r="W97" s="24"/>
      <c r="X97" s="24" t="str">
        <f t="shared" si="19"/>
        <v/>
      </c>
      <c r="Y97" s="24"/>
      <c r="Z97" s="24" t="str">
        <f t="shared" si="20"/>
        <v/>
      </c>
      <c r="AA97" s="24"/>
      <c r="AB97" s="24" t="str">
        <f t="shared" si="21"/>
        <v/>
      </c>
      <c r="AC97" s="24"/>
      <c r="AD97" s="24" t="str">
        <f t="shared" si="22"/>
        <v/>
      </c>
      <c r="AE97" s="24"/>
      <c r="AF97" s="24" t="str">
        <f t="shared" si="23"/>
        <v/>
      </c>
      <c r="AG97" s="24"/>
      <c r="AH97" s="24" t="str">
        <f t="shared" si="24"/>
        <v/>
      </c>
      <c r="AI97" s="24"/>
      <c r="AJ97" s="24" t="str">
        <f t="shared" si="25"/>
        <v/>
      </c>
      <c r="AK97" s="24"/>
      <c r="AL97" s="24" t="str">
        <f t="shared" si="26"/>
        <v/>
      </c>
      <c r="AM97" s="24"/>
      <c r="AN97" s="24" t="str">
        <f t="shared" si="27"/>
        <v/>
      </c>
      <c r="AO97" s="25"/>
      <c r="AQ97" s="21"/>
      <c r="AR97" s="21"/>
      <c r="AS97" s="21"/>
      <c r="AT97" s="21"/>
      <c r="AU97" s="26"/>
      <c r="AV97" s="26"/>
      <c r="AW97" s="27"/>
      <c r="AX97" s="21"/>
      <c r="AY97" s="21"/>
      <c r="AZ97" s="28"/>
      <c r="BA97" s="28"/>
      <c r="BB97" s="28"/>
      <c r="BC97" s="28"/>
    </row>
    <row r="98" spans="2:55" x14ac:dyDescent="0.25">
      <c r="B98" s="17"/>
      <c r="C98" s="18"/>
      <c r="D98" s="18"/>
      <c r="E98" s="18"/>
      <c r="F98" s="64"/>
      <c r="G98" s="22"/>
      <c r="H98" s="20"/>
      <c r="I98" s="20"/>
      <c r="J98" s="21" t="str">
        <f t="shared" si="14"/>
        <v/>
      </c>
      <c r="K98" s="22"/>
      <c r="L98" s="64"/>
      <c r="M98" s="64"/>
      <c r="N98" s="21" t="str">
        <f t="shared" si="15"/>
        <v/>
      </c>
      <c r="O98" s="23"/>
      <c r="P98" s="23"/>
      <c r="Q98" s="21" t="str">
        <f t="shared" si="16"/>
        <v/>
      </c>
      <c r="S98" s="24"/>
      <c r="T98" s="24" t="str">
        <f t="shared" si="17"/>
        <v/>
      </c>
      <c r="U98" s="24"/>
      <c r="V98" s="24" t="str">
        <f t="shared" si="18"/>
        <v/>
      </c>
      <c r="W98" s="24"/>
      <c r="X98" s="24" t="str">
        <f t="shared" si="19"/>
        <v/>
      </c>
      <c r="Y98" s="24"/>
      <c r="Z98" s="24" t="str">
        <f t="shared" si="20"/>
        <v/>
      </c>
      <c r="AA98" s="24"/>
      <c r="AB98" s="24" t="str">
        <f t="shared" si="21"/>
        <v/>
      </c>
      <c r="AC98" s="24"/>
      <c r="AD98" s="24" t="str">
        <f t="shared" si="22"/>
        <v/>
      </c>
      <c r="AE98" s="24"/>
      <c r="AF98" s="24" t="str">
        <f t="shared" si="23"/>
        <v/>
      </c>
      <c r="AG98" s="24"/>
      <c r="AH98" s="24" t="str">
        <f t="shared" si="24"/>
        <v/>
      </c>
      <c r="AI98" s="24"/>
      <c r="AJ98" s="24" t="str">
        <f t="shared" si="25"/>
        <v/>
      </c>
      <c r="AK98" s="24"/>
      <c r="AL98" s="24" t="str">
        <f t="shared" si="26"/>
        <v/>
      </c>
      <c r="AM98" s="24"/>
      <c r="AN98" s="24" t="str">
        <f t="shared" si="27"/>
        <v/>
      </c>
      <c r="AO98" s="25"/>
      <c r="AQ98" s="21"/>
      <c r="AR98" s="21"/>
      <c r="AS98" s="21"/>
      <c r="AT98" s="21"/>
      <c r="AU98" s="26"/>
      <c r="AV98" s="26"/>
      <c r="AW98" s="27"/>
      <c r="AX98" s="21"/>
      <c r="AY98" s="21"/>
      <c r="AZ98" s="28"/>
      <c r="BA98" s="28"/>
      <c r="BB98" s="28"/>
      <c r="BC98" s="28"/>
    </row>
    <row r="99" spans="2:55" x14ac:dyDescent="0.25">
      <c r="B99" s="17"/>
      <c r="C99" s="18"/>
      <c r="D99" s="18"/>
      <c r="E99" s="18"/>
      <c r="F99" s="64"/>
      <c r="G99" s="22"/>
      <c r="H99" s="20"/>
      <c r="I99" s="20"/>
      <c r="J99" s="21" t="str">
        <f t="shared" si="14"/>
        <v/>
      </c>
      <c r="K99" s="22"/>
      <c r="L99" s="64"/>
      <c r="M99" s="64"/>
      <c r="N99" s="21" t="str">
        <f t="shared" si="15"/>
        <v/>
      </c>
      <c r="O99" s="23"/>
      <c r="P99" s="23"/>
      <c r="Q99" s="21" t="str">
        <f t="shared" si="16"/>
        <v/>
      </c>
      <c r="S99" s="24"/>
      <c r="T99" s="24" t="str">
        <f t="shared" si="17"/>
        <v/>
      </c>
      <c r="U99" s="24"/>
      <c r="V99" s="24" t="str">
        <f t="shared" si="18"/>
        <v/>
      </c>
      <c r="W99" s="24"/>
      <c r="X99" s="24" t="str">
        <f t="shared" si="19"/>
        <v/>
      </c>
      <c r="Y99" s="24"/>
      <c r="Z99" s="24" t="str">
        <f t="shared" si="20"/>
        <v/>
      </c>
      <c r="AA99" s="24"/>
      <c r="AB99" s="24" t="str">
        <f t="shared" si="21"/>
        <v/>
      </c>
      <c r="AC99" s="24"/>
      <c r="AD99" s="24" t="str">
        <f t="shared" si="22"/>
        <v/>
      </c>
      <c r="AE99" s="24"/>
      <c r="AF99" s="24" t="str">
        <f t="shared" si="23"/>
        <v/>
      </c>
      <c r="AG99" s="24"/>
      <c r="AH99" s="24" t="str">
        <f t="shared" si="24"/>
        <v/>
      </c>
      <c r="AI99" s="24"/>
      <c r="AJ99" s="24" t="str">
        <f t="shared" si="25"/>
        <v/>
      </c>
      <c r="AK99" s="24"/>
      <c r="AL99" s="24" t="str">
        <f t="shared" si="26"/>
        <v/>
      </c>
      <c r="AM99" s="24"/>
      <c r="AN99" s="24" t="str">
        <f t="shared" si="27"/>
        <v/>
      </c>
      <c r="AO99" s="25"/>
      <c r="AQ99" s="21"/>
      <c r="AR99" s="21"/>
      <c r="AS99" s="21"/>
      <c r="AT99" s="21"/>
      <c r="AU99" s="26"/>
      <c r="AV99" s="26"/>
      <c r="AW99" s="27"/>
      <c r="AX99" s="21"/>
      <c r="AY99" s="21"/>
      <c r="AZ99" s="28"/>
      <c r="BA99" s="28"/>
      <c r="BB99" s="28"/>
      <c r="BC99" s="28"/>
    </row>
    <row r="100" spans="2:55" x14ac:dyDescent="0.25">
      <c r="B100" s="17"/>
      <c r="C100" s="18"/>
      <c r="D100" s="18"/>
      <c r="E100" s="18"/>
      <c r="F100" s="64"/>
      <c r="G100" s="22"/>
      <c r="H100" s="20"/>
      <c r="I100" s="20"/>
      <c r="J100" s="21" t="str">
        <f t="shared" si="14"/>
        <v/>
      </c>
      <c r="K100" s="22"/>
      <c r="L100" s="20"/>
      <c r="M100" s="20"/>
      <c r="N100" s="21" t="str">
        <f t="shared" si="15"/>
        <v/>
      </c>
      <c r="O100" s="23"/>
      <c r="P100" s="23"/>
      <c r="Q100" s="21" t="str">
        <f t="shared" si="16"/>
        <v/>
      </c>
      <c r="S100" s="24"/>
      <c r="T100" s="24" t="str">
        <f t="shared" si="17"/>
        <v/>
      </c>
      <c r="U100" s="24"/>
      <c r="V100" s="24" t="str">
        <f t="shared" si="18"/>
        <v/>
      </c>
      <c r="W100" s="24"/>
      <c r="X100" s="24" t="str">
        <f t="shared" si="19"/>
        <v/>
      </c>
      <c r="Y100" s="24"/>
      <c r="Z100" s="24" t="str">
        <f t="shared" si="20"/>
        <v/>
      </c>
      <c r="AA100" s="24"/>
      <c r="AB100" s="24" t="str">
        <f t="shared" si="21"/>
        <v/>
      </c>
      <c r="AC100" s="24"/>
      <c r="AD100" s="24" t="str">
        <f t="shared" si="22"/>
        <v/>
      </c>
      <c r="AE100" s="24"/>
      <c r="AF100" s="24" t="str">
        <f t="shared" si="23"/>
        <v/>
      </c>
      <c r="AG100" s="24"/>
      <c r="AH100" s="24" t="str">
        <f t="shared" si="24"/>
        <v/>
      </c>
      <c r="AI100" s="24"/>
      <c r="AJ100" s="24" t="str">
        <f t="shared" si="25"/>
        <v/>
      </c>
      <c r="AK100" s="24"/>
      <c r="AL100" s="24" t="str">
        <f t="shared" si="26"/>
        <v/>
      </c>
      <c r="AM100" s="24"/>
      <c r="AN100" s="24" t="str">
        <f t="shared" si="27"/>
        <v/>
      </c>
      <c r="AO100" s="25"/>
      <c r="AQ100" s="21"/>
      <c r="AR100" s="21"/>
      <c r="AS100" s="21"/>
      <c r="AT100" s="21"/>
      <c r="AU100" s="26"/>
      <c r="AV100" s="26"/>
      <c r="AW100" s="27"/>
      <c r="AX100" s="21"/>
      <c r="AY100" s="21"/>
      <c r="AZ100" s="28"/>
      <c r="BA100" s="28"/>
      <c r="BB100" s="28"/>
      <c r="BC100" s="28"/>
    </row>
    <row r="101" spans="2:55" x14ac:dyDescent="0.25">
      <c r="B101" s="17"/>
      <c r="C101" s="18"/>
      <c r="D101" s="18"/>
      <c r="E101" s="18"/>
      <c r="F101" s="64"/>
      <c r="G101" s="22"/>
      <c r="H101" s="20"/>
      <c r="I101" s="20"/>
      <c r="J101" s="21" t="str">
        <f t="shared" si="14"/>
        <v/>
      </c>
      <c r="K101" s="22"/>
      <c r="L101" s="20"/>
      <c r="M101" s="20"/>
      <c r="N101" s="21" t="str">
        <f t="shared" si="15"/>
        <v/>
      </c>
      <c r="O101" s="23"/>
      <c r="P101" s="23"/>
      <c r="Q101" s="21" t="str">
        <f t="shared" si="16"/>
        <v/>
      </c>
      <c r="S101" s="24"/>
      <c r="T101" s="24" t="str">
        <f t="shared" si="17"/>
        <v/>
      </c>
      <c r="U101" s="24"/>
      <c r="V101" s="24" t="str">
        <f t="shared" si="18"/>
        <v/>
      </c>
      <c r="W101" s="24"/>
      <c r="X101" s="24" t="str">
        <f t="shared" si="19"/>
        <v/>
      </c>
      <c r="Y101" s="24"/>
      <c r="Z101" s="24" t="str">
        <f t="shared" si="20"/>
        <v/>
      </c>
      <c r="AA101" s="24"/>
      <c r="AB101" s="24" t="str">
        <f t="shared" si="21"/>
        <v/>
      </c>
      <c r="AC101" s="24"/>
      <c r="AD101" s="24" t="str">
        <f t="shared" si="22"/>
        <v/>
      </c>
      <c r="AE101" s="24"/>
      <c r="AF101" s="24" t="str">
        <f t="shared" si="23"/>
        <v/>
      </c>
      <c r="AG101" s="24"/>
      <c r="AH101" s="24" t="str">
        <f t="shared" si="24"/>
        <v/>
      </c>
      <c r="AI101" s="24"/>
      <c r="AJ101" s="24" t="str">
        <f t="shared" si="25"/>
        <v/>
      </c>
      <c r="AK101" s="24"/>
      <c r="AL101" s="24" t="str">
        <f t="shared" si="26"/>
        <v/>
      </c>
      <c r="AM101" s="24"/>
      <c r="AN101" s="24" t="str">
        <f t="shared" si="27"/>
        <v/>
      </c>
      <c r="AO101" s="25"/>
      <c r="AQ101" s="21"/>
      <c r="AR101" s="21"/>
      <c r="AS101" s="21"/>
      <c r="AT101" s="21"/>
      <c r="AU101" s="26"/>
      <c r="AV101" s="26"/>
      <c r="AW101" s="27"/>
      <c r="AX101" s="21"/>
      <c r="AY101" s="21"/>
      <c r="AZ101" s="28"/>
      <c r="BA101" s="28"/>
      <c r="BB101" s="28"/>
      <c r="BC101" s="28"/>
    </row>
    <row r="102" spans="2:55" x14ac:dyDescent="0.25">
      <c r="B102" s="17"/>
      <c r="C102" s="18"/>
      <c r="D102" s="18"/>
      <c r="E102" s="18"/>
      <c r="F102" s="64"/>
      <c r="G102" s="22"/>
      <c r="H102" s="20"/>
      <c r="I102" s="20"/>
      <c r="J102" s="21" t="str">
        <f t="shared" si="14"/>
        <v/>
      </c>
      <c r="K102" s="22"/>
      <c r="L102" s="20"/>
      <c r="M102" s="20"/>
      <c r="N102" s="21" t="str">
        <f t="shared" si="15"/>
        <v/>
      </c>
      <c r="O102" s="23"/>
      <c r="P102" s="23"/>
      <c r="Q102" s="21" t="str">
        <f t="shared" si="16"/>
        <v/>
      </c>
      <c r="S102" s="24"/>
      <c r="T102" s="24" t="str">
        <f t="shared" si="17"/>
        <v/>
      </c>
      <c r="U102" s="24"/>
      <c r="V102" s="24" t="str">
        <f t="shared" si="18"/>
        <v/>
      </c>
      <c r="W102" s="24"/>
      <c r="X102" s="24" t="str">
        <f t="shared" si="19"/>
        <v/>
      </c>
      <c r="Y102" s="24"/>
      <c r="Z102" s="24" t="str">
        <f t="shared" si="20"/>
        <v/>
      </c>
      <c r="AA102" s="24"/>
      <c r="AB102" s="24" t="str">
        <f t="shared" si="21"/>
        <v/>
      </c>
      <c r="AC102" s="24"/>
      <c r="AD102" s="24" t="str">
        <f t="shared" si="22"/>
        <v/>
      </c>
      <c r="AE102" s="24"/>
      <c r="AF102" s="24" t="str">
        <f t="shared" si="23"/>
        <v/>
      </c>
      <c r="AG102" s="24"/>
      <c r="AH102" s="24" t="str">
        <f t="shared" si="24"/>
        <v/>
      </c>
      <c r="AI102" s="24"/>
      <c r="AJ102" s="24" t="str">
        <f t="shared" si="25"/>
        <v/>
      </c>
      <c r="AK102" s="24"/>
      <c r="AL102" s="24" t="str">
        <f t="shared" si="26"/>
        <v/>
      </c>
      <c r="AM102" s="24"/>
      <c r="AN102" s="24" t="str">
        <f t="shared" si="27"/>
        <v/>
      </c>
      <c r="AO102" s="25"/>
      <c r="AQ102" s="21"/>
      <c r="AR102" s="21"/>
      <c r="AS102" s="21"/>
      <c r="AT102" s="21"/>
      <c r="AU102" s="26"/>
      <c r="AV102" s="26"/>
      <c r="AW102" s="27"/>
      <c r="AX102" s="21"/>
      <c r="AY102" s="21"/>
      <c r="AZ102" s="28"/>
      <c r="BA102" s="28"/>
      <c r="BB102" s="28"/>
      <c r="BC102" s="28"/>
    </row>
    <row r="103" spans="2:55" x14ac:dyDescent="0.25">
      <c r="B103" s="17"/>
      <c r="C103" s="18"/>
      <c r="D103" s="18"/>
      <c r="E103" s="18"/>
      <c r="F103" s="64"/>
      <c r="G103" s="22"/>
      <c r="H103" s="20"/>
      <c r="I103" s="20"/>
      <c r="J103" s="21" t="str">
        <f t="shared" si="14"/>
        <v/>
      </c>
      <c r="K103" s="22"/>
      <c r="L103" s="20"/>
      <c r="M103" s="20"/>
      <c r="N103" s="21" t="str">
        <f t="shared" si="15"/>
        <v/>
      </c>
      <c r="O103" s="23"/>
      <c r="P103" s="23"/>
      <c r="Q103" s="21" t="str">
        <f t="shared" si="16"/>
        <v/>
      </c>
      <c r="S103" s="24"/>
      <c r="T103" s="24" t="str">
        <f t="shared" si="17"/>
        <v/>
      </c>
      <c r="U103" s="24"/>
      <c r="V103" s="24" t="str">
        <f t="shared" si="18"/>
        <v/>
      </c>
      <c r="W103" s="24"/>
      <c r="X103" s="24" t="str">
        <f t="shared" si="19"/>
        <v/>
      </c>
      <c r="Y103" s="24"/>
      <c r="Z103" s="24" t="str">
        <f t="shared" si="20"/>
        <v/>
      </c>
      <c r="AA103" s="24"/>
      <c r="AB103" s="24" t="str">
        <f t="shared" si="21"/>
        <v/>
      </c>
      <c r="AC103" s="24"/>
      <c r="AD103" s="24" t="str">
        <f t="shared" si="22"/>
        <v/>
      </c>
      <c r="AE103" s="24"/>
      <c r="AF103" s="24" t="str">
        <f t="shared" si="23"/>
        <v/>
      </c>
      <c r="AG103" s="24"/>
      <c r="AH103" s="24" t="str">
        <f t="shared" si="24"/>
        <v/>
      </c>
      <c r="AI103" s="24"/>
      <c r="AJ103" s="24" t="str">
        <f t="shared" si="25"/>
        <v/>
      </c>
      <c r="AK103" s="24"/>
      <c r="AL103" s="24" t="str">
        <f t="shared" si="26"/>
        <v/>
      </c>
      <c r="AM103" s="24"/>
      <c r="AN103" s="24" t="str">
        <f t="shared" si="27"/>
        <v/>
      </c>
      <c r="AO103" s="25"/>
      <c r="AQ103" s="21"/>
      <c r="AR103" s="21"/>
      <c r="AS103" s="21"/>
      <c r="AT103" s="21"/>
      <c r="AU103" s="26"/>
      <c r="AV103" s="26"/>
      <c r="AW103" s="27"/>
      <c r="AX103" s="21"/>
      <c r="AY103" s="21"/>
      <c r="AZ103" s="28"/>
      <c r="BA103" s="28"/>
      <c r="BB103" s="28"/>
      <c r="BC103" s="28"/>
    </row>
    <row r="104" spans="2:55" x14ac:dyDescent="0.25">
      <c r="B104" s="17"/>
      <c r="C104" s="18"/>
      <c r="D104" s="18"/>
      <c r="E104" s="18"/>
      <c r="F104" s="64"/>
      <c r="G104" s="22"/>
      <c r="H104" s="20"/>
      <c r="I104" s="20"/>
      <c r="J104" s="21" t="str">
        <f t="shared" si="14"/>
        <v/>
      </c>
      <c r="K104" s="22"/>
      <c r="L104" s="20"/>
      <c r="M104" s="20"/>
      <c r="N104" s="21" t="str">
        <f t="shared" si="15"/>
        <v/>
      </c>
      <c r="O104" s="23"/>
      <c r="P104" s="23"/>
      <c r="Q104" s="21" t="str">
        <f t="shared" si="16"/>
        <v/>
      </c>
      <c r="S104" s="24"/>
      <c r="T104" s="24" t="str">
        <f t="shared" si="17"/>
        <v/>
      </c>
      <c r="U104" s="24"/>
      <c r="V104" s="24" t="str">
        <f t="shared" si="18"/>
        <v/>
      </c>
      <c r="W104" s="24"/>
      <c r="X104" s="24" t="str">
        <f t="shared" si="19"/>
        <v/>
      </c>
      <c r="Y104" s="24"/>
      <c r="Z104" s="24" t="str">
        <f t="shared" si="20"/>
        <v/>
      </c>
      <c r="AA104" s="24"/>
      <c r="AB104" s="24" t="str">
        <f t="shared" si="21"/>
        <v/>
      </c>
      <c r="AC104" s="24"/>
      <c r="AD104" s="24" t="str">
        <f t="shared" si="22"/>
        <v/>
      </c>
      <c r="AE104" s="24"/>
      <c r="AF104" s="24" t="str">
        <f t="shared" si="23"/>
        <v/>
      </c>
      <c r="AG104" s="24"/>
      <c r="AH104" s="24" t="str">
        <f t="shared" si="24"/>
        <v/>
      </c>
      <c r="AI104" s="24"/>
      <c r="AJ104" s="24" t="str">
        <f t="shared" si="25"/>
        <v/>
      </c>
      <c r="AK104" s="24"/>
      <c r="AL104" s="24" t="str">
        <f t="shared" si="26"/>
        <v/>
      </c>
      <c r="AM104" s="24"/>
      <c r="AN104" s="24" t="str">
        <f t="shared" si="27"/>
        <v/>
      </c>
      <c r="AO104" s="25"/>
      <c r="AQ104" s="21"/>
      <c r="AR104" s="21"/>
      <c r="AS104" s="21"/>
      <c r="AT104" s="21"/>
      <c r="AU104" s="26"/>
      <c r="AV104" s="26"/>
      <c r="AW104" s="27"/>
      <c r="AX104" s="21"/>
      <c r="AY104" s="21"/>
      <c r="AZ104" s="28"/>
      <c r="BA104" s="28"/>
      <c r="BB104" s="28"/>
      <c r="BC104" s="28"/>
    </row>
    <row r="105" spans="2:55" x14ac:dyDescent="0.25">
      <c r="B105" s="17"/>
      <c r="C105" s="18"/>
      <c r="D105" s="18"/>
      <c r="E105" s="18"/>
      <c r="F105" s="64"/>
      <c r="G105" s="22"/>
      <c r="H105" s="20"/>
      <c r="I105" s="20"/>
      <c r="J105" s="21" t="str">
        <f t="shared" si="14"/>
        <v/>
      </c>
      <c r="K105" s="22"/>
      <c r="L105" s="20"/>
      <c r="M105" s="20"/>
      <c r="N105" s="21" t="str">
        <f t="shared" si="15"/>
        <v/>
      </c>
      <c r="O105" s="23"/>
      <c r="P105" s="23"/>
      <c r="Q105" s="21" t="str">
        <f t="shared" si="16"/>
        <v/>
      </c>
      <c r="S105" s="24"/>
      <c r="T105" s="24" t="str">
        <f t="shared" si="17"/>
        <v/>
      </c>
      <c r="U105" s="24"/>
      <c r="V105" s="24" t="str">
        <f t="shared" si="18"/>
        <v/>
      </c>
      <c r="W105" s="24"/>
      <c r="X105" s="24" t="str">
        <f t="shared" si="19"/>
        <v/>
      </c>
      <c r="Y105" s="24"/>
      <c r="Z105" s="24" t="str">
        <f t="shared" si="20"/>
        <v/>
      </c>
      <c r="AA105" s="24"/>
      <c r="AB105" s="24" t="str">
        <f t="shared" si="21"/>
        <v/>
      </c>
      <c r="AC105" s="24"/>
      <c r="AD105" s="24" t="str">
        <f t="shared" si="22"/>
        <v/>
      </c>
      <c r="AE105" s="24"/>
      <c r="AF105" s="24" t="str">
        <f t="shared" si="23"/>
        <v/>
      </c>
      <c r="AG105" s="24"/>
      <c r="AH105" s="24" t="str">
        <f t="shared" si="24"/>
        <v/>
      </c>
      <c r="AI105" s="24"/>
      <c r="AJ105" s="24" t="str">
        <f t="shared" si="25"/>
        <v/>
      </c>
      <c r="AK105" s="24"/>
      <c r="AL105" s="24" t="str">
        <f t="shared" si="26"/>
        <v/>
      </c>
      <c r="AM105" s="24"/>
      <c r="AN105" s="24" t="str">
        <f t="shared" si="27"/>
        <v/>
      </c>
      <c r="AO105" s="25"/>
      <c r="AQ105" s="21"/>
      <c r="AR105" s="21"/>
      <c r="AS105" s="21"/>
      <c r="AT105" s="21"/>
      <c r="AU105" s="26"/>
      <c r="AV105" s="26"/>
      <c r="AW105" s="27"/>
      <c r="AX105" s="21"/>
      <c r="AY105" s="21"/>
      <c r="AZ105" s="28"/>
      <c r="BA105" s="28"/>
      <c r="BB105" s="28"/>
      <c r="BC105" s="28"/>
    </row>
    <row r="106" spans="2:55" x14ac:dyDescent="0.25">
      <c r="B106" s="17"/>
      <c r="C106" s="18"/>
      <c r="D106" s="18"/>
      <c r="E106" s="18"/>
      <c r="F106" s="64"/>
      <c r="G106" s="22"/>
      <c r="H106" s="20"/>
      <c r="I106" s="20"/>
      <c r="J106" s="21" t="str">
        <f t="shared" si="14"/>
        <v/>
      </c>
      <c r="K106" s="22"/>
      <c r="L106" s="20"/>
      <c r="M106" s="20"/>
      <c r="N106" s="21" t="str">
        <f t="shared" si="15"/>
        <v/>
      </c>
      <c r="O106" s="23"/>
      <c r="P106" s="23"/>
      <c r="Q106" s="21" t="str">
        <f t="shared" si="16"/>
        <v/>
      </c>
      <c r="S106" s="24"/>
      <c r="T106" s="24" t="str">
        <f t="shared" si="17"/>
        <v/>
      </c>
      <c r="U106" s="24"/>
      <c r="V106" s="24" t="str">
        <f t="shared" si="18"/>
        <v/>
      </c>
      <c r="W106" s="24"/>
      <c r="X106" s="24" t="str">
        <f t="shared" si="19"/>
        <v/>
      </c>
      <c r="Y106" s="24"/>
      <c r="Z106" s="24" t="str">
        <f t="shared" si="20"/>
        <v/>
      </c>
      <c r="AA106" s="24"/>
      <c r="AB106" s="24" t="str">
        <f t="shared" si="21"/>
        <v/>
      </c>
      <c r="AC106" s="24"/>
      <c r="AD106" s="24" t="str">
        <f t="shared" si="22"/>
        <v/>
      </c>
      <c r="AE106" s="24"/>
      <c r="AF106" s="24" t="str">
        <f t="shared" si="23"/>
        <v/>
      </c>
      <c r="AG106" s="24"/>
      <c r="AH106" s="24" t="str">
        <f t="shared" si="24"/>
        <v/>
      </c>
      <c r="AI106" s="24"/>
      <c r="AJ106" s="24" t="str">
        <f t="shared" si="25"/>
        <v/>
      </c>
      <c r="AK106" s="24"/>
      <c r="AL106" s="24" t="str">
        <f t="shared" si="26"/>
        <v/>
      </c>
      <c r="AM106" s="24"/>
      <c r="AN106" s="24" t="str">
        <f t="shared" si="27"/>
        <v/>
      </c>
      <c r="AO106" s="25"/>
      <c r="AQ106" s="21"/>
      <c r="AR106" s="21"/>
      <c r="AS106" s="21"/>
      <c r="AT106" s="21"/>
      <c r="AU106" s="26"/>
      <c r="AV106" s="26"/>
      <c r="AW106" s="27"/>
      <c r="AX106" s="21"/>
      <c r="AY106" s="21"/>
      <c r="AZ106" s="28"/>
      <c r="BA106" s="28"/>
      <c r="BB106" s="28"/>
      <c r="BC106" s="28"/>
    </row>
    <row r="107" spans="2:55" x14ac:dyDescent="0.25">
      <c r="B107" s="17"/>
      <c r="C107" s="18"/>
      <c r="D107" s="18"/>
      <c r="E107" s="18"/>
      <c r="F107" s="64"/>
      <c r="G107" s="22"/>
      <c r="H107" s="20"/>
      <c r="I107" s="20"/>
      <c r="J107" s="21" t="str">
        <f t="shared" si="14"/>
        <v/>
      </c>
      <c r="K107" s="22"/>
      <c r="L107" s="20"/>
      <c r="M107" s="20"/>
      <c r="N107" s="21" t="str">
        <f t="shared" si="15"/>
        <v/>
      </c>
      <c r="O107" s="23"/>
      <c r="P107" s="23"/>
      <c r="Q107" s="21" t="str">
        <f t="shared" si="16"/>
        <v/>
      </c>
      <c r="S107" s="24"/>
      <c r="T107" s="24" t="str">
        <f t="shared" si="17"/>
        <v/>
      </c>
      <c r="U107" s="24"/>
      <c r="V107" s="24" t="str">
        <f t="shared" si="18"/>
        <v/>
      </c>
      <c r="W107" s="24"/>
      <c r="X107" s="24" t="str">
        <f t="shared" si="19"/>
        <v/>
      </c>
      <c r="Y107" s="24"/>
      <c r="Z107" s="24" t="str">
        <f t="shared" si="20"/>
        <v/>
      </c>
      <c r="AA107" s="24"/>
      <c r="AB107" s="24" t="str">
        <f t="shared" si="21"/>
        <v/>
      </c>
      <c r="AC107" s="24"/>
      <c r="AD107" s="24" t="str">
        <f t="shared" si="22"/>
        <v/>
      </c>
      <c r="AE107" s="24"/>
      <c r="AF107" s="24" t="str">
        <f t="shared" si="23"/>
        <v/>
      </c>
      <c r="AG107" s="24"/>
      <c r="AH107" s="24" t="str">
        <f t="shared" si="24"/>
        <v/>
      </c>
      <c r="AI107" s="24"/>
      <c r="AJ107" s="24" t="str">
        <f t="shared" si="25"/>
        <v/>
      </c>
      <c r="AK107" s="24"/>
      <c r="AL107" s="24" t="str">
        <f t="shared" si="26"/>
        <v/>
      </c>
      <c r="AM107" s="24"/>
      <c r="AN107" s="24" t="str">
        <f t="shared" si="27"/>
        <v/>
      </c>
      <c r="AO107" s="25"/>
      <c r="AQ107" s="21"/>
      <c r="AR107" s="21"/>
      <c r="AS107" s="21"/>
      <c r="AT107" s="21"/>
      <c r="AU107" s="26"/>
      <c r="AV107" s="26"/>
      <c r="AW107" s="27"/>
      <c r="AX107" s="21"/>
      <c r="AY107" s="21"/>
      <c r="AZ107" s="28"/>
      <c r="BA107" s="28"/>
      <c r="BB107" s="28"/>
      <c r="BC107" s="28"/>
    </row>
    <row r="108" spans="2:55" x14ac:dyDescent="0.25">
      <c r="B108" s="17"/>
      <c r="C108" s="18"/>
      <c r="D108" s="18"/>
      <c r="E108" s="18"/>
      <c r="F108" s="64"/>
      <c r="G108" s="22"/>
      <c r="H108" s="20"/>
      <c r="I108" s="20"/>
      <c r="J108" s="21" t="str">
        <f t="shared" si="14"/>
        <v/>
      </c>
      <c r="K108" s="22"/>
      <c r="L108" s="20"/>
      <c r="M108" s="20"/>
      <c r="N108" s="21" t="str">
        <f t="shared" si="15"/>
        <v/>
      </c>
      <c r="O108" s="23"/>
      <c r="P108" s="23"/>
      <c r="Q108" s="21" t="str">
        <f t="shared" si="16"/>
        <v/>
      </c>
      <c r="S108" s="24"/>
      <c r="T108" s="24" t="str">
        <f t="shared" si="17"/>
        <v/>
      </c>
      <c r="U108" s="24"/>
      <c r="V108" s="24" t="str">
        <f t="shared" si="18"/>
        <v/>
      </c>
      <c r="W108" s="24"/>
      <c r="X108" s="24" t="str">
        <f t="shared" si="19"/>
        <v/>
      </c>
      <c r="Y108" s="24"/>
      <c r="Z108" s="24" t="str">
        <f t="shared" si="20"/>
        <v/>
      </c>
      <c r="AA108" s="24"/>
      <c r="AB108" s="24" t="str">
        <f t="shared" si="21"/>
        <v/>
      </c>
      <c r="AC108" s="24"/>
      <c r="AD108" s="24" t="str">
        <f t="shared" si="22"/>
        <v/>
      </c>
      <c r="AE108" s="24"/>
      <c r="AF108" s="24" t="str">
        <f t="shared" si="23"/>
        <v/>
      </c>
      <c r="AG108" s="24"/>
      <c r="AH108" s="24" t="str">
        <f t="shared" si="24"/>
        <v/>
      </c>
      <c r="AI108" s="24"/>
      <c r="AJ108" s="24" t="str">
        <f t="shared" si="25"/>
        <v/>
      </c>
      <c r="AK108" s="24"/>
      <c r="AL108" s="24" t="str">
        <f t="shared" si="26"/>
        <v/>
      </c>
      <c r="AM108" s="24"/>
      <c r="AN108" s="24" t="str">
        <f t="shared" si="27"/>
        <v/>
      </c>
      <c r="AO108" s="25"/>
      <c r="AQ108" s="21"/>
      <c r="AR108" s="21"/>
      <c r="AS108" s="21"/>
      <c r="AT108" s="21"/>
      <c r="AU108" s="26"/>
      <c r="AV108" s="26"/>
      <c r="AW108" s="27"/>
      <c r="AX108" s="21"/>
      <c r="AY108" s="21"/>
      <c r="AZ108" s="28"/>
      <c r="BA108" s="28"/>
      <c r="BB108" s="28"/>
      <c r="BC108" s="28"/>
    </row>
    <row r="109" spans="2:55" x14ac:dyDescent="0.25">
      <c r="B109" s="17"/>
      <c r="C109" s="18"/>
      <c r="D109" s="18"/>
      <c r="E109" s="18"/>
      <c r="F109" s="64"/>
      <c r="G109" s="22"/>
      <c r="H109" s="20"/>
      <c r="I109" s="20"/>
      <c r="J109" s="21" t="str">
        <f t="shared" si="14"/>
        <v/>
      </c>
      <c r="K109" s="22"/>
      <c r="L109" s="20"/>
      <c r="M109" s="20"/>
      <c r="N109" s="21" t="str">
        <f t="shared" si="15"/>
        <v/>
      </c>
      <c r="O109" s="23"/>
      <c r="P109" s="23"/>
      <c r="Q109" s="21" t="str">
        <f t="shared" si="16"/>
        <v/>
      </c>
      <c r="S109" s="24"/>
      <c r="T109" s="24" t="str">
        <f t="shared" si="17"/>
        <v/>
      </c>
      <c r="U109" s="24"/>
      <c r="V109" s="24" t="str">
        <f t="shared" si="18"/>
        <v/>
      </c>
      <c r="W109" s="24"/>
      <c r="X109" s="24" t="str">
        <f t="shared" si="19"/>
        <v/>
      </c>
      <c r="Y109" s="24"/>
      <c r="Z109" s="24" t="str">
        <f t="shared" si="20"/>
        <v/>
      </c>
      <c r="AA109" s="24"/>
      <c r="AB109" s="24" t="str">
        <f t="shared" si="21"/>
        <v/>
      </c>
      <c r="AC109" s="24"/>
      <c r="AD109" s="24" t="str">
        <f t="shared" si="22"/>
        <v/>
      </c>
      <c r="AE109" s="24"/>
      <c r="AF109" s="24" t="str">
        <f t="shared" si="23"/>
        <v/>
      </c>
      <c r="AG109" s="24"/>
      <c r="AH109" s="24" t="str">
        <f t="shared" si="24"/>
        <v/>
      </c>
      <c r="AI109" s="24"/>
      <c r="AJ109" s="24" t="str">
        <f t="shared" si="25"/>
        <v/>
      </c>
      <c r="AK109" s="24"/>
      <c r="AL109" s="24" t="str">
        <f t="shared" si="26"/>
        <v/>
      </c>
      <c r="AM109" s="24"/>
      <c r="AN109" s="24" t="str">
        <f t="shared" si="27"/>
        <v/>
      </c>
      <c r="AO109" s="25"/>
      <c r="AQ109" s="21"/>
      <c r="AR109" s="21"/>
      <c r="AS109" s="21"/>
      <c r="AT109" s="21"/>
      <c r="AU109" s="26"/>
      <c r="AV109" s="26"/>
      <c r="AW109" s="27"/>
      <c r="AX109" s="21"/>
      <c r="AY109" s="21"/>
      <c r="AZ109" s="28"/>
      <c r="BA109" s="28"/>
      <c r="BB109" s="28"/>
      <c r="BC109" s="28"/>
    </row>
    <row r="110" spans="2:55" x14ac:dyDescent="0.25">
      <c r="B110" s="17"/>
      <c r="C110" s="18"/>
      <c r="D110" s="18"/>
      <c r="E110" s="18"/>
      <c r="F110" s="64"/>
      <c r="G110" s="22"/>
      <c r="H110" s="20"/>
      <c r="I110" s="20"/>
      <c r="J110" s="21" t="str">
        <f t="shared" si="14"/>
        <v/>
      </c>
      <c r="K110" s="22"/>
      <c r="L110" s="20"/>
      <c r="M110" s="20"/>
      <c r="N110" s="21" t="str">
        <f t="shared" si="15"/>
        <v/>
      </c>
      <c r="O110" s="23"/>
      <c r="P110" s="23"/>
      <c r="Q110" s="21" t="str">
        <f t="shared" si="16"/>
        <v/>
      </c>
      <c r="S110" s="24"/>
      <c r="T110" s="24" t="str">
        <f t="shared" si="17"/>
        <v/>
      </c>
      <c r="U110" s="24"/>
      <c r="V110" s="24" t="str">
        <f t="shared" si="18"/>
        <v/>
      </c>
      <c r="W110" s="24"/>
      <c r="X110" s="24" t="str">
        <f t="shared" si="19"/>
        <v/>
      </c>
      <c r="Y110" s="24"/>
      <c r="Z110" s="24" t="str">
        <f t="shared" si="20"/>
        <v/>
      </c>
      <c r="AA110" s="24"/>
      <c r="AB110" s="24" t="str">
        <f t="shared" si="21"/>
        <v/>
      </c>
      <c r="AC110" s="24"/>
      <c r="AD110" s="24" t="str">
        <f t="shared" si="22"/>
        <v/>
      </c>
      <c r="AE110" s="24"/>
      <c r="AF110" s="24" t="str">
        <f t="shared" si="23"/>
        <v/>
      </c>
      <c r="AG110" s="24"/>
      <c r="AH110" s="24" t="str">
        <f t="shared" si="24"/>
        <v/>
      </c>
      <c r="AI110" s="24"/>
      <c r="AJ110" s="24" t="str">
        <f t="shared" si="25"/>
        <v/>
      </c>
      <c r="AK110" s="24"/>
      <c r="AL110" s="24" t="str">
        <f t="shared" si="26"/>
        <v/>
      </c>
      <c r="AM110" s="24"/>
      <c r="AN110" s="24" t="str">
        <f t="shared" si="27"/>
        <v/>
      </c>
      <c r="AO110" s="25"/>
      <c r="AQ110" s="21"/>
      <c r="AR110" s="21"/>
      <c r="AS110" s="21"/>
      <c r="AT110" s="21"/>
      <c r="AU110" s="26"/>
      <c r="AV110" s="26"/>
      <c r="AW110" s="27"/>
      <c r="AX110" s="21"/>
      <c r="AY110" s="21"/>
      <c r="AZ110" s="28"/>
      <c r="BA110" s="28"/>
      <c r="BB110" s="28"/>
      <c r="BC110" s="28"/>
    </row>
    <row r="111" spans="2:55" x14ac:dyDescent="0.25">
      <c r="B111" s="17"/>
      <c r="C111" s="18"/>
      <c r="D111" s="18"/>
      <c r="E111" s="18"/>
      <c r="F111" s="64"/>
      <c r="G111" s="22"/>
      <c r="H111" s="20"/>
      <c r="I111" s="20"/>
      <c r="J111" s="21" t="str">
        <f t="shared" si="14"/>
        <v/>
      </c>
      <c r="K111" s="22"/>
      <c r="L111" s="20"/>
      <c r="M111" s="20"/>
      <c r="N111" s="21" t="str">
        <f t="shared" si="15"/>
        <v/>
      </c>
      <c r="O111" s="23"/>
      <c r="P111" s="23"/>
      <c r="Q111" s="21" t="str">
        <f t="shared" si="16"/>
        <v/>
      </c>
      <c r="S111" s="24"/>
      <c r="T111" s="24" t="str">
        <f t="shared" si="17"/>
        <v/>
      </c>
      <c r="U111" s="24"/>
      <c r="V111" s="24" t="str">
        <f t="shared" si="18"/>
        <v/>
      </c>
      <c r="W111" s="24"/>
      <c r="X111" s="24" t="str">
        <f t="shared" si="19"/>
        <v/>
      </c>
      <c r="Y111" s="24"/>
      <c r="Z111" s="24" t="str">
        <f t="shared" si="20"/>
        <v/>
      </c>
      <c r="AA111" s="24"/>
      <c r="AB111" s="24" t="str">
        <f t="shared" si="21"/>
        <v/>
      </c>
      <c r="AC111" s="24"/>
      <c r="AD111" s="24" t="str">
        <f t="shared" si="22"/>
        <v/>
      </c>
      <c r="AE111" s="24"/>
      <c r="AF111" s="24" t="str">
        <f t="shared" si="23"/>
        <v/>
      </c>
      <c r="AG111" s="24"/>
      <c r="AH111" s="24" t="str">
        <f t="shared" si="24"/>
        <v/>
      </c>
      <c r="AI111" s="24"/>
      <c r="AJ111" s="24" t="str">
        <f t="shared" si="25"/>
        <v/>
      </c>
      <c r="AK111" s="24"/>
      <c r="AL111" s="24" t="str">
        <f t="shared" si="26"/>
        <v/>
      </c>
      <c r="AM111" s="24"/>
      <c r="AN111" s="24" t="str">
        <f t="shared" si="27"/>
        <v/>
      </c>
      <c r="AO111" s="25"/>
      <c r="AQ111" s="21"/>
      <c r="AR111" s="21"/>
      <c r="AS111" s="21"/>
      <c r="AT111" s="21"/>
      <c r="AU111" s="26"/>
      <c r="AV111" s="26"/>
      <c r="AW111" s="27"/>
      <c r="AX111" s="21"/>
      <c r="AY111" s="21"/>
      <c r="AZ111" s="28"/>
      <c r="BA111" s="28"/>
      <c r="BB111" s="28"/>
      <c r="BC111" s="28"/>
    </row>
    <row r="112" spans="2:55" x14ac:dyDescent="0.25">
      <c r="B112" s="17"/>
      <c r="C112" s="18"/>
      <c r="D112" s="18"/>
      <c r="E112" s="18"/>
      <c r="F112" s="64"/>
      <c r="G112" s="22"/>
      <c r="H112" s="20"/>
      <c r="I112" s="20"/>
      <c r="J112" s="21" t="str">
        <f t="shared" si="14"/>
        <v/>
      </c>
      <c r="K112" s="22"/>
      <c r="L112" s="20"/>
      <c r="M112" s="20"/>
      <c r="N112" s="21" t="str">
        <f t="shared" si="15"/>
        <v/>
      </c>
      <c r="O112" s="23"/>
      <c r="P112" s="23"/>
      <c r="Q112" s="21" t="str">
        <f t="shared" si="16"/>
        <v/>
      </c>
      <c r="S112" s="24"/>
      <c r="T112" s="24" t="str">
        <f t="shared" si="17"/>
        <v/>
      </c>
      <c r="U112" s="24"/>
      <c r="V112" s="24" t="str">
        <f t="shared" si="18"/>
        <v/>
      </c>
      <c r="W112" s="24"/>
      <c r="X112" s="24" t="str">
        <f t="shared" si="19"/>
        <v/>
      </c>
      <c r="Y112" s="24"/>
      <c r="Z112" s="24" t="str">
        <f t="shared" si="20"/>
        <v/>
      </c>
      <c r="AA112" s="24"/>
      <c r="AB112" s="24" t="str">
        <f t="shared" si="21"/>
        <v/>
      </c>
      <c r="AC112" s="24"/>
      <c r="AD112" s="24" t="str">
        <f t="shared" si="22"/>
        <v/>
      </c>
      <c r="AE112" s="24"/>
      <c r="AF112" s="24" t="str">
        <f t="shared" si="23"/>
        <v/>
      </c>
      <c r="AG112" s="24"/>
      <c r="AH112" s="24" t="str">
        <f t="shared" si="24"/>
        <v/>
      </c>
      <c r="AI112" s="24"/>
      <c r="AJ112" s="24" t="str">
        <f t="shared" si="25"/>
        <v/>
      </c>
      <c r="AK112" s="24"/>
      <c r="AL112" s="24" t="str">
        <f t="shared" si="26"/>
        <v/>
      </c>
      <c r="AM112" s="24"/>
      <c r="AN112" s="24" t="str">
        <f t="shared" si="27"/>
        <v/>
      </c>
      <c r="AO112" s="25"/>
      <c r="AQ112" s="21"/>
      <c r="AR112" s="21"/>
      <c r="AS112" s="21"/>
      <c r="AT112" s="21"/>
      <c r="AU112" s="26"/>
      <c r="AV112" s="26"/>
      <c r="AW112" s="27"/>
      <c r="AX112" s="21"/>
      <c r="AY112" s="21"/>
      <c r="AZ112" s="28"/>
      <c r="BA112" s="28"/>
      <c r="BB112" s="28"/>
      <c r="BC112" s="28"/>
    </row>
    <row r="113" spans="2:55" x14ac:dyDescent="0.25">
      <c r="B113" s="17"/>
      <c r="C113" s="18"/>
      <c r="D113" s="18"/>
      <c r="E113" s="18"/>
      <c r="F113" s="64"/>
      <c r="G113" s="22"/>
      <c r="H113" s="20"/>
      <c r="I113" s="20"/>
      <c r="J113" s="21" t="str">
        <f t="shared" si="14"/>
        <v/>
      </c>
      <c r="K113" s="22"/>
      <c r="L113" s="20"/>
      <c r="M113" s="20"/>
      <c r="N113" s="21" t="str">
        <f t="shared" si="15"/>
        <v/>
      </c>
      <c r="O113" s="23"/>
      <c r="P113" s="23"/>
      <c r="Q113" s="21" t="str">
        <f t="shared" si="16"/>
        <v/>
      </c>
      <c r="S113" s="24"/>
      <c r="T113" s="24" t="str">
        <f t="shared" si="17"/>
        <v/>
      </c>
      <c r="U113" s="24"/>
      <c r="V113" s="24" t="str">
        <f t="shared" si="18"/>
        <v/>
      </c>
      <c r="W113" s="24"/>
      <c r="X113" s="24" t="str">
        <f t="shared" si="19"/>
        <v/>
      </c>
      <c r="Y113" s="24"/>
      <c r="Z113" s="24" t="str">
        <f t="shared" si="20"/>
        <v/>
      </c>
      <c r="AA113" s="24"/>
      <c r="AB113" s="24" t="str">
        <f t="shared" si="21"/>
        <v/>
      </c>
      <c r="AC113" s="24"/>
      <c r="AD113" s="24" t="str">
        <f t="shared" si="22"/>
        <v/>
      </c>
      <c r="AE113" s="24"/>
      <c r="AF113" s="24" t="str">
        <f t="shared" si="23"/>
        <v/>
      </c>
      <c r="AG113" s="24"/>
      <c r="AH113" s="24" t="str">
        <f t="shared" si="24"/>
        <v/>
      </c>
      <c r="AI113" s="24"/>
      <c r="AJ113" s="24" t="str">
        <f t="shared" si="25"/>
        <v/>
      </c>
      <c r="AK113" s="24"/>
      <c r="AL113" s="24" t="str">
        <f t="shared" si="26"/>
        <v/>
      </c>
      <c r="AM113" s="24"/>
      <c r="AN113" s="24" t="str">
        <f t="shared" si="27"/>
        <v/>
      </c>
      <c r="AO113" s="25"/>
      <c r="AQ113" s="21"/>
      <c r="AR113" s="21"/>
      <c r="AS113" s="21"/>
      <c r="AT113" s="21"/>
      <c r="AU113" s="26"/>
      <c r="AV113" s="26"/>
      <c r="AW113" s="27"/>
      <c r="AX113" s="21"/>
      <c r="AY113" s="21"/>
      <c r="AZ113" s="28"/>
      <c r="BA113" s="28"/>
      <c r="BB113" s="28"/>
      <c r="BC113" s="28"/>
    </row>
    <row r="114" spans="2:55" x14ac:dyDescent="0.25">
      <c r="B114" s="17"/>
      <c r="C114" s="18"/>
      <c r="D114" s="18"/>
      <c r="E114" s="18"/>
      <c r="F114" s="64"/>
      <c r="G114" s="22"/>
      <c r="H114" s="20"/>
      <c r="I114" s="20"/>
      <c r="J114" s="21" t="str">
        <f t="shared" si="14"/>
        <v/>
      </c>
      <c r="K114" s="22"/>
      <c r="L114" s="20"/>
      <c r="M114" s="20"/>
      <c r="N114" s="21" t="str">
        <f t="shared" si="15"/>
        <v/>
      </c>
      <c r="O114" s="23"/>
      <c r="P114" s="23"/>
      <c r="Q114" s="21" t="str">
        <f t="shared" si="16"/>
        <v/>
      </c>
      <c r="S114" s="24"/>
      <c r="T114" s="24" t="str">
        <f t="shared" si="17"/>
        <v/>
      </c>
      <c r="U114" s="24"/>
      <c r="V114" s="24" t="str">
        <f t="shared" si="18"/>
        <v/>
      </c>
      <c r="W114" s="24"/>
      <c r="X114" s="24" t="str">
        <f t="shared" si="19"/>
        <v/>
      </c>
      <c r="Y114" s="24"/>
      <c r="Z114" s="24" t="str">
        <f t="shared" si="20"/>
        <v/>
      </c>
      <c r="AA114" s="24"/>
      <c r="AB114" s="24" t="str">
        <f t="shared" si="21"/>
        <v/>
      </c>
      <c r="AC114" s="24"/>
      <c r="AD114" s="24" t="str">
        <f t="shared" si="22"/>
        <v/>
      </c>
      <c r="AE114" s="24"/>
      <c r="AF114" s="24" t="str">
        <f t="shared" si="23"/>
        <v/>
      </c>
      <c r="AG114" s="24"/>
      <c r="AH114" s="24" t="str">
        <f t="shared" si="24"/>
        <v/>
      </c>
      <c r="AI114" s="24"/>
      <c r="AJ114" s="24" t="str">
        <f t="shared" si="25"/>
        <v/>
      </c>
      <c r="AK114" s="24"/>
      <c r="AL114" s="24" t="str">
        <f t="shared" si="26"/>
        <v/>
      </c>
      <c r="AM114" s="24"/>
      <c r="AN114" s="24" t="str">
        <f t="shared" si="27"/>
        <v/>
      </c>
      <c r="AO114" s="25"/>
      <c r="AQ114" s="21"/>
      <c r="AR114" s="21"/>
      <c r="AS114" s="21"/>
      <c r="AT114" s="21"/>
      <c r="AU114" s="26"/>
      <c r="AV114" s="26"/>
      <c r="AW114" s="27"/>
      <c r="AX114" s="21"/>
      <c r="AY114" s="21"/>
      <c r="AZ114" s="28"/>
      <c r="BA114" s="28"/>
      <c r="BB114" s="28"/>
      <c r="BC114" s="28"/>
    </row>
    <row r="115" spans="2:55" x14ac:dyDescent="0.25">
      <c r="B115" s="17"/>
      <c r="C115" s="18"/>
      <c r="D115" s="18"/>
      <c r="E115" s="18"/>
      <c r="F115" s="64"/>
      <c r="G115" s="22"/>
      <c r="H115" s="20"/>
      <c r="I115" s="20"/>
      <c r="J115" s="21" t="str">
        <f t="shared" si="14"/>
        <v/>
      </c>
      <c r="K115" s="22"/>
      <c r="L115" s="20"/>
      <c r="M115" s="20"/>
      <c r="N115" s="21" t="str">
        <f t="shared" si="15"/>
        <v/>
      </c>
      <c r="O115" s="23"/>
      <c r="P115" s="23"/>
      <c r="Q115" s="21" t="str">
        <f t="shared" si="16"/>
        <v/>
      </c>
      <c r="S115" s="24"/>
      <c r="T115" s="24" t="str">
        <f t="shared" si="17"/>
        <v/>
      </c>
      <c r="U115" s="24"/>
      <c r="V115" s="24" t="str">
        <f t="shared" si="18"/>
        <v/>
      </c>
      <c r="W115" s="24"/>
      <c r="X115" s="24" t="str">
        <f t="shared" si="19"/>
        <v/>
      </c>
      <c r="Y115" s="24"/>
      <c r="Z115" s="24" t="str">
        <f t="shared" si="20"/>
        <v/>
      </c>
      <c r="AA115" s="24"/>
      <c r="AB115" s="24" t="str">
        <f t="shared" si="21"/>
        <v/>
      </c>
      <c r="AC115" s="24"/>
      <c r="AD115" s="24" t="str">
        <f t="shared" si="22"/>
        <v/>
      </c>
      <c r="AE115" s="24"/>
      <c r="AF115" s="24" t="str">
        <f t="shared" si="23"/>
        <v/>
      </c>
      <c r="AG115" s="24"/>
      <c r="AH115" s="24" t="str">
        <f t="shared" si="24"/>
        <v/>
      </c>
      <c r="AI115" s="24"/>
      <c r="AJ115" s="24" t="str">
        <f t="shared" si="25"/>
        <v/>
      </c>
      <c r="AK115" s="24"/>
      <c r="AL115" s="24" t="str">
        <f t="shared" si="26"/>
        <v/>
      </c>
      <c r="AM115" s="24"/>
      <c r="AN115" s="24" t="str">
        <f t="shared" si="27"/>
        <v/>
      </c>
      <c r="AO115" s="25"/>
      <c r="AQ115" s="21"/>
      <c r="AR115" s="21"/>
      <c r="AS115" s="21"/>
      <c r="AT115" s="21"/>
      <c r="AU115" s="26"/>
      <c r="AV115" s="26"/>
      <c r="AW115" s="27"/>
      <c r="AX115" s="21"/>
      <c r="AY115" s="21"/>
      <c r="AZ115" s="28"/>
      <c r="BA115" s="28"/>
      <c r="BB115" s="28"/>
      <c r="BC115" s="28"/>
    </row>
    <row r="116" spans="2:55" x14ac:dyDescent="0.25">
      <c r="B116" s="17"/>
      <c r="C116" s="18"/>
      <c r="D116" s="18"/>
      <c r="E116" s="18"/>
      <c r="F116" s="64"/>
      <c r="G116" s="22"/>
      <c r="H116" s="20"/>
      <c r="I116" s="20"/>
      <c r="J116" s="21" t="str">
        <f t="shared" si="14"/>
        <v/>
      </c>
      <c r="K116" s="22"/>
      <c r="L116" s="20"/>
      <c r="M116" s="20"/>
      <c r="N116" s="21" t="str">
        <f t="shared" si="15"/>
        <v/>
      </c>
      <c r="O116" s="23"/>
      <c r="P116" s="23"/>
      <c r="Q116" s="21" t="str">
        <f t="shared" si="16"/>
        <v/>
      </c>
      <c r="S116" s="24"/>
      <c r="T116" s="24" t="str">
        <f t="shared" si="17"/>
        <v/>
      </c>
      <c r="U116" s="24"/>
      <c r="V116" s="24" t="str">
        <f t="shared" si="18"/>
        <v/>
      </c>
      <c r="W116" s="24"/>
      <c r="X116" s="24" t="str">
        <f t="shared" si="19"/>
        <v/>
      </c>
      <c r="Y116" s="24"/>
      <c r="Z116" s="24" t="str">
        <f t="shared" si="20"/>
        <v/>
      </c>
      <c r="AA116" s="24"/>
      <c r="AB116" s="24" t="str">
        <f t="shared" si="21"/>
        <v/>
      </c>
      <c r="AC116" s="24"/>
      <c r="AD116" s="24" t="str">
        <f t="shared" si="22"/>
        <v/>
      </c>
      <c r="AE116" s="24"/>
      <c r="AF116" s="24" t="str">
        <f t="shared" si="23"/>
        <v/>
      </c>
      <c r="AG116" s="24"/>
      <c r="AH116" s="24" t="str">
        <f t="shared" si="24"/>
        <v/>
      </c>
      <c r="AI116" s="24"/>
      <c r="AJ116" s="24" t="str">
        <f t="shared" si="25"/>
        <v/>
      </c>
      <c r="AK116" s="24"/>
      <c r="AL116" s="24" t="str">
        <f t="shared" si="26"/>
        <v/>
      </c>
      <c r="AM116" s="24"/>
      <c r="AN116" s="24" t="str">
        <f t="shared" si="27"/>
        <v/>
      </c>
      <c r="AO116" s="25"/>
      <c r="AQ116" s="21"/>
      <c r="AR116" s="21"/>
      <c r="AS116" s="21"/>
      <c r="AT116" s="21"/>
      <c r="AU116" s="26"/>
      <c r="AV116" s="26"/>
      <c r="AW116" s="27"/>
      <c r="AX116" s="21"/>
      <c r="AY116" s="21"/>
      <c r="AZ116" s="28"/>
      <c r="BA116" s="28"/>
      <c r="BB116" s="28"/>
      <c r="BC116" s="28"/>
    </row>
    <row r="117" spans="2:55" x14ac:dyDescent="0.25">
      <c r="B117" s="17"/>
      <c r="C117" s="18"/>
      <c r="D117" s="18"/>
      <c r="E117" s="18"/>
      <c r="F117" s="64"/>
      <c r="G117" s="22"/>
      <c r="H117" s="20"/>
      <c r="I117" s="20"/>
      <c r="J117" s="21" t="str">
        <f t="shared" si="14"/>
        <v/>
      </c>
      <c r="K117" s="22"/>
      <c r="L117" s="20"/>
      <c r="M117" s="20"/>
      <c r="N117" s="21" t="str">
        <f t="shared" si="15"/>
        <v/>
      </c>
      <c r="O117" s="23"/>
      <c r="P117" s="23"/>
      <c r="Q117" s="21" t="str">
        <f t="shared" si="16"/>
        <v/>
      </c>
      <c r="S117" s="24"/>
      <c r="T117" s="24" t="str">
        <f t="shared" si="17"/>
        <v/>
      </c>
      <c r="U117" s="24"/>
      <c r="V117" s="24" t="str">
        <f t="shared" si="18"/>
        <v/>
      </c>
      <c r="W117" s="24"/>
      <c r="X117" s="24" t="str">
        <f t="shared" si="19"/>
        <v/>
      </c>
      <c r="Y117" s="24"/>
      <c r="Z117" s="24" t="str">
        <f t="shared" si="20"/>
        <v/>
      </c>
      <c r="AA117" s="24"/>
      <c r="AB117" s="24" t="str">
        <f t="shared" si="21"/>
        <v/>
      </c>
      <c r="AC117" s="24"/>
      <c r="AD117" s="24" t="str">
        <f t="shared" si="22"/>
        <v/>
      </c>
      <c r="AE117" s="24"/>
      <c r="AF117" s="24" t="str">
        <f t="shared" si="23"/>
        <v/>
      </c>
      <c r="AG117" s="24"/>
      <c r="AH117" s="24" t="str">
        <f t="shared" si="24"/>
        <v/>
      </c>
      <c r="AI117" s="24"/>
      <c r="AJ117" s="24" t="str">
        <f t="shared" si="25"/>
        <v/>
      </c>
      <c r="AK117" s="24"/>
      <c r="AL117" s="24" t="str">
        <f t="shared" si="26"/>
        <v/>
      </c>
      <c r="AM117" s="24"/>
      <c r="AN117" s="24" t="str">
        <f t="shared" si="27"/>
        <v/>
      </c>
      <c r="AO117" s="25"/>
      <c r="AQ117" s="21"/>
      <c r="AR117" s="21"/>
      <c r="AS117" s="21"/>
      <c r="AT117" s="21"/>
      <c r="AU117" s="26"/>
      <c r="AV117" s="26"/>
      <c r="AW117" s="27"/>
      <c r="AX117" s="21"/>
      <c r="AY117" s="21"/>
      <c r="AZ117" s="28"/>
      <c r="BA117" s="28"/>
      <c r="BB117" s="28"/>
      <c r="BC117" s="28"/>
    </row>
    <row r="118" spans="2:55" x14ac:dyDescent="0.25">
      <c r="B118" s="17"/>
      <c r="C118" s="18"/>
      <c r="D118" s="18"/>
      <c r="E118" s="18"/>
      <c r="F118" s="64"/>
      <c r="G118" s="22"/>
      <c r="H118" s="20"/>
      <c r="I118" s="20"/>
      <c r="J118" s="21" t="str">
        <f t="shared" si="14"/>
        <v/>
      </c>
      <c r="K118" s="22"/>
      <c r="L118" s="20"/>
      <c r="M118" s="20"/>
      <c r="N118" s="21" t="str">
        <f t="shared" si="15"/>
        <v/>
      </c>
      <c r="O118" s="23"/>
      <c r="P118" s="23"/>
      <c r="Q118" s="21" t="str">
        <f t="shared" si="16"/>
        <v/>
      </c>
      <c r="S118" s="24"/>
      <c r="T118" s="24" t="str">
        <f t="shared" si="17"/>
        <v/>
      </c>
      <c r="U118" s="24"/>
      <c r="V118" s="24" t="str">
        <f t="shared" si="18"/>
        <v/>
      </c>
      <c r="W118" s="24"/>
      <c r="X118" s="24" t="str">
        <f t="shared" si="19"/>
        <v/>
      </c>
      <c r="Y118" s="24"/>
      <c r="Z118" s="24" t="str">
        <f t="shared" si="20"/>
        <v/>
      </c>
      <c r="AA118" s="24"/>
      <c r="AB118" s="24" t="str">
        <f t="shared" si="21"/>
        <v/>
      </c>
      <c r="AC118" s="24"/>
      <c r="AD118" s="24" t="str">
        <f t="shared" si="22"/>
        <v/>
      </c>
      <c r="AE118" s="24"/>
      <c r="AF118" s="24" t="str">
        <f t="shared" si="23"/>
        <v/>
      </c>
      <c r="AG118" s="24"/>
      <c r="AH118" s="24" t="str">
        <f t="shared" si="24"/>
        <v/>
      </c>
      <c r="AI118" s="24"/>
      <c r="AJ118" s="24" t="str">
        <f t="shared" si="25"/>
        <v/>
      </c>
      <c r="AK118" s="24"/>
      <c r="AL118" s="24" t="str">
        <f t="shared" si="26"/>
        <v/>
      </c>
      <c r="AM118" s="24"/>
      <c r="AN118" s="24" t="str">
        <f t="shared" si="27"/>
        <v/>
      </c>
      <c r="AO118" s="25"/>
      <c r="AQ118" s="21"/>
      <c r="AR118" s="21"/>
      <c r="AS118" s="21"/>
      <c r="AT118" s="21"/>
      <c r="AU118" s="26"/>
      <c r="AV118" s="26"/>
      <c r="AW118" s="27"/>
      <c r="AX118" s="21"/>
      <c r="AY118" s="21"/>
      <c r="AZ118" s="28"/>
      <c r="BA118" s="28"/>
      <c r="BB118" s="28"/>
      <c r="BC118" s="28"/>
    </row>
    <row r="119" spans="2:55" x14ac:dyDescent="0.25">
      <c r="B119" s="17"/>
      <c r="C119" s="18"/>
      <c r="D119" s="18"/>
      <c r="E119" s="18"/>
      <c r="F119" s="64"/>
      <c r="G119" s="22"/>
      <c r="H119" s="20"/>
      <c r="I119" s="20"/>
      <c r="J119" s="21" t="str">
        <f t="shared" si="14"/>
        <v/>
      </c>
      <c r="K119" s="22"/>
      <c r="L119" s="20"/>
      <c r="M119" s="20"/>
      <c r="N119" s="21" t="str">
        <f t="shared" si="15"/>
        <v/>
      </c>
      <c r="O119" s="23"/>
      <c r="P119" s="23"/>
      <c r="Q119" s="21" t="str">
        <f t="shared" si="16"/>
        <v/>
      </c>
      <c r="S119" s="24"/>
      <c r="T119" s="24" t="str">
        <f t="shared" si="17"/>
        <v/>
      </c>
      <c r="U119" s="24"/>
      <c r="V119" s="24" t="str">
        <f t="shared" si="18"/>
        <v/>
      </c>
      <c r="W119" s="24"/>
      <c r="X119" s="24" t="str">
        <f t="shared" si="19"/>
        <v/>
      </c>
      <c r="Y119" s="24"/>
      <c r="Z119" s="24" t="str">
        <f t="shared" si="20"/>
        <v/>
      </c>
      <c r="AA119" s="24"/>
      <c r="AB119" s="24" t="str">
        <f t="shared" si="21"/>
        <v/>
      </c>
      <c r="AC119" s="24"/>
      <c r="AD119" s="24" t="str">
        <f t="shared" si="22"/>
        <v/>
      </c>
      <c r="AE119" s="24"/>
      <c r="AF119" s="24" t="str">
        <f t="shared" si="23"/>
        <v/>
      </c>
      <c r="AG119" s="24"/>
      <c r="AH119" s="24" t="str">
        <f t="shared" si="24"/>
        <v/>
      </c>
      <c r="AI119" s="24"/>
      <c r="AJ119" s="24" t="str">
        <f t="shared" si="25"/>
        <v/>
      </c>
      <c r="AK119" s="24"/>
      <c r="AL119" s="24" t="str">
        <f t="shared" si="26"/>
        <v/>
      </c>
      <c r="AM119" s="24"/>
      <c r="AN119" s="24" t="str">
        <f t="shared" si="27"/>
        <v/>
      </c>
      <c r="AO119" s="25"/>
      <c r="AQ119" s="21"/>
      <c r="AR119" s="21"/>
      <c r="AS119" s="21"/>
      <c r="AT119" s="21"/>
      <c r="AU119" s="26"/>
      <c r="AV119" s="26"/>
      <c r="AW119" s="27"/>
      <c r="AX119" s="21"/>
      <c r="AY119" s="21"/>
      <c r="AZ119" s="28"/>
      <c r="BA119" s="28"/>
      <c r="BB119" s="28"/>
      <c r="BC119" s="28"/>
    </row>
    <row r="120" spans="2:55" x14ac:dyDescent="0.25">
      <c r="B120" s="17"/>
      <c r="C120" s="18"/>
      <c r="D120" s="18"/>
      <c r="E120" s="18"/>
      <c r="F120" s="64"/>
      <c r="G120" s="22"/>
      <c r="H120" s="20"/>
      <c r="I120" s="20"/>
      <c r="J120" s="21" t="str">
        <f t="shared" si="14"/>
        <v/>
      </c>
      <c r="K120" s="22"/>
      <c r="L120" s="20"/>
      <c r="M120" s="20"/>
      <c r="N120" s="21" t="str">
        <f t="shared" si="15"/>
        <v/>
      </c>
      <c r="O120" s="23"/>
      <c r="P120" s="23"/>
      <c r="Q120" s="21" t="str">
        <f t="shared" si="16"/>
        <v/>
      </c>
      <c r="S120" s="24"/>
      <c r="T120" s="24" t="str">
        <f t="shared" si="17"/>
        <v/>
      </c>
      <c r="U120" s="24"/>
      <c r="V120" s="24" t="str">
        <f t="shared" si="18"/>
        <v/>
      </c>
      <c r="W120" s="24"/>
      <c r="X120" s="24" t="str">
        <f t="shared" si="19"/>
        <v/>
      </c>
      <c r="Y120" s="24"/>
      <c r="Z120" s="24" t="str">
        <f t="shared" si="20"/>
        <v/>
      </c>
      <c r="AA120" s="24"/>
      <c r="AB120" s="24" t="str">
        <f t="shared" si="21"/>
        <v/>
      </c>
      <c r="AC120" s="24"/>
      <c r="AD120" s="24" t="str">
        <f t="shared" si="22"/>
        <v/>
      </c>
      <c r="AE120" s="24"/>
      <c r="AF120" s="24" t="str">
        <f t="shared" si="23"/>
        <v/>
      </c>
      <c r="AG120" s="24"/>
      <c r="AH120" s="24" t="str">
        <f t="shared" si="24"/>
        <v/>
      </c>
      <c r="AI120" s="24"/>
      <c r="AJ120" s="24" t="str">
        <f t="shared" si="25"/>
        <v/>
      </c>
      <c r="AK120" s="24"/>
      <c r="AL120" s="24" t="str">
        <f t="shared" si="26"/>
        <v/>
      </c>
      <c r="AM120" s="24"/>
      <c r="AN120" s="24" t="str">
        <f t="shared" si="27"/>
        <v/>
      </c>
      <c r="AO120" s="25"/>
      <c r="AQ120" s="21"/>
      <c r="AR120" s="21"/>
      <c r="AS120" s="21"/>
      <c r="AT120" s="21"/>
      <c r="AU120" s="26"/>
      <c r="AV120" s="26"/>
      <c r="AW120" s="27"/>
      <c r="AX120" s="21"/>
      <c r="AY120" s="21"/>
      <c r="AZ120" s="28"/>
      <c r="BA120" s="28"/>
      <c r="BB120" s="28"/>
      <c r="BC120" s="28"/>
    </row>
    <row r="121" spans="2:55" x14ac:dyDescent="0.25">
      <c r="B121" s="17"/>
      <c r="C121" s="18"/>
      <c r="D121" s="18"/>
      <c r="E121" s="18"/>
      <c r="F121" s="19"/>
      <c r="G121" s="22"/>
      <c r="H121" s="20"/>
      <c r="I121" s="20"/>
      <c r="J121" s="21" t="str">
        <f t="shared" si="14"/>
        <v/>
      </c>
      <c r="K121" s="22"/>
      <c r="L121" s="20"/>
      <c r="M121" s="20"/>
      <c r="N121" s="21" t="str">
        <f t="shared" si="15"/>
        <v/>
      </c>
      <c r="O121" s="23"/>
      <c r="P121" s="23"/>
      <c r="Q121" s="21" t="str">
        <f t="shared" si="16"/>
        <v/>
      </c>
      <c r="S121" s="24"/>
      <c r="T121" s="24" t="str">
        <f t="shared" si="17"/>
        <v/>
      </c>
      <c r="U121" s="24"/>
      <c r="V121" s="24" t="str">
        <f t="shared" si="18"/>
        <v/>
      </c>
      <c r="W121" s="24"/>
      <c r="X121" s="24" t="str">
        <f t="shared" si="19"/>
        <v/>
      </c>
      <c r="Y121" s="24"/>
      <c r="Z121" s="24" t="str">
        <f t="shared" si="20"/>
        <v/>
      </c>
      <c r="AA121" s="24"/>
      <c r="AB121" s="24" t="str">
        <f t="shared" si="21"/>
        <v/>
      </c>
      <c r="AC121" s="24"/>
      <c r="AD121" s="24" t="str">
        <f t="shared" si="22"/>
        <v/>
      </c>
      <c r="AE121" s="24"/>
      <c r="AF121" s="24" t="str">
        <f t="shared" si="23"/>
        <v/>
      </c>
      <c r="AG121" s="24"/>
      <c r="AH121" s="24" t="str">
        <f t="shared" si="24"/>
        <v/>
      </c>
      <c r="AI121" s="24"/>
      <c r="AJ121" s="24" t="str">
        <f t="shared" si="25"/>
        <v/>
      </c>
      <c r="AK121" s="24"/>
      <c r="AL121" s="24" t="str">
        <f t="shared" si="26"/>
        <v/>
      </c>
      <c r="AM121" s="24"/>
      <c r="AN121" s="24" t="str">
        <f t="shared" si="27"/>
        <v/>
      </c>
      <c r="AO121" s="25"/>
      <c r="AQ121" s="21"/>
      <c r="AR121" s="21"/>
      <c r="AS121" s="21"/>
      <c r="AT121" s="21"/>
      <c r="AU121" s="26"/>
      <c r="AV121" s="26"/>
      <c r="AW121" s="27"/>
      <c r="AX121" s="21"/>
      <c r="AY121" s="21"/>
      <c r="AZ121" s="28"/>
      <c r="BA121" s="28"/>
      <c r="BB121" s="28"/>
      <c r="BC121" s="28"/>
    </row>
    <row r="122" spans="2:55" x14ac:dyDescent="0.25">
      <c r="B122" s="17"/>
      <c r="C122" s="18"/>
      <c r="D122" s="18"/>
      <c r="E122" s="18"/>
      <c r="F122" s="19"/>
      <c r="G122" s="22"/>
      <c r="H122" s="20"/>
      <c r="I122" s="20"/>
      <c r="J122" s="21" t="str">
        <f t="shared" si="14"/>
        <v/>
      </c>
      <c r="K122" s="22"/>
      <c r="L122" s="20"/>
      <c r="M122" s="20"/>
      <c r="N122" s="21" t="str">
        <f t="shared" si="15"/>
        <v/>
      </c>
      <c r="O122" s="23"/>
      <c r="P122" s="23"/>
      <c r="Q122" s="21" t="str">
        <f t="shared" si="16"/>
        <v/>
      </c>
      <c r="S122" s="24"/>
      <c r="T122" s="24" t="str">
        <f t="shared" si="17"/>
        <v/>
      </c>
      <c r="U122" s="24"/>
      <c r="V122" s="24" t="str">
        <f t="shared" si="18"/>
        <v/>
      </c>
      <c r="W122" s="24"/>
      <c r="X122" s="24" t="str">
        <f t="shared" si="19"/>
        <v/>
      </c>
      <c r="Y122" s="24"/>
      <c r="Z122" s="24" t="str">
        <f t="shared" si="20"/>
        <v/>
      </c>
      <c r="AA122" s="24"/>
      <c r="AB122" s="24" t="str">
        <f t="shared" si="21"/>
        <v/>
      </c>
      <c r="AC122" s="24"/>
      <c r="AD122" s="24" t="str">
        <f t="shared" si="22"/>
        <v/>
      </c>
      <c r="AE122" s="24"/>
      <c r="AF122" s="24" t="str">
        <f t="shared" si="23"/>
        <v/>
      </c>
      <c r="AG122" s="24"/>
      <c r="AH122" s="24" t="str">
        <f t="shared" si="24"/>
        <v/>
      </c>
      <c r="AI122" s="24"/>
      <c r="AJ122" s="24" t="str">
        <f t="shared" si="25"/>
        <v/>
      </c>
      <c r="AK122" s="24"/>
      <c r="AL122" s="24" t="str">
        <f t="shared" si="26"/>
        <v/>
      </c>
      <c r="AM122" s="24"/>
      <c r="AN122" s="24" t="str">
        <f t="shared" si="27"/>
        <v/>
      </c>
      <c r="AO122" s="25"/>
      <c r="AQ122" s="21"/>
      <c r="AR122" s="21"/>
      <c r="AS122" s="21"/>
      <c r="AT122" s="21"/>
      <c r="AU122" s="26"/>
      <c r="AV122" s="26"/>
      <c r="AW122" s="27"/>
      <c r="AX122" s="21"/>
      <c r="AY122" s="21"/>
      <c r="AZ122" s="28"/>
      <c r="BA122" s="28"/>
      <c r="BB122" s="28"/>
      <c r="BC122" s="28"/>
    </row>
    <row r="123" spans="2:55" x14ac:dyDescent="0.25">
      <c r="B123" s="17"/>
      <c r="C123" s="18"/>
      <c r="D123" s="18"/>
      <c r="E123" s="18"/>
      <c r="F123" s="19"/>
      <c r="G123" s="22"/>
      <c r="H123" s="20"/>
      <c r="I123" s="20"/>
      <c r="J123" s="21" t="str">
        <f t="shared" si="14"/>
        <v/>
      </c>
      <c r="K123" s="22"/>
      <c r="L123" s="20"/>
      <c r="M123" s="20"/>
      <c r="N123" s="21" t="str">
        <f t="shared" si="15"/>
        <v/>
      </c>
      <c r="O123" s="23"/>
      <c r="P123" s="23"/>
      <c r="Q123" s="21" t="str">
        <f t="shared" si="16"/>
        <v/>
      </c>
      <c r="S123" s="24"/>
      <c r="T123" s="24" t="str">
        <f t="shared" si="17"/>
        <v/>
      </c>
      <c r="U123" s="24"/>
      <c r="V123" s="24" t="str">
        <f t="shared" si="18"/>
        <v/>
      </c>
      <c r="W123" s="24"/>
      <c r="X123" s="24" t="str">
        <f t="shared" si="19"/>
        <v/>
      </c>
      <c r="Y123" s="24"/>
      <c r="Z123" s="24" t="str">
        <f t="shared" si="20"/>
        <v/>
      </c>
      <c r="AA123" s="24"/>
      <c r="AB123" s="24" t="str">
        <f t="shared" si="21"/>
        <v/>
      </c>
      <c r="AC123" s="24"/>
      <c r="AD123" s="24" t="str">
        <f t="shared" si="22"/>
        <v/>
      </c>
      <c r="AE123" s="24"/>
      <c r="AF123" s="24" t="str">
        <f t="shared" si="23"/>
        <v/>
      </c>
      <c r="AG123" s="24"/>
      <c r="AH123" s="24" t="str">
        <f t="shared" si="24"/>
        <v/>
      </c>
      <c r="AI123" s="24"/>
      <c r="AJ123" s="24" t="str">
        <f t="shared" si="25"/>
        <v/>
      </c>
      <c r="AK123" s="24"/>
      <c r="AL123" s="24" t="str">
        <f t="shared" si="26"/>
        <v/>
      </c>
      <c r="AM123" s="24"/>
      <c r="AN123" s="24" t="str">
        <f t="shared" si="27"/>
        <v/>
      </c>
      <c r="AO123" s="25"/>
      <c r="AQ123" s="21"/>
      <c r="AR123" s="21"/>
      <c r="AS123" s="21"/>
      <c r="AT123" s="21"/>
      <c r="AU123" s="26"/>
      <c r="AV123" s="26"/>
      <c r="AW123" s="27"/>
      <c r="AX123" s="21"/>
      <c r="AY123" s="21"/>
      <c r="AZ123" s="28"/>
      <c r="BA123" s="28"/>
      <c r="BB123" s="28"/>
      <c r="BC123" s="28"/>
    </row>
    <row r="124" spans="2:55" x14ac:dyDescent="0.25">
      <c r="B124" s="17"/>
      <c r="C124" s="18"/>
      <c r="D124" s="18"/>
      <c r="E124" s="18"/>
      <c r="F124" s="19"/>
      <c r="G124" s="22"/>
      <c r="H124" s="20"/>
      <c r="I124" s="20"/>
      <c r="J124" s="21" t="str">
        <f t="shared" si="14"/>
        <v/>
      </c>
      <c r="K124" s="22"/>
      <c r="L124" s="20"/>
      <c r="M124" s="20"/>
      <c r="N124" s="21" t="str">
        <f t="shared" si="15"/>
        <v/>
      </c>
      <c r="O124" s="23"/>
      <c r="P124" s="23"/>
      <c r="Q124" s="21" t="str">
        <f t="shared" si="16"/>
        <v/>
      </c>
      <c r="S124" s="24"/>
      <c r="T124" s="24" t="str">
        <f t="shared" si="17"/>
        <v/>
      </c>
      <c r="U124" s="24"/>
      <c r="V124" s="24" t="str">
        <f t="shared" si="18"/>
        <v/>
      </c>
      <c r="W124" s="24"/>
      <c r="X124" s="24" t="str">
        <f t="shared" si="19"/>
        <v/>
      </c>
      <c r="Y124" s="24"/>
      <c r="Z124" s="24" t="str">
        <f t="shared" si="20"/>
        <v/>
      </c>
      <c r="AA124" s="24"/>
      <c r="AB124" s="24" t="str">
        <f t="shared" si="21"/>
        <v/>
      </c>
      <c r="AC124" s="24"/>
      <c r="AD124" s="24" t="str">
        <f t="shared" si="22"/>
        <v/>
      </c>
      <c r="AE124" s="24"/>
      <c r="AF124" s="24" t="str">
        <f t="shared" si="23"/>
        <v/>
      </c>
      <c r="AG124" s="24"/>
      <c r="AH124" s="24" t="str">
        <f t="shared" si="24"/>
        <v/>
      </c>
      <c r="AI124" s="24"/>
      <c r="AJ124" s="24" t="str">
        <f t="shared" si="25"/>
        <v/>
      </c>
      <c r="AK124" s="24"/>
      <c r="AL124" s="24" t="str">
        <f t="shared" si="26"/>
        <v/>
      </c>
      <c r="AM124" s="24"/>
      <c r="AN124" s="24" t="str">
        <f t="shared" si="27"/>
        <v/>
      </c>
      <c r="AO124" s="25"/>
      <c r="AQ124" s="21"/>
      <c r="AR124" s="21"/>
      <c r="AS124" s="21"/>
      <c r="AT124" s="21"/>
      <c r="AU124" s="26"/>
      <c r="AV124" s="26"/>
      <c r="AW124" s="27"/>
      <c r="AX124" s="21"/>
      <c r="AY124" s="21"/>
      <c r="AZ124" s="28"/>
      <c r="BA124" s="28"/>
      <c r="BB124" s="28"/>
      <c r="BC124" s="28"/>
    </row>
    <row r="125" spans="2:55" x14ac:dyDescent="0.25">
      <c r="B125" s="17"/>
      <c r="C125" s="18"/>
      <c r="D125" s="18"/>
      <c r="E125" s="18"/>
      <c r="F125" s="19"/>
      <c r="G125" s="22"/>
      <c r="H125" s="20"/>
      <c r="I125" s="20"/>
      <c r="J125" s="21" t="str">
        <f t="shared" si="14"/>
        <v/>
      </c>
      <c r="K125" s="22"/>
      <c r="L125" s="20"/>
      <c r="M125" s="20"/>
      <c r="N125" s="21" t="str">
        <f t="shared" si="15"/>
        <v/>
      </c>
      <c r="O125" s="23"/>
      <c r="P125" s="23"/>
      <c r="Q125" s="21" t="str">
        <f t="shared" si="16"/>
        <v/>
      </c>
      <c r="S125" s="24"/>
      <c r="T125" s="24" t="str">
        <f t="shared" si="17"/>
        <v/>
      </c>
      <c r="U125" s="24"/>
      <c r="V125" s="24" t="str">
        <f t="shared" si="18"/>
        <v/>
      </c>
      <c r="W125" s="24"/>
      <c r="X125" s="24" t="str">
        <f t="shared" si="19"/>
        <v/>
      </c>
      <c r="Y125" s="24"/>
      <c r="Z125" s="24" t="str">
        <f t="shared" si="20"/>
        <v/>
      </c>
      <c r="AA125" s="24"/>
      <c r="AB125" s="24" t="str">
        <f t="shared" si="21"/>
        <v/>
      </c>
      <c r="AC125" s="24"/>
      <c r="AD125" s="24" t="str">
        <f t="shared" si="22"/>
        <v/>
      </c>
      <c r="AE125" s="24"/>
      <c r="AF125" s="24" t="str">
        <f t="shared" si="23"/>
        <v/>
      </c>
      <c r="AG125" s="24"/>
      <c r="AH125" s="24" t="str">
        <f t="shared" si="24"/>
        <v/>
      </c>
      <c r="AI125" s="24"/>
      <c r="AJ125" s="24" t="str">
        <f t="shared" si="25"/>
        <v/>
      </c>
      <c r="AK125" s="24"/>
      <c r="AL125" s="24" t="str">
        <f t="shared" si="26"/>
        <v/>
      </c>
      <c r="AM125" s="24"/>
      <c r="AN125" s="24" t="str">
        <f t="shared" si="27"/>
        <v/>
      </c>
      <c r="AO125" s="25"/>
      <c r="AQ125" s="21"/>
      <c r="AR125" s="21"/>
      <c r="AS125" s="21"/>
      <c r="AT125" s="21"/>
      <c r="AU125" s="26"/>
      <c r="AV125" s="26"/>
      <c r="AW125" s="27"/>
      <c r="AX125" s="21"/>
      <c r="AY125" s="21"/>
      <c r="AZ125" s="28"/>
      <c r="BA125" s="28"/>
      <c r="BB125" s="28"/>
      <c r="BC125" s="28"/>
    </row>
    <row r="126" spans="2:55" x14ac:dyDescent="0.25">
      <c r="B126" s="17"/>
      <c r="C126" s="18"/>
      <c r="D126" s="18"/>
      <c r="E126" s="18"/>
      <c r="F126" s="19"/>
      <c r="G126" s="22"/>
      <c r="H126" s="20"/>
      <c r="I126" s="20"/>
      <c r="J126" s="21" t="str">
        <f t="shared" si="14"/>
        <v/>
      </c>
      <c r="K126" s="22"/>
      <c r="L126" s="20"/>
      <c r="M126" s="20"/>
      <c r="N126" s="21" t="str">
        <f t="shared" si="15"/>
        <v/>
      </c>
      <c r="O126" s="23"/>
      <c r="P126" s="23"/>
      <c r="Q126" s="21" t="str">
        <f t="shared" si="16"/>
        <v/>
      </c>
      <c r="S126" s="24"/>
      <c r="T126" s="24" t="str">
        <f t="shared" si="17"/>
        <v/>
      </c>
      <c r="U126" s="24"/>
      <c r="V126" s="24" t="str">
        <f t="shared" si="18"/>
        <v/>
      </c>
      <c r="W126" s="24"/>
      <c r="X126" s="24" t="str">
        <f t="shared" si="19"/>
        <v/>
      </c>
      <c r="Y126" s="24"/>
      <c r="Z126" s="24" t="str">
        <f t="shared" si="20"/>
        <v/>
      </c>
      <c r="AA126" s="24"/>
      <c r="AB126" s="24" t="str">
        <f t="shared" si="21"/>
        <v/>
      </c>
      <c r="AC126" s="24"/>
      <c r="AD126" s="24" t="str">
        <f t="shared" si="22"/>
        <v/>
      </c>
      <c r="AE126" s="24"/>
      <c r="AF126" s="24" t="str">
        <f t="shared" si="23"/>
        <v/>
      </c>
      <c r="AG126" s="24"/>
      <c r="AH126" s="24" t="str">
        <f t="shared" si="24"/>
        <v/>
      </c>
      <c r="AI126" s="24"/>
      <c r="AJ126" s="24" t="str">
        <f t="shared" si="25"/>
        <v/>
      </c>
      <c r="AK126" s="24"/>
      <c r="AL126" s="24" t="str">
        <f t="shared" si="26"/>
        <v/>
      </c>
      <c r="AM126" s="24"/>
      <c r="AN126" s="24" t="str">
        <f t="shared" si="27"/>
        <v/>
      </c>
      <c r="AO126" s="25"/>
      <c r="AQ126" s="21"/>
      <c r="AR126" s="21"/>
      <c r="AS126" s="21"/>
      <c r="AT126" s="21"/>
      <c r="AU126" s="26"/>
      <c r="AV126" s="26"/>
      <c r="AW126" s="27"/>
      <c r="AX126" s="21"/>
      <c r="AY126" s="21"/>
      <c r="AZ126" s="28"/>
      <c r="BA126" s="28"/>
      <c r="BB126" s="28"/>
      <c r="BC126" s="28"/>
    </row>
    <row r="127" spans="2:55" x14ac:dyDescent="0.25">
      <c r="B127" s="17"/>
      <c r="C127" s="18"/>
      <c r="D127" s="18"/>
      <c r="E127" s="18"/>
      <c r="F127" s="19"/>
      <c r="G127" s="22"/>
      <c r="H127" s="20"/>
      <c r="I127" s="20"/>
      <c r="J127" s="21" t="str">
        <f t="shared" si="14"/>
        <v/>
      </c>
      <c r="K127" s="22"/>
      <c r="L127" s="20"/>
      <c r="M127" s="20"/>
      <c r="N127" s="21" t="str">
        <f t="shared" si="15"/>
        <v/>
      </c>
      <c r="O127" s="23"/>
      <c r="P127" s="23"/>
      <c r="Q127" s="21" t="str">
        <f t="shared" si="16"/>
        <v/>
      </c>
      <c r="S127" s="24"/>
      <c r="T127" s="24" t="str">
        <f t="shared" si="17"/>
        <v/>
      </c>
      <c r="U127" s="24"/>
      <c r="V127" s="24" t="str">
        <f t="shared" si="18"/>
        <v/>
      </c>
      <c r="W127" s="24"/>
      <c r="X127" s="24" t="str">
        <f t="shared" si="19"/>
        <v/>
      </c>
      <c r="Y127" s="24"/>
      <c r="Z127" s="24" t="str">
        <f t="shared" si="20"/>
        <v/>
      </c>
      <c r="AA127" s="24"/>
      <c r="AB127" s="24" t="str">
        <f t="shared" si="21"/>
        <v/>
      </c>
      <c r="AC127" s="24"/>
      <c r="AD127" s="24" t="str">
        <f t="shared" si="22"/>
        <v/>
      </c>
      <c r="AE127" s="24"/>
      <c r="AF127" s="24" t="str">
        <f t="shared" si="23"/>
        <v/>
      </c>
      <c r="AG127" s="24"/>
      <c r="AH127" s="24" t="str">
        <f t="shared" si="24"/>
        <v/>
      </c>
      <c r="AI127" s="24"/>
      <c r="AJ127" s="24" t="str">
        <f t="shared" si="25"/>
        <v/>
      </c>
      <c r="AK127" s="24"/>
      <c r="AL127" s="24" t="str">
        <f t="shared" si="26"/>
        <v/>
      </c>
      <c r="AM127" s="24"/>
      <c r="AN127" s="24" t="str">
        <f t="shared" si="27"/>
        <v/>
      </c>
      <c r="AO127" s="25"/>
      <c r="AQ127" s="21"/>
      <c r="AR127" s="21"/>
      <c r="AS127" s="21"/>
      <c r="AT127" s="21"/>
      <c r="AU127" s="26"/>
      <c r="AV127" s="26"/>
      <c r="AW127" s="27"/>
      <c r="AX127" s="21"/>
      <c r="AY127" s="21"/>
      <c r="AZ127" s="28"/>
      <c r="BA127" s="28"/>
      <c r="BB127" s="28"/>
      <c r="BC127" s="28"/>
    </row>
    <row r="128" spans="2:55" x14ac:dyDescent="0.25">
      <c r="B128" s="17"/>
      <c r="C128" s="18"/>
      <c r="D128" s="18"/>
      <c r="E128" s="18"/>
      <c r="F128" s="19"/>
      <c r="G128" s="22"/>
      <c r="H128" s="20"/>
      <c r="I128" s="20"/>
      <c r="J128" s="21" t="str">
        <f t="shared" si="14"/>
        <v/>
      </c>
      <c r="K128" s="22"/>
      <c r="L128" s="20"/>
      <c r="M128" s="20"/>
      <c r="N128" s="21" t="str">
        <f t="shared" si="15"/>
        <v/>
      </c>
      <c r="O128" s="23"/>
      <c r="P128" s="23"/>
      <c r="Q128" s="21" t="str">
        <f t="shared" si="16"/>
        <v/>
      </c>
      <c r="S128" s="24"/>
      <c r="T128" s="24" t="str">
        <f t="shared" si="17"/>
        <v/>
      </c>
      <c r="U128" s="24"/>
      <c r="V128" s="24" t="str">
        <f t="shared" si="18"/>
        <v/>
      </c>
      <c r="W128" s="24"/>
      <c r="X128" s="24" t="str">
        <f t="shared" si="19"/>
        <v/>
      </c>
      <c r="Y128" s="24"/>
      <c r="Z128" s="24" t="str">
        <f t="shared" si="20"/>
        <v/>
      </c>
      <c r="AA128" s="24"/>
      <c r="AB128" s="24" t="str">
        <f t="shared" si="21"/>
        <v/>
      </c>
      <c r="AC128" s="24"/>
      <c r="AD128" s="24" t="str">
        <f t="shared" si="22"/>
        <v/>
      </c>
      <c r="AE128" s="24"/>
      <c r="AF128" s="24" t="str">
        <f t="shared" si="23"/>
        <v/>
      </c>
      <c r="AG128" s="24"/>
      <c r="AH128" s="24" t="str">
        <f t="shared" si="24"/>
        <v/>
      </c>
      <c r="AI128" s="24"/>
      <c r="AJ128" s="24" t="str">
        <f t="shared" si="25"/>
        <v/>
      </c>
      <c r="AK128" s="24"/>
      <c r="AL128" s="24" t="str">
        <f t="shared" si="26"/>
        <v/>
      </c>
      <c r="AM128" s="24"/>
      <c r="AN128" s="24" t="str">
        <f t="shared" si="27"/>
        <v/>
      </c>
      <c r="AO128" s="25"/>
      <c r="AQ128" s="21"/>
      <c r="AR128" s="21"/>
      <c r="AS128" s="21"/>
      <c r="AT128" s="21"/>
      <c r="AU128" s="26"/>
      <c r="AV128" s="26"/>
      <c r="AW128" s="27"/>
      <c r="AX128" s="21"/>
      <c r="AY128" s="21"/>
      <c r="AZ128" s="28"/>
      <c r="BA128" s="28"/>
      <c r="BB128" s="28"/>
      <c r="BC128" s="28"/>
    </row>
    <row r="129" spans="2:55" x14ac:dyDescent="0.25">
      <c r="B129" s="17"/>
      <c r="C129" s="18"/>
      <c r="D129" s="18"/>
      <c r="E129" s="18"/>
      <c r="F129" s="19"/>
      <c r="G129" s="22"/>
      <c r="H129" s="20"/>
      <c r="I129" s="20"/>
      <c r="J129" s="21" t="str">
        <f t="shared" si="14"/>
        <v/>
      </c>
      <c r="K129" s="22"/>
      <c r="L129" s="20"/>
      <c r="M129" s="20"/>
      <c r="N129" s="21" t="str">
        <f t="shared" si="15"/>
        <v/>
      </c>
      <c r="O129" s="23"/>
      <c r="P129" s="23"/>
      <c r="Q129" s="21" t="str">
        <f t="shared" si="16"/>
        <v/>
      </c>
      <c r="S129" s="24"/>
      <c r="T129" s="24" t="str">
        <f t="shared" si="17"/>
        <v/>
      </c>
      <c r="U129" s="24"/>
      <c r="V129" s="24" t="str">
        <f t="shared" si="18"/>
        <v/>
      </c>
      <c r="W129" s="24"/>
      <c r="X129" s="24" t="str">
        <f t="shared" si="19"/>
        <v/>
      </c>
      <c r="Y129" s="24"/>
      <c r="Z129" s="24" t="str">
        <f t="shared" si="20"/>
        <v/>
      </c>
      <c r="AA129" s="24"/>
      <c r="AB129" s="24" t="str">
        <f t="shared" si="21"/>
        <v/>
      </c>
      <c r="AC129" s="24"/>
      <c r="AD129" s="24" t="str">
        <f t="shared" si="22"/>
        <v/>
      </c>
      <c r="AE129" s="24"/>
      <c r="AF129" s="24" t="str">
        <f t="shared" si="23"/>
        <v/>
      </c>
      <c r="AG129" s="24"/>
      <c r="AH129" s="24" t="str">
        <f t="shared" si="24"/>
        <v/>
      </c>
      <c r="AI129" s="24"/>
      <c r="AJ129" s="24" t="str">
        <f t="shared" si="25"/>
        <v/>
      </c>
      <c r="AK129" s="24"/>
      <c r="AL129" s="24" t="str">
        <f t="shared" si="26"/>
        <v/>
      </c>
      <c r="AM129" s="24"/>
      <c r="AN129" s="24" t="str">
        <f t="shared" si="27"/>
        <v/>
      </c>
      <c r="AO129" s="25"/>
      <c r="AQ129" s="21"/>
      <c r="AR129" s="21"/>
      <c r="AS129" s="21"/>
      <c r="AT129" s="21"/>
      <c r="AU129" s="26"/>
      <c r="AV129" s="26"/>
      <c r="AW129" s="27"/>
      <c r="AX129" s="21"/>
      <c r="AY129" s="21"/>
      <c r="AZ129" s="28"/>
      <c r="BA129" s="28"/>
      <c r="BB129" s="28"/>
      <c r="BC129" s="28"/>
    </row>
    <row r="130" spans="2:55" x14ac:dyDescent="0.25">
      <c r="B130" s="17"/>
      <c r="C130" s="18"/>
      <c r="D130" s="18"/>
      <c r="E130" s="18"/>
      <c r="F130" s="19"/>
      <c r="G130" s="22"/>
      <c r="H130" s="20"/>
      <c r="I130" s="20"/>
      <c r="J130" s="21" t="str">
        <f t="shared" si="14"/>
        <v/>
      </c>
      <c r="K130" s="22"/>
      <c r="L130" s="20"/>
      <c r="M130" s="20"/>
      <c r="N130" s="21" t="str">
        <f t="shared" si="15"/>
        <v/>
      </c>
      <c r="O130" s="23"/>
      <c r="P130" s="23"/>
      <c r="Q130" s="21" t="str">
        <f t="shared" si="16"/>
        <v/>
      </c>
      <c r="S130" s="24"/>
      <c r="T130" s="24" t="str">
        <f t="shared" si="17"/>
        <v/>
      </c>
      <c r="U130" s="24"/>
      <c r="V130" s="24" t="str">
        <f t="shared" si="18"/>
        <v/>
      </c>
      <c r="W130" s="24"/>
      <c r="X130" s="24" t="str">
        <f t="shared" si="19"/>
        <v/>
      </c>
      <c r="Y130" s="24"/>
      <c r="Z130" s="24" t="str">
        <f t="shared" si="20"/>
        <v/>
      </c>
      <c r="AA130" s="24"/>
      <c r="AB130" s="24" t="str">
        <f t="shared" si="21"/>
        <v/>
      </c>
      <c r="AC130" s="24"/>
      <c r="AD130" s="24" t="str">
        <f t="shared" si="22"/>
        <v/>
      </c>
      <c r="AE130" s="24"/>
      <c r="AF130" s="24" t="str">
        <f t="shared" si="23"/>
        <v/>
      </c>
      <c r="AG130" s="24"/>
      <c r="AH130" s="24" t="str">
        <f t="shared" si="24"/>
        <v/>
      </c>
      <c r="AI130" s="24"/>
      <c r="AJ130" s="24" t="str">
        <f t="shared" si="25"/>
        <v/>
      </c>
      <c r="AK130" s="24"/>
      <c r="AL130" s="24" t="str">
        <f t="shared" si="26"/>
        <v/>
      </c>
      <c r="AM130" s="24"/>
      <c r="AN130" s="24" t="str">
        <f t="shared" si="27"/>
        <v/>
      </c>
      <c r="AO130" s="25"/>
      <c r="AQ130" s="21"/>
      <c r="AR130" s="21"/>
      <c r="AS130" s="21"/>
      <c r="AT130" s="21"/>
      <c r="AU130" s="26"/>
      <c r="AV130" s="26"/>
      <c r="AW130" s="27"/>
      <c r="AX130" s="21"/>
      <c r="AY130" s="21"/>
      <c r="AZ130" s="28"/>
      <c r="BA130" s="28"/>
      <c r="BB130" s="28"/>
      <c r="BC130" s="28"/>
    </row>
    <row r="131" spans="2:55" x14ac:dyDescent="0.25">
      <c r="B131" s="17"/>
      <c r="C131" s="18"/>
      <c r="D131" s="18"/>
      <c r="E131" s="18"/>
      <c r="F131" s="19"/>
      <c r="G131" s="22"/>
      <c r="H131" s="20"/>
      <c r="I131" s="20"/>
      <c r="J131" s="21" t="str">
        <f t="shared" si="14"/>
        <v/>
      </c>
      <c r="K131" s="22"/>
      <c r="L131" s="20"/>
      <c r="M131" s="20"/>
      <c r="N131" s="21" t="str">
        <f t="shared" si="15"/>
        <v/>
      </c>
      <c r="O131" s="23"/>
      <c r="P131" s="23"/>
      <c r="Q131" s="21" t="str">
        <f t="shared" si="16"/>
        <v/>
      </c>
      <c r="S131" s="24"/>
      <c r="T131" s="24" t="str">
        <f t="shared" si="17"/>
        <v/>
      </c>
      <c r="U131" s="24"/>
      <c r="V131" s="24" t="str">
        <f t="shared" si="18"/>
        <v/>
      </c>
      <c r="W131" s="24"/>
      <c r="X131" s="24" t="str">
        <f t="shared" si="19"/>
        <v/>
      </c>
      <c r="Y131" s="24"/>
      <c r="Z131" s="24" t="str">
        <f t="shared" si="20"/>
        <v/>
      </c>
      <c r="AA131" s="24"/>
      <c r="AB131" s="24" t="str">
        <f t="shared" si="21"/>
        <v/>
      </c>
      <c r="AC131" s="24"/>
      <c r="AD131" s="24" t="str">
        <f t="shared" si="22"/>
        <v/>
      </c>
      <c r="AE131" s="24"/>
      <c r="AF131" s="24" t="str">
        <f t="shared" si="23"/>
        <v/>
      </c>
      <c r="AG131" s="24"/>
      <c r="AH131" s="24" t="str">
        <f t="shared" si="24"/>
        <v/>
      </c>
      <c r="AI131" s="24"/>
      <c r="AJ131" s="24" t="str">
        <f t="shared" si="25"/>
        <v/>
      </c>
      <c r="AK131" s="24"/>
      <c r="AL131" s="24" t="str">
        <f t="shared" si="26"/>
        <v/>
      </c>
      <c r="AM131" s="24"/>
      <c r="AN131" s="24" t="str">
        <f t="shared" si="27"/>
        <v/>
      </c>
      <c r="AO131" s="25"/>
      <c r="AQ131" s="21"/>
      <c r="AR131" s="21"/>
      <c r="AS131" s="21"/>
      <c r="AT131" s="21"/>
      <c r="AU131" s="26"/>
      <c r="AV131" s="26"/>
      <c r="AW131" s="27"/>
      <c r="AX131" s="21"/>
      <c r="AY131" s="21"/>
      <c r="AZ131" s="28"/>
      <c r="BA131" s="28"/>
      <c r="BB131" s="28"/>
      <c r="BC131" s="28"/>
    </row>
    <row r="132" spans="2:55" x14ac:dyDescent="0.25">
      <c r="B132" s="17"/>
      <c r="C132" s="18"/>
      <c r="D132" s="18"/>
      <c r="E132" s="18"/>
      <c r="F132" s="19"/>
      <c r="G132" s="22"/>
      <c r="H132" s="20"/>
      <c r="I132" s="20"/>
      <c r="J132" s="21" t="str">
        <f t="shared" si="14"/>
        <v/>
      </c>
      <c r="K132" s="22"/>
      <c r="L132" s="20"/>
      <c r="M132" s="20"/>
      <c r="N132" s="21" t="str">
        <f t="shared" si="15"/>
        <v/>
      </c>
      <c r="O132" s="23"/>
      <c r="P132" s="23"/>
      <c r="Q132" s="21" t="str">
        <f t="shared" si="16"/>
        <v/>
      </c>
      <c r="S132" s="24"/>
      <c r="T132" s="24" t="str">
        <f t="shared" si="17"/>
        <v/>
      </c>
      <c r="U132" s="24"/>
      <c r="V132" s="24" t="str">
        <f t="shared" si="18"/>
        <v/>
      </c>
      <c r="W132" s="24"/>
      <c r="X132" s="24" t="str">
        <f t="shared" si="19"/>
        <v/>
      </c>
      <c r="Y132" s="24"/>
      <c r="Z132" s="24" t="str">
        <f t="shared" si="20"/>
        <v/>
      </c>
      <c r="AA132" s="24"/>
      <c r="AB132" s="24" t="str">
        <f t="shared" si="21"/>
        <v/>
      </c>
      <c r="AC132" s="24"/>
      <c r="AD132" s="24" t="str">
        <f t="shared" si="22"/>
        <v/>
      </c>
      <c r="AE132" s="24"/>
      <c r="AF132" s="24" t="str">
        <f t="shared" si="23"/>
        <v/>
      </c>
      <c r="AG132" s="24"/>
      <c r="AH132" s="24" t="str">
        <f t="shared" si="24"/>
        <v/>
      </c>
      <c r="AI132" s="24"/>
      <c r="AJ132" s="24" t="str">
        <f t="shared" si="25"/>
        <v/>
      </c>
      <c r="AK132" s="24"/>
      <c r="AL132" s="24" t="str">
        <f t="shared" si="26"/>
        <v/>
      </c>
      <c r="AM132" s="24"/>
      <c r="AN132" s="24" t="str">
        <f t="shared" si="27"/>
        <v/>
      </c>
      <c r="AO132" s="25"/>
      <c r="AQ132" s="21"/>
      <c r="AR132" s="21"/>
      <c r="AS132" s="21"/>
      <c r="AT132" s="21"/>
      <c r="AU132" s="26"/>
      <c r="AV132" s="26"/>
      <c r="AW132" s="27"/>
      <c r="AX132" s="21"/>
      <c r="AY132" s="21"/>
      <c r="AZ132" s="28"/>
      <c r="BA132" s="28"/>
      <c r="BB132" s="28"/>
      <c r="BC132" s="28"/>
    </row>
    <row r="133" spans="2:55" x14ac:dyDescent="0.25">
      <c r="B133" s="17"/>
      <c r="C133" s="18"/>
      <c r="D133" s="18"/>
      <c r="E133" s="18"/>
      <c r="F133" s="19"/>
      <c r="G133" s="22"/>
      <c r="H133" s="20"/>
      <c r="I133" s="20"/>
      <c r="J133" s="21" t="str">
        <f t="shared" si="14"/>
        <v/>
      </c>
      <c r="K133" s="22"/>
      <c r="L133" s="20"/>
      <c r="M133" s="20"/>
      <c r="N133" s="21" t="str">
        <f t="shared" si="15"/>
        <v/>
      </c>
      <c r="O133" s="23"/>
      <c r="P133" s="23"/>
      <c r="Q133" s="21" t="str">
        <f t="shared" si="16"/>
        <v/>
      </c>
      <c r="S133" s="24"/>
      <c r="T133" s="24" t="str">
        <f t="shared" si="17"/>
        <v/>
      </c>
      <c r="U133" s="24"/>
      <c r="V133" s="24" t="str">
        <f t="shared" si="18"/>
        <v/>
      </c>
      <c r="W133" s="24"/>
      <c r="X133" s="24" t="str">
        <f t="shared" si="19"/>
        <v/>
      </c>
      <c r="Y133" s="24"/>
      <c r="Z133" s="24" t="str">
        <f t="shared" si="20"/>
        <v/>
      </c>
      <c r="AA133" s="24"/>
      <c r="AB133" s="24" t="str">
        <f t="shared" si="21"/>
        <v/>
      </c>
      <c r="AC133" s="24"/>
      <c r="AD133" s="24" t="str">
        <f t="shared" si="22"/>
        <v/>
      </c>
      <c r="AE133" s="24"/>
      <c r="AF133" s="24" t="str">
        <f t="shared" si="23"/>
        <v/>
      </c>
      <c r="AG133" s="24"/>
      <c r="AH133" s="24" t="str">
        <f t="shared" si="24"/>
        <v/>
      </c>
      <c r="AI133" s="24"/>
      <c r="AJ133" s="24" t="str">
        <f t="shared" si="25"/>
        <v/>
      </c>
      <c r="AK133" s="24"/>
      <c r="AL133" s="24" t="str">
        <f t="shared" si="26"/>
        <v/>
      </c>
      <c r="AM133" s="24"/>
      <c r="AN133" s="24" t="str">
        <f t="shared" si="27"/>
        <v/>
      </c>
      <c r="AO133" s="25"/>
      <c r="AQ133" s="21"/>
      <c r="AR133" s="21"/>
      <c r="AS133" s="21"/>
      <c r="AT133" s="21"/>
      <c r="AU133" s="26"/>
      <c r="AV133" s="26"/>
      <c r="AW133" s="27"/>
      <c r="AX133" s="21"/>
      <c r="AY133" s="21"/>
      <c r="AZ133" s="28"/>
      <c r="BA133" s="28"/>
      <c r="BB133" s="28"/>
      <c r="BC133" s="28"/>
    </row>
    <row r="134" spans="2:55" x14ac:dyDescent="0.25">
      <c r="B134" s="17"/>
      <c r="C134" s="18"/>
      <c r="D134" s="18"/>
      <c r="E134" s="18"/>
      <c r="F134" s="19"/>
      <c r="G134" s="22"/>
      <c r="H134" s="20"/>
      <c r="I134" s="20"/>
      <c r="J134" s="21" t="str">
        <f t="shared" si="14"/>
        <v/>
      </c>
      <c r="K134" s="22"/>
      <c r="L134" s="20"/>
      <c r="M134" s="20"/>
      <c r="N134" s="21" t="str">
        <f t="shared" si="15"/>
        <v/>
      </c>
      <c r="O134" s="23"/>
      <c r="P134" s="23"/>
      <c r="Q134" s="21" t="str">
        <f t="shared" si="16"/>
        <v/>
      </c>
      <c r="S134" s="24"/>
      <c r="T134" s="24" t="str">
        <f t="shared" si="17"/>
        <v/>
      </c>
      <c r="U134" s="24"/>
      <c r="V134" s="24" t="str">
        <f t="shared" si="18"/>
        <v/>
      </c>
      <c r="W134" s="24"/>
      <c r="X134" s="24" t="str">
        <f t="shared" si="19"/>
        <v/>
      </c>
      <c r="Y134" s="24"/>
      <c r="Z134" s="24" t="str">
        <f t="shared" si="20"/>
        <v/>
      </c>
      <c r="AA134" s="24"/>
      <c r="AB134" s="24" t="str">
        <f t="shared" si="21"/>
        <v/>
      </c>
      <c r="AC134" s="24"/>
      <c r="AD134" s="24" t="str">
        <f t="shared" si="22"/>
        <v/>
      </c>
      <c r="AE134" s="24"/>
      <c r="AF134" s="24" t="str">
        <f t="shared" si="23"/>
        <v/>
      </c>
      <c r="AG134" s="24"/>
      <c r="AH134" s="24" t="str">
        <f t="shared" si="24"/>
        <v/>
      </c>
      <c r="AI134" s="24"/>
      <c r="AJ134" s="24" t="str">
        <f t="shared" si="25"/>
        <v/>
      </c>
      <c r="AK134" s="24"/>
      <c r="AL134" s="24" t="str">
        <f t="shared" si="26"/>
        <v/>
      </c>
      <c r="AM134" s="24"/>
      <c r="AN134" s="24" t="str">
        <f t="shared" si="27"/>
        <v/>
      </c>
      <c r="AO134" s="25"/>
      <c r="AQ134" s="21"/>
      <c r="AR134" s="21"/>
      <c r="AS134" s="21"/>
      <c r="AT134" s="21"/>
      <c r="AU134" s="26"/>
      <c r="AV134" s="26"/>
      <c r="AW134" s="27"/>
      <c r="AX134" s="21"/>
      <c r="AY134" s="21"/>
      <c r="AZ134" s="28"/>
      <c r="BA134" s="28"/>
      <c r="BB134" s="28"/>
      <c r="BC134" s="28"/>
    </row>
    <row r="135" spans="2:55" x14ac:dyDescent="0.25">
      <c r="B135" s="17"/>
      <c r="C135" s="18"/>
      <c r="D135" s="18"/>
      <c r="E135" s="18"/>
      <c r="F135" s="19"/>
      <c r="G135" s="22"/>
      <c r="H135" s="20"/>
      <c r="I135" s="20"/>
      <c r="J135" s="21" t="str">
        <f t="shared" si="14"/>
        <v/>
      </c>
      <c r="K135" s="22"/>
      <c r="L135" s="20"/>
      <c r="M135" s="20"/>
      <c r="N135" s="21" t="str">
        <f t="shared" si="15"/>
        <v/>
      </c>
      <c r="O135" s="23"/>
      <c r="P135" s="23"/>
      <c r="Q135" s="21" t="str">
        <f t="shared" si="16"/>
        <v/>
      </c>
      <c r="S135" s="24"/>
      <c r="T135" s="24" t="str">
        <f t="shared" si="17"/>
        <v/>
      </c>
      <c r="U135" s="24"/>
      <c r="V135" s="24" t="str">
        <f t="shared" si="18"/>
        <v/>
      </c>
      <c r="W135" s="24"/>
      <c r="X135" s="24" t="str">
        <f t="shared" si="19"/>
        <v/>
      </c>
      <c r="Y135" s="24"/>
      <c r="Z135" s="24" t="str">
        <f t="shared" si="20"/>
        <v/>
      </c>
      <c r="AA135" s="24"/>
      <c r="AB135" s="24" t="str">
        <f t="shared" si="21"/>
        <v/>
      </c>
      <c r="AC135" s="24"/>
      <c r="AD135" s="24" t="str">
        <f t="shared" si="22"/>
        <v/>
      </c>
      <c r="AE135" s="24"/>
      <c r="AF135" s="24" t="str">
        <f t="shared" si="23"/>
        <v/>
      </c>
      <c r="AG135" s="24"/>
      <c r="AH135" s="24" t="str">
        <f t="shared" si="24"/>
        <v/>
      </c>
      <c r="AI135" s="24"/>
      <c r="AJ135" s="24" t="str">
        <f t="shared" si="25"/>
        <v/>
      </c>
      <c r="AK135" s="24"/>
      <c r="AL135" s="24" t="str">
        <f t="shared" si="26"/>
        <v/>
      </c>
      <c r="AM135" s="24"/>
      <c r="AN135" s="24" t="str">
        <f t="shared" si="27"/>
        <v/>
      </c>
      <c r="AO135" s="25"/>
      <c r="AQ135" s="21"/>
      <c r="AR135" s="21"/>
      <c r="AS135" s="21"/>
      <c r="AT135" s="21"/>
      <c r="AU135" s="26"/>
      <c r="AV135" s="26"/>
      <c r="AW135" s="27"/>
      <c r="AX135" s="21"/>
      <c r="AY135" s="21"/>
      <c r="AZ135" s="28"/>
      <c r="BA135" s="28"/>
      <c r="BB135" s="28"/>
      <c r="BC135" s="28"/>
    </row>
    <row r="136" spans="2:55" x14ac:dyDescent="0.25">
      <c r="B136" s="17"/>
      <c r="C136" s="18"/>
      <c r="D136" s="18"/>
      <c r="E136" s="18"/>
      <c r="F136" s="19"/>
      <c r="G136" s="22"/>
      <c r="H136" s="20"/>
      <c r="I136" s="20"/>
      <c r="J136" s="21" t="str">
        <f t="shared" si="14"/>
        <v/>
      </c>
      <c r="K136" s="22"/>
      <c r="L136" s="20"/>
      <c r="M136" s="20"/>
      <c r="N136" s="21" t="str">
        <f t="shared" si="15"/>
        <v/>
      </c>
      <c r="O136" s="23"/>
      <c r="P136" s="23"/>
      <c r="Q136" s="21" t="str">
        <f t="shared" si="16"/>
        <v/>
      </c>
      <c r="S136" s="24"/>
      <c r="T136" s="24" t="str">
        <f t="shared" si="17"/>
        <v/>
      </c>
      <c r="U136" s="24"/>
      <c r="V136" s="24" t="str">
        <f t="shared" si="18"/>
        <v/>
      </c>
      <c r="W136" s="24"/>
      <c r="X136" s="24" t="str">
        <f t="shared" si="19"/>
        <v/>
      </c>
      <c r="Y136" s="24"/>
      <c r="Z136" s="24" t="str">
        <f t="shared" si="20"/>
        <v/>
      </c>
      <c r="AA136" s="24"/>
      <c r="AB136" s="24" t="str">
        <f t="shared" si="21"/>
        <v/>
      </c>
      <c r="AC136" s="24"/>
      <c r="AD136" s="24" t="str">
        <f t="shared" si="22"/>
        <v/>
      </c>
      <c r="AE136" s="24"/>
      <c r="AF136" s="24" t="str">
        <f t="shared" si="23"/>
        <v/>
      </c>
      <c r="AG136" s="24"/>
      <c r="AH136" s="24" t="str">
        <f t="shared" si="24"/>
        <v/>
      </c>
      <c r="AI136" s="24"/>
      <c r="AJ136" s="24" t="str">
        <f t="shared" si="25"/>
        <v/>
      </c>
      <c r="AK136" s="24"/>
      <c r="AL136" s="24" t="str">
        <f t="shared" si="26"/>
        <v/>
      </c>
      <c r="AM136" s="24"/>
      <c r="AN136" s="24" t="str">
        <f t="shared" si="27"/>
        <v/>
      </c>
      <c r="AO136" s="25"/>
      <c r="AQ136" s="21"/>
      <c r="AR136" s="21"/>
      <c r="AS136" s="21"/>
      <c r="AT136" s="21"/>
      <c r="AU136" s="26"/>
      <c r="AV136" s="26"/>
      <c r="AW136" s="27"/>
      <c r="AX136" s="21"/>
      <c r="AY136" s="21"/>
      <c r="AZ136" s="28"/>
      <c r="BA136" s="28"/>
      <c r="BB136" s="28"/>
      <c r="BC136" s="28"/>
    </row>
    <row r="137" spans="2:55" x14ac:dyDescent="0.25">
      <c r="B137" s="17"/>
      <c r="C137" s="18"/>
      <c r="D137" s="18"/>
      <c r="E137" s="18"/>
      <c r="F137" s="19"/>
      <c r="G137" s="22"/>
      <c r="H137" s="20"/>
      <c r="I137" s="20"/>
      <c r="J137" s="21" t="str">
        <f t="shared" ref="J137:J200" si="28">IFERROR(H137/I137,"")</f>
        <v/>
      </c>
      <c r="K137" s="22"/>
      <c r="L137" s="20"/>
      <c r="M137" s="20"/>
      <c r="N137" s="21" t="str">
        <f t="shared" ref="N137:N200" si="29">IFERROR(L137/M137,"")</f>
        <v/>
      </c>
      <c r="O137" s="23"/>
      <c r="P137" s="23"/>
      <c r="Q137" s="21" t="str">
        <f t="shared" ref="Q137:Q200" si="30">IFERROR(O137/P137,"")</f>
        <v/>
      </c>
      <c r="S137" s="24"/>
      <c r="T137" s="24" t="str">
        <f t="shared" ref="T137:T200" si="31">IF(S137="","",S137-S$6)</f>
        <v/>
      </c>
      <c r="U137" s="24"/>
      <c r="V137" s="24" t="str">
        <f t="shared" ref="V137:V200" si="32">IF(U137="","",U137-U$6)</f>
        <v/>
      </c>
      <c r="W137" s="24"/>
      <c r="X137" s="24" t="str">
        <f t="shared" ref="X137:X200" si="33">IF(W137="","",W137-W$6)</f>
        <v/>
      </c>
      <c r="Y137" s="24"/>
      <c r="Z137" s="24" t="str">
        <f t="shared" ref="Z137:Z200" si="34">IF(Y137="","",Y137-Y$6)</f>
        <v/>
      </c>
      <c r="AA137" s="24"/>
      <c r="AB137" s="24" t="str">
        <f t="shared" ref="AB137:AB200" si="35">IF(AA137="","",AA137-AA$6)</f>
        <v/>
      </c>
      <c r="AC137" s="24"/>
      <c r="AD137" s="24" t="str">
        <f t="shared" ref="AD137:AD200" si="36">IF(AC137="","",AC137-AC$6)</f>
        <v/>
      </c>
      <c r="AE137" s="24"/>
      <c r="AF137" s="24" t="str">
        <f t="shared" ref="AF137:AF200" si="37">IF(AE137="","",AE137-AE$6)</f>
        <v/>
      </c>
      <c r="AG137" s="24"/>
      <c r="AH137" s="24" t="str">
        <f t="shared" ref="AH137:AH200" si="38">IF(AG137="","",AG137-AG$6)</f>
        <v/>
      </c>
      <c r="AI137" s="24"/>
      <c r="AJ137" s="24" t="str">
        <f t="shared" ref="AJ137:AJ200" si="39">IF(AI137="","",AI137-AI$6)</f>
        <v/>
      </c>
      <c r="AK137" s="24"/>
      <c r="AL137" s="24" t="str">
        <f t="shared" ref="AL137:AL200" si="40">IF(AK137="","",AK137-AK$6)</f>
        <v/>
      </c>
      <c r="AM137" s="24"/>
      <c r="AN137" s="24" t="str">
        <f t="shared" ref="AN137:AN200" si="41">IF(AM137="","",AM137-AM$6)</f>
        <v/>
      </c>
      <c r="AO137" s="25"/>
      <c r="AQ137" s="21"/>
      <c r="AR137" s="21"/>
      <c r="AS137" s="21"/>
      <c r="AT137" s="21"/>
      <c r="AU137" s="26"/>
      <c r="AV137" s="26"/>
      <c r="AW137" s="27"/>
      <c r="AX137" s="21"/>
      <c r="AY137" s="21"/>
      <c r="AZ137" s="28"/>
      <c r="BA137" s="28"/>
      <c r="BB137" s="28"/>
      <c r="BC137" s="28"/>
    </row>
    <row r="138" spans="2:55" x14ac:dyDescent="0.25">
      <c r="B138" s="17"/>
      <c r="C138" s="18"/>
      <c r="D138" s="18"/>
      <c r="E138" s="18"/>
      <c r="F138" s="19"/>
      <c r="G138" s="22"/>
      <c r="H138" s="20"/>
      <c r="I138" s="20"/>
      <c r="J138" s="21" t="str">
        <f t="shared" si="28"/>
        <v/>
      </c>
      <c r="K138" s="22"/>
      <c r="L138" s="20"/>
      <c r="M138" s="20"/>
      <c r="N138" s="21" t="str">
        <f t="shared" si="29"/>
        <v/>
      </c>
      <c r="O138" s="23"/>
      <c r="P138" s="23"/>
      <c r="Q138" s="21" t="str">
        <f t="shared" si="30"/>
        <v/>
      </c>
      <c r="S138" s="24"/>
      <c r="T138" s="24" t="str">
        <f t="shared" si="31"/>
        <v/>
      </c>
      <c r="U138" s="24"/>
      <c r="V138" s="24" t="str">
        <f t="shared" si="32"/>
        <v/>
      </c>
      <c r="W138" s="24"/>
      <c r="X138" s="24" t="str">
        <f t="shared" si="33"/>
        <v/>
      </c>
      <c r="Y138" s="24"/>
      <c r="Z138" s="24" t="str">
        <f t="shared" si="34"/>
        <v/>
      </c>
      <c r="AA138" s="24"/>
      <c r="AB138" s="24" t="str">
        <f t="shared" si="35"/>
        <v/>
      </c>
      <c r="AC138" s="24"/>
      <c r="AD138" s="24" t="str">
        <f t="shared" si="36"/>
        <v/>
      </c>
      <c r="AE138" s="24"/>
      <c r="AF138" s="24" t="str">
        <f t="shared" si="37"/>
        <v/>
      </c>
      <c r="AG138" s="24"/>
      <c r="AH138" s="24" t="str">
        <f t="shared" si="38"/>
        <v/>
      </c>
      <c r="AI138" s="24"/>
      <c r="AJ138" s="24" t="str">
        <f t="shared" si="39"/>
        <v/>
      </c>
      <c r="AK138" s="24"/>
      <c r="AL138" s="24" t="str">
        <f t="shared" si="40"/>
        <v/>
      </c>
      <c r="AM138" s="24"/>
      <c r="AN138" s="24" t="str">
        <f t="shared" si="41"/>
        <v/>
      </c>
      <c r="AO138" s="25"/>
      <c r="AQ138" s="21"/>
      <c r="AR138" s="21"/>
      <c r="AS138" s="21"/>
      <c r="AT138" s="21"/>
      <c r="AU138" s="26"/>
      <c r="AV138" s="26"/>
      <c r="AW138" s="27"/>
      <c r="AX138" s="21"/>
      <c r="AY138" s="21"/>
      <c r="AZ138" s="28"/>
      <c r="BA138" s="28"/>
      <c r="BB138" s="28"/>
      <c r="BC138" s="28"/>
    </row>
    <row r="139" spans="2:55" x14ac:dyDescent="0.25">
      <c r="B139" s="17"/>
      <c r="C139" s="18"/>
      <c r="D139" s="18"/>
      <c r="E139" s="18"/>
      <c r="F139" s="19"/>
      <c r="G139" s="22"/>
      <c r="H139" s="20"/>
      <c r="I139" s="20"/>
      <c r="J139" s="21" t="str">
        <f t="shared" si="28"/>
        <v/>
      </c>
      <c r="K139" s="22"/>
      <c r="L139" s="20"/>
      <c r="M139" s="20"/>
      <c r="N139" s="21" t="str">
        <f t="shared" si="29"/>
        <v/>
      </c>
      <c r="O139" s="23"/>
      <c r="P139" s="23"/>
      <c r="Q139" s="21" t="str">
        <f t="shared" si="30"/>
        <v/>
      </c>
      <c r="S139" s="24"/>
      <c r="T139" s="24" t="str">
        <f t="shared" si="31"/>
        <v/>
      </c>
      <c r="U139" s="24"/>
      <c r="V139" s="24" t="str">
        <f t="shared" si="32"/>
        <v/>
      </c>
      <c r="W139" s="24"/>
      <c r="X139" s="24" t="str">
        <f t="shared" si="33"/>
        <v/>
      </c>
      <c r="Y139" s="24"/>
      <c r="Z139" s="24" t="str">
        <f t="shared" si="34"/>
        <v/>
      </c>
      <c r="AA139" s="24"/>
      <c r="AB139" s="24" t="str">
        <f t="shared" si="35"/>
        <v/>
      </c>
      <c r="AC139" s="24"/>
      <c r="AD139" s="24" t="str">
        <f t="shared" si="36"/>
        <v/>
      </c>
      <c r="AE139" s="24"/>
      <c r="AF139" s="24" t="str">
        <f t="shared" si="37"/>
        <v/>
      </c>
      <c r="AG139" s="24"/>
      <c r="AH139" s="24" t="str">
        <f t="shared" si="38"/>
        <v/>
      </c>
      <c r="AI139" s="24"/>
      <c r="AJ139" s="24" t="str">
        <f t="shared" si="39"/>
        <v/>
      </c>
      <c r="AK139" s="24"/>
      <c r="AL139" s="24" t="str">
        <f t="shared" si="40"/>
        <v/>
      </c>
      <c r="AM139" s="24"/>
      <c r="AN139" s="24" t="str">
        <f t="shared" si="41"/>
        <v/>
      </c>
      <c r="AO139" s="25"/>
      <c r="AQ139" s="21"/>
      <c r="AR139" s="21"/>
      <c r="AS139" s="21"/>
      <c r="AT139" s="21"/>
      <c r="AU139" s="26"/>
      <c r="AV139" s="26"/>
      <c r="AW139" s="27"/>
      <c r="AX139" s="21"/>
      <c r="AY139" s="21"/>
      <c r="AZ139" s="28"/>
      <c r="BA139" s="28"/>
      <c r="BB139" s="28"/>
      <c r="BC139" s="28"/>
    </row>
    <row r="140" spans="2:55" x14ac:dyDescent="0.25">
      <c r="B140" s="17"/>
      <c r="C140" s="18"/>
      <c r="D140" s="18"/>
      <c r="E140" s="18"/>
      <c r="F140" s="19"/>
      <c r="G140" s="22"/>
      <c r="H140" s="20"/>
      <c r="I140" s="20"/>
      <c r="J140" s="21" t="str">
        <f t="shared" si="28"/>
        <v/>
      </c>
      <c r="K140" s="22"/>
      <c r="L140" s="20"/>
      <c r="M140" s="20"/>
      <c r="N140" s="21" t="str">
        <f t="shared" si="29"/>
        <v/>
      </c>
      <c r="O140" s="23"/>
      <c r="P140" s="23"/>
      <c r="Q140" s="21" t="str">
        <f t="shared" si="30"/>
        <v/>
      </c>
      <c r="S140" s="24"/>
      <c r="T140" s="24" t="str">
        <f t="shared" si="31"/>
        <v/>
      </c>
      <c r="U140" s="24"/>
      <c r="V140" s="24" t="str">
        <f t="shared" si="32"/>
        <v/>
      </c>
      <c r="W140" s="24"/>
      <c r="X140" s="24" t="str">
        <f t="shared" si="33"/>
        <v/>
      </c>
      <c r="Y140" s="24"/>
      <c r="Z140" s="24" t="str">
        <f t="shared" si="34"/>
        <v/>
      </c>
      <c r="AA140" s="24"/>
      <c r="AB140" s="24" t="str">
        <f t="shared" si="35"/>
        <v/>
      </c>
      <c r="AC140" s="24"/>
      <c r="AD140" s="24" t="str">
        <f t="shared" si="36"/>
        <v/>
      </c>
      <c r="AE140" s="24"/>
      <c r="AF140" s="24" t="str">
        <f t="shared" si="37"/>
        <v/>
      </c>
      <c r="AG140" s="24"/>
      <c r="AH140" s="24" t="str">
        <f t="shared" si="38"/>
        <v/>
      </c>
      <c r="AI140" s="24"/>
      <c r="AJ140" s="24" t="str">
        <f t="shared" si="39"/>
        <v/>
      </c>
      <c r="AK140" s="24"/>
      <c r="AL140" s="24" t="str">
        <f t="shared" si="40"/>
        <v/>
      </c>
      <c r="AM140" s="24"/>
      <c r="AN140" s="24" t="str">
        <f t="shared" si="41"/>
        <v/>
      </c>
      <c r="AO140" s="25"/>
      <c r="AQ140" s="21"/>
      <c r="AR140" s="21"/>
      <c r="AS140" s="21"/>
      <c r="AT140" s="21"/>
      <c r="AU140" s="26"/>
      <c r="AV140" s="26"/>
      <c r="AW140" s="27"/>
      <c r="AX140" s="21"/>
      <c r="AY140" s="21"/>
      <c r="AZ140" s="28"/>
      <c r="BA140" s="28"/>
      <c r="BB140" s="28"/>
      <c r="BC140" s="28"/>
    </row>
    <row r="141" spans="2:55" x14ac:dyDescent="0.25">
      <c r="B141" s="17"/>
      <c r="C141" s="18"/>
      <c r="D141" s="18"/>
      <c r="E141" s="18"/>
      <c r="F141" s="19"/>
      <c r="G141" s="22"/>
      <c r="H141" s="20"/>
      <c r="I141" s="20"/>
      <c r="J141" s="21" t="str">
        <f t="shared" si="28"/>
        <v/>
      </c>
      <c r="K141" s="22"/>
      <c r="L141" s="20"/>
      <c r="M141" s="20"/>
      <c r="N141" s="21" t="str">
        <f t="shared" si="29"/>
        <v/>
      </c>
      <c r="O141" s="23"/>
      <c r="P141" s="23"/>
      <c r="Q141" s="21" t="str">
        <f t="shared" si="30"/>
        <v/>
      </c>
      <c r="S141" s="24"/>
      <c r="T141" s="24" t="str">
        <f t="shared" si="31"/>
        <v/>
      </c>
      <c r="U141" s="24"/>
      <c r="V141" s="24" t="str">
        <f t="shared" si="32"/>
        <v/>
      </c>
      <c r="W141" s="24"/>
      <c r="X141" s="24" t="str">
        <f t="shared" si="33"/>
        <v/>
      </c>
      <c r="Y141" s="24"/>
      <c r="Z141" s="24" t="str">
        <f t="shared" si="34"/>
        <v/>
      </c>
      <c r="AA141" s="24"/>
      <c r="AB141" s="24" t="str">
        <f t="shared" si="35"/>
        <v/>
      </c>
      <c r="AC141" s="24"/>
      <c r="AD141" s="24" t="str">
        <f t="shared" si="36"/>
        <v/>
      </c>
      <c r="AE141" s="24"/>
      <c r="AF141" s="24" t="str">
        <f t="shared" si="37"/>
        <v/>
      </c>
      <c r="AG141" s="24"/>
      <c r="AH141" s="24" t="str">
        <f t="shared" si="38"/>
        <v/>
      </c>
      <c r="AI141" s="24"/>
      <c r="AJ141" s="24" t="str">
        <f t="shared" si="39"/>
        <v/>
      </c>
      <c r="AK141" s="24"/>
      <c r="AL141" s="24" t="str">
        <f t="shared" si="40"/>
        <v/>
      </c>
      <c r="AM141" s="24"/>
      <c r="AN141" s="24" t="str">
        <f t="shared" si="41"/>
        <v/>
      </c>
      <c r="AO141" s="25"/>
      <c r="AQ141" s="21"/>
      <c r="AR141" s="21"/>
      <c r="AS141" s="21"/>
      <c r="AT141" s="21"/>
      <c r="AU141" s="26"/>
      <c r="AV141" s="26"/>
      <c r="AW141" s="27"/>
      <c r="AX141" s="21"/>
      <c r="AY141" s="21"/>
      <c r="AZ141" s="28"/>
      <c r="BA141" s="28"/>
      <c r="BB141" s="28"/>
      <c r="BC141" s="28"/>
    </row>
    <row r="142" spans="2:55" x14ac:dyDescent="0.25">
      <c r="B142" s="17"/>
      <c r="C142" s="18"/>
      <c r="D142" s="18"/>
      <c r="E142" s="18"/>
      <c r="F142" s="19"/>
      <c r="G142" s="22"/>
      <c r="H142" s="20"/>
      <c r="I142" s="20"/>
      <c r="J142" s="21" t="str">
        <f t="shared" si="28"/>
        <v/>
      </c>
      <c r="K142" s="22"/>
      <c r="L142" s="20"/>
      <c r="M142" s="20"/>
      <c r="N142" s="21" t="str">
        <f t="shared" si="29"/>
        <v/>
      </c>
      <c r="O142" s="23"/>
      <c r="P142" s="23"/>
      <c r="Q142" s="21" t="str">
        <f t="shared" si="30"/>
        <v/>
      </c>
      <c r="S142" s="24"/>
      <c r="T142" s="24" t="str">
        <f t="shared" si="31"/>
        <v/>
      </c>
      <c r="U142" s="24"/>
      <c r="V142" s="24" t="str">
        <f t="shared" si="32"/>
        <v/>
      </c>
      <c r="W142" s="24"/>
      <c r="X142" s="24" t="str">
        <f t="shared" si="33"/>
        <v/>
      </c>
      <c r="Y142" s="24"/>
      <c r="Z142" s="24" t="str">
        <f t="shared" si="34"/>
        <v/>
      </c>
      <c r="AA142" s="24"/>
      <c r="AB142" s="24" t="str">
        <f t="shared" si="35"/>
        <v/>
      </c>
      <c r="AC142" s="24"/>
      <c r="AD142" s="24" t="str">
        <f t="shared" si="36"/>
        <v/>
      </c>
      <c r="AE142" s="24"/>
      <c r="AF142" s="24" t="str">
        <f t="shared" si="37"/>
        <v/>
      </c>
      <c r="AG142" s="24"/>
      <c r="AH142" s="24" t="str">
        <f t="shared" si="38"/>
        <v/>
      </c>
      <c r="AI142" s="24"/>
      <c r="AJ142" s="24" t="str">
        <f t="shared" si="39"/>
        <v/>
      </c>
      <c r="AK142" s="24"/>
      <c r="AL142" s="24" t="str">
        <f t="shared" si="40"/>
        <v/>
      </c>
      <c r="AM142" s="24"/>
      <c r="AN142" s="24" t="str">
        <f t="shared" si="41"/>
        <v/>
      </c>
      <c r="AO142" s="25"/>
      <c r="AQ142" s="21"/>
      <c r="AR142" s="21"/>
      <c r="AS142" s="21"/>
      <c r="AT142" s="21"/>
      <c r="AU142" s="26"/>
      <c r="AV142" s="26"/>
      <c r="AW142" s="27"/>
      <c r="AX142" s="21"/>
      <c r="AY142" s="21"/>
      <c r="AZ142" s="28"/>
      <c r="BA142" s="28"/>
      <c r="BB142" s="28"/>
      <c r="BC142" s="28"/>
    </row>
    <row r="143" spans="2:55" x14ac:dyDescent="0.25">
      <c r="B143" s="17"/>
      <c r="C143" s="18"/>
      <c r="D143" s="18"/>
      <c r="E143" s="18"/>
      <c r="F143" s="19"/>
      <c r="G143" s="22"/>
      <c r="H143" s="20"/>
      <c r="I143" s="20"/>
      <c r="J143" s="21" t="str">
        <f t="shared" si="28"/>
        <v/>
      </c>
      <c r="K143" s="22"/>
      <c r="L143" s="20"/>
      <c r="M143" s="20"/>
      <c r="N143" s="21" t="str">
        <f t="shared" si="29"/>
        <v/>
      </c>
      <c r="O143" s="23"/>
      <c r="P143" s="23"/>
      <c r="Q143" s="21" t="str">
        <f t="shared" si="30"/>
        <v/>
      </c>
      <c r="S143" s="24"/>
      <c r="T143" s="24" t="str">
        <f t="shared" si="31"/>
        <v/>
      </c>
      <c r="U143" s="24"/>
      <c r="V143" s="24" t="str">
        <f t="shared" si="32"/>
        <v/>
      </c>
      <c r="W143" s="24"/>
      <c r="X143" s="24" t="str">
        <f t="shared" si="33"/>
        <v/>
      </c>
      <c r="Y143" s="24"/>
      <c r="Z143" s="24" t="str">
        <f t="shared" si="34"/>
        <v/>
      </c>
      <c r="AA143" s="24"/>
      <c r="AB143" s="24" t="str">
        <f t="shared" si="35"/>
        <v/>
      </c>
      <c r="AC143" s="24"/>
      <c r="AD143" s="24" t="str">
        <f t="shared" si="36"/>
        <v/>
      </c>
      <c r="AE143" s="24"/>
      <c r="AF143" s="24" t="str">
        <f t="shared" si="37"/>
        <v/>
      </c>
      <c r="AG143" s="24"/>
      <c r="AH143" s="24" t="str">
        <f t="shared" si="38"/>
        <v/>
      </c>
      <c r="AI143" s="24"/>
      <c r="AJ143" s="24" t="str">
        <f t="shared" si="39"/>
        <v/>
      </c>
      <c r="AK143" s="24"/>
      <c r="AL143" s="24" t="str">
        <f t="shared" si="40"/>
        <v/>
      </c>
      <c r="AM143" s="24"/>
      <c r="AN143" s="24" t="str">
        <f t="shared" si="41"/>
        <v/>
      </c>
      <c r="AO143" s="25"/>
      <c r="AQ143" s="21"/>
      <c r="AR143" s="21"/>
      <c r="AS143" s="21"/>
      <c r="AT143" s="21"/>
      <c r="AU143" s="26"/>
      <c r="AV143" s="26"/>
      <c r="AW143" s="27"/>
      <c r="AX143" s="21"/>
      <c r="AY143" s="21"/>
      <c r="AZ143" s="28"/>
      <c r="BA143" s="28"/>
      <c r="BB143" s="28"/>
      <c r="BC143" s="28"/>
    </row>
    <row r="144" spans="2:55" x14ac:dyDescent="0.25">
      <c r="B144" s="17"/>
      <c r="C144" s="18"/>
      <c r="D144" s="18"/>
      <c r="E144" s="18"/>
      <c r="F144" s="19"/>
      <c r="G144" s="22"/>
      <c r="H144" s="20"/>
      <c r="I144" s="20"/>
      <c r="J144" s="21" t="str">
        <f t="shared" si="28"/>
        <v/>
      </c>
      <c r="K144" s="22"/>
      <c r="L144" s="20"/>
      <c r="M144" s="20"/>
      <c r="N144" s="21" t="str">
        <f t="shared" si="29"/>
        <v/>
      </c>
      <c r="O144" s="23"/>
      <c r="P144" s="23"/>
      <c r="Q144" s="21" t="str">
        <f t="shared" si="30"/>
        <v/>
      </c>
      <c r="S144" s="24"/>
      <c r="T144" s="24" t="str">
        <f t="shared" si="31"/>
        <v/>
      </c>
      <c r="U144" s="24"/>
      <c r="V144" s="24" t="str">
        <f t="shared" si="32"/>
        <v/>
      </c>
      <c r="W144" s="24"/>
      <c r="X144" s="24" t="str">
        <f t="shared" si="33"/>
        <v/>
      </c>
      <c r="Y144" s="24"/>
      <c r="Z144" s="24" t="str">
        <f t="shared" si="34"/>
        <v/>
      </c>
      <c r="AA144" s="24"/>
      <c r="AB144" s="24" t="str">
        <f t="shared" si="35"/>
        <v/>
      </c>
      <c r="AC144" s="24"/>
      <c r="AD144" s="24" t="str">
        <f t="shared" si="36"/>
        <v/>
      </c>
      <c r="AE144" s="24"/>
      <c r="AF144" s="24" t="str">
        <f t="shared" si="37"/>
        <v/>
      </c>
      <c r="AG144" s="24"/>
      <c r="AH144" s="24" t="str">
        <f t="shared" si="38"/>
        <v/>
      </c>
      <c r="AI144" s="24"/>
      <c r="AJ144" s="24" t="str">
        <f t="shared" si="39"/>
        <v/>
      </c>
      <c r="AK144" s="24"/>
      <c r="AL144" s="24" t="str">
        <f t="shared" si="40"/>
        <v/>
      </c>
      <c r="AM144" s="24"/>
      <c r="AN144" s="24" t="str">
        <f t="shared" si="41"/>
        <v/>
      </c>
      <c r="AO144" s="25"/>
      <c r="AQ144" s="21"/>
      <c r="AR144" s="21"/>
      <c r="AS144" s="21"/>
      <c r="AT144" s="21"/>
      <c r="AU144" s="26"/>
      <c r="AV144" s="26"/>
      <c r="AW144" s="27"/>
      <c r="AX144" s="21"/>
      <c r="AY144" s="21"/>
      <c r="AZ144" s="28"/>
      <c r="BA144" s="28"/>
      <c r="BB144" s="28"/>
      <c r="BC144" s="28"/>
    </row>
    <row r="145" spans="2:55" x14ac:dyDescent="0.25">
      <c r="B145" s="17"/>
      <c r="C145" s="18"/>
      <c r="D145" s="18"/>
      <c r="E145" s="18"/>
      <c r="F145" s="19"/>
      <c r="G145" s="22"/>
      <c r="H145" s="20"/>
      <c r="I145" s="20"/>
      <c r="J145" s="21" t="str">
        <f t="shared" si="28"/>
        <v/>
      </c>
      <c r="K145" s="22"/>
      <c r="L145" s="20"/>
      <c r="M145" s="20"/>
      <c r="N145" s="21" t="str">
        <f t="shared" si="29"/>
        <v/>
      </c>
      <c r="O145" s="23"/>
      <c r="P145" s="23"/>
      <c r="Q145" s="21" t="str">
        <f t="shared" si="30"/>
        <v/>
      </c>
      <c r="S145" s="24"/>
      <c r="T145" s="24" t="str">
        <f t="shared" si="31"/>
        <v/>
      </c>
      <c r="U145" s="24"/>
      <c r="V145" s="24" t="str">
        <f t="shared" si="32"/>
        <v/>
      </c>
      <c r="W145" s="24"/>
      <c r="X145" s="24" t="str">
        <f t="shared" si="33"/>
        <v/>
      </c>
      <c r="Y145" s="24"/>
      <c r="Z145" s="24" t="str">
        <f t="shared" si="34"/>
        <v/>
      </c>
      <c r="AA145" s="24"/>
      <c r="AB145" s="24" t="str">
        <f t="shared" si="35"/>
        <v/>
      </c>
      <c r="AC145" s="24"/>
      <c r="AD145" s="24" t="str">
        <f t="shared" si="36"/>
        <v/>
      </c>
      <c r="AE145" s="24"/>
      <c r="AF145" s="24" t="str">
        <f t="shared" si="37"/>
        <v/>
      </c>
      <c r="AG145" s="24"/>
      <c r="AH145" s="24" t="str">
        <f t="shared" si="38"/>
        <v/>
      </c>
      <c r="AI145" s="24"/>
      <c r="AJ145" s="24" t="str">
        <f t="shared" si="39"/>
        <v/>
      </c>
      <c r="AK145" s="24"/>
      <c r="AL145" s="24" t="str">
        <f t="shared" si="40"/>
        <v/>
      </c>
      <c r="AM145" s="24"/>
      <c r="AN145" s="24" t="str">
        <f t="shared" si="41"/>
        <v/>
      </c>
      <c r="AO145" s="25"/>
      <c r="AQ145" s="21"/>
      <c r="AR145" s="21"/>
      <c r="AS145" s="21"/>
      <c r="AT145" s="21"/>
      <c r="AU145" s="26"/>
      <c r="AV145" s="26"/>
      <c r="AW145" s="27"/>
      <c r="AX145" s="21"/>
      <c r="AY145" s="21"/>
      <c r="AZ145" s="28"/>
      <c r="BA145" s="28"/>
      <c r="BB145" s="28"/>
      <c r="BC145" s="28"/>
    </row>
    <row r="146" spans="2:55" x14ac:dyDescent="0.25">
      <c r="B146" s="17"/>
      <c r="G146" s="32"/>
      <c r="J146" s="31" t="str">
        <f t="shared" si="28"/>
        <v/>
      </c>
      <c r="K146" s="32"/>
      <c r="N146" s="31" t="str">
        <f t="shared" si="29"/>
        <v/>
      </c>
      <c r="O146" s="33"/>
      <c r="P146" s="33"/>
      <c r="Q146" s="31" t="str">
        <f t="shared" si="30"/>
        <v/>
      </c>
      <c r="S146" s="34"/>
      <c r="T146" s="34" t="str">
        <f t="shared" si="31"/>
        <v/>
      </c>
      <c r="U146" s="34"/>
      <c r="V146" s="34" t="str">
        <f t="shared" si="32"/>
        <v/>
      </c>
      <c r="W146" s="34"/>
      <c r="X146" s="34" t="str">
        <f t="shared" si="33"/>
        <v/>
      </c>
      <c r="Y146" s="34"/>
      <c r="Z146" s="34" t="str">
        <f t="shared" si="34"/>
        <v/>
      </c>
      <c r="AA146" s="34"/>
      <c r="AB146" s="34" t="str">
        <f t="shared" si="35"/>
        <v/>
      </c>
      <c r="AC146" s="34"/>
      <c r="AD146" s="34" t="str">
        <f t="shared" si="36"/>
        <v/>
      </c>
      <c r="AE146" s="34"/>
      <c r="AF146" s="34" t="str">
        <f t="shared" si="37"/>
        <v/>
      </c>
      <c r="AG146" s="34"/>
      <c r="AH146" s="34" t="str">
        <f t="shared" si="38"/>
        <v/>
      </c>
      <c r="AI146" s="34"/>
      <c r="AJ146" s="34" t="str">
        <f t="shared" si="39"/>
        <v/>
      </c>
      <c r="AK146" s="34"/>
      <c r="AL146" s="34" t="str">
        <f t="shared" si="40"/>
        <v/>
      </c>
      <c r="AM146" s="34"/>
      <c r="AN146" s="34" t="str">
        <f t="shared" si="41"/>
        <v/>
      </c>
      <c r="AO146" s="35"/>
      <c r="AQ146" s="31"/>
      <c r="AR146" s="31"/>
      <c r="AS146" s="31"/>
      <c r="AT146" s="31"/>
      <c r="AU146" s="36"/>
      <c r="AV146" s="36"/>
      <c r="AW146" s="37"/>
      <c r="AX146" s="31"/>
      <c r="AY146" s="31"/>
      <c r="AZ146" s="38"/>
      <c r="BA146" s="38"/>
      <c r="BB146" s="38"/>
      <c r="BC146" s="38"/>
    </row>
    <row r="147" spans="2:55" x14ac:dyDescent="0.25">
      <c r="B147" s="17"/>
      <c r="G147" s="32"/>
      <c r="J147" s="31" t="str">
        <f t="shared" si="28"/>
        <v/>
      </c>
      <c r="K147" s="32"/>
      <c r="N147" s="31" t="str">
        <f t="shared" si="29"/>
        <v/>
      </c>
      <c r="O147" s="33"/>
      <c r="P147" s="33"/>
      <c r="Q147" s="31" t="str">
        <f t="shared" si="30"/>
        <v/>
      </c>
      <c r="S147" s="34"/>
      <c r="T147" s="34" t="str">
        <f t="shared" si="31"/>
        <v/>
      </c>
      <c r="U147" s="34"/>
      <c r="V147" s="34" t="str">
        <f t="shared" si="32"/>
        <v/>
      </c>
      <c r="W147" s="34"/>
      <c r="X147" s="34" t="str">
        <f t="shared" si="33"/>
        <v/>
      </c>
      <c r="Y147" s="34"/>
      <c r="Z147" s="34" t="str">
        <f t="shared" si="34"/>
        <v/>
      </c>
      <c r="AA147" s="34"/>
      <c r="AB147" s="34" t="str">
        <f t="shared" si="35"/>
        <v/>
      </c>
      <c r="AC147" s="34"/>
      <c r="AD147" s="34" t="str">
        <f t="shared" si="36"/>
        <v/>
      </c>
      <c r="AE147" s="34"/>
      <c r="AF147" s="34" t="str">
        <f t="shared" si="37"/>
        <v/>
      </c>
      <c r="AG147" s="34"/>
      <c r="AH147" s="34" t="str">
        <f t="shared" si="38"/>
        <v/>
      </c>
      <c r="AI147" s="34"/>
      <c r="AJ147" s="34" t="str">
        <f t="shared" si="39"/>
        <v/>
      </c>
      <c r="AK147" s="34"/>
      <c r="AL147" s="34" t="str">
        <f t="shared" si="40"/>
        <v/>
      </c>
      <c r="AM147" s="34"/>
      <c r="AN147" s="34" t="str">
        <f t="shared" si="41"/>
        <v/>
      </c>
      <c r="AO147" s="35"/>
      <c r="AQ147" s="31"/>
      <c r="AR147" s="31"/>
      <c r="AS147" s="31"/>
      <c r="AT147" s="31"/>
      <c r="AU147" s="36"/>
      <c r="AV147" s="36"/>
      <c r="AW147" s="37"/>
      <c r="AX147" s="31"/>
      <c r="AY147" s="31"/>
      <c r="AZ147" s="38"/>
      <c r="BA147" s="38"/>
      <c r="BB147" s="38"/>
      <c r="BC147" s="38"/>
    </row>
    <row r="148" spans="2:55" x14ac:dyDescent="0.25">
      <c r="B148" s="17"/>
      <c r="G148" s="32"/>
      <c r="J148" s="31" t="str">
        <f t="shared" si="28"/>
        <v/>
      </c>
      <c r="K148" s="32"/>
      <c r="N148" s="31" t="str">
        <f t="shared" si="29"/>
        <v/>
      </c>
      <c r="O148" s="33"/>
      <c r="P148" s="33"/>
      <c r="Q148" s="31" t="str">
        <f t="shared" si="30"/>
        <v/>
      </c>
      <c r="S148" s="34"/>
      <c r="T148" s="34" t="str">
        <f t="shared" si="31"/>
        <v/>
      </c>
      <c r="U148" s="34"/>
      <c r="V148" s="34" t="str">
        <f t="shared" si="32"/>
        <v/>
      </c>
      <c r="W148" s="34"/>
      <c r="X148" s="34" t="str">
        <f t="shared" si="33"/>
        <v/>
      </c>
      <c r="Y148" s="34"/>
      <c r="Z148" s="34" t="str">
        <f t="shared" si="34"/>
        <v/>
      </c>
      <c r="AA148" s="34"/>
      <c r="AB148" s="34" t="str">
        <f t="shared" si="35"/>
        <v/>
      </c>
      <c r="AC148" s="34"/>
      <c r="AD148" s="34" t="str">
        <f t="shared" si="36"/>
        <v/>
      </c>
      <c r="AE148" s="34"/>
      <c r="AF148" s="34" t="str">
        <f t="shared" si="37"/>
        <v/>
      </c>
      <c r="AG148" s="34"/>
      <c r="AH148" s="34" t="str">
        <f t="shared" si="38"/>
        <v/>
      </c>
      <c r="AI148" s="34"/>
      <c r="AJ148" s="34" t="str">
        <f t="shared" si="39"/>
        <v/>
      </c>
      <c r="AK148" s="34"/>
      <c r="AL148" s="34" t="str">
        <f t="shared" si="40"/>
        <v/>
      </c>
      <c r="AM148" s="34"/>
      <c r="AN148" s="34" t="str">
        <f t="shared" si="41"/>
        <v/>
      </c>
      <c r="AO148" s="35"/>
      <c r="AQ148" s="31"/>
      <c r="AR148" s="31"/>
      <c r="AS148" s="31"/>
      <c r="AT148" s="31"/>
      <c r="AU148" s="36"/>
      <c r="AV148" s="36"/>
      <c r="AW148" s="37"/>
      <c r="AX148" s="31"/>
      <c r="AY148" s="31"/>
      <c r="AZ148" s="38"/>
      <c r="BA148" s="38"/>
      <c r="BB148" s="38"/>
      <c r="BC148" s="38"/>
    </row>
    <row r="149" spans="2:55" x14ac:dyDescent="0.25">
      <c r="B149" s="17"/>
      <c r="G149" s="32"/>
      <c r="J149" s="31" t="str">
        <f t="shared" si="28"/>
        <v/>
      </c>
      <c r="K149" s="32"/>
      <c r="N149" s="31" t="str">
        <f t="shared" si="29"/>
        <v/>
      </c>
      <c r="O149" s="33"/>
      <c r="P149" s="33"/>
      <c r="Q149" s="31" t="str">
        <f t="shared" si="30"/>
        <v/>
      </c>
      <c r="S149" s="34"/>
      <c r="T149" s="34" t="str">
        <f t="shared" si="31"/>
        <v/>
      </c>
      <c r="U149" s="34"/>
      <c r="V149" s="34" t="str">
        <f t="shared" si="32"/>
        <v/>
      </c>
      <c r="W149" s="34"/>
      <c r="X149" s="34" t="str">
        <f t="shared" si="33"/>
        <v/>
      </c>
      <c r="Y149" s="34"/>
      <c r="Z149" s="34" t="str">
        <f t="shared" si="34"/>
        <v/>
      </c>
      <c r="AA149" s="34"/>
      <c r="AB149" s="34" t="str">
        <f t="shared" si="35"/>
        <v/>
      </c>
      <c r="AC149" s="34"/>
      <c r="AD149" s="34" t="str">
        <f t="shared" si="36"/>
        <v/>
      </c>
      <c r="AE149" s="34"/>
      <c r="AF149" s="34" t="str">
        <f t="shared" si="37"/>
        <v/>
      </c>
      <c r="AG149" s="34"/>
      <c r="AH149" s="34" t="str">
        <f t="shared" si="38"/>
        <v/>
      </c>
      <c r="AI149" s="34"/>
      <c r="AJ149" s="34" t="str">
        <f t="shared" si="39"/>
        <v/>
      </c>
      <c r="AK149" s="34"/>
      <c r="AL149" s="34" t="str">
        <f t="shared" si="40"/>
        <v/>
      </c>
      <c r="AM149" s="34"/>
      <c r="AN149" s="34" t="str">
        <f t="shared" si="41"/>
        <v/>
      </c>
      <c r="AO149" s="35"/>
      <c r="AQ149" s="31"/>
      <c r="AR149" s="31"/>
      <c r="AS149" s="31"/>
      <c r="AT149" s="31"/>
      <c r="AU149" s="36"/>
      <c r="AV149" s="36"/>
      <c r="AW149" s="37"/>
      <c r="AX149" s="31"/>
      <c r="AY149" s="31"/>
      <c r="AZ149" s="38"/>
      <c r="BA149" s="38"/>
      <c r="BB149" s="38"/>
      <c r="BC149" s="38"/>
    </row>
    <row r="150" spans="2:55" x14ac:dyDescent="0.25">
      <c r="B150" s="17"/>
      <c r="G150" s="32"/>
      <c r="J150" s="31" t="str">
        <f t="shared" si="28"/>
        <v/>
      </c>
      <c r="K150" s="32"/>
      <c r="N150" s="31" t="str">
        <f t="shared" si="29"/>
        <v/>
      </c>
      <c r="O150" s="33"/>
      <c r="P150" s="33"/>
      <c r="Q150" s="31" t="str">
        <f t="shared" si="30"/>
        <v/>
      </c>
      <c r="S150" s="34"/>
      <c r="T150" s="34" t="str">
        <f t="shared" si="31"/>
        <v/>
      </c>
      <c r="U150" s="34"/>
      <c r="V150" s="34" t="str">
        <f t="shared" si="32"/>
        <v/>
      </c>
      <c r="W150" s="34"/>
      <c r="X150" s="34" t="str">
        <f t="shared" si="33"/>
        <v/>
      </c>
      <c r="Y150" s="34"/>
      <c r="Z150" s="34" t="str">
        <f t="shared" si="34"/>
        <v/>
      </c>
      <c r="AA150" s="34"/>
      <c r="AB150" s="34" t="str">
        <f t="shared" si="35"/>
        <v/>
      </c>
      <c r="AC150" s="34"/>
      <c r="AD150" s="34" t="str">
        <f t="shared" si="36"/>
        <v/>
      </c>
      <c r="AE150" s="34"/>
      <c r="AF150" s="34" t="str">
        <f t="shared" si="37"/>
        <v/>
      </c>
      <c r="AG150" s="34"/>
      <c r="AH150" s="34" t="str">
        <f t="shared" si="38"/>
        <v/>
      </c>
      <c r="AI150" s="34"/>
      <c r="AJ150" s="34" t="str">
        <f t="shared" si="39"/>
        <v/>
      </c>
      <c r="AK150" s="34"/>
      <c r="AL150" s="34" t="str">
        <f t="shared" si="40"/>
        <v/>
      </c>
      <c r="AM150" s="34"/>
      <c r="AN150" s="34" t="str">
        <f t="shared" si="41"/>
        <v/>
      </c>
      <c r="AO150" s="35"/>
      <c r="AQ150" s="31"/>
      <c r="AR150" s="31"/>
      <c r="AS150" s="31"/>
      <c r="AT150" s="31"/>
      <c r="AU150" s="36"/>
      <c r="AV150" s="36"/>
      <c r="AW150" s="37"/>
      <c r="AX150" s="31"/>
      <c r="AY150" s="31"/>
      <c r="AZ150" s="38"/>
      <c r="BA150" s="38"/>
      <c r="BB150" s="38"/>
      <c r="BC150" s="38"/>
    </row>
    <row r="151" spans="2:55" x14ac:dyDescent="0.25">
      <c r="B151" s="17"/>
      <c r="G151" s="32"/>
      <c r="J151" s="31" t="str">
        <f t="shared" si="28"/>
        <v/>
      </c>
      <c r="K151" s="32"/>
      <c r="N151" s="31" t="str">
        <f t="shared" si="29"/>
        <v/>
      </c>
      <c r="O151" s="33"/>
      <c r="P151" s="33"/>
      <c r="Q151" s="31" t="str">
        <f t="shared" si="30"/>
        <v/>
      </c>
      <c r="S151" s="34"/>
      <c r="T151" s="34" t="str">
        <f t="shared" si="31"/>
        <v/>
      </c>
      <c r="U151" s="34"/>
      <c r="V151" s="34" t="str">
        <f t="shared" si="32"/>
        <v/>
      </c>
      <c r="W151" s="34"/>
      <c r="X151" s="34" t="str">
        <f t="shared" si="33"/>
        <v/>
      </c>
      <c r="Y151" s="34"/>
      <c r="Z151" s="34" t="str">
        <f t="shared" si="34"/>
        <v/>
      </c>
      <c r="AA151" s="34"/>
      <c r="AB151" s="34" t="str">
        <f t="shared" si="35"/>
        <v/>
      </c>
      <c r="AC151" s="34"/>
      <c r="AD151" s="34" t="str">
        <f t="shared" si="36"/>
        <v/>
      </c>
      <c r="AE151" s="34"/>
      <c r="AF151" s="34" t="str">
        <f t="shared" si="37"/>
        <v/>
      </c>
      <c r="AG151" s="34"/>
      <c r="AH151" s="34" t="str">
        <f t="shared" si="38"/>
        <v/>
      </c>
      <c r="AI151" s="34"/>
      <c r="AJ151" s="34" t="str">
        <f t="shared" si="39"/>
        <v/>
      </c>
      <c r="AK151" s="34"/>
      <c r="AL151" s="34" t="str">
        <f t="shared" si="40"/>
        <v/>
      </c>
      <c r="AM151" s="34"/>
      <c r="AN151" s="34" t="str">
        <f t="shared" si="41"/>
        <v/>
      </c>
      <c r="AO151" s="35"/>
      <c r="AQ151" s="31"/>
      <c r="AR151" s="31"/>
      <c r="AS151" s="31"/>
      <c r="AT151" s="31"/>
      <c r="AU151" s="36"/>
      <c r="AV151" s="36"/>
      <c r="AW151" s="37"/>
      <c r="AX151" s="31"/>
      <c r="AY151" s="31"/>
      <c r="AZ151" s="38"/>
      <c r="BA151" s="38"/>
      <c r="BB151" s="38"/>
      <c r="BC151" s="38"/>
    </row>
    <row r="152" spans="2:55" x14ac:dyDescent="0.25">
      <c r="B152" s="17"/>
      <c r="G152" s="32"/>
      <c r="J152" s="31" t="str">
        <f t="shared" si="28"/>
        <v/>
      </c>
      <c r="K152" s="32"/>
      <c r="N152" s="31" t="str">
        <f t="shared" si="29"/>
        <v/>
      </c>
      <c r="O152" s="33"/>
      <c r="P152" s="33"/>
      <c r="Q152" s="31" t="str">
        <f t="shared" si="30"/>
        <v/>
      </c>
      <c r="S152" s="34"/>
      <c r="T152" s="34" t="str">
        <f t="shared" si="31"/>
        <v/>
      </c>
      <c r="U152" s="34"/>
      <c r="V152" s="34" t="str">
        <f t="shared" si="32"/>
        <v/>
      </c>
      <c r="W152" s="34"/>
      <c r="X152" s="34" t="str">
        <f t="shared" si="33"/>
        <v/>
      </c>
      <c r="Y152" s="34"/>
      <c r="Z152" s="34" t="str">
        <f t="shared" si="34"/>
        <v/>
      </c>
      <c r="AA152" s="34"/>
      <c r="AB152" s="34" t="str">
        <f t="shared" si="35"/>
        <v/>
      </c>
      <c r="AC152" s="34"/>
      <c r="AD152" s="34" t="str">
        <f t="shared" si="36"/>
        <v/>
      </c>
      <c r="AE152" s="34"/>
      <c r="AF152" s="34" t="str">
        <f t="shared" si="37"/>
        <v/>
      </c>
      <c r="AG152" s="34"/>
      <c r="AH152" s="34" t="str">
        <f t="shared" si="38"/>
        <v/>
      </c>
      <c r="AI152" s="34"/>
      <c r="AJ152" s="34" t="str">
        <f t="shared" si="39"/>
        <v/>
      </c>
      <c r="AK152" s="34"/>
      <c r="AL152" s="34" t="str">
        <f t="shared" si="40"/>
        <v/>
      </c>
      <c r="AM152" s="34"/>
      <c r="AN152" s="34" t="str">
        <f t="shared" si="41"/>
        <v/>
      </c>
      <c r="AO152" s="35"/>
      <c r="AQ152" s="31"/>
      <c r="AR152" s="31"/>
      <c r="AS152" s="31"/>
      <c r="AT152" s="31"/>
      <c r="AU152" s="36"/>
      <c r="AV152" s="36"/>
      <c r="AW152" s="37"/>
      <c r="AX152" s="31"/>
      <c r="AY152" s="31"/>
      <c r="AZ152" s="38"/>
      <c r="BA152" s="38"/>
      <c r="BB152" s="38"/>
      <c r="BC152" s="38"/>
    </row>
    <row r="153" spans="2:55" x14ac:dyDescent="0.25">
      <c r="B153" s="17"/>
      <c r="G153" s="32"/>
      <c r="J153" s="31" t="str">
        <f t="shared" si="28"/>
        <v/>
      </c>
      <c r="K153" s="32"/>
      <c r="N153" s="31" t="str">
        <f t="shared" si="29"/>
        <v/>
      </c>
      <c r="O153" s="33"/>
      <c r="P153" s="33"/>
      <c r="Q153" s="31" t="str">
        <f t="shared" si="30"/>
        <v/>
      </c>
      <c r="S153" s="34"/>
      <c r="T153" s="34" t="str">
        <f t="shared" si="31"/>
        <v/>
      </c>
      <c r="U153" s="34"/>
      <c r="V153" s="34" t="str">
        <f t="shared" si="32"/>
        <v/>
      </c>
      <c r="W153" s="34"/>
      <c r="X153" s="34" t="str">
        <f t="shared" si="33"/>
        <v/>
      </c>
      <c r="Y153" s="34"/>
      <c r="Z153" s="34" t="str">
        <f t="shared" si="34"/>
        <v/>
      </c>
      <c r="AA153" s="34"/>
      <c r="AB153" s="34" t="str">
        <f t="shared" si="35"/>
        <v/>
      </c>
      <c r="AC153" s="34"/>
      <c r="AD153" s="34" t="str">
        <f t="shared" si="36"/>
        <v/>
      </c>
      <c r="AE153" s="34"/>
      <c r="AF153" s="34" t="str">
        <f t="shared" si="37"/>
        <v/>
      </c>
      <c r="AG153" s="34"/>
      <c r="AH153" s="34" t="str">
        <f t="shared" si="38"/>
        <v/>
      </c>
      <c r="AI153" s="34"/>
      <c r="AJ153" s="34" t="str">
        <f t="shared" si="39"/>
        <v/>
      </c>
      <c r="AK153" s="34"/>
      <c r="AL153" s="34" t="str">
        <f t="shared" si="40"/>
        <v/>
      </c>
      <c r="AM153" s="34"/>
      <c r="AN153" s="34" t="str">
        <f t="shared" si="41"/>
        <v/>
      </c>
      <c r="AO153" s="35"/>
      <c r="AQ153" s="31"/>
      <c r="AR153" s="31"/>
      <c r="AS153" s="31"/>
      <c r="AT153" s="31"/>
      <c r="AU153" s="36"/>
      <c r="AV153" s="36"/>
      <c r="AW153" s="37"/>
      <c r="AX153" s="31"/>
      <c r="AY153" s="31"/>
      <c r="AZ153" s="38"/>
      <c r="BA153" s="38"/>
      <c r="BB153" s="38"/>
      <c r="BC153" s="38"/>
    </row>
    <row r="154" spans="2:55" x14ac:dyDescent="0.25">
      <c r="B154" s="17"/>
      <c r="G154" s="32"/>
      <c r="J154" s="31" t="str">
        <f t="shared" si="28"/>
        <v/>
      </c>
      <c r="K154" s="32"/>
      <c r="N154" s="31" t="str">
        <f t="shared" si="29"/>
        <v/>
      </c>
      <c r="O154" s="33"/>
      <c r="P154" s="33"/>
      <c r="Q154" s="31" t="str">
        <f t="shared" si="30"/>
        <v/>
      </c>
      <c r="S154" s="34"/>
      <c r="T154" s="34" t="str">
        <f t="shared" si="31"/>
        <v/>
      </c>
      <c r="U154" s="34"/>
      <c r="V154" s="34" t="str">
        <f t="shared" si="32"/>
        <v/>
      </c>
      <c r="W154" s="34"/>
      <c r="X154" s="34" t="str">
        <f t="shared" si="33"/>
        <v/>
      </c>
      <c r="Y154" s="34"/>
      <c r="Z154" s="34" t="str">
        <f t="shared" si="34"/>
        <v/>
      </c>
      <c r="AA154" s="34"/>
      <c r="AB154" s="34" t="str">
        <f t="shared" si="35"/>
        <v/>
      </c>
      <c r="AC154" s="34"/>
      <c r="AD154" s="34" t="str">
        <f t="shared" si="36"/>
        <v/>
      </c>
      <c r="AE154" s="34"/>
      <c r="AF154" s="34" t="str">
        <f t="shared" si="37"/>
        <v/>
      </c>
      <c r="AG154" s="34"/>
      <c r="AH154" s="34" t="str">
        <f t="shared" si="38"/>
        <v/>
      </c>
      <c r="AI154" s="34"/>
      <c r="AJ154" s="34" t="str">
        <f t="shared" si="39"/>
        <v/>
      </c>
      <c r="AK154" s="34"/>
      <c r="AL154" s="34" t="str">
        <f t="shared" si="40"/>
        <v/>
      </c>
      <c r="AM154" s="34"/>
      <c r="AN154" s="34" t="str">
        <f t="shared" si="41"/>
        <v/>
      </c>
      <c r="AO154" s="35"/>
      <c r="AQ154" s="31"/>
      <c r="AR154" s="31"/>
      <c r="AS154" s="31"/>
      <c r="AT154" s="31"/>
      <c r="AU154" s="36"/>
      <c r="AV154" s="36"/>
      <c r="AW154" s="37"/>
      <c r="AX154" s="31"/>
      <c r="AY154" s="31"/>
      <c r="AZ154" s="38"/>
      <c r="BA154" s="38"/>
      <c r="BB154" s="38"/>
      <c r="BC154" s="38"/>
    </row>
    <row r="155" spans="2:55" x14ac:dyDescent="0.25">
      <c r="B155" s="17"/>
      <c r="G155" s="32"/>
      <c r="J155" s="31" t="str">
        <f t="shared" si="28"/>
        <v/>
      </c>
      <c r="K155" s="32"/>
      <c r="N155" s="31" t="str">
        <f t="shared" si="29"/>
        <v/>
      </c>
      <c r="O155" s="33"/>
      <c r="P155" s="33"/>
      <c r="Q155" s="31" t="str">
        <f t="shared" si="30"/>
        <v/>
      </c>
      <c r="S155" s="34"/>
      <c r="T155" s="34" t="str">
        <f t="shared" si="31"/>
        <v/>
      </c>
      <c r="U155" s="34"/>
      <c r="V155" s="34" t="str">
        <f t="shared" si="32"/>
        <v/>
      </c>
      <c r="W155" s="34"/>
      <c r="X155" s="34" t="str">
        <f t="shared" si="33"/>
        <v/>
      </c>
      <c r="Y155" s="34"/>
      <c r="Z155" s="34" t="str">
        <f t="shared" si="34"/>
        <v/>
      </c>
      <c r="AA155" s="34"/>
      <c r="AB155" s="34" t="str">
        <f t="shared" si="35"/>
        <v/>
      </c>
      <c r="AC155" s="34"/>
      <c r="AD155" s="34" t="str">
        <f t="shared" si="36"/>
        <v/>
      </c>
      <c r="AE155" s="34"/>
      <c r="AF155" s="34" t="str">
        <f t="shared" si="37"/>
        <v/>
      </c>
      <c r="AG155" s="34"/>
      <c r="AH155" s="34" t="str">
        <f t="shared" si="38"/>
        <v/>
      </c>
      <c r="AI155" s="34"/>
      <c r="AJ155" s="34" t="str">
        <f t="shared" si="39"/>
        <v/>
      </c>
      <c r="AK155" s="34"/>
      <c r="AL155" s="34" t="str">
        <f t="shared" si="40"/>
        <v/>
      </c>
      <c r="AM155" s="34"/>
      <c r="AN155" s="34" t="str">
        <f t="shared" si="41"/>
        <v/>
      </c>
      <c r="AO155" s="35"/>
      <c r="AQ155" s="31"/>
      <c r="AR155" s="31"/>
      <c r="AS155" s="31"/>
      <c r="AT155" s="31"/>
      <c r="AU155" s="36"/>
      <c r="AV155" s="36"/>
      <c r="AW155" s="37"/>
      <c r="AX155" s="31"/>
      <c r="AY155" s="31"/>
      <c r="AZ155" s="38"/>
      <c r="BA155" s="38"/>
      <c r="BB155" s="38"/>
      <c r="BC155" s="38"/>
    </row>
    <row r="156" spans="2:55" x14ac:dyDescent="0.25">
      <c r="B156" s="17"/>
      <c r="G156" s="32"/>
      <c r="J156" s="31" t="str">
        <f t="shared" si="28"/>
        <v/>
      </c>
      <c r="K156" s="32"/>
      <c r="N156" s="31" t="str">
        <f t="shared" si="29"/>
        <v/>
      </c>
      <c r="O156" s="33"/>
      <c r="P156" s="33"/>
      <c r="Q156" s="31" t="str">
        <f t="shared" si="30"/>
        <v/>
      </c>
      <c r="S156" s="34"/>
      <c r="T156" s="34" t="str">
        <f t="shared" si="31"/>
        <v/>
      </c>
      <c r="U156" s="34"/>
      <c r="V156" s="34" t="str">
        <f t="shared" si="32"/>
        <v/>
      </c>
      <c r="W156" s="34"/>
      <c r="X156" s="34" t="str">
        <f t="shared" si="33"/>
        <v/>
      </c>
      <c r="Y156" s="34"/>
      <c r="Z156" s="34" t="str">
        <f t="shared" si="34"/>
        <v/>
      </c>
      <c r="AA156" s="34"/>
      <c r="AB156" s="34" t="str">
        <f t="shared" si="35"/>
        <v/>
      </c>
      <c r="AC156" s="34"/>
      <c r="AD156" s="34" t="str">
        <f t="shared" si="36"/>
        <v/>
      </c>
      <c r="AE156" s="34"/>
      <c r="AF156" s="34" t="str">
        <f t="shared" si="37"/>
        <v/>
      </c>
      <c r="AG156" s="34"/>
      <c r="AH156" s="34" t="str">
        <f t="shared" si="38"/>
        <v/>
      </c>
      <c r="AI156" s="34"/>
      <c r="AJ156" s="34" t="str">
        <f t="shared" si="39"/>
        <v/>
      </c>
      <c r="AK156" s="34"/>
      <c r="AL156" s="34" t="str">
        <f t="shared" si="40"/>
        <v/>
      </c>
      <c r="AM156" s="34"/>
      <c r="AN156" s="34" t="str">
        <f t="shared" si="41"/>
        <v/>
      </c>
      <c r="AO156" s="35"/>
      <c r="AQ156" s="31"/>
      <c r="AR156" s="31"/>
      <c r="AS156" s="31"/>
      <c r="AT156" s="31"/>
      <c r="AU156" s="36"/>
      <c r="AV156" s="36"/>
      <c r="AW156" s="37"/>
      <c r="AX156" s="31"/>
      <c r="AY156" s="31"/>
      <c r="AZ156" s="38"/>
      <c r="BA156" s="38"/>
      <c r="BB156" s="38"/>
      <c r="BC156" s="38"/>
    </row>
    <row r="157" spans="2:55" x14ac:dyDescent="0.25">
      <c r="B157" s="17"/>
      <c r="G157" s="32"/>
      <c r="J157" s="31" t="str">
        <f t="shared" si="28"/>
        <v/>
      </c>
      <c r="K157" s="32"/>
      <c r="N157" s="31" t="str">
        <f t="shared" si="29"/>
        <v/>
      </c>
      <c r="O157" s="33"/>
      <c r="P157" s="33"/>
      <c r="Q157" s="31" t="str">
        <f t="shared" si="30"/>
        <v/>
      </c>
      <c r="S157" s="34"/>
      <c r="T157" s="34" t="str">
        <f t="shared" si="31"/>
        <v/>
      </c>
      <c r="U157" s="34"/>
      <c r="V157" s="34" t="str">
        <f t="shared" si="32"/>
        <v/>
      </c>
      <c r="W157" s="34"/>
      <c r="X157" s="34" t="str">
        <f t="shared" si="33"/>
        <v/>
      </c>
      <c r="Y157" s="34"/>
      <c r="Z157" s="34" t="str">
        <f t="shared" si="34"/>
        <v/>
      </c>
      <c r="AA157" s="34"/>
      <c r="AB157" s="34" t="str">
        <f t="shared" si="35"/>
        <v/>
      </c>
      <c r="AC157" s="34"/>
      <c r="AD157" s="34" t="str">
        <f t="shared" si="36"/>
        <v/>
      </c>
      <c r="AE157" s="34"/>
      <c r="AF157" s="34" t="str">
        <f t="shared" si="37"/>
        <v/>
      </c>
      <c r="AG157" s="34"/>
      <c r="AH157" s="34" t="str">
        <f t="shared" si="38"/>
        <v/>
      </c>
      <c r="AI157" s="34"/>
      <c r="AJ157" s="34" t="str">
        <f t="shared" si="39"/>
        <v/>
      </c>
      <c r="AK157" s="34"/>
      <c r="AL157" s="34" t="str">
        <f t="shared" si="40"/>
        <v/>
      </c>
      <c r="AM157" s="34"/>
      <c r="AN157" s="34" t="str">
        <f t="shared" si="41"/>
        <v/>
      </c>
      <c r="AO157" s="35"/>
      <c r="AQ157" s="31"/>
      <c r="AR157" s="31"/>
      <c r="AS157" s="31"/>
      <c r="AT157" s="31"/>
      <c r="AU157" s="36"/>
      <c r="AV157" s="36"/>
      <c r="AW157" s="37"/>
      <c r="AX157" s="31"/>
      <c r="AY157" s="31"/>
      <c r="AZ157" s="38"/>
      <c r="BA157" s="38"/>
      <c r="BB157" s="38"/>
      <c r="BC157" s="38"/>
    </row>
    <row r="158" spans="2:55" x14ac:dyDescent="0.25">
      <c r="B158" s="17"/>
      <c r="G158" s="32"/>
      <c r="J158" s="31" t="str">
        <f t="shared" si="28"/>
        <v/>
      </c>
      <c r="K158" s="32"/>
      <c r="N158" s="31" t="str">
        <f t="shared" si="29"/>
        <v/>
      </c>
      <c r="O158" s="33"/>
      <c r="P158" s="33"/>
      <c r="Q158" s="31" t="str">
        <f t="shared" si="30"/>
        <v/>
      </c>
      <c r="S158" s="34"/>
      <c r="T158" s="34" t="str">
        <f t="shared" si="31"/>
        <v/>
      </c>
      <c r="U158" s="34"/>
      <c r="V158" s="34" t="str">
        <f t="shared" si="32"/>
        <v/>
      </c>
      <c r="W158" s="34"/>
      <c r="X158" s="34" t="str">
        <f t="shared" si="33"/>
        <v/>
      </c>
      <c r="Y158" s="34"/>
      <c r="Z158" s="34" t="str">
        <f t="shared" si="34"/>
        <v/>
      </c>
      <c r="AA158" s="34"/>
      <c r="AB158" s="34" t="str">
        <f t="shared" si="35"/>
        <v/>
      </c>
      <c r="AC158" s="34"/>
      <c r="AD158" s="34" t="str">
        <f t="shared" si="36"/>
        <v/>
      </c>
      <c r="AE158" s="34"/>
      <c r="AF158" s="34" t="str">
        <f t="shared" si="37"/>
        <v/>
      </c>
      <c r="AG158" s="34"/>
      <c r="AH158" s="34" t="str">
        <f t="shared" si="38"/>
        <v/>
      </c>
      <c r="AI158" s="34"/>
      <c r="AJ158" s="34" t="str">
        <f t="shared" si="39"/>
        <v/>
      </c>
      <c r="AK158" s="34"/>
      <c r="AL158" s="34" t="str">
        <f t="shared" si="40"/>
        <v/>
      </c>
      <c r="AM158" s="34"/>
      <c r="AN158" s="34" t="str">
        <f t="shared" si="41"/>
        <v/>
      </c>
      <c r="AO158" s="35"/>
      <c r="AQ158" s="31"/>
      <c r="AR158" s="31"/>
      <c r="AS158" s="31"/>
      <c r="AT158" s="31"/>
      <c r="AU158" s="36"/>
      <c r="AV158" s="36"/>
      <c r="AW158" s="37"/>
      <c r="AX158" s="31"/>
      <c r="AY158" s="31"/>
      <c r="AZ158" s="38"/>
      <c r="BA158" s="38"/>
      <c r="BB158" s="38"/>
      <c r="BC158" s="38"/>
    </row>
    <row r="159" spans="2:55" x14ac:dyDescent="0.25">
      <c r="B159" s="17"/>
      <c r="G159" s="32"/>
      <c r="J159" s="31" t="str">
        <f t="shared" si="28"/>
        <v/>
      </c>
      <c r="K159" s="32"/>
      <c r="N159" s="31" t="str">
        <f t="shared" si="29"/>
        <v/>
      </c>
      <c r="O159" s="33"/>
      <c r="P159" s="33"/>
      <c r="Q159" s="31" t="str">
        <f t="shared" si="30"/>
        <v/>
      </c>
      <c r="S159" s="34"/>
      <c r="T159" s="34" t="str">
        <f t="shared" si="31"/>
        <v/>
      </c>
      <c r="U159" s="34"/>
      <c r="V159" s="34" t="str">
        <f t="shared" si="32"/>
        <v/>
      </c>
      <c r="W159" s="34"/>
      <c r="X159" s="34" t="str">
        <f t="shared" si="33"/>
        <v/>
      </c>
      <c r="Y159" s="34"/>
      <c r="Z159" s="34" t="str">
        <f t="shared" si="34"/>
        <v/>
      </c>
      <c r="AA159" s="34"/>
      <c r="AB159" s="34" t="str">
        <f t="shared" si="35"/>
        <v/>
      </c>
      <c r="AC159" s="34"/>
      <c r="AD159" s="34" t="str">
        <f t="shared" si="36"/>
        <v/>
      </c>
      <c r="AE159" s="34"/>
      <c r="AF159" s="34" t="str">
        <f t="shared" si="37"/>
        <v/>
      </c>
      <c r="AG159" s="34"/>
      <c r="AH159" s="34" t="str">
        <f t="shared" si="38"/>
        <v/>
      </c>
      <c r="AI159" s="34"/>
      <c r="AJ159" s="34" t="str">
        <f t="shared" si="39"/>
        <v/>
      </c>
      <c r="AK159" s="34"/>
      <c r="AL159" s="34" t="str">
        <f t="shared" si="40"/>
        <v/>
      </c>
      <c r="AM159" s="34"/>
      <c r="AN159" s="34" t="str">
        <f t="shared" si="41"/>
        <v/>
      </c>
      <c r="AO159" s="35"/>
      <c r="AQ159" s="31"/>
      <c r="AR159" s="31"/>
      <c r="AS159" s="31"/>
      <c r="AT159" s="31"/>
      <c r="AU159" s="36"/>
      <c r="AV159" s="36"/>
      <c r="AW159" s="37"/>
      <c r="AX159" s="31"/>
      <c r="AY159" s="31"/>
      <c r="AZ159" s="38"/>
      <c r="BA159" s="38"/>
      <c r="BB159" s="38"/>
      <c r="BC159" s="38"/>
    </row>
    <row r="160" spans="2:55" x14ac:dyDescent="0.25">
      <c r="B160" s="17"/>
      <c r="G160" s="32"/>
      <c r="J160" s="31" t="str">
        <f t="shared" si="28"/>
        <v/>
      </c>
      <c r="K160" s="32"/>
      <c r="N160" s="31" t="str">
        <f t="shared" si="29"/>
        <v/>
      </c>
      <c r="O160" s="33"/>
      <c r="P160" s="33"/>
      <c r="Q160" s="31" t="str">
        <f t="shared" si="30"/>
        <v/>
      </c>
      <c r="S160" s="34"/>
      <c r="T160" s="34" t="str">
        <f t="shared" si="31"/>
        <v/>
      </c>
      <c r="U160" s="34"/>
      <c r="V160" s="34" t="str">
        <f t="shared" si="32"/>
        <v/>
      </c>
      <c r="W160" s="34"/>
      <c r="X160" s="34" t="str">
        <f t="shared" si="33"/>
        <v/>
      </c>
      <c r="Y160" s="34"/>
      <c r="Z160" s="34" t="str">
        <f t="shared" si="34"/>
        <v/>
      </c>
      <c r="AA160" s="34"/>
      <c r="AB160" s="34" t="str">
        <f t="shared" si="35"/>
        <v/>
      </c>
      <c r="AC160" s="34"/>
      <c r="AD160" s="34" t="str">
        <f t="shared" si="36"/>
        <v/>
      </c>
      <c r="AE160" s="34"/>
      <c r="AF160" s="34" t="str">
        <f t="shared" si="37"/>
        <v/>
      </c>
      <c r="AG160" s="34"/>
      <c r="AH160" s="34" t="str">
        <f t="shared" si="38"/>
        <v/>
      </c>
      <c r="AI160" s="34"/>
      <c r="AJ160" s="34" t="str">
        <f t="shared" si="39"/>
        <v/>
      </c>
      <c r="AK160" s="34"/>
      <c r="AL160" s="34" t="str">
        <f t="shared" si="40"/>
        <v/>
      </c>
      <c r="AM160" s="34"/>
      <c r="AN160" s="34" t="str">
        <f t="shared" si="41"/>
        <v/>
      </c>
      <c r="AO160" s="35"/>
      <c r="AQ160" s="31"/>
      <c r="AR160" s="31"/>
      <c r="AS160" s="31"/>
      <c r="AT160" s="31"/>
      <c r="AU160" s="36"/>
      <c r="AV160" s="36"/>
      <c r="AW160" s="37"/>
      <c r="AX160" s="31"/>
      <c r="AY160" s="31"/>
      <c r="AZ160" s="38"/>
      <c r="BA160" s="38"/>
      <c r="BB160" s="38"/>
      <c r="BC160" s="38"/>
    </row>
    <row r="161" spans="2:55" x14ac:dyDescent="0.25">
      <c r="B161" s="17"/>
      <c r="G161" s="32"/>
      <c r="J161" s="31" t="str">
        <f t="shared" si="28"/>
        <v/>
      </c>
      <c r="K161" s="32"/>
      <c r="N161" s="31" t="str">
        <f t="shared" si="29"/>
        <v/>
      </c>
      <c r="O161" s="33"/>
      <c r="P161" s="33"/>
      <c r="Q161" s="31" t="str">
        <f t="shared" si="30"/>
        <v/>
      </c>
      <c r="S161" s="34"/>
      <c r="T161" s="34" t="str">
        <f t="shared" si="31"/>
        <v/>
      </c>
      <c r="U161" s="34"/>
      <c r="V161" s="34" t="str">
        <f t="shared" si="32"/>
        <v/>
      </c>
      <c r="W161" s="34"/>
      <c r="X161" s="34" t="str">
        <f t="shared" si="33"/>
        <v/>
      </c>
      <c r="Y161" s="34"/>
      <c r="Z161" s="34" t="str">
        <f t="shared" si="34"/>
        <v/>
      </c>
      <c r="AA161" s="34"/>
      <c r="AB161" s="34" t="str">
        <f t="shared" si="35"/>
        <v/>
      </c>
      <c r="AC161" s="34"/>
      <c r="AD161" s="34" t="str">
        <f t="shared" si="36"/>
        <v/>
      </c>
      <c r="AE161" s="34"/>
      <c r="AF161" s="34" t="str">
        <f t="shared" si="37"/>
        <v/>
      </c>
      <c r="AG161" s="34"/>
      <c r="AH161" s="34" t="str">
        <f t="shared" si="38"/>
        <v/>
      </c>
      <c r="AI161" s="34"/>
      <c r="AJ161" s="34" t="str">
        <f t="shared" si="39"/>
        <v/>
      </c>
      <c r="AK161" s="34"/>
      <c r="AL161" s="34" t="str">
        <f t="shared" si="40"/>
        <v/>
      </c>
      <c r="AM161" s="34"/>
      <c r="AN161" s="34" t="str">
        <f t="shared" si="41"/>
        <v/>
      </c>
      <c r="AO161" s="35"/>
      <c r="AQ161" s="31"/>
      <c r="AR161" s="31"/>
      <c r="AS161" s="31"/>
      <c r="AT161" s="31"/>
      <c r="AU161" s="36"/>
      <c r="AV161" s="36"/>
      <c r="AW161" s="37"/>
      <c r="AX161" s="31"/>
      <c r="AY161" s="31"/>
      <c r="AZ161" s="38"/>
      <c r="BA161" s="38"/>
      <c r="BB161" s="38"/>
      <c r="BC161" s="38"/>
    </row>
    <row r="162" spans="2:55" x14ac:dyDescent="0.25">
      <c r="B162" s="17"/>
      <c r="G162" s="32"/>
      <c r="J162" s="31" t="str">
        <f t="shared" si="28"/>
        <v/>
      </c>
      <c r="K162" s="32"/>
      <c r="N162" s="31" t="str">
        <f t="shared" si="29"/>
        <v/>
      </c>
      <c r="O162" s="33"/>
      <c r="P162" s="33"/>
      <c r="Q162" s="31" t="str">
        <f t="shared" si="30"/>
        <v/>
      </c>
      <c r="S162" s="34"/>
      <c r="T162" s="34" t="str">
        <f t="shared" si="31"/>
        <v/>
      </c>
      <c r="U162" s="34"/>
      <c r="V162" s="34" t="str">
        <f t="shared" si="32"/>
        <v/>
      </c>
      <c r="W162" s="34"/>
      <c r="X162" s="34" t="str">
        <f t="shared" si="33"/>
        <v/>
      </c>
      <c r="Y162" s="34"/>
      <c r="Z162" s="34" t="str">
        <f t="shared" si="34"/>
        <v/>
      </c>
      <c r="AA162" s="34"/>
      <c r="AB162" s="34" t="str">
        <f t="shared" si="35"/>
        <v/>
      </c>
      <c r="AC162" s="34"/>
      <c r="AD162" s="34" t="str">
        <f t="shared" si="36"/>
        <v/>
      </c>
      <c r="AE162" s="34"/>
      <c r="AF162" s="34" t="str">
        <f t="shared" si="37"/>
        <v/>
      </c>
      <c r="AG162" s="34"/>
      <c r="AH162" s="34" t="str">
        <f t="shared" si="38"/>
        <v/>
      </c>
      <c r="AI162" s="34"/>
      <c r="AJ162" s="34" t="str">
        <f t="shared" si="39"/>
        <v/>
      </c>
      <c r="AK162" s="34"/>
      <c r="AL162" s="34" t="str">
        <f t="shared" si="40"/>
        <v/>
      </c>
      <c r="AM162" s="34"/>
      <c r="AN162" s="34" t="str">
        <f t="shared" si="41"/>
        <v/>
      </c>
      <c r="AO162" s="35"/>
      <c r="AQ162" s="31"/>
      <c r="AR162" s="31"/>
      <c r="AS162" s="31"/>
      <c r="AT162" s="31"/>
      <c r="AU162" s="36"/>
      <c r="AV162" s="36"/>
      <c r="AW162" s="37"/>
      <c r="AX162" s="31"/>
      <c r="AY162" s="31"/>
      <c r="AZ162" s="38"/>
      <c r="BA162" s="38"/>
      <c r="BB162" s="38"/>
      <c r="BC162" s="38"/>
    </row>
    <row r="163" spans="2:55" x14ac:dyDescent="0.25">
      <c r="B163" s="17"/>
      <c r="G163" s="32"/>
      <c r="J163" s="31" t="str">
        <f t="shared" si="28"/>
        <v/>
      </c>
      <c r="K163" s="32"/>
      <c r="N163" s="31" t="str">
        <f t="shared" si="29"/>
        <v/>
      </c>
      <c r="O163" s="33"/>
      <c r="P163" s="33"/>
      <c r="Q163" s="31" t="str">
        <f t="shared" si="30"/>
        <v/>
      </c>
      <c r="S163" s="34"/>
      <c r="T163" s="34" t="str">
        <f t="shared" si="31"/>
        <v/>
      </c>
      <c r="U163" s="34"/>
      <c r="V163" s="34" t="str">
        <f t="shared" si="32"/>
        <v/>
      </c>
      <c r="W163" s="34"/>
      <c r="X163" s="34" t="str">
        <f t="shared" si="33"/>
        <v/>
      </c>
      <c r="Y163" s="34"/>
      <c r="Z163" s="34" t="str">
        <f t="shared" si="34"/>
        <v/>
      </c>
      <c r="AA163" s="34"/>
      <c r="AB163" s="34" t="str">
        <f t="shared" si="35"/>
        <v/>
      </c>
      <c r="AC163" s="34"/>
      <c r="AD163" s="34" t="str">
        <f t="shared" si="36"/>
        <v/>
      </c>
      <c r="AE163" s="34"/>
      <c r="AF163" s="34" t="str">
        <f t="shared" si="37"/>
        <v/>
      </c>
      <c r="AG163" s="34"/>
      <c r="AH163" s="34" t="str">
        <f t="shared" si="38"/>
        <v/>
      </c>
      <c r="AI163" s="34"/>
      <c r="AJ163" s="34" t="str">
        <f t="shared" si="39"/>
        <v/>
      </c>
      <c r="AK163" s="34"/>
      <c r="AL163" s="34" t="str">
        <f t="shared" si="40"/>
        <v/>
      </c>
      <c r="AM163" s="34"/>
      <c r="AN163" s="34" t="str">
        <f t="shared" si="41"/>
        <v/>
      </c>
      <c r="AO163" s="35"/>
      <c r="AQ163" s="31"/>
      <c r="AR163" s="31"/>
      <c r="AS163" s="31"/>
      <c r="AT163" s="31"/>
      <c r="AU163" s="36"/>
      <c r="AV163" s="36"/>
      <c r="AW163" s="37"/>
      <c r="AX163" s="31"/>
      <c r="AY163" s="31"/>
      <c r="AZ163" s="38"/>
      <c r="BA163" s="38"/>
      <c r="BB163" s="38"/>
      <c r="BC163" s="38"/>
    </row>
    <row r="164" spans="2:55" x14ac:dyDescent="0.25">
      <c r="B164" s="17"/>
      <c r="G164" s="32"/>
      <c r="J164" s="31" t="str">
        <f t="shared" si="28"/>
        <v/>
      </c>
      <c r="K164" s="32"/>
      <c r="N164" s="31" t="str">
        <f t="shared" si="29"/>
        <v/>
      </c>
      <c r="O164" s="33"/>
      <c r="P164" s="33"/>
      <c r="Q164" s="31" t="str">
        <f t="shared" si="30"/>
        <v/>
      </c>
      <c r="S164" s="34"/>
      <c r="T164" s="34" t="str">
        <f t="shared" si="31"/>
        <v/>
      </c>
      <c r="U164" s="34"/>
      <c r="V164" s="34" t="str">
        <f t="shared" si="32"/>
        <v/>
      </c>
      <c r="W164" s="34"/>
      <c r="X164" s="34" t="str">
        <f t="shared" si="33"/>
        <v/>
      </c>
      <c r="Y164" s="34"/>
      <c r="Z164" s="34" t="str">
        <f t="shared" si="34"/>
        <v/>
      </c>
      <c r="AA164" s="34"/>
      <c r="AB164" s="34" t="str">
        <f t="shared" si="35"/>
        <v/>
      </c>
      <c r="AC164" s="34"/>
      <c r="AD164" s="34" t="str">
        <f t="shared" si="36"/>
        <v/>
      </c>
      <c r="AE164" s="34"/>
      <c r="AF164" s="34" t="str">
        <f t="shared" si="37"/>
        <v/>
      </c>
      <c r="AG164" s="34"/>
      <c r="AH164" s="34" t="str">
        <f t="shared" si="38"/>
        <v/>
      </c>
      <c r="AI164" s="34"/>
      <c r="AJ164" s="34" t="str">
        <f t="shared" si="39"/>
        <v/>
      </c>
      <c r="AK164" s="34"/>
      <c r="AL164" s="34" t="str">
        <f t="shared" si="40"/>
        <v/>
      </c>
      <c r="AM164" s="34"/>
      <c r="AN164" s="34" t="str">
        <f t="shared" si="41"/>
        <v/>
      </c>
      <c r="AO164" s="35"/>
      <c r="AQ164" s="31"/>
      <c r="AR164" s="31"/>
      <c r="AS164" s="31"/>
      <c r="AT164" s="31"/>
      <c r="AU164" s="36"/>
      <c r="AV164" s="36"/>
      <c r="AW164" s="37"/>
      <c r="AX164" s="31"/>
      <c r="AY164" s="31"/>
      <c r="AZ164" s="38"/>
      <c r="BA164" s="38"/>
      <c r="BB164" s="38"/>
      <c r="BC164" s="38"/>
    </row>
    <row r="165" spans="2:55" x14ac:dyDescent="0.25">
      <c r="B165" s="17"/>
      <c r="G165" s="32"/>
      <c r="J165" s="31" t="str">
        <f t="shared" si="28"/>
        <v/>
      </c>
      <c r="K165" s="32"/>
      <c r="N165" s="31" t="str">
        <f t="shared" si="29"/>
        <v/>
      </c>
      <c r="O165" s="33"/>
      <c r="P165" s="33"/>
      <c r="Q165" s="31" t="str">
        <f t="shared" si="30"/>
        <v/>
      </c>
      <c r="S165" s="34"/>
      <c r="T165" s="34" t="str">
        <f t="shared" si="31"/>
        <v/>
      </c>
      <c r="U165" s="34"/>
      <c r="V165" s="34" t="str">
        <f t="shared" si="32"/>
        <v/>
      </c>
      <c r="W165" s="34"/>
      <c r="X165" s="34" t="str">
        <f t="shared" si="33"/>
        <v/>
      </c>
      <c r="Y165" s="34"/>
      <c r="Z165" s="34" t="str">
        <f t="shared" si="34"/>
        <v/>
      </c>
      <c r="AA165" s="34"/>
      <c r="AB165" s="34" t="str">
        <f t="shared" si="35"/>
        <v/>
      </c>
      <c r="AC165" s="34"/>
      <c r="AD165" s="34" t="str">
        <f t="shared" si="36"/>
        <v/>
      </c>
      <c r="AE165" s="34"/>
      <c r="AF165" s="34" t="str">
        <f t="shared" si="37"/>
        <v/>
      </c>
      <c r="AG165" s="34"/>
      <c r="AH165" s="34" t="str">
        <f t="shared" si="38"/>
        <v/>
      </c>
      <c r="AI165" s="34"/>
      <c r="AJ165" s="34" t="str">
        <f t="shared" si="39"/>
        <v/>
      </c>
      <c r="AK165" s="34"/>
      <c r="AL165" s="34" t="str">
        <f t="shared" si="40"/>
        <v/>
      </c>
      <c r="AM165" s="34"/>
      <c r="AN165" s="34" t="str">
        <f t="shared" si="41"/>
        <v/>
      </c>
      <c r="AO165" s="35"/>
      <c r="AQ165" s="31"/>
      <c r="AR165" s="31"/>
      <c r="AS165" s="31"/>
      <c r="AT165" s="31"/>
      <c r="AU165" s="36"/>
      <c r="AV165" s="36"/>
      <c r="AW165" s="37"/>
      <c r="AX165" s="31"/>
      <c r="AY165" s="31"/>
      <c r="AZ165" s="38"/>
      <c r="BA165" s="38"/>
      <c r="BB165" s="38"/>
      <c r="BC165" s="38"/>
    </row>
    <row r="166" spans="2:55" x14ac:dyDescent="0.25">
      <c r="B166" s="17"/>
      <c r="G166" s="32"/>
      <c r="J166" s="31" t="str">
        <f t="shared" si="28"/>
        <v/>
      </c>
      <c r="K166" s="32"/>
      <c r="N166" s="31" t="str">
        <f t="shared" si="29"/>
        <v/>
      </c>
      <c r="O166" s="33"/>
      <c r="P166" s="33"/>
      <c r="Q166" s="31" t="str">
        <f t="shared" si="30"/>
        <v/>
      </c>
      <c r="S166" s="34"/>
      <c r="T166" s="34" t="str">
        <f t="shared" si="31"/>
        <v/>
      </c>
      <c r="U166" s="34"/>
      <c r="V166" s="34" t="str">
        <f t="shared" si="32"/>
        <v/>
      </c>
      <c r="W166" s="34"/>
      <c r="X166" s="34" t="str">
        <f t="shared" si="33"/>
        <v/>
      </c>
      <c r="Y166" s="34"/>
      <c r="Z166" s="34" t="str">
        <f t="shared" si="34"/>
        <v/>
      </c>
      <c r="AA166" s="34"/>
      <c r="AB166" s="34" t="str">
        <f t="shared" si="35"/>
        <v/>
      </c>
      <c r="AC166" s="34"/>
      <c r="AD166" s="34" t="str">
        <f t="shared" si="36"/>
        <v/>
      </c>
      <c r="AE166" s="34"/>
      <c r="AF166" s="34" t="str">
        <f t="shared" si="37"/>
        <v/>
      </c>
      <c r="AG166" s="34"/>
      <c r="AH166" s="34" t="str">
        <f t="shared" si="38"/>
        <v/>
      </c>
      <c r="AI166" s="34"/>
      <c r="AJ166" s="34" t="str">
        <f t="shared" si="39"/>
        <v/>
      </c>
      <c r="AK166" s="34"/>
      <c r="AL166" s="34" t="str">
        <f t="shared" si="40"/>
        <v/>
      </c>
      <c r="AM166" s="34"/>
      <c r="AN166" s="34" t="str">
        <f t="shared" si="41"/>
        <v/>
      </c>
      <c r="AO166" s="35"/>
      <c r="AQ166" s="31"/>
      <c r="AR166" s="31"/>
      <c r="AS166" s="31"/>
      <c r="AT166" s="31"/>
      <c r="AU166" s="36"/>
      <c r="AV166" s="36"/>
      <c r="AW166" s="37"/>
      <c r="AX166" s="31"/>
      <c r="AY166" s="31"/>
      <c r="AZ166" s="38"/>
      <c r="BA166" s="38"/>
      <c r="BB166" s="38"/>
      <c r="BC166" s="38"/>
    </row>
    <row r="167" spans="2:55" x14ac:dyDescent="0.25">
      <c r="B167" s="17"/>
      <c r="G167" s="32"/>
      <c r="J167" s="31" t="str">
        <f t="shared" si="28"/>
        <v/>
      </c>
      <c r="K167" s="32"/>
      <c r="N167" s="31" t="str">
        <f t="shared" si="29"/>
        <v/>
      </c>
      <c r="O167" s="33"/>
      <c r="P167" s="33"/>
      <c r="Q167" s="31" t="str">
        <f t="shared" si="30"/>
        <v/>
      </c>
      <c r="S167" s="34"/>
      <c r="T167" s="34" t="str">
        <f t="shared" si="31"/>
        <v/>
      </c>
      <c r="U167" s="34"/>
      <c r="V167" s="34" t="str">
        <f t="shared" si="32"/>
        <v/>
      </c>
      <c r="W167" s="34"/>
      <c r="X167" s="34" t="str">
        <f t="shared" si="33"/>
        <v/>
      </c>
      <c r="Y167" s="34"/>
      <c r="Z167" s="34" t="str">
        <f t="shared" si="34"/>
        <v/>
      </c>
      <c r="AA167" s="34"/>
      <c r="AB167" s="34" t="str">
        <f t="shared" si="35"/>
        <v/>
      </c>
      <c r="AC167" s="34"/>
      <c r="AD167" s="34" t="str">
        <f t="shared" si="36"/>
        <v/>
      </c>
      <c r="AE167" s="34"/>
      <c r="AF167" s="34" t="str">
        <f t="shared" si="37"/>
        <v/>
      </c>
      <c r="AG167" s="34"/>
      <c r="AH167" s="34" t="str">
        <f t="shared" si="38"/>
        <v/>
      </c>
      <c r="AI167" s="34"/>
      <c r="AJ167" s="34" t="str">
        <f t="shared" si="39"/>
        <v/>
      </c>
      <c r="AK167" s="34"/>
      <c r="AL167" s="34" t="str">
        <f t="shared" si="40"/>
        <v/>
      </c>
      <c r="AM167" s="34"/>
      <c r="AN167" s="34" t="str">
        <f t="shared" si="41"/>
        <v/>
      </c>
      <c r="AO167" s="35"/>
      <c r="AQ167" s="31"/>
      <c r="AR167" s="31"/>
      <c r="AS167" s="31"/>
      <c r="AT167" s="31"/>
      <c r="AU167" s="36"/>
      <c r="AV167" s="36"/>
      <c r="AW167" s="37"/>
      <c r="AX167" s="31"/>
      <c r="AY167" s="31"/>
      <c r="AZ167" s="38"/>
      <c r="BA167" s="38"/>
      <c r="BB167" s="38"/>
      <c r="BC167" s="38"/>
    </row>
    <row r="168" spans="2:55" x14ac:dyDescent="0.25">
      <c r="B168" s="17"/>
      <c r="G168" s="32"/>
      <c r="J168" s="31" t="str">
        <f t="shared" si="28"/>
        <v/>
      </c>
      <c r="K168" s="32"/>
      <c r="N168" s="31" t="str">
        <f t="shared" si="29"/>
        <v/>
      </c>
      <c r="O168" s="33"/>
      <c r="P168" s="33"/>
      <c r="Q168" s="31" t="str">
        <f t="shared" si="30"/>
        <v/>
      </c>
      <c r="S168" s="34"/>
      <c r="T168" s="34" t="str">
        <f t="shared" si="31"/>
        <v/>
      </c>
      <c r="U168" s="34"/>
      <c r="V168" s="34" t="str">
        <f t="shared" si="32"/>
        <v/>
      </c>
      <c r="W168" s="34"/>
      <c r="X168" s="34" t="str">
        <f t="shared" si="33"/>
        <v/>
      </c>
      <c r="Y168" s="34"/>
      <c r="Z168" s="34" t="str">
        <f t="shared" si="34"/>
        <v/>
      </c>
      <c r="AA168" s="34"/>
      <c r="AB168" s="34" t="str">
        <f t="shared" si="35"/>
        <v/>
      </c>
      <c r="AC168" s="34"/>
      <c r="AD168" s="34" t="str">
        <f t="shared" si="36"/>
        <v/>
      </c>
      <c r="AE168" s="34"/>
      <c r="AF168" s="34" t="str">
        <f t="shared" si="37"/>
        <v/>
      </c>
      <c r="AG168" s="34"/>
      <c r="AH168" s="34" t="str">
        <f t="shared" si="38"/>
        <v/>
      </c>
      <c r="AI168" s="34"/>
      <c r="AJ168" s="34" t="str">
        <f t="shared" si="39"/>
        <v/>
      </c>
      <c r="AK168" s="34"/>
      <c r="AL168" s="34" t="str">
        <f t="shared" si="40"/>
        <v/>
      </c>
      <c r="AM168" s="34"/>
      <c r="AN168" s="34" t="str">
        <f t="shared" si="41"/>
        <v/>
      </c>
      <c r="AO168" s="35"/>
      <c r="AQ168" s="31"/>
      <c r="AR168" s="31"/>
      <c r="AS168" s="31"/>
      <c r="AT168" s="31"/>
      <c r="AU168" s="36"/>
      <c r="AV168" s="36"/>
      <c r="AW168" s="37"/>
      <c r="AX168" s="31"/>
      <c r="AY168" s="31"/>
      <c r="AZ168" s="38"/>
      <c r="BA168" s="38"/>
      <c r="BB168" s="38"/>
      <c r="BC168" s="38"/>
    </row>
    <row r="169" spans="2:55" x14ac:dyDescent="0.25">
      <c r="B169" s="17"/>
      <c r="G169" s="32"/>
      <c r="J169" s="31" t="str">
        <f t="shared" si="28"/>
        <v/>
      </c>
      <c r="K169" s="32"/>
      <c r="N169" s="31" t="str">
        <f t="shared" si="29"/>
        <v/>
      </c>
      <c r="O169" s="33"/>
      <c r="P169" s="33"/>
      <c r="Q169" s="31" t="str">
        <f t="shared" si="30"/>
        <v/>
      </c>
      <c r="S169" s="34"/>
      <c r="T169" s="34" t="str">
        <f t="shared" si="31"/>
        <v/>
      </c>
      <c r="U169" s="34"/>
      <c r="V169" s="34" t="str">
        <f t="shared" si="32"/>
        <v/>
      </c>
      <c r="W169" s="34"/>
      <c r="X169" s="34" t="str">
        <f t="shared" si="33"/>
        <v/>
      </c>
      <c r="Y169" s="34"/>
      <c r="Z169" s="34" t="str">
        <f t="shared" si="34"/>
        <v/>
      </c>
      <c r="AA169" s="34"/>
      <c r="AB169" s="34" t="str">
        <f t="shared" si="35"/>
        <v/>
      </c>
      <c r="AC169" s="34"/>
      <c r="AD169" s="34" t="str">
        <f t="shared" si="36"/>
        <v/>
      </c>
      <c r="AE169" s="34"/>
      <c r="AF169" s="34" t="str">
        <f t="shared" si="37"/>
        <v/>
      </c>
      <c r="AG169" s="34"/>
      <c r="AH169" s="34" t="str">
        <f t="shared" si="38"/>
        <v/>
      </c>
      <c r="AI169" s="34"/>
      <c r="AJ169" s="34" t="str">
        <f t="shared" si="39"/>
        <v/>
      </c>
      <c r="AK169" s="34"/>
      <c r="AL169" s="34" t="str">
        <f t="shared" si="40"/>
        <v/>
      </c>
      <c r="AM169" s="34"/>
      <c r="AN169" s="34" t="str">
        <f t="shared" si="41"/>
        <v/>
      </c>
      <c r="AO169" s="35"/>
      <c r="AQ169" s="31"/>
      <c r="AR169" s="31"/>
      <c r="AS169" s="31"/>
      <c r="AT169" s="31"/>
      <c r="AU169" s="36"/>
      <c r="AV169" s="36"/>
      <c r="AW169" s="37"/>
      <c r="AX169" s="31"/>
      <c r="AY169" s="31"/>
      <c r="AZ169" s="38"/>
      <c r="BA169" s="38"/>
      <c r="BB169" s="38"/>
      <c r="BC169" s="38"/>
    </row>
    <row r="170" spans="2:55" x14ac:dyDescent="0.25">
      <c r="B170" s="17"/>
      <c r="G170" s="32"/>
      <c r="J170" s="31" t="str">
        <f t="shared" si="28"/>
        <v/>
      </c>
      <c r="K170" s="32"/>
      <c r="N170" s="31" t="str">
        <f t="shared" si="29"/>
        <v/>
      </c>
      <c r="O170" s="33"/>
      <c r="P170" s="33"/>
      <c r="Q170" s="31" t="str">
        <f t="shared" si="30"/>
        <v/>
      </c>
      <c r="S170" s="34"/>
      <c r="T170" s="34" t="str">
        <f t="shared" si="31"/>
        <v/>
      </c>
      <c r="U170" s="34"/>
      <c r="V170" s="34" t="str">
        <f t="shared" si="32"/>
        <v/>
      </c>
      <c r="W170" s="34"/>
      <c r="X170" s="34" t="str">
        <f t="shared" si="33"/>
        <v/>
      </c>
      <c r="Y170" s="34"/>
      <c r="Z170" s="34" t="str">
        <f t="shared" si="34"/>
        <v/>
      </c>
      <c r="AA170" s="34"/>
      <c r="AB170" s="34" t="str">
        <f t="shared" si="35"/>
        <v/>
      </c>
      <c r="AC170" s="34"/>
      <c r="AD170" s="34" t="str">
        <f t="shared" si="36"/>
        <v/>
      </c>
      <c r="AE170" s="34"/>
      <c r="AF170" s="34" t="str">
        <f t="shared" si="37"/>
        <v/>
      </c>
      <c r="AG170" s="34"/>
      <c r="AH170" s="34" t="str">
        <f t="shared" si="38"/>
        <v/>
      </c>
      <c r="AI170" s="34"/>
      <c r="AJ170" s="34" t="str">
        <f t="shared" si="39"/>
        <v/>
      </c>
      <c r="AK170" s="34"/>
      <c r="AL170" s="34" t="str">
        <f t="shared" si="40"/>
        <v/>
      </c>
      <c r="AM170" s="34"/>
      <c r="AN170" s="34" t="str">
        <f t="shared" si="41"/>
        <v/>
      </c>
      <c r="AO170" s="35"/>
      <c r="AQ170" s="31"/>
      <c r="AR170" s="31"/>
      <c r="AS170" s="31"/>
      <c r="AT170" s="31"/>
      <c r="AU170" s="36"/>
      <c r="AV170" s="36"/>
      <c r="AW170" s="37"/>
      <c r="AX170" s="31"/>
      <c r="AY170" s="31"/>
      <c r="AZ170" s="38"/>
      <c r="BA170" s="38"/>
      <c r="BB170" s="38"/>
      <c r="BC170" s="38"/>
    </row>
    <row r="171" spans="2:55" x14ac:dyDescent="0.25">
      <c r="B171" s="17"/>
      <c r="G171" s="32"/>
      <c r="J171" s="31" t="str">
        <f t="shared" si="28"/>
        <v/>
      </c>
      <c r="K171" s="32"/>
      <c r="N171" s="31" t="str">
        <f t="shared" si="29"/>
        <v/>
      </c>
      <c r="O171" s="33"/>
      <c r="P171" s="33"/>
      <c r="Q171" s="31" t="str">
        <f t="shared" si="30"/>
        <v/>
      </c>
      <c r="S171" s="34"/>
      <c r="T171" s="34" t="str">
        <f t="shared" si="31"/>
        <v/>
      </c>
      <c r="U171" s="34"/>
      <c r="V171" s="34" t="str">
        <f t="shared" si="32"/>
        <v/>
      </c>
      <c r="W171" s="34"/>
      <c r="X171" s="34" t="str">
        <f t="shared" si="33"/>
        <v/>
      </c>
      <c r="Y171" s="34"/>
      <c r="Z171" s="34" t="str">
        <f t="shared" si="34"/>
        <v/>
      </c>
      <c r="AA171" s="34"/>
      <c r="AB171" s="34" t="str">
        <f t="shared" si="35"/>
        <v/>
      </c>
      <c r="AC171" s="34"/>
      <c r="AD171" s="34" t="str">
        <f t="shared" si="36"/>
        <v/>
      </c>
      <c r="AE171" s="34"/>
      <c r="AF171" s="34" t="str">
        <f t="shared" si="37"/>
        <v/>
      </c>
      <c r="AG171" s="34"/>
      <c r="AH171" s="34" t="str">
        <f t="shared" si="38"/>
        <v/>
      </c>
      <c r="AI171" s="34"/>
      <c r="AJ171" s="34" t="str">
        <f t="shared" si="39"/>
        <v/>
      </c>
      <c r="AK171" s="34"/>
      <c r="AL171" s="34" t="str">
        <f t="shared" si="40"/>
        <v/>
      </c>
      <c r="AM171" s="34"/>
      <c r="AN171" s="34" t="str">
        <f t="shared" si="41"/>
        <v/>
      </c>
      <c r="AO171" s="35"/>
      <c r="AQ171" s="31"/>
      <c r="AR171" s="31"/>
      <c r="AS171" s="31"/>
      <c r="AT171" s="31"/>
      <c r="AU171" s="36"/>
      <c r="AV171" s="36"/>
      <c r="AW171" s="37"/>
      <c r="AX171" s="31"/>
      <c r="AY171" s="31"/>
      <c r="AZ171" s="38"/>
      <c r="BA171" s="38"/>
      <c r="BB171" s="38"/>
      <c r="BC171" s="38"/>
    </row>
    <row r="172" spans="2:55" x14ac:dyDescent="0.25">
      <c r="B172" s="17"/>
      <c r="G172" s="32"/>
      <c r="J172" s="31" t="str">
        <f t="shared" si="28"/>
        <v/>
      </c>
      <c r="K172" s="32"/>
      <c r="N172" s="31" t="str">
        <f t="shared" si="29"/>
        <v/>
      </c>
      <c r="O172" s="33"/>
      <c r="P172" s="33"/>
      <c r="Q172" s="31" t="str">
        <f t="shared" si="30"/>
        <v/>
      </c>
      <c r="S172" s="34"/>
      <c r="T172" s="34" t="str">
        <f t="shared" si="31"/>
        <v/>
      </c>
      <c r="U172" s="34"/>
      <c r="V172" s="34" t="str">
        <f t="shared" si="32"/>
        <v/>
      </c>
      <c r="W172" s="34"/>
      <c r="X172" s="34" t="str">
        <f t="shared" si="33"/>
        <v/>
      </c>
      <c r="Y172" s="34"/>
      <c r="Z172" s="34" t="str">
        <f t="shared" si="34"/>
        <v/>
      </c>
      <c r="AA172" s="34"/>
      <c r="AB172" s="34" t="str">
        <f t="shared" si="35"/>
        <v/>
      </c>
      <c r="AC172" s="34"/>
      <c r="AD172" s="34" t="str">
        <f t="shared" si="36"/>
        <v/>
      </c>
      <c r="AE172" s="34"/>
      <c r="AF172" s="34" t="str">
        <f t="shared" si="37"/>
        <v/>
      </c>
      <c r="AG172" s="34"/>
      <c r="AH172" s="34" t="str">
        <f t="shared" si="38"/>
        <v/>
      </c>
      <c r="AI172" s="34"/>
      <c r="AJ172" s="34" t="str">
        <f t="shared" si="39"/>
        <v/>
      </c>
      <c r="AK172" s="34"/>
      <c r="AL172" s="34" t="str">
        <f t="shared" si="40"/>
        <v/>
      </c>
      <c r="AM172" s="34"/>
      <c r="AN172" s="34" t="str">
        <f t="shared" si="41"/>
        <v/>
      </c>
      <c r="AO172" s="35"/>
      <c r="AQ172" s="31"/>
      <c r="AR172" s="31"/>
      <c r="AS172" s="31"/>
      <c r="AT172" s="31"/>
      <c r="AU172" s="36"/>
      <c r="AV172" s="36"/>
      <c r="AW172" s="37"/>
      <c r="AX172" s="31"/>
      <c r="AY172" s="31"/>
      <c r="AZ172" s="38"/>
      <c r="BA172" s="38"/>
      <c r="BB172" s="38"/>
      <c r="BC172" s="38"/>
    </row>
    <row r="173" spans="2:55" x14ac:dyDescent="0.25">
      <c r="B173" s="17"/>
      <c r="G173" s="32"/>
      <c r="J173" s="31" t="str">
        <f t="shared" si="28"/>
        <v/>
      </c>
      <c r="K173" s="32"/>
      <c r="N173" s="31" t="str">
        <f t="shared" si="29"/>
        <v/>
      </c>
      <c r="O173" s="33"/>
      <c r="P173" s="33"/>
      <c r="Q173" s="31" t="str">
        <f t="shared" si="30"/>
        <v/>
      </c>
      <c r="S173" s="34"/>
      <c r="T173" s="34" t="str">
        <f t="shared" si="31"/>
        <v/>
      </c>
      <c r="U173" s="34"/>
      <c r="V173" s="34" t="str">
        <f t="shared" si="32"/>
        <v/>
      </c>
      <c r="W173" s="34"/>
      <c r="X173" s="34" t="str">
        <f t="shared" si="33"/>
        <v/>
      </c>
      <c r="Y173" s="34"/>
      <c r="Z173" s="34" t="str">
        <f t="shared" si="34"/>
        <v/>
      </c>
      <c r="AA173" s="34"/>
      <c r="AB173" s="34" t="str">
        <f t="shared" si="35"/>
        <v/>
      </c>
      <c r="AC173" s="34"/>
      <c r="AD173" s="34" t="str">
        <f t="shared" si="36"/>
        <v/>
      </c>
      <c r="AE173" s="34"/>
      <c r="AF173" s="34" t="str">
        <f t="shared" si="37"/>
        <v/>
      </c>
      <c r="AG173" s="34"/>
      <c r="AH173" s="34" t="str">
        <f t="shared" si="38"/>
        <v/>
      </c>
      <c r="AI173" s="34"/>
      <c r="AJ173" s="34" t="str">
        <f t="shared" si="39"/>
        <v/>
      </c>
      <c r="AK173" s="34"/>
      <c r="AL173" s="34" t="str">
        <f t="shared" si="40"/>
        <v/>
      </c>
      <c r="AM173" s="34"/>
      <c r="AN173" s="34" t="str">
        <f t="shared" si="41"/>
        <v/>
      </c>
      <c r="AO173" s="35"/>
      <c r="AQ173" s="31"/>
      <c r="AR173" s="31"/>
      <c r="AS173" s="31"/>
      <c r="AT173" s="31"/>
      <c r="AU173" s="36"/>
      <c r="AV173" s="36"/>
      <c r="AW173" s="37"/>
      <c r="AX173" s="31"/>
      <c r="AY173" s="31"/>
      <c r="AZ173" s="38"/>
      <c r="BA173" s="38"/>
      <c r="BB173" s="38"/>
      <c r="BC173" s="38"/>
    </row>
    <row r="174" spans="2:55" x14ac:dyDescent="0.25">
      <c r="B174" s="17"/>
      <c r="G174" s="32"/>
      <c r="J174" s="31" t="str">
        <f t="shared" si="28"/>
        <v/>
      </c>
      <c r="K174" s="32"/>
      <c r="N174" s="31" t="str">
        <f t="shared" si="29"/>
        <v/>
      </c>
      <c r="O174" s="33"/>
      <c r="P174" s="33"/>
      <c r="Q174" s="31" t="str">
        <f t="shared" si="30"/>
        <v/>
      </c>
      <c r="S174" s="34"/>
      <c r="T174" s="34" t="str">
        <f t="shared" si="31"/>
        <v/>
      </c>
      <c r="U174" s="34"/>
      <c r="V174" s="34" t="str">
        <f t="shared" si="32"/>
        <v/>
      </c>
      <c r="W174" s="34"/>
      <c r="X174" s="34" t="str">
        <f t="shared" si="33"/>
        <v/>
      </c>
      <c r="Y174" s="34"/>
      <c r="Z174" s="34" t="str">
        <f t="shared" si="34"/>
        <v/>
      </c>
      <c r="AA174" s="34"/>
      <c r="AB174" s="34" t="str">
        <f t="shared" si="35"/>
        <v/>
      </c>
      <c r="AC174" s="34"/>
      <c r="AD174" s="34" t="str">
        <f t="shared" si="36"/>
        <v/>
      </c>
      <c r="AE174" s="34"/>
      <c r="AF174" s="34" t="str">
        <f t="shared" si="37"/>
        <v/>
      </c>
      <c r="AG174" s="34"/>
      <c r="AH174" s="34" t="str">
        <f t="shared" si="38"/>
        <v/>
      </c>
      <c r="AI174" s="34"/>
      <c r="AJ174" s="34" t="str">
        <f t="shared" si="39"/>
        <v/>
      </c>
      <c r="AK174" s="34"/>
      <c r="AL174" s="34" t="str">
        <f t="shared" si="40"/>
        <v/>
      </c>
      <c r="AM174" s="34"/>
      <c r="AN174" s="34" t="str">
        <f t="shared" si="41"/>
        <v/>
      </c>
      <c r="AO174" s="35"/>
      <c r="AQ174" s="31"/>
      <c r="AR174" s="31"/>
      <c r="AS174" s="31"/>
      <c r="AT174" s="31"/>
      <c r="AU174" s="36"/>
      <c r="AV174" s="36"/>
      <c r="AW174" s="37"/>
      <c r="AX174" s="31"/>
      <c r="AY174" s="31"/>
      <c r="AZ174" s="38"/>
      <c r="BA174" s="38"/>
      <c r="BB174" s="38"/>
      <c r="BC174" s="38"/>
    </row>
    <row r="175" spans="2:55" x14ac:dyDescent="0.25">
      <c r="B175" s="17"/>
      <c r="G175" s="32"/>
      <c r="J175" s="31" t="str">
        <f t="shared" si="28"/>
        <v/>
      </c>
      <c r="K175" s="32"/>
      <c r="N175" s="31" t="str">
        <f t="shared" si="29"/>
        <v/>
      </c>
      <c r="O175" s="33"/>
      <c r="P175" s="33"/>
      <c r="Q175" s="31" t="str">
        <f t="shared" si="30"/>
        <v/>
      </c>
      <c r="S175" s="34"/>
      <c r="T175" s="34" t="str">
        <f t="shared" si="31"/>
        <v/>
      </c>
      <c r="U175" s="34"/>
      <c r="V175" s="34" t="str">
        <f t="shared" si="32"/>
        <v/>
      </c>
      <c r="W175" s="34"/>
      <c r="X175" s="34" t="str">
        <f t="shared" si="33"/>
        <v/>
      </c>
      <c r="Y175" s="34"/>
      <c r="Z175" s="34" t="str">
        <f t="shared" si="34"/>
        <v/>
      </c>
      <c r="AA175" s="34"/>
      <c r="AB175" s="34" t="str">
        <f t="shared" si="35"/>
        <v/>
      </c>
      <c r="AC175" s="34"/>
      <c r="AD175" s="34" t="str">
        <f t="shared" si="36"/>
        <v/>
      </c>
      <c r="AE175" s="34"/>
      <c r="AF175" s="34" t="str">
        <f t="shared" si="37"/>
        <v/>
      </c>
      <c r="AG175" s="34"/>
      <c r="AH175" s="34" t="str">
        <f t="shared" si="38"/>
        <v/>
      </c>
      <c r="AI175" s="34"/>
      <c r="AJ175" s="34" t="str">
        <f t="shared" si="39"/>
        <v/>
      </c>
      <c r="AK175" s="34"/>
      <c r="AL175" s="34" t="str">
        <f t="shared" si="40"/>
        <v/>
      </c>
      <c r="AM175" s="34"/>
      <c r="AN175" s="34" t="str">
        <f t="shared" si="41"/>
        <v/>
      </c>
      <c r="AO175" s="35"/>
      <c r="AQ175" s="31"/>
      <c r="AR175" s="31"/>
      <c r="AS175" s="31"/>
      <c r="AT175" s="31"/>
      <c r="AU175" s="36"/>
      <c r="AV175" s="36"/>
      <c r="AW175" s="37"/>
      <c r="AX175" s="31"/>
      <c r="AY175" s="31"/>
      <c r="AZ175" s="38"/>
      <c r="BA175" s="38"/>
      <c r="BB175" s="38"/>
      <c r="BC175" s="38"/>
    </row>
    <row r="176" spans="2:55" x14ac:dyDescent="0.25">
      <c r="B176" s="17"/>
      <c r="G176" s="32"/>
      <c r="J176" s="31" t="str">
        <f t="shared" si="28"/>
        <v/>
      </c>
      <c r="K176" s="32"/>
      <c r="N176" s="31" t="str">
        <f t="shared" si="29"/>
        <v/>
      </c>
      <c r="O176" s="33"/>
      <c r="P176" s="33"/>
      <c r="Q176" s="31" t="str">
        <f t="shared" si="30"/>
        <v/>
      </c>
      <c r="S176" s="34"/>
      <c r="T176" s="34" t="str">
        <f t="shared" si="31"/>
        <v/>
      </c>
      <c r="U176" s="34"/>
      <c r="V176" s="34" t="str">
        <f t="shared" si="32"/>
        <v/>
      </c>
      <c r="W176" s="34"/>
      <c r="X176" s="34" t="str">
        <f t="shared" si="33"/>
        <v/>
      </c>
      <c r="Y176" s="34"/>
      <c r="Z176" s="34" t="str">
        <f t="shared" si="34"/>
        <v/>
      </c>
      <c r="AA176" s="34"/>
      <c r="AB176" s="34" t="str">
        <f t="shared" si="35"/>
        <v/>
      </c>
      <c r="AC176" s="34"/>
      <c r="AD176" s="34" t="str">
        <f t="shared" si="36"/>
        <v/>
      </c>
      <c r="AE176" s="34"/>
      <c r="AF176" s="34" t="str">
        <f t="shared" si="37"/>
        <v/>
      </c>
      <c r="AG176" s="34"/>
      <c r="AH176" s="34" t="str">
        <f t="shared" si="38"/>
        <v/>
      </c>
      <c r="AI176" s="34"/>
      <c r="AJ176" s="34" t="str">
        <f t="shared" si="39"/>
        <v/>
      </c>
      <c r="AK176" s="34"/>
      <c r="AL176" s="34" t="str">
        <f t="shared" si="40"/>
        <v/>
      </c>
      <c r="AM176" s="34"/>
      <c r="AN176" s="34" t="str">
        <f t="shared" si="41"/>
        <v/>
      </c>
      <c r="AO176" s="35"/>
      <c r="AQ176" s="31"/>
      <c r="AR176" s="31"/>
      <c r="AS176" s="31"/>
      <c r="AT176" s="31"/>
      <c r="AU176" s="36"/>
      <c r="AV176" s="36"/>
      <c r="AW176" s="37"/>
      <c r="AX176" s="31"/>
      <c r="AY176" s="31"/>
      <c r="AZ176" s="38"/>
      <c r="BA176" s="38"/>
      <c r="BB176" s="38"/>
      <c r="BC176" s="38"/>
    </row>
    <row r="177" spans="2:55" x14ac:dyDescent="0.25">
      <c r="B177" s="17"/>
      <c r="G177" s="32"/>
      <c r="J177" s="31" t="str">
        <f t="shared" si="28"/>
        <v/>
      </c>
      <c r="K177" s="32"/>
      <c r="N177" s="31" t="str">
        <f t="shared" si="29"/>
        <v/>
      </c>
      <c r="O177" s="33"/>
      <c r="P177" s="33"/>
      <c r="Q177" s="31" t="str">
        <f t="shared" si="30"/>
        <v/>
      </c>
      <c r="S177" s="34"/>
      <c r="T177" s="34" t="str">
        <f t="shared" si="31"/>
        <v/>
      </c>
      <c r="U177" s="34"/>
      <c r="V177" s="34" t="str">
        <f t="shared" si="32"/>
        <v/>
      </c>
      <c r="W177" s="34"/>
      <c r="X177" s="34" t="str">
        <f t="shared" si="33"/>
        <v/>
      </c>
      <c r="Y177" s="34"/>
      <c r="Z177" s="34" t="str">
        <f t="shared" si="34"/>
        <v/>
      </c>
      <c r="AA177" s="34"/>
      <c r="AB177" s="34" t="str">
        <f t="shared" si="35"/>
        <v/>
      </c>
      <c r="AC177" s="34"/>
      <c r="AD177" s="34" t="str">
        <f t="shared" si="36"/>
        <v/>
      </c>
      <c r="AE177" s="34"/>
      <c r="AF177" s="34" t="str">
        <f t="shared" si="37"/>
        <v/>
      </c>
      <c r="AG177" s="34"/>
      <c r="AH177" s="34" t="str">
        <f t="shared" si="38"/>
        <v/>
      </c>
      <c r="AI177" s="34"/>
      <c r="AJ177" s="34" t="str">
        <f t="shared" si="39"/>
        <v/>
      </c>
      <c r="AK177" s="34"/>
      <c r="AL177" s="34" t="str">
        <f t="shared" si="40"/>
        <v/>
      </c>
      <c r="AM177" s="34"/>
      <c r="AN177" s="34" t="str">
        <f t="shared" si="41"/>
        <v/>
      </c>
      <c r="AO177" s="35"/>
      <c r="AQ177" s="31"/>
      <c r="AR177" s="31"/>
      <c r="AS177" s="31"/>
      <c r="AT177" s="31"/>
      <c r="AU177" s="36"/>
      <c r="AV177" s="36"/>
      <c r="AW177" s="37"/>
      <c r="AX177" s="31"/>
      <c r="AY177" s="31"/>
      <c r="AZ177" s="38"/>
      <c r="BA177" s="38"/>
      <c r="BB177" s="38"/>
      <c r="BC177" s="38"/>
    </row>
    <row r="178" spans="2:55" x14ac:dyDescent="0.25">
      <c r="B178" s="17"/>
      <c r="G178" s="32"/>
      <c r="J178" s="31" t="str">
        <f t="shared" si="28"/>
        <v/>
      </c>
      <c r="K178" s="32"/>
      <c r="N178" s="31" t="str">
        <f t="shared" si="29"/>
        <v/>
      </c>
      <c r="O178" s="33"/>
      <c r="P178" s="33"/>
      <c r="Q178" s="31" t="str">
        <f t="shared" si="30"/>
        <v/>
      </c>
      <c r="S178" s="34"/>
      <c r="T178" s="34" t="str">
        <f t="shared" si="31"/>
        <v/>
      </c>
      <c r="U178" s="34"/>
      <c r="V178" s="34" t="str">
        <f t="shared" si="32"/>
        <v/>
      </c>
      <c r="W178" s="34"/>
      <c r="X178" s="34" t="str">
        <f t="shared" si="33"/>
        <v/>
      </c>
      <c r="Y178" s="34"/>
      <c r="Z178" s="34" t="str">
        <f t="shared" si="34"/>
        <v/>
      </c>
      <c r="AA178" s="34"/>
      <c r="AB178" s="34" t="str">
        <f t="shared" si="35"/>
        <v/>
      </c>
      <c r="AC178" s="34"/>
      <c r="AD178" s="34" t="str">
        <f t="shared" si="36"/>
        <v/>
      </c>
      <c r="AE178" s="34"/>
      <c r="AF178" s="34" t="str">
        <f t="shared" si="37"/>
        <v/>
      </c>
      <c r="AG178" s="34"/>
      <c r="AH178" s="34" t="str">
        <f t="shared" si="38"/>
        <v/>
      </c>
      <c r="AI178" s="34"/>
      <c r="AJ178" s="34" t="str">
        <f t="shared" si="39"/>
        <v/>
      </c>
      <c r="AK178" s="34"/>
      <c r="AL178" s="34" t="str">
        <f t="shared" si="40"/>
        <v/>
      </c>
      <c r="AM178" s="34"/>
      <c r="AN178" s="34" t="str">
        <f t="shared" si="41"/>
        <v/>
      </c>
      <c r="AO178" s="35"/>
      <c r="AQ178" s="31"/>
      <c r="AR178" s="31"/>
      <c r="AS178" s="31"/>
      <c r="AT178" s="31"/>
      <c r="AU178" s="36"/>
      <c r="AV178" s="36"/>
      <c r="AW178" s="37"/>
      <c r="AX178" s="31"/>
      <c r="AY178" s="31"/>
      <c r="AZ178" s="38"/>
      <c r="BA178" s="38"/>
      <c r="BB178" s="38"/>
      <c r="BC178" s="38"/>
    </row>
    <row r="179" spans="2:55" x14ac:dyDescent="0.25">
      <c r="B179" s="17"/>
      <c r="G179" s="32"/>
      <c r="J179" s="31" t="str">
        <f t="shared" si="28"/>
        <v/>
      </c>
      <c r="K179" s="32"/>
      <c r="N179" s="31" t="str">
        <f t="shared" si="29"/>
        <v/>
      </c>
      <c r="O179" s="33"/>
      <c r="P179" s="33"/>
      <c r="Q179" s="31" t="str">
        <f t="shared" si="30"/>
        <v/>
      </c>
      <c r="S179" s="34"/>
      <c r="T179" s="34" t="str">
        <f t="shared" si="31"/>
        <v/>
      </c>
      <c r="U179" s="34"/>
      <c r="V179" s="34" t="str">
        <f t="shared" si="32"/>
        <v/>
      </c>
      <c r="W179" s="34"/>
      <c r="X179" s="34" t="str">
        <f t="shared" si="33"/>
        <v/>
      </c>
      <c r="Y179" s="34"/>
      <c r="Z179" s="34" t="str">
        <f t="shared" si="34"/>
        <v/>
      </c>
      <c r="AA179" s="34"/>
      <c r="AB179" s="34" t="str">
        <f t="shared" si="35"/>
        <v/>
      </c>
      <c r="AC179" s="34"/>
      <c r="AD179" s="34" t="str">
        <f t="shared" si="36"/>
        <v/>
      </c>
      <c r="AE179" s="34"/>
      <c r="AF179" s="34" t="str">
        <f t="shared" si="37"/>
        <v/>
      </c>
      <c r="AG179" s="34"/>
      <c r="AH179" s="34" t="str">
        <f t="shared" si="38"/>
        <v/>
      </c>
      <c r="AI179" s="34"/>
      <c r="AJ179" s="34" t="str">
        <f t="shared" si="39"/>
        <v/>
      </c>
      <c r="AK179" s="34"/>
      <c r="AL179" s="34" t="str">
        <f t="shared" si="40"/>
        <v/>
      </c>
      <c r="AM179" s="34"/>
      <c r="AN179" s="34" t="str">
        <f t="shared" si="41"/>
        <v/>
      </c>
      <c r="AO179" s="35"/>
      <c r="AQ179" s="31"/>
      <c r="AR179" s="31"/>
      <c r="AS179" s="31"/>
      <c r="AT179" s="31"/>
      <c r="AU179" s="36"/>
      <c r="AV179" s="36"/>
      <c r="AW179" s="37"/>
      <c r="AX179" s="31"/>
      <c r="AY179" s="31"/>
      <c r="AZ179" s="38"/>
      <c r="BA179" s="38"/>
      <c r="BB179" s="38"/>
      <c r="BC179" s="38"/>
    </row>
    <row r="180" spans="2:55" x14ac:dyDescent="0.25">
      <c r="B180" s="17"/>
      <c r="G180" s="32"/>
      <c r="J180" s="31" t="str">
        <f t="shared" si="28"/>
        <v/>
      </c>
      <c r="K180" s="32"/>
      <c r="N180" s="31" t="str">
        <f t="shared" si="29"/>
        <v/>
      </c>
      <c r="O180" s="33"/>
      <c r="P180" s="33"/>
      <c r="Q180" s="31" t="str">
        <f t="shared" si="30"/>
        <v/>
      </c>
      <c r="S180" s="34"/>
      <c r="T180" s="34" t="str">
        <f t="shared" si="31"/>
        <v/>
      </c>
      <c r="U180" s="34"/>
      <c r="V180" s="34" t="str">
        <f t="shared" si="32"/>
        <v/>
      </c>
      <c r="W180" s="34"/>
      <c r="X180" s="34" t="str">
        <f t="shared" si="33"/>
        <v/>
      </c>
      <c r="Y180" s="34"/>
      <c r="Z180" s="34" t="str">
        <f t="shared" si="34"/>
        <v/>
      </c>
      <c r="AA180" s="34"/>
      <c r="AB180" s="34" t="str">
        <f t="shared" si="35"/>
        <v/>
      </c>
      <c r="AC180" s="34"/>
      <c r="AD180" s="34" t="str">
        <f t="shared" si="36"/>
        <v/>
      </c>
      <c r="AE180" s="34"/>
      <c r="AF180" s="34" t="str">
        <f t="shared" si="37"/>
        <v/>
      </c>
      <c r="AG180" s="34"/>
      <c r="AH180" s="34" t="str">
        <f t="shared" si="38"/>
        <v/>
      </c>
      <c r="AI180" s="34"/>
      <c r="AJ180" s="34" t="str">
        <f t="shared" si="39"/>
        <v/>
      </c>
      <c r="AK180" s="34"/>
      <c r="AL180" s="34" t="str">
        <f t="shared" si="40"/>
        <v/>
      </c>
      <c r="AM180" s="34"/>
      <c r="AN180" s="34" t="str">
        <f t="shared" si="41"/>
        <v/>
      </c>
      <c r="AO180" s="35"/>
      <c r="AQ180" s="31"/>
      <c r="AR180" s="31"/>
      <c r="AS180" s="31"/>
      <c r="AT180" s="31"/>
      <c r="AU180" s="36"/>
      <c r="AV180" s="36"/>
      <c r="AW180" s="37"/>
      <c r="AX180" s="31"/>
      <c r="AY180" s="31"/>
      <c r="AZ180" s="38"/>
      <c r="BA180" s="38"/>
      <c r="BB180" s="38"/>
      <c r="BC180" s="38"/>
    </row>
    <row r="181" spans="2:55" x14ac:dyDescent="0.25">
      <c r="B181" s="17"/>
      <c r="G181" s="32"/>
      <c r="J181" s="31" t="str">
        <f t="shared" si="28"/>
        <v/>
      </c>
      <c r="K181" s="32"/>
      <c r="N181" s="31" t="str">
        <f t="shared" si="29"/>
        <v/>
      </c>
      <c r="O181" s="33"/>
      <c r="P181" s="33"/>
      <c r="Q181" s="31" t="str">
        <f t="shared" si="30"/>
        <v/>
      </c>
      <c r="S181" s="34"/>
      <c r="T181" s="34" t="str">
        <f t="shared" si="31"/>
        <v/>
      </c>
      <c r="U181" s="34"/>
      <c r="V181" s="34" t="str">
        <f t="shared" si="32"/>
        <v/>
      </c>
      <c r="W181" s="34"/>
      <c r="X181" s="34" t="str">
        <f t="shared" si="33"/>
        <v/>
      </c>
      <c r="Y181" s="34"/>
      <c r="Z181" s="34" t="str">
        <f t="shared" si="34"/>
        <v/>
      </c>
      <c r="AA181" s="34"/>
      <c r="AB181" s="34" t="str">
        <f t="shared" si="35"/>
        <v/>
      </c>
      <c r="AC181" s="34"/>
      <c r="AD181" s="34" t="str">
        <f t="shared" si="36"/>
        <v/>
      </c>
      <c r="AE181" s="34"/>
      <c r="AF181" s="34" t="str">
        <f t="shared" si="37"/>
        <v/>
      </c>
      <c r="AG181" s="34"/>
      <c r="AH181" s="34" t="str">
        <f t="shared" si="38"/>
        <v/>
      </c>
      <c r="AI181" s="34"/>
      <c r="AJ181" s="34" t="str">
        <f t="shared" si="39"/>
        <v/>
      </c>
      <c r="AK181" s="34"/>
      <c r="AL181" s="34" t="str">
        <f t="shared" si="40"/>
        <v/>
      </c>
      <c r="AM181" s="34"/>
      <c r="AN181" s="34" t="str">
        <f t="shared" si="41"/>
        <v/>
      </c>
      <c r="AO181" s="35"/>
      <c r="AQ181" s="31"/>
      <c r="AR181" s="31"/>
      <c r="AS181" s="31"/>
      <c r="AT181" s="31"/>
      <c r="AU181" s="36"/>
      <c r="AV181" s="36"/>
      <c r="AW181" s="37"/>
      <c r="AX181" s="31"/>
      <c r="AY181" s="31"/>
      <c r="AZ181" s="38"/>
      <c r="BA181" s="38"/>
      <c r="BB181" s="38"/>
      <c r="BC181" s="38"/>
    </row>
    <row r="182" spans="2:55" x14ac:dyDescent="0.25">
      <c r="B182" s="17"/>
      <c r="G182" s="32"/>
      <c r="J182" s="31" t="str">
        <f t="shared" si="28"/>
        <v/>
      </c>
      <c r="K182" s="32"/>
      <c r="N182" s="31" t="str">
        <f t="shared" si="29"/>
        <v/>
      </c>
      <c r="O182" s="33"/>
      <c r="P182" s="33"/>
      <c r="Q182" s="31" t="str">
        <f t="shared" si="30"/>
        <v/>
      </c>
      <c r="S182" s="34"/>
      <c r="T182" s="34" t="str">
        <f t="shared" si="31"/>
        <v/>
      </c>
      <c r="U182" s="34"/>
      <c r="V182" s="34" t="str">
        <f t="shared" si="32"/>
        <v/>
      </c>
      <c r="W182" s="34"/>
      <c r="X182" s="34" t="str">
        <f t="shared" si="33"/>
        <v/>
      </c>
      <c r="Y182" s="34"/>
      <c r="Z182" s="34" t="str">
        <f t="shared" si="34"/>
        <v/>
      </c>
      <c r="AA182" s="34"/>
      <c r="AB182" s="34" t="str">
        <f t="shared" si="35"/>
        <v/>
      </c>
      <c r="AC182" s="34"/>
      <c r="AD182" s="34" t="str">
        <f t="shared" si="36"/>
        <v/>
      </c>
      <c r="AE182" s="34"/>
      <c r="AF182" s="34" t="str">
        <f t="shared" si="37"/>
        <v/>
      </c>
      <c r="AG182" s="34"/>
      <c r="AH182" s="34" t="str">
        <f t="shared" si="38"/>
        <v/>
      </c>
      <c r="AI182" s="34"/>
      <c r="AJ182" s="34" t="str">
        <f t="shared" si="39"/>
        <v/>
      </c>
      <c r="AK182" s="34"/>
      <c r="AL182" s="34" t="str">
        <f t="shared" si="40"/>
        <v/>
      </c>
      <c r="AM182" s="34"/>
      <c r="AN182" s="34" t="str">
        <f t="shared" si="41"/>
        <v/>
      </c>
      <c r="AO182" s="35"/>
      <c r="AQ182" s="31"/>
      <c r="AR182" s="31"/>
      <c r="AS182" s="31"/>
      <c r="AT182" s="31"/>
      <c r="AU182" s="36"/>
      <c r="AV182" s="36"/>
      <c r="AW182" s="37"/>
      <c r="AX182" s="31"/>
      <c r="AY182" s="31"/>
      <c r="AZ182" s="38"/>
      <c r="BA182" s="38"/>
      <c r="BB182" s="38"/>
      <c r="BC182" s="38"/>
    </row>
    <row r="183" spans="2:55" x14ac:dyDescent="0.25">
      <c r="B183" s="17"/>
      <c r="G183" s="32"/>
      <c r="J183" s="31" t="str">
        <f t="shared" si="28"/>
        <v/>
      </c>
      <c r="K183" s="32"/>
      <c r="N183" s="31" t="str">
        <f t="shared" si="29"/>
        <v/>
      </c>
      <c r="O183" s="33"/>
      <c r="P183" s="33"/>
      <c r="Q183" s="31" t="str">
        <f t="shared" si="30"/>
        <v/>
      </c>
      <c r="S183" s="34"/>
      <c r="T183" s="34" t="str">
        <f t="shared" si="31"/>
        <v/>
      </c>
      <c r="U183" s="34"/>
      <c r="V183" s="34" t="str">
        <f t="shared" si="32"/>
        <v/>
      </c>
      <c r="W183" s="34"/>
      <c r="X183" s="34" t="str">
        <f t="shared" si="33"/>
        <v/>
      </c>
      <c r="Y183" s="34"/>
      <c r="Z183" s="34" t="str">
        <f t="shared" si="34"/>
        <v/>
      </c>
      <c r="AA183" s="34"/>
      <c r="AB183" s="34" t="str">
        <f t="shared" si="35"/>
        <v/>
      </c>
      <c r="AC183" s="34"/>
      <c r="AD183" s="34" t="str">
        <f t="shared" si="36"/>
        <v/>
      </c>
      <c r="AE183" s="34"/>
      <c r="AF183" s="34" t="str">
        <f t="shared" si="37"/>
        <v/>
      </c>
      <c r="AG183" s="34"/>
      <c r="AH183" s="34" t="str">
        <f t="shared" si="38"/>
        <v/>
      </c>
      <c r="AI183" s="34"/>
      <c r="AJ183" s="34" t="str">
        <f t="shared" si="39"/>
        <v/>
      </c>
      <c r="AK183" s="34"/>
      <c r="AL183" s="34" t="str">
        <f t="shared" si="40"/>
        <v/>
      </c>
      <c r="AM183" s="34"/>
      <c r="AN183" s="34" t="str">
        <f t="shared" si="41"/>
        <v/>
      </c>
      <c r="AO183" s="35"/>
      <c r="AQ183" s="31"/>
      <c r="AR183" s="31"/>
      <c r="AS183" s="31"/>
      <c r="AT183" s="31"/>
      <c r="AU183" s="36"/>
      <c r="AV183" s="36"/>
      <c r="AW183" s="37"/>
      <c r="AX183" s="31"/>
      <c r="AY183" s="31"/>
      <c r="AZ183" s="38"/>
      <c r="BA183" s="38"/>
      <c r="BB183" s="38"/>
      <c r="BC183" s="38"/>
    </row>
    <row r="184" spans="2:55" x14ac:dyDescent="0.25">
      <c r="B184" s="17"/>
      <c r="G184" s="32"/>
      <c r="J184" s="31" t="str">
        <f t="shared" si="28"/>
        <v/>
      </c>
      <c r="K184" s="32"/>
      <c r="N184" s="31" t="str">
        <f t="shared" si="29"/>
        <v/>
      </c>
      <c r="O184" s="33"/>
      <c r="P184" s="33"/>
      <c r="Q184" s="31" t="str">
        <f t="shared" si="30"/>
        <v/>
      </c>
      <c r="S184" s="34"/>
      <c r="T184" s="34" t="str">
        <f t="shared" si="31"/>
        <v/>
      </c>
      <c r="U184" s="34"/>
      <c r="V184" s="34" t="str">
        <f t="shared" si="32"/>
        <v/>
      </c>
      <c r="W184" s="34"/>
      <c r="X184" s="34" t="str">
        <f t="shared" si="33"/>
        <v/>
      </c>
      <c r="Y184" s="34"/>
      <c r="Z184" s="34" t="str">
        <f t="shared" si="34"/>
        <v/>
      </c>
      <c r="AA184" s="34"/>
      <c r="AB184" s="34" t="str">
        <f t="shared" si="35"/>
        <v/>
      </c>
      <c r="AC184" s="34"/>
      <c r="AD184" s="34" t="str">
        <f t="shared" si="36"/>
        <v/>
      </c>
      <c r="AE184" s="34"/>
      <c r="AF184" s="34" t="str">
        <f t="shared" si="37"/>
        <v/>
      </c>
      <c r="AG184" s="34"/>
      <c r="AH184" s="34" t="str">
        <f t="shared" si="38"/>
        <v/>
      </c>
      <c r="AI184" s="34"/>
      <c r="AJ184" s="34" t="str">
        <f t="shared" si="39"/>
        <v/>
      </c>
      <c r="AK184" s="34"/>
      <c r="AL184" s="34" t="str">
        <f t="shared" si="40"/>
        <v/>
      </c>
      <c r="AM184" s="34"/>
      <c r="AN184" s="34" t="str">
        <f t="shared" si="41"/>
        <v/>
      </c>
      <c r="AO184" s="35"/>
      <c r="AQ184" s="31"/>
      <c r="AR184" s="31"/>
      <c r="AS184" s="31"/>
      <c r="AT184" s="31"/>
      <c r="AU184" s="36"/>
      <c r="AV184" s="36"/>
      <c r="AW184" s="37"/>
      <c r="AX184" s="31"/>
      <c r="AY184" s="31"/>
      <c r="AZ184" s="38"/>
      <c r="BA184" s="38"/>
      <c r="BB184" s="38"/>
      <c r="BC184" s="38"/>
    </row>
    <row r="185" spans="2:55" x14ac:dyDescent="0.25">
      <c r="B185" s="17"/>
      <c r="G185" s="32"/>
      <c r="J185" s="31" t="str">
        <f t="shared" si="28"/>
        <v/>
      </c>
      <c r="K185" s="32"/>
      <c r="N185" s="31" t="str">
        <f t="shared" si="29"/>
        <v/>
      </c>
      <c r="O185" s="33"/>
      <c r="P185" s="33"/>
      <c r="Q185" s="31" t="str">
        <f t="shared" si="30"/>
        <v/>
      </c>
      <c r="S185" s="34"/>
      <c r="T185" s="34" t="str">
        <f t="shared" si="31"/>
        <v/>
      </c>
      <c r="U185" s="34"/>
      <c r="V185" s="34" t="str">
        <f t="shared" si="32"/>
        <v/>
      </c>
      <c r="W185" s="34"/>
      <c r="X185" s="34" t="str">
        <f t="shared" si="33"/>
        <v/>
      </c>
      <c r="Y185" s="34"/>
      <c r="Z185" s="34" t="str">
        <f t="shared" si="34"/>
        <v/>
      </c>
      <c r="AA185" s="34"/>
      <c r="AB185" s="34" t="str">
        <f t="shared" si="35"/>
        <v/>
      </c>
      <c r="AC185" s="34"/>
      <c r="AD185" s="34" t="str">
        <f t="shared" si="36"/>
        <v/>
      </c>
      <c r="AE185" s="34"/>
      <c r="AF185" s="34" t="str">
        <f t="shared" si="37"/>
        <v/>
      </c>
      <c r="AG185" s="34"/>
      <c r="AH185" s="34" t="str">
        <f t="shared" si="38"/>
        <v/>
      </c>
      <c r="AI185" s="34"/>
      <c r="AJ185" s="34" t="str">
        <f t="shared" si="39"/>
        <v/>
      </c>
      <c r="AK185" s="34"/>
      <c r="AL185" s="34" t="str">
        <f t="shared" si="40"/>
        <v/>
      </c>
      <c r="AM185" s="34"/>
      <c r="AN185" s="34" t="str">
        <f t="shared" si="41"/>
        <v/>
      </c>
      <c r="AO185" s="35"/>
      <c r="AQ185" s="31"/>
      <c r="AR185" s="31"/>
      <c r="AS185" s="31"/>
      <c r="AT185" s="31"/>
      <c r="AU185" s="36"/>
      <c r="AV185" s="36"/>
      <c r="AW185" s="37"/>
      <c r="AX185" s="31"/>
      <c r="AY185" s="31"/>
      <c r="AZ185" s="38"/>
      <c r="BA185" s="38"/>
      <c r="BB185" s="38"/>
      <c r="BC185" s="38"/>
    </row>
    <row r="186" spans="2:55" x14ac:dyDescent="0.25">
      <c r="B186" s="17"/>
      <c r="G186" s="32"/>
      <c r="J186" s="31" t="str">
        <f t="shared" si="28"/>
        <v/>
      </c>
      <c r="K186" s="32"/>
      <c r="N186" s="31" t="str">
        <f t="shared" si="29"/>
        <v/>
      </c>
      <c r="O186" s="33"/>
      <c r="P186" s="33"/>
      <c r="Q186" s="31" t="str">
        <f t="shared" si="30"/>
        <v/>
      </c>
      <c r="S186" s="34"/>
      <c r="T186" s="34" t="str">
        <f t="shared" si="31"/>
        <v/>
      </c>
      <c r="U186" s="34"/>
      <c r="V186" s="34" t="str">
        <f t="shared" si="32"/>
        <v/>
      </c>
      <c r="W186" s="34"/>
      <c r="X186" s="34" t="str">
        <f t="shared" si="33"/>
        <v/>
      </c>
      <c r="Y186" s="34"/>
      <c r="Z186" s="34" t="str">
        <f t="shared" si="34"/>
        <v/>
      </c>
      <c r="AA186" s="34"/>
      <c r="AB186" s="34" t="str">
        <f t="shared" si="35"/>
        <v/>
      </c>
      <c r="AC186" s="34"/>
      <c r="AD186" s="34" t="str">
        <f t="shared" si="36"/>
        <v/>
      </c>
      <c r="AE186" s="34"/>
      <c r="AF186" s="34" t="str">
        <f t="shared" si="37"/>
        <v/>
      </c>
      <c r="AG186" s="34"/>
      <c r="AH186" s="34" t="str">
        <f t="shared" si="38"/>
        <v/>
      </c>
      <c r="AI186" s="34"/>
      <c r="AJ186" s="34" t="str">
        <f t="shared" si="39"/>
        <v/>
      </c>
      <c r="AK186" s="34"/>
      <c r="AL186" s="34" t="str">
        <f t="shared" si="40"/>
        <v/>
      </c>
      <c r="AM186" s="34"/>
      <c r="AN186" s="34" t="str">
        <f t="shared" si="41"/>
        <v/>
      </c>
      <c r="AO186" s="35"/>
      <c r="AQ186" s="31"/>
      <c r="AR186" s="31"/>
      <c r="AS186" s="31"/>
      <c r="AT186" s="31"/>
      <c r="AU186" s="36"/>
      <c r="AV186" s="36"/>
      <c r="AW186" s="37"/>
      <c r="AX186" s="31"/>
      <c r="AY186" s="31"/>
      <c r="AZ186" s="38"/>
      <c r="BA186" s="38"/>
      <c r="BB186" s="38"/>
      <c r="BC186" s="38"/>
    </row>
    <row r="187" spans="2:55" x14ac:dyDescent="0.25">
      <c r="B187" s="17"/>
      <c r="G187" s="32"/>
      <c r="J187" s="31" t="str">
        <f t="shared" si="28"/>
        <v/>
      </c>
      <c r="K187" s="32"/>
      <c r="N187" s="31" t="str">
        <f t="shared" si="29"/>
        <v/>
      </c>
      <c r="O187" s="33"/>
      <c r="P187" s="33"/>
      <c r="Q187" s="31" t="str">
        <f t="shared" si="30"/>
        <v/>
      </c>
      <c r="S187" s="34"/>
      <c r="T187" s="34" t="str">
        <f t="shared" si="31"/>
        <v/>
      </c>
      <c r="U187" s="34"/>
      <c r="V187" s="34" t="str">
        <f t="shared" si="32"/>
        <v/>
      </c>
      <c r="W187" s="34"/>
      <c r="X187" s="34" t="str">
        <f t="shared" si="33"/>
        <v/>
      </c>
      <c r="Y187" s="34"/>
      <c r="Z187" s="34" t="str">
        <f t="shared" si="34"/>
        <v/>
      </c>
      <c r="AA187" s="34"/>
      <c r="AB187" s="34" t="str">
        <f t="shared" si="35"/>
        <v/>
      </c>
      <c r="AC187" s="34"/>
      <c r="AD187" s="34" t="str">
        <f t="shared" si="36"/>
        <v/>
      </c>
      <c r="AE187" s="34"/>
      <c r="AF187" s="34" t="str">
        <f t="shared" si="37"/>
        <v/>
      </c>
      <c r="AG187" s="34"/>
      <c r="AH187" s="34" t="str">
        <f t="shared" si="38"/>
        <v/>
      </c>
      <c r="AI187" s="34"/>
      <c r="AJ187" s="34" t="str">
        <f t="shared" si="39"/>
        <v/>
      </c>
      <c r="AK187" s="34"/>
      <c r="AL187" s="34" t="str">
        <f t="shared" si="40"/>
        <v/>
      </c>
      <c r="AM187" s="34"/>
      <c r="AN187" s="34" t="str">
        <f t="shared" si="41"/>
        <v/>
      </c>
      <c r="AO187" s="35"/>
      <c r="AQ187" s="31"/>
      <c r="AR187" s="31"/>
      <c r="AS187" s="31"/>
      <c r="AT187" s="31"/>
      <c r="AU187" s="36"/>
      <c r="AV187" s="36"/>
      <c r="AW187" s="37"/>
      <c r="AX187" s="31"/>
      <c r="AY187" s="31"/>
      <c r="AZ187" s="38"/>
      <c r="BA187" s="38"/>
      <c r="BB187" s="38"/>
      <c r="BC187" s="38"/>
    </row>
    <row r="188" spans="2:55" x14ac:dyDescent="0.25">
      <c r="B188" s="17"/>
      <c r="G188" s="32"/>
      <c r="J188" s="31" t="str">
        <f t="shared" si="28"/>
        <v/>
      </c>
      <c r="K188" s="32"/>
      <c r="N188" s="31" t="str">
        <f t="shared" si="29"/>
        <v/>
      </c>
      <c r="O188" s="33"/>
      <c r="P188" s="33"/>
      <c r="Q188" s="31" t="str">
        <f t="shared" si="30"/>
        <v/>
      </c>
      <c r="S188" s="34"/>
      <c r="T188" s="34" t="str">
        <f t="shared" si="31"/>
        <v/>
      </c>
      <c r="U188" s="34"/>
      <c r="V188" s="34" t="str">
        <f t="shared" si="32"/>
        <v/>
      </c>
      <c r="W188" s="34"/>
      <c r="X188" s="34" t="str">
        <f t="shared" si="33"/>
        <v/>
      </c>
      <c r="Y188" s="34"/>
      <c r="Z188" s="34" t="str">
        <f t="shared" si="34"/>
        <v/>
      </c>
      <c r="AA188" s="34"/>
      <c r="AB188" s="34" t="str">
        <f t="shared" si="35"/>
        <v/>
      </c>
      <c r="AC188" s="34"/>
      <c r="AD188" s="34" t="str">
        <f t="shared" si="36"/>
        <v/>
      </c>
      <c r="AE188" s="34"/>
      <c r="AF188" s="34" t="str">
        <f t="shared" si="37"/>
        <v/>
      </c>
      <c r="AG188" s="34"/>
      <c r="AH188" s="34" t="str">
        <f t="shared" si="38"/>
        <v/>
      </c>
      <c r="AI188" s="34"/>
      <c r="AJ188" s="34" t="str">
        <f t="shared" si="39"/>
        <v/>
      </c>
      <c r="AK188" s="34"/>
      <c r="AL188" s="34" t="str">
        <f t="shared" si="40"/>
        <v/>
      </c>
      <c r="AM188" s="34"/>
      <c r="AN188" s="34" t="str">
        <f t="shared" si="41"/>
        <v/>
      </c>
      <c r="AO188" s="35"/>
      <c r="AQ188" s="31"/>
      <c r="AR188" s="31"/>
      <c r="AS188" s="31"/>
      <c r="AT188" s="31"/>
      <c r="AU188" s="36"/>
      <c r="AV188" s="36"/>
      <c r="AW188" s="37"/>
      <c r="AX188" s="31"/>
      <c r="AY188" s="31"/>
      <c r="AZ188" s="38"/>
      <c r="BA188" s="38"/>
      <c r="BB188" s="38"/>
      <c r="BC188" s="38"/>
    </row>
    <row r="189" spans="2:55" x14ac:dyDescent="0.25">
      <c r="B189" s="17"/>
      <c r="G189" s="32"/>
      <c r="J189" s="31" t="str">
        <f t="shared" si="28"/>
        <v/>
      </c>
      <c r="K189" s="32"/>
      <c r="N189" s="31" t="str">
        <f t="shared" si="29"/>
        <v/>
      </c>
      <c r="O189" s="33"/>
      <c r="P189" s="33"/>
      <c r="Q189" s="31" t="str">
        <f t="shared" si="30"/>
        <v/>
      </c>
      <c r="S189" s="34"/>
      <c r="T189" s="34" t="str">
        <f t="shared" si="31"/>
        <v/>
      </c>
      <c r="U189" s="34"/>
      <c r="V189" s="34" t="str">
        <f t="shared" si="32"/>
        <v/>
      </c>
      <c r="W189" s="34"/>
      <c r="X189" s="34" t="str">
        <f t="shared" si="33"/>
        <v/>
      </c>
      <c r="Y189" s="34"/>
      <c r="Z189" s="34" t="str">
        <f t="shared" si="34"/>
        <v/>
      </c>
      <c r="AA189" s="34"/>
      <c r="AB189" s="34" t="str">
        <f t="shared" si="35"/>
        <v/>
      </c>
      <c r="AC189" s="34"/>
      <c r="AD189" s="34" t="str">
        <f t="shared" si="36"/>
        <v/>
      </c>
      <c r="AE189" s="34"/>
      <c r="AF189" s="34" t="str">
        <f t="shared" si="37"/>
        <v/>
      </c>
      <c r="AG189" s="34"/>
      <c r="AH189" s="34" t="str">
        <f t="shared" si="38"/>
        <v/>
      </c>
      <c r="AI189" s="34"/>
      <c r="AJ189" s="34" t="str">
        <f t="shared" si="39"/>
        <v/>
      </c>
      <c r="AK189" s="34"/>
      <c r="AL189" s="34" t="str">
        <f t="shared" si="40"/>
        <v/>
      </c>
      <c r="AM189" s="34"/>
      <c r="AN189" s="34" t="str">
        <f t="shared" si="41"/>
        <v/>
      </c>
      <c r="AO189" s="35"/>
      <c r="AQ189" s="31"/>
      <c r="AR189" s="31"/>
      <c r="AS189" s="31"/>
      <c r="AT189" s="31"/>
      <c r="AU189" s="36"/>
      <c r="AV189" s="36"/>
      <c r="AW189" s="37"/>
      <c r="AX189" s="31"/>
      <c r="AY189" s="31"/>
      <c r="AZ189" s="38"/>
      <c r="BA189" s="38"/>
      <c r="BB189" s="38"/>
      <c r="BC189" s="38"/>
    </row>
    <row r="190" spans="2:55" x14ac:dyDescent="0.25">
      <c r="B190" s="17"/>
      <c r="G190" s="32"/>
      <c r="J190" s="31" t="str">
        <f t="shared" si="28"/>
        <v/>
      </c>
      <c r="K190" s="32"/>
      <c r="N190" s="31" t="str">
        <f t="shared" si="29"/>
        <v/>
      </c>
      <c r="O190" s="33"/>
      <c r="P190" s="33"/>
      <c r="Q190" s="31" t="str">
        <f t="shared" si="30"/>
        <v/>
      </c>
      <c r="S190" s="34"/>
      <c r="T190" s="34" t="str">
        <f t="shared" si="31"/>
        <v/>
      </c>
      <c r="U190" s="34"/>
      <c r="V190" s="34" t="str">
        <f t="shared" si="32"/>
        <v/>
      </c>
      <c r="W190" s="34"/>
      <c r="X190" s="34" t="str">
        <f t="shared" si="33"/>
        <v/>
      </c>
      <c r="Y190" s="34"/>
      <c r="Z190" s="34" t="str">
        <f t="shared" si="34"/>
        <v/>
      </c>
      <c r="AA190" s="34"/>
      <c r="AB190" s="34" t="str">
        <f t="shared" si="35"/>
        <v/>
      </c>
      <c r="AC190" s="34"/>
      <c r="AD190" s="34" t="str">
        <f t="shared" si="36"/>
        <v/>
      </c>
      <c r="AE190" s="34"/>
      <c r="AF190" s="34" t="str">
        <f t="shared" si="37"/>
        <v/>
      </c>
      <c r="AG190" s="34"/>
      <c r="AH190" s="34" t="str">
        <f t="shared" si="38"/>
        <v/>
      </c>
      <c r="AI190" s="34"/>
      <c r="AJ190" s="34" t="str">
        <f t="shared" si="39"/>
        <v/>
      </c>
      <c r="AK190" s="34"/>
      <c r="AL190" s="34" t="str">
        <f t="shared" si="40"/>
        <v/>
      </c>
      <c r="AM190" s="34"/>
      <c r="AN190" s="34" t="str">
        <f t="shared" si="41"/>
        <v/>
      </c>
      <c r="AO190" s="35"/>
      <c r="AQ190" s="31"/>
      <c r="AR190" s="31"/>
      <c r="AS190" s="31"/>
      <c r="AT190" s="31"/>
      <c r="AU190" s="36"/>
      <c r="AV190" s="36"/>
      <c r="AW190" s="37"/>
      <c r="AX190" s="31"/>
      <c r="AY190" s="31"/>
      <c r="AZ190" s="38"/>
      <c r="BA190" s="38"/>
      <c r="BB190" s="38"/>
      <c r="BC190" s="38"/>
    </row>
    <row r="191" spans="2:55" x14ac:dyDescent="0.25">
      <c r="B191" s="17"/>
      <c r="G191" s="32"/>
      <c r="J191" s="31" t="str">
        <f t="shared" si="28"/>
        <v/>
      </c>
      <c r="K191" s="32"/>
      <c r="N191" s="31" t="str">
        <f t="shared" si="29"/>
        <v/>
      </c>
      <c r="O191" s="33"/>
      <c r="P191" s="33"/>
      <c r="Q191" s="31" t="str">
        <f t="shared" si="30"/>
        <v/>
      </c>
      <c r="S191" s="34"/>
      <c r="T191" s="34" t="str">
        <f t="shared" si="31"/>
        <v/>
      </c>
      <c r="U191" s="34"/>
      <c r="V191" s="34" t="str">
        <f t="shared" si="32"/>
        <v/>
      </c>
      <c r="W191" s="34"/>
      <c r="X191" s="34" t="str">
        <f t="shared" si="33"/>
        <v/>
      </c>
      <c r="Y191" s="34"/>
      <c r="Z191" s="34" t="str">
        <f t="shared" si="34"/>
        <v/>
      </c>
      <c r="AA191" s="34"/>
      <c r="AB191" s="34" t="str">
        <f t="shared" si="35"/>
        <v/>
      </c>
      <c r="AC191" s="34"/>
      <c r="AD191" s="34" t="str">
        <f t="shared" si="36"/>
        <v/>
      </c>
      <c r="AE191" s="34"/>
      <c r="AF191" s="34" t="str">
        <f t="shared" si="37"/>
        <v/>
      </c>
      <c r="AG191" s="34"/>
      <c r="AH191" s="34" t="str">
        <f t="shared" si="38"/>
        <v/>
      </c>
      <c r="AI191" s="34"/>
      <c r="AJ191" s="34" t="str">
        <f t="shared" si="39"/>
        <v/>
      </c>
      <c r="AK191" s="34"/>
      <c r="AL191" s="34" t="str">
        <f t="shared" si="40"/>
        <v/>
      </c>
      <c r="AM191" s="34"/>
      <c r="AN191" s="34" t="str">
        <f t="shared" si="41"/>
        <v/>
      </c>
      <c r="AO191" s="35"/>
      <c r="AQ191" s="31"/>
      <c r="AR191" s="31"/>
      <c r="AS191" s="31"/>
      <c r="AT191" s="31"/>
      <c r="AU191" s="36"/>
      <c r="AV191" s="36"/>
      <c r="AW191" s="37"/>
      <c r="AX191" s="31"/>
      <c r="AY191" s="31"/>
      <c r="AZ191" s="38"/>
      <c r="BA191" s="38"/>
      <c r="BB191" s="38"/>
      <c r="BC191" s="38"/>
    </row>
    <row r="192" spans="2:55" x14ac:dyDescent="0.25">
      <c r="B192" s="17"/>
      <c r="G192" s="32"/>
      <c r="J192" s="31" t="str">
        <f t="shared" si="28"/>
        <v/>
      </c>
      <c r="K192" s="32"/>
      <c r="N192" s="31" t="str">
        <f t="shared" si="29"/>
        <v/>
      </c>
      <c r="O192" s="33"/>
      <c r="P192" s="33"/>
      <c r="Q192" s="31" t="str">
        <f t="shared" si="30"/>
        <v/>
      </c>
      <c r="S192" s="34"/>
      <c r="T192" s="34" t="str">
        <f t="shared" si="31"/>
        <v/>
      </c>
      <c r="U192" s="34"/>
      <c r="V192" s="34" t="str">
        <f t="shared" si="32"/>
        <v/>
      </c>
      <c r="W192" s="34"/>
      <c r="X192" s="34" t="str">
        <f t="shared" si="33"/>
        <v/>
      </c>
      <c r="Y192" s="34"/>
      <c r="Z192" s="34" t="str">
        <f t="shared" si="34"/>
        <v/>
      </c>
      <c r="AA192" s="34"/>
      <c r="AB192" s="34" t="str">
        <f t="shared" si="35"/>
        <v/>
      </c>
      <c r="AC192" s="34"/>
      <c r="AD192" s="34" t="str">
        <f t="shared" si="36"/>
        <v/>
      </c>
      <c r="AE192" s="34"/>
      <c r="AF192" s="34" t="str">
        <f t="shared" si="37"/>
        <v/>
      </c>
      <c r="AG192" s="34"/>
      <c r="AH192" s="34" t="str">
        <f t="shared" si="38"/>
        <v/>
      </c>
      <c r="AI192" s="34"/>
      <c r="AJ192" s="34" t="str">
        <f t="shared" si="39"/>
        <v/>
      </c>
      <c r="AK192" s="34"/>
      <c r="AL192" s="34" t="str">
        <f t="shared" si="40"/>
        <v/>
      </c>
      <c r="AM192" s="34"/>
      <c r="AN192" s="34" t="str">
        <f t="shared" si="41"/>
        <v/>
      </c>
      <c r="AO192" s="35"/>
      <c r="AQ192" s="31"/>
      <c r="AR192" s="31"/>
      <c r="AS192" s="31"/>
      <c r="AT192" s="31"/>
      <c r="AU192" s="36"/>
      <c r="AV192" s="36"/>
      <c r="AW192" s="37"/>
      <c r="AX192" s="31"/>
      <c r="AY192" s="31"/>
      <c r="AZ192" s="38"/>
      <c r="BA192" s="38"/>
      <c r="BB192" s="38"/>
      <c r="BC192" s="38"/>
    </row>
    <row r="193" spans="2:55" x14ac:dyDescent="0.25">
      <c r="B193" s="17"/>
      <c r="G193" s="32"/>
      <c r="J193" s="31" t="str">
        <f t="shared" si="28"/>
        <v/>
      </c>
      <c r="K193" s="32"/>
      <c r="N193" s="31" t="str">
        <f t="shared" si="29"/>
        <v/>
      </c>
      <c r="O193" s="33"/>
      <c r="P193" s="33"/>
      <c r="Q193" s="31" t="str">
        <f t="shared" si="30"/>
        <v/>
      </c>
      <c r="S193" s="34"/>
      <c r="T193" s="34" t="str">
        <f t="shared" si="31"/>
        <v/>
      </c>
      <c r="U193" s="34"/>
      <c r="V193" s="34" t="str">
        <f t="shared" si="32"/>
        <v/>
      </c>
      <c r="W193" s="34"/>
      <c r="X193" s="34" t="str">
        <f t="shared" si="33"/>
        <v/>
      </c>
      <c r="Y193" s="34"/>
      <c r="Z193" s="34" t="str">
        <f t="shared" si="34"/>
        <v/>
      </c>
      <c r="AA193" s="34"/>
      <c r="AB193" s="34" t="str">
        <f t="shared" si="35"/>
        <v/>
      </c>
      <c r="AC193" s="34"/>
      <c r="AD193" s="34" t="str">
        <f t="shared" si="36"/>
        <v/>
      </c>
      <c r="AE193" s="34"/>
      <c r="AF193" s="34" t="str">
        <f t="shared" si="37"/>
        <v/>
      </c>
      <c r="AG193" s="34"/>
      <c r="AH193" s="34" t="str">
        <f t="shared" si="38"/>
        <v/>
      </c>
      <c r="AI193" s="34"/>
      <c r="AJ193" s="34" t="str">
        <f t="shared" si="39"/>
        <v/>
      </c>
      <c r="AK193" s="34"/>
      <c r="AL193" s="34" t="str">
        <f t="shared" si="40"/>
        <v/>
      </c>
      <c r="AM193" s="34"/>
      <c r="AN193" s="34" t="str">
        <f t="shared" si="41"/>
        <v/>
      </c>
      <c r="AO193" s="35"/>
      <c r="AQ193" s="31"/>
      <c r="AR193" s="31"/>
      <c r="AS193" s="31"/>
      <c r="AT193" s="31"/>
      <c r="AU193" s="36"/>
      <c r="AV193" s="36"/>
      <c r="AW193" s="37"/>
      <c r="AX193" s="31"/>
      <c r="AY193" s="31"/>
      <c r="AZ193" s="38"/>
      <c r="BA193" s="38"/>
      <c r="BB193" s="38"/>
      <c r="BC193" s="38"/>
    </row>
    <row r="194" spans="2:55" x14ac:dyDescent="0.25">
      <c r="B194" s="17"/>
      <c r="G194" s="32"/>
      <c r="J194" s="31" t="str">
        <f t="shared" si="28"/>
        <v/>
      </c>
      <c r="K194" s="32"/>
      <c r="N194" s="31" t="str">
        <f t="shared" si="29"/>
        <v/>
      </c>
      <c r="O194" s="33"/>
      <c r="P194" s="33"/>
      <c r="Q194" s="31" t="str">
        <f t="shared" si="30"/>
        <v/>
      </c>
      <c r="S194" s="34"/>
      <c r="T194" s="34" t="str">
        <f t="shared" si="31"/>
        <v/>
      </c>
      <c r="U194" s="34"/>
      <c r="V194" s="34" t="str">
        <f t="shared" si="32"/>
        <v/>
      </c>
      <c r="W194" s="34"/>
      <c r="X194" s="34" t="str">
        <f t="shared" si="33"/>
        <v/>
      </c>
      <c r="Y194" s="34"/>
      <c r="Z194" s="34" t="str">
        <f t="shared" si="34"/>
        <v/>
      </c>
      <c r="AA194" s="34"/>
      <c r="AB194" s="34" t="str">
        <f t="shared" si="35"/>
        <v/>
      </c>
      <c r="AC194" s="34"/>
      <c r="AD194" s="34" t="str">
        <f t="shared" si="36"/>
        <v/>
      </c>
      <c r="AE194" s="34"/>
      <c r="AF194" s="34" t="str">
        <f t="shared" si="37"/>
        <v/>
      </c>
      <c r="AG194" s="34"/>
      <c r="AH194" s="34" t="str">
        <f t="shared" si="38"/>
        <v/>
      </c>
      <c r="AI194" s="34"/>
      <c r="AJ194" s="34" t="str">
        <f t="shared" si="39"/>
        <v/>
      </c>
      <c r="AK194" s="34"/>
      <c r="AL194" s="34" t="str">
        <f t="shared" si="40"/>
        <v/>
      </c>
      <c r="AM194" s="34"/>
      <c r="AN194" s="34" t="str">
        <f t="shared" si="41"/>
        <v/>
      </c>
      <c r="AO194" s="35"/>
      <c r="AQ194" s="31"/>
      <c r="AR194" s="31"/>
      <c r="AS194" s="31"/>
      <c r="AT194" s="31"/>
      <c r="AU194" s="36"/>
      <c r="AV194" s="36"/>
      <c r="AW194" s="37"/>
      <c r="AX194" s="31"/>
      <c r="AY194" s="31"/>
      <c r="AZ194" s="38"/>
      <c r="BA194" s="38"/>
      <c r="BB194" s="38"/>
      <c r="BC194" s="38"/>
    </row>
    <row r="195" spans="2:55" x14ac:dyDescent="0.25">
      <c r="B195" s="17"/>
      <c r="G195" s="32"/>
      <c r="J195" s="31" t="str">
        <f t="shared" si="28"/>
        <v/>
      </c>
      <c r="K195" s="32"/>
      <c r="N195" s="31" t="str">
        <f t="shared" si="29"/>
        <v/>
      </c>
      <c r="O195" s="33"/>
      <c r="P195" s="33"/>
      <c r="Q195" s="31" t="str">
        <f t="shared" si="30"/>
        <v/>
      </c>
      <c r="S195" s="34"/>
      <c r="T195" s="34" t="str">
        <f t="shared" si="31"/>
        <v/>
      </c>
      <c r="U195" s="34"/>
      <c r="V195" s="34" t="str">
        <f t="shared" si="32"/>
        <v/>
      </c>
      <c r="W195" s="34"/>
      <c r="X195" s="34" t="str">
        <f t="shared" si="33"/>
        <v/>
      </c>
      <c r="Y195" s="34"/>
      <c r="Z195" s="34" t="str">
        <f t="shared" si="34"/>
        <v/>
      </c>
      <c r="AA195" s="34"/>
      <c r="AB195" s="34" t="str">
        <f t="shared" si="35"/>
        <v/>
      </c>
      <c r="AC195" s="34"/>
      <c r="AD195" s="34" t="str">
        <f t="shared" si="36"/>
        <v/>
      </c>
      <c r="AE195" s="34"/>
      <c r="AF195" s="34" t="str">
        <f t="shared" si="37"/>
        <v/>
      </c>
      <c r="AG195" s="34"/>
      <c r="AH195" s="34" t="str">
        <f t="shared" si="38"/>
        <v/>
      </c>
      <c r="AI195" s="34"/>
      <c r="AJ195" s="34" t="str">
        <f t="shared" si="39"/>
        <v/>
      </c>
      <c r="AK195" s="34"/>
      <c r="AL195" s="34" t="str">
        <f t="shared" si="40"/>
        <v/>
      </c>
      <c r="AM195" s="34"/>
      <c r="AN195" s="34" t="str">
        <f t="shared" si="41"/>
        <v/>
      </c>
      <c r="AO195" s="35"/>
      <c r="AQ195" s="31"/>
      <c r="AR195" s="31"/>
      <c r="AS195" s="31"/>
      <c r="AT195" s="31"/>
      <c r="AU195" s="36"/>
      <c r="AV195" s="36"/>
      <c r="AW195" s="37"/>
      <c r="AX195" s="31"/>
      <c r="AY195" s="31"/>
      <c r="AZ195" s="38"/>
      <c r="BA195" s="38"/>
      <c r="BB195" s="38"/>
      <c r="BC195" s="38"/>
    </row>
    <row r="196" spans="2:55" x14ac:dyDescent="0.25">
      <c r="B196" s="17"/>
      <c r="G196" s="32"/>
      <c r="J196" s="31" t="str">
        <f t="shared" si="28"/>
        <v/>
      </c>
      <c r="K196" s="32"/>
      <c r="N196" s="31" t="str">
        <f t="shared" si="29"/>
        <v/>
      </c>
      <c r="O196" s="33"/>
      <c r="P196" s="33"/>
      <c r="Q196" s="31" t="str">
        <f t="shared" si="30"/>
        <v/>
      </c>
      <c r="S196" s="34"/>
      <c r="T196" s="34" t="str">
        <f t="shared" si="31"/>
        <v/>
      </c>
      <c r="U196" s="34"/>
      <c r="V196" s="34" t="str">
        <f t="shared" si="32"/>
        <v/>
      </c>
      <c r="W196" s="34"/>
      <c r="X196" s="34" t="str">
        <f t="shared" si="33"/>
        <v/>
      </c>
      <c r="Y196" s="34"/>
      <c r="Z196" s="34" t="str">
        <f t="shared" si="34"/>
        <v/>
      </c>
      <c r="AA196" s="34"/>
      <c r="AB196" s="34" t="str">
        <f t="shared" si="35"/>
        <v/>
      </c>
      <c r="AC196" s="34"/>
      <c r="AD196" s="34" t="str">
        <f t="shared" si="36"/>
        <v/>
      </c>
      <c r="AE196" s="34"/>
      <c r="AF196" s="34" t="str">
        <f t="shared" si="37"/>
        <v/>
      </c>
      <c r="AG196" s="34"/>
      <c r="AH196" s="34" t="str">
        <f t="shared" si="38"/>
        <v/>
      </c>
      <c r="AI196" s="34"/>
      <c r="AJ196" s="34" t="str">
        <f t="shared" si="39"/>
        <v/>
      </c>
      <c r="AK196" s="34"/>
      <c r="AL196" s="34" t="str">
        <f t="shared" si="40"/>
        <v/>
      </c>
      <c r="AM196" s="34"/>
      <c r="AN196" s="34" t="str">
        <f t="shared" si="41"/>
        <v/>
      </c>
      <c r="AO196" s="35"/>
      <c r="AQ196" s="31"/>
      <c r="AR196" s="31"/>
      <c r="AS196" s="31"/>
      <c r="AT196" s="31"/>
      <c r="AU196" s="36"/>
      <c r="AV196" s="36"/>
      <c r="AW196" s="37"/>
      <c r="AX196" s="31"/>
      <c r="AY196" s="31"/>
      <c r="AZ196" s="38"/>
      <c r="BA196" s="38"/>
      <c r="BB196" s="38"/>
      <c r="BC196" s="38"/>
    </row>
    <row r="197" spans="2:55" x14ac:dyDescent="0.25">
      <c r="B197" s="17"/>
      <c r="G197" s="32"/>
      <c r="J197" s="31" t="str">
        <f t="shared" si="28"/>
        <v/>
      </c>
      <c r="K197" s="32"/>
      <c r="N197" s="31" t="str">
        <f t="shared" si="29"/>
        <v/>
      </c>
      <c r="O197" s="33"/>
      <c r="P197" s="33"/>
      <c r="Q197" s="31" t="str">
        <f t="shared" si="30"/>
        <v/>
      </c>
      <c r="S197" s="34"/>
      <c r="T197" s="34" t="str">
        <f t="shared" si="31"/>
        <v/>
      </c>
      <c r="U197" s="34"/>
      <c r="V197" s="34" t="str">
        <f t="shared" si="32"/>
        <v/>
      </c>
      <c r="W197" s="34"/>
      <c r="X197" s="34" t="str">
        <f t="shared" si="33"/>
        <v/>
      </c>
      <c r="Y197" s="34"/>
      <c r="Z197" s="34" t="str">
        <f t="shared" si="34"/>
        <v/>
      </c>
      <c r="AA197" s="34"/>
      <c r="AB197" s="34" t="str">
        <f t="shared" si="35"/>
        <v/>
      </c>
      <c r="AC197" s="34"/>
      <c r="AD197" s="34" t="str">
        <f t="shared" si="36"/>
        <v/>
      </c>
      <c r="AE197" s="34"/>
      <c r="AF197" s="34" t="str">
        <f t="shared" si="37"/>
        <v/>
      </c>
      <c r="AG197" s="34"/>
      <c r="AH197" s="34" t="str">
        <f t="shared" si="38"/>
        <v/>
      </c>
      <c r="AI197" s="34"/>
      <c r="AJ197" s="34" t="str">
        <f t="shared" si="39"/>
        <v/>
      </c>
      <c r="AK197" s="34"/>
      <c r="AL197" s="34" t="str">
        <f t="shared" si="40"/>
        <v/>
      </c>
      <c r="AM197" s="34"/>
      <c r="AN197" s="34" t="str">
        <f t="shared" si="41"/>
        <v/>
      </c>
      <c r="AO197" s="35"/>
      <c r="AQ197" s="31"/>
      <c r="AR197" s="31"/>
      <c r="AS197" s="31"/>
      <c r="AT197" s="31"/>
      <c r="AU197" s="36"/>
      <c r="AV197" s="36"/>
      <c r="AW197" s="37"/>
      <c r="AX197" s="31"/>
      <c r="AY197" s="31"/>
      <c r="AZ197" s="32"/>
      <c r="BA197" s="32"/>
      <c r="BB197" s="32"/>
      <c r="BC197" s="38"/>
    </row>
    <row r="198" spans="2:55" x14ac:dyDescent="0.25">
      <c r="B198" s="17"/>
      <c r="G198" s="32"/>
      <c r="J198" s="31" t="str">
        <f t="shared" si="28"/>
        <v/>
      </c>
      <c r="K198" s="32"/>
      <c r="N198" s="31" t="str">
        <f t="shared" si="29"/>
        <v/>
      </c>
      <c r="O198" s="33"/>
      <c r="P198" s="33"/>
      <c r="Q198" s="31" t="str">
        <f t="shared" si="30"/>
        <v/>
      </c>
      <c r="S198" s="34"/>
      <c r="T198" s="34" t="str">
        <f t="shared" si="31"/>
        <v/>
      </c>
      <c r="U198" s="34"/>
      <c r="V198" s="34" t="str">
        <f t="shared" si="32"/>
        <v/>
      </c>
      <c r="W198" s="34"/>
      <c r="X198" s="34" t="str">
        <f t="shared" si="33"/>
        <v/>
      </c>
      <c r="Y198" s="34"/>
      <c r="Z198" s="34" t="str">
        <f t="shared" si="34"/>
        <v/>
      </c>
      <c r="AA198" s="34"/>
      <c r="AB198" s="34" t="str">
        <f t="shared" si="35"/>
        <v/>
      </c>
      <c r="AC198" s="34"/>
      <c r="AD198" s="34" t="str">
        <f t="shared" si="36"/>
        <v/>
      </c>
      <c r="AE198" s="34"/>
      <c r="AF198" s="34" t="str">
        <f t="shared" si="37"/>
        <v/>
      </c>
      <c r="AG198" s="34"/>
      <c r="AH198" s="34" t="str">
        <f t="shared" si="38"/>
        <v/>
      </c>
      <c r="AI198" s="34"/>
      <c r="AJ198" s="34" t="str">
        <f t="shared" si="39"/>
        <v/>
      </c>
      <c r="AK198" s="34"/>
      <c r="AL198" s="34" t="str">
        <f t="shared" si="40"/>
        <v/>
      </c>
      <c r="AM198" s="34"/>
      <c r="AN198" s="34" t="str">
        <f t="shared" si="41"/>
        <v/>
      </c>
      <c r="AO198" s="35"/>
      <c r="AQ198" s="31"/>
      <c r="AR198" s="31"/>
      <c r="AS198" s="31"/>
      <c r="AT198" s="31"/>
      <c r="AU198" s="36"/>
      <c r="AV198" s="36"/>
      <c r="AW198" s="37"/>
      <c r="AX198" s="31"/>
      <c r="AY198" s="31"/>
      <c r="AZ198" s="32"/>
      <c r="BA198" s="32"/>
      <c r="BB198" s="32"/>
      <c r="BC198" s="38"/>
    </row>
    <row r="199" spans="2:55" x14ac:dyDescent="0.25">
      <c r="B199" s="17"/>
      <c r="G199" s="32"/>
      <c r="J199" s="31" t="str">
        <f t="shared" si="28"/>
        <v/>
      </c>
      <c r="K199" s="32"/>
      <c r="N199" s="31" t="str">
        <f t="shared" si="29"/>
        <v/>
      </c>
      <c r="O199" s="33"/>
      <c r="P199" s="33"/>
      <c r="Q199" s="31" t="str">
        <f t="shared" si="30"/>
        <v/>
      </c>
      <c r="S199" s="34"/>
      <c r="T199" s="34" t="str">
        <f t="shared" si="31"/>
        <v/>
      </c>
      <c r="U199" s="34"/>
      <c r="V199" s="34" t="str">
        <f t="shared" si="32"/>
        <v/>
      </c>
      <c r="W199" s="34"/>
      <c r="X199" s="34" t="str">
        <f t="shared" si="33"/>
        <v/>
      </c>
      <c r="Y199" s="34"/>
      <c r="Z199" s="34" t="str">
        <f t="shared" si="34"/>
        <v/>
      </c>
      <c r="AA199" s="34"/>
      <c r="AB199" s="34" t="str">
        <f t="shared" si="35"/>
        <v/>
      </c>
      <c r="AC199" s="34"/>
      <c r="AD199" s="34" t="str">
        <f t="shared" si="36"/>
        <v/>
      </c>
      <c r="AE199" s="34"/>
      <c r="AF199" s="34" t="str">
        <f t="shared" si="37"/>
        <v/>
      </c>
      <c r="AG199" s="34"/>
      <c r="AH199" s="34" t="str">
        <f t="shared" si="38"/>
        <v/>
      </c>
      <c r="AI199" s="34"/>
      <c r="AJ199" s="34" t="str">
        <f t="shared" si="39"/>
        <v/>
      </c>
      <c r="AK199" s="34"/>
      <c r="AL199" s="34" t="str">
        <f t="shared" si="40"/>
        <v/>
      </c>
      <c r="AM199" s="34"/>
      <c r="AN199" s="34" t="str">
        <f t="shared" si="41"/>
        <v/>
      </c>
      <c r="AO199" s="35"/>
      <c r="AQ199" s="31"/>
      <c r="AR199" s="31"/>
      <c r="AS199" s="31"/>
      <c r="AT199" s="31"/>
      <c r="AU199" s="36"/>
      <c r="AV199" s="36"/>
      <c r="AW199" s="37"/>
      <c r="AX199" s="31"/>
      <c r="AY199" s="31"/>
      <c r="AZ199" s="32"/>
      <c r="BA199" s="32"/>
      <c r="BB199" s="32"/>
      <c r="BC199" s="38"/>
    </row>
    <row r="200" spans="2:55" x14ac:dyDescent="0.25">
      <c r="B200" s="17"/>
      <c r="G200" s="32"/>
      <c r="J200" s="31" t="str">
        <f t="shared" si="28"/>
        <v/>
      </c>
      <c r="K200" s="32"/>
      <c r="N200" s="31" t="str">
        <f t="shared" si="29"/>
        <v/>
      </c>
      <c r="O200" s="33"/>
      <c r="P200" s="33"/>
      <c r="Q200" s="31" t="str">
        <f t="shared" si="30"/>
        <v/>
      </c>
      <c r="S200" s="34"/>
      <c r="T200" s="34" t="str">
        <f t="shared" si="31"/>
        <v/>
      </c>
      <c r="U200" s="34"/>
      <c r="V200" s="34" t="str">
        <f t="shared" si="32"/>
        <v/>
      </c>
      <c r="W200" s="34"/>
      <c r="X200" s="34" t="str">
        <f t="shared" si="33"/>
        <v/>
      </c>
      <c r="Y200" s="34"/>
      <c r="Z200" s="34" t="str">
        <f t="shared" si="34"/>
        <v/>
      </c>
      <c r="AA200" s="34"/>
      <c r="AB200" s="34" t="str">
        <f t="shared" si="35"/>
        <v/>
      </c>
      <c r="AC200" s="34"/>
      <c r="AD200" s="34" t="str">
        <f t="shared" si="36"/>
        <v/>
      </c>
      <c r="AE200" s="34"/>
      <c r="AF200" s="34" t="str">
        <f t="shared" si="37"/>
        <v/>
      </c>
      <c r="AG200" s="34"/>
      <c r="AH200" s="34" t="str">
        <f t="shared" si="38"/>
        <v/>
      </c>
      <c r="AI200" s="34"/>
      <c r="AJ200" s="34" t="str">
        <f t="shared" si="39"/>
        <v/>
      </c>
      <c r="AK200" s="34"/>
      <c r="AL200" s="34" t="str">
        <f t="shared" si="40"/>
        <v/>
      </c>
      <c r="AM200" s="34"/>
      <c r="AN200" s="34" t="str">
        <f t="shared" si="41"/>
        <v/>
      </c>
      <c r="AO200" s="35"/>
      <c r="AQ200" s="31"/>
      <c r="AR200" s="31"/>
      <c r="AS200" s="31"/>
      <c r="AT200" s="31"/>
      <c r="AU200" s="36"/>
      <c r="AV200" s="36"/>
      <c r="AW200" s="37"/>
      <c r="AX200" s="31"/>
      <c r="AY200" s="31"/>
      <c r="AZ200" s="32"/>
      <c r="BA200" s="32"/>
      <c r="BB200" s="32"/>
      <c r="BC200" s="38"/>
    </row>
  </sheetData>
  <dataConsolidate/>
  <mergeCells count="16">
    <mergeCell ref="AC7:AD7"/>
    <mergeCell ref="AE7:AF7"/>
    <mergeCell ref="AG7:AH7"/>
    <mergeCell ref="AI7:AJ7"/>
    <mergeCell ref="AK7:AL7"/>
    <mergeCell ref="AM7:AN7"/>
    <mergeCell ref="C3:D3"/>
    <mergeCell ref="AQ4:BC4"/>
    <mergeCell ref="H7:Q7"/>
    <mergeCell ref="S7:T7"/>
    <mergeCell ref="U7:V7"/>
    <mergeCell ref="W7:X7"/>
    <mergeCell ref="Y7:Z7"/>
    <mergeCell ref="AA7:AB7"/>
    <mergeCell ref="AQ7:BC7"/>
    <mergeCell ref="H6:Q6"/>
  </mergeCells>
  <conditionalFormatting sqref="S9:AO200 B9:Q200 AQ9:BC200">
    <cfRule type="expression" dxfId="0" priority="1">
      <formula>MOD(ROW(),2)</formula>
    </cfRule>
  </conditionalFormatting>
  <conditionalFormatting sqref="N9:N200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Q9:Q200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dataValidations count="5">
    <dataValidation type="list" allowBlank="1" showInputMessage="1" showErrorMessage="1" sqref="C3" xr:uid="{00000000-0002-0000-0000-000000000000}">
      <formula1>ListaIndices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O9:AO200 M9:M200 P9:P200 K9:K200 I9:I200 AQ9:BC200" xr:uid="{00000000-0002-0000-0000-000001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L9:L200 O9:O200 AC9:AC200 S9:S200 U9:U200 AE9:AE200 AI9:AI200 AM9:AM200 AA9:AA200 AG9:AG200 W9:W200 AK9:AK200 Y9:Y200 C9:H200" xr:uid="{00000000-0002-0000-0000-000002000000}">
      <formula1>"FALSE"</formula1>
    </dataValidation>
    <dataValidation type="list" allowBlank="1" showInputMessage="1" showErrorMessage="1" sqref="C4" xr:uid="{00000000-0002-0000-0000-000003000000}">
      <formula1>"Units,Thousands,Millions,Billions"</formula1>
    </dataValidation>
    <dataValidation type="list" allowBlank="1" showInputMessage="1" showErrorMessage="1" sqref="C6" xr:uid="{589B8DEB-09B3-4663-8D38-920EC4B19B55}">
      <formula1>"original currency, USD, EUR, Inflation Adjusted"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8"/>
  <dimension ref="A1:E33"/>
  <sheetViews>
    <sheetView workbookViewId="0">
      <selection activeCell="B5" sqref="B5:B10"/>
    </sheetView>
  </sheetViews>
  <sheetFormatPr baseColWidth="10" defaultColWidth="9.140625" defaultRowHeight="12.75" x14ac:dyDescent="0.2"/>
  <cols>
    <col min="1" max="1" width="12.5703125" style="47" customWidth="1"/>
    <col min="2" max="2" width="23.28515625" style="47" bestFit="1" customWidth="1"/>
    <col min="3" max="16384" width="9.140625" style="47"/>
  </cols>
  <sheetData>
    <row r="1" spans="1:2" ht="14.1" customHeight="1" x14ac:dyDescent="0.2">
      <c r="A1" s="48" t="s">
        <v>13</v>
      </c>
    </row>
    <row r="2" spans="1:2" ht="14.1" customHeight="1" x14ac:dyDescent="0.2">
      <c r="A2" s="49" t="s">
        <v>11</v>
      </c>
      <c r="B2" s="49" t="s">
        <v>10</v>
      </c>
    </row>
    <row r="3" spans="1:2" ht="14.1" customHeight="1" x14ac:dyDescent="0.2">
      <c r="A3" s="47" t="s">
        <v>285</v>
      </c>
      <c r="B3" s="47" t="s">
        <v>288</v>
      </c>
    </row>
    <row r="4" spans="1:2" ht="14.1" customHeight="1" x14ac:dyDescent="0.2">
      <c r="A4" s="47" t="s">
        <v>284</v>
      </c>
      <c r="B4" s="47" t="s">
        <v>287</v>
      </c>
    </row>
    <row r="5" spans="1:2" ht="14.1" customHeight="1" x14ac:dyDescent="0.2"/>
    <row r="6" spans="1:2" ht="14.1" customHeight="1" x14ac:dyDescent="0.2"/>
    <row r="7" spans="1:2" ht="14.1" customHeight="1" x14ac:dyDescent="0.2"/>
    <row r="8" spans="1:2" ht="14.1" customHeight="1" x14ac:dyDescent="0.2"/>
    <row r="9" spans="1:2" ht="14.1" customHeight="1" x14ac:dyDescent="0.2"/>
    <row r="10" spans="1:2" ht="14.1" customHeight="1" x14ac:dyDescent="0.2"/>
    <row r="11" spans="1:2" ht="14.1" customHeight="1" x14ac:dyDescent="0.2"/>
    <row r="12" spans="1:2" ht="14.1" customHeight="1" x14ac:dyDescent="0.2"/>
    <row r="13" spans="1:2" ht="14.1" customHeight="1" x14ac:dyDescent="0.2"/>
    <row r="14" spans="1:2" ht="14.1" customHeight="1" x14ac:dyDescent="0.2"/>
    <row r="15" spans="1:2" ht="14.1" customHeight="1" x14ac:dyDescent="0.2"/>
    <row r="16" spans="1:2" ht="14.1" customHeight="1" x14ac:dyDescent="0.2"/>
    <row r="17" spans="5:5" ht="14.1" customHeight="1" x14ac:dyDescent="0.2"/>
    <row r="18" spans="5:5" ht="14.1" customHeight="1" x14ac:dyDescent="0.2"/>
    <row r="19" spans="5:5" ht="14.1" customHeight="1" x14ac:dyDescent="0.2"/>
    <row r="20" spans="5:5" ht="14.1" customHeight="1" x14ac:dyDescent="0.2"/>
    <row r="21" spans="5:5" ht="14.1" customHeight="1" x14ac:dyDescent="0.2"/>
    <row r="22" spans="5:5" ht="14.1" customHeight="1" x14ac:dyDescent="0.2"/>
    <row r="23" spans="5:5" ht="14.1" customHeight="1" x14ac:dyDescent="0.2"/>
    <row r="24" spans="5:5" ht="14.1" customHeight="1" x14ac:dyDescent="0.2"/>
    <row r="25" spans="5:5" ht="14.1" customHeight="1" x14ac:dyDescent="0.2"/>
    <row r="26" spans="5:5" ht="14.1" customHeight="1" x14ac:dyDescent="0.2"/>
    <row r="27" spans="5:5" ht="14.1" customHeight="1" x14ac:dyDescent="0.2"/>
    <row r="28" spans="5:5" ht="14.1" customHeight="1" x14ac:dyDescent="0.2"/>
    <row r="29" spans="5:5" ht="14.1" customHeight="1" x14ac:dyDescent="0.2"/>
    <row r="30" spans="5:5" ht="14.1" customHeight="1" x14ac:dyDescent="0.25">
      <c r="E30"/>
    </row>
    <row r="31" spans="5:5" ht="14.1" customHeight="1" x14ac:dyDescent="0.2"/>
    <row r="32" spans="5:5" ht="14.1" customHeight="1" x14ac:dyDescent="0.2"/>
    <row r="33" ht="14.1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Stock Guide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dcterms:created xsi:type="dcterms:W3CDTF">2018-09-20T16:52:53Z</dcterms:created>
  <dcterms:modified xsi:type="dcterms:W3CDTF">2020-10-14T21:32:44Z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1287177926</vt:lpwstr>
  </property>
  <property fmtid="{D5CDD505-2E9C-101B-9397-08002B2CF9AE}" pid="3" name="EcoUpdateMessage">
    <vt:lpwstr>2020/10/14-21:25:26</vt:lpwstr>
  </property>
  <property fmtid="{D5CDD505-2E9C-101B-9397-08002B2CF9AE}" pid="4" name="EcoUpdateStatus">
    <vt:lpwstr>2020-10-14=BRA:St,ME,Fd;USA:St;MEX:St,ME,Fd;CHL:St,ME;PER:St,ME,Fd|2020-10-13=BRA:TP;USA:ME;ARG:St,ME,Fd,TP;MEX:TP;CHL:Fd;COL:St,ME;PER:TP|2000-07-28=USA:TP|2019-10-28=CHL:TP|2014-02-26=VEN:St|2002-11-08=JPN:St|2020-10-12=GBR:St,ME|2016-08-18=NNN:St|2020-</vt:lpwstr>
  </property>
</Properties>
</file>