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eu Drive\Add-In\Clientes\Milton\Projeto Layout Planilhas\1 - Ações - 11 -23\"/>
    </mc:Choice>
  </mc:AlternateContent>
  <xr:revisionPtr revIDLastSave="0" documentId="13_ncr:1_{CD501F79-6B26-4FB2-B6C8-27661D42096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Resultados" sheetId="1" r:id="rId1"/>
    <sheet name="HIST." sheetId="3" r:id="rId2"/>
  </sheets>
  <definedNames>
    <definedName name="_ECO_RANGE_ID19c97f2e866d44a39a3ba7495cd40867" localSheetId="1" hidden="1">HIST.!$D$12:$D$2622</definedName>
    <definedName name="_ECO_RANGE_ID83191ddd03cd48b6be66b63ea4e8f76c" localSheetId="1" hidden="1">HIST.!$E$12:$E$2622</definedName>
    <definedName name="_ECO_RANGE_IDa883866295144cc18451eac1977e3e73" localSheetId="1" hidden="1">HIST.!$G$12:$G$2622</definedName>
    <definedName name="_ECO_RANGE_IDe35a00c4f03348209ccb8bce25069c06" localSheetId="1" hidden="1">HIST.!$F$12:$F$2622</definedName>
    <definedName name="_ECO_RANGE_IDe919e01aa6294ca9b0c7ff75b7032531" localSheetId="1" hidden="1">HIST.!$B$12:$C$2622</definedName>
    <definedName name="_ECO_RANGE_IDfc7446dfa7f94042af1cd476e4174010" localSheetId="1" hidden="1">HIST.!$C$11</definedName>
    <definedName name="Multiplicador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7" i="1" l="1"/>
  <c r="D86" i="1"/>
  <c r="D85" i="1"/>
  <c r="D76" i="1"/>
  <c r="D75" i="1"/>
  <c r="D74" i="1"/>
  <c r="D170" i="1"/>
  <c r="D169" i="1"/>
  <c r="D158" i="1"/>
  <c r="D157" i="1"/>
  <c r="D153" i="1"/>
  <c r="D135" i="1"/>
  <c r="D134" i="1"/>
  <c r="D121" i="1"/>
  <c r="D120" i="1"/>
  <c r="D118" i="1"/>
  <c r="D117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4" i="1"/>
  <c r="D93" i="1"/>
  <c r="D92" i="1"/>
  <c r="D91" i="1"/>
  <c r="D90" i="1"/>
  <c r="D89" i="1"/>
  <c r="D88" i="1"/>
  <c r="D84" i="1"/>
  <c r="D83" i="1"/>
  <c r="D82" i="1"/>
  <c r="D81" i="1"/>
  <c r="D80" i="1"/>
  <c r="D79" i="1"/>
  <c r="D78" i="1"/>
  <c r="D77" i="1"/>
  <c r="D73" i="1"/>
  <c r="D72" i="1"/>
  <c r="D71" i="1"/>
  <c r="D70" i="1"/>
  <c r="D69" i="1"/>
  <c r="D68" i="1"/>
  <c r="D67" i="1"/>
  <c r="D66" i="1"/>
  <c r="D65" i="1"/>
  <c r="D64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BB13" i="1"/>
  <c r="BA13" i="1"/>
  <c r="AZ13" i="1"/>
  <c r="AY13" i="1"/>
  <c r="AX13" i="1"/>
  <c r="AW13" i="1"/>
  <c r="AV13" i="1"/>
  <c r="AU13" i="1"/>
  <c r="AT13" i="1"/>
  <c r="AS13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F9" i="3" a="1"/>
  <c r="D9" i="3" a="1"/>
  <c r="E9" i="3" a="1"/>
  <c r="G9" i="3" a="1"/>
  <c r="C9" i="3" a="1"/>
  <c r="C2" i="3" a="1"/>
  <c r="C3" i="1"/>
  <c r="C4" i="1"/>
  <c r="C8" i="1"/>
  <c r="U172" i="1" l="1"/>
  <c r="U166" i="1"/>
  <c r="U162" i="1"/>
  <c r="U158" i="1"/>
  <c r="U152" i="1"/>
  <c r="U169" i="1"/>
  <c r="U163" i="1"/>
  <c r="U159" i="1"/>
  <c r="U153" i="1"/>
  <c r="U170" i="1"/>
  <c r="U164" i="1"/>
  <c r="U160" i="1"/>
  <c r="U154" i="1"/>
  <c r="U171" i="1"/>
  <c r="U149" i="1"/>
  <c r="U143" i="1"/>
  <c r="U139" i="1"/>
  <c r="U135" i="1"/>
  <c r="U129" i="1"/>
  <c r="U157" i="1"/>
  <c r="U150" i="1"/>
  <c r="U146" i="1"/>
  <c r="U140" i="1"/>
  <c r="U136" i="1"/>
  <c r="U130" i="1"/>
  <c r="U126" i="1"/>
  <c r="U165" i="1"/>
  <c r="U151" i="1"/>
  <c r="U147" i="1"/>
  <c r="U141" i="1"/>
  <c r="U137" i="1"/>
  <c r="U131" i="1"/>
  <c r="U127" i="1"/>
  <c r="U123" i="1"/>
  <c r="U119" i="1"/>
  <c r="U113" i="1"/>
  <c r="U148" i="1"/>
  <c r="U128" i="1"/>
  <c r="U124" i="1"/>
  <c r="U114" i="1"/>
  <c r="U108" i="1"/>
  <c r="U104" i="1"/>
  <c r="U100" i="1"/>
  <c r="U94" i="1"/>
  <c r="U90" i="1"/>
  <c r="U86" i="1"/>
  <c r="U161" i="1"/>
  <c r="U134" i="1"/>
  <c r="U121" i="1"/>
  <c r="U109" i="1"/>
  <c r="U105" i="1"/>
  <c r="U101" i="1"/>
  <c r="U97" i="1"/>
  <c r="U91" i="1"/>
  <c r="U118" i="1"/>
  <c r="U138" i="1"/>
  <c r="U120" i="1"/>
  <c r="U110" i="1"/>
  <c r="U106" i="1"/>
  <c r="U102" i="1"/>
  <c r="U98" i="1"/>
  <c r="U92" i="1"/>
  <c r="U88" i="1"/>
  <c r="U142" i="1"/>
  <c r="U125" i="1"/>
  <c r="U117" i="1"/>
  <c r="U111" i="1"/>
  <c r="U107" i="1"/>
  <c r="U103" i="1"/>
  <c r="U99" i="1"/>
  <c r="U93" i="1"/>
  <c r="U87" i="1"/>
  <c r="U84" i="1"/>
  <c r="U80" i="1"/>
  <c r="U76" i="1"/>
  <c r="U72" i="1"/>
  <c r="U68" i="1"/>
  <c r="U64" i="1"/>
  <c r="U58" i="1"/>
  <c r="U122" i="1"/>
  <c r="U89" i="1"/>
  <c r="U85" i="1"/>
  <c r="U81" i="1"/>
  <c r="U77" i="1"/>
  <c r="U73" i="1"/>
  <c r="U69" i="1"/>
  <c r="U65" i="1"/>
  <c r="U59" i="1"/>
  <c r="U82" i="1"/>
  <c r="U78" i="1"/>
  <c r="U74" i="1"/>
  <c r="U70" i="1"/>
  <c r="U66" i="1"/>
  <c r="U60" i="1"/>
  <c r="U51" i="1"/>
  <c r="U47" i="1"/>
  <c r="U43" i="1"/>
  <c r="U39" i="1"/>
  <c r="U33" i="1"/>
  <c r="U29" i="1"/>
  <c r="U83" i="1"/>
  <c r="U67" i="1"/>
  <c r="U55" i="1"/>
  <c r="U52" i="1"/>
  <c r="U48" i="1"/>
  <c r="U44" i="1"/>
  <c r="U40" i="1"/>
  <c r="U71" i="1"/>
  <c r="U57" i="1"/>
  <c r="U112" i="1"/>
  <c r="U53" i="1"/>
  <c r="U49" i="1"/>
  <c r="U45" i="1"/>
  <c r="U41" i="1"/>
  <c r="U37" i="1"/>
  <c r="U31" i="1"/>
  <c r="U27" i="1"/>
  <c r="U75" i="1"/>
  <c r="U50" i="1"/>
  <c r="U30" i="1"/>
  <c r="U24" i="1"/>
  <c r="U20" i="1"/>
  <c r="U38" i="1"/>
  <c r="U25" i="1"/>
  <c r="U21" i="1"/>
  <c r="U61" i="1"/>
  <c r="U54" i="1"/>
  <c r="U32" i="1"/>
  <c r="U18" i="1"/>
  <c r="U46" i="1"/>
  <c r="U36" i="1"/>
  <c r="U56" i="1"/>
  <c r="U42" i="1"/>
  <c r="U28" i="1"/>
  <c r="U26" i="1"/>
  <c r="U22" i="1"/>
  <c r="U23" i="1"/>
  <c r="U79" i="1"/>
  <c r="U19" i="1"/>
  <c r="V14" i="1"/>
  <c r="V172" i="1"/>
  <c r="V166" i="1"/>
  <c r="V162" i="1"/>
  <c r="V158" i="1"/>
  <c r="V152" i="1"/>
  <c r="V169" i="1"/>
  <c r="V163" i="1"/>
  <c r="V159" i="1"/>
  <c r="V153" i="1"/>
  <c r="V170" i="1"/>
  <c r="V164" i="1"/>
  <c r="V160" i="1"/>
  <c r="V154" i="1"/>
  <c r="V171" i="1"/>
  <c r="V165" i="1"/>
  <c r="V161" i="1"/>
  <c r="V157" i="1"/>
  <c r="V151" i="1"/>
  <c r="V150" i="1"/>
  <c r="V146" i="1"/>
  <c r="V140" i="1"/>
  <c r="V136" i="1"/>
  <c r="V130" i="1"/>
  <c r="V126" i="1"/>
  <c r="V122" i="1"/>
  <c r="V118" i="1"/>
  <c r="V112" i="1"/>
  <c r="V147" i="1"/>
  <c r="V141" i="1"/>
  <c r="V137" i="1"/>
  <c r="V131" i="1"/>
  <c r="V127" i="1"/>
  <c r="V123" i="1"/>
  <c r="V119" i="1"/>
  <c r="V113" i="1"/>
  <c r="V148" i="1"/>
  <c r="V142" i="1"/>
  <c r="V138" i="1"/>
  <c r="V134" i="1"/>
  <c r="V128" i="1"/>
  <c r="V124" i="1"/>
  <c r="V120" i="1"/>
  <c r="V114" i="1"/>
  <c r="V135" i="1"/>
  <c r="V121" i="1"/>
  <c r="V109" i="1"/>
  <c r="V105" i="1"/>
  <c r="V101" i="1"/>
  <c r="V97" i="1"/>
  <c r="V91" i="1"/>
  <c r="V87" i="1"/>
  <c r="V139" i="1"/>
  <c r="V110" i="1"/>
  <c r="V106" i="1"/>
  <c r="V102" i="1"/>
  <c r="V98" i="1"/>
  <c r="V92" i="1"/>
  <c r="V143" i="1"/>
  <c r="V125" i="1"/>
  <c r="V117" i="1"/>
  <c r="V111" i="1"/>
  <c r="V107" i="1"/>
  <c r="V103" i="1"/>
  <c r="V99" i="1"/>
  <c r="V93" i="1"/>
  <c r="V89" i="1"/>
  <c r="V108" i="1"/>
  <c r="V86" i="1"/>
  <c r="V84" i="1"/>
  <c r="V80" i="1"/>
  <c r="V76" i="1"/>
  <c r="V72" i="1"/>
  <c r="V68" i="1"/>
  <c r="V64" i="1"/>
  <c r="V58" i="1"/>
  <c r="V54" i="1"/>
  <c r="V94" i="1"/>
  <c r="V88" i="1"/>
  <c r="V85" i="1"/>
  <c r="V81" i="1"/>
  <c r="V77" i="1"/>
  <c r="V73" i="1"/>
  <c r="V69" i="1"/>
  <c r="V65" i="1"/>
  <c r="V59" i="1"/>
  <c r="V55" i="1"/>
  <c r="V104" i="1"/>
  <c r="V149" i="1"/>
  <c r="V90" i="1"/>
  <c r="V82" i="1"/>
  <c r="V78" i="1"/>
  <c r="V74" i="1"/>
  <c r="V70" i="1"/>
  <c r="V66" i="1"/>
  <c r="V60" i="1"/>
  <c r="V83" i="1"/>
  <c r="V67" i="1"/>
  <c r="V52" i="1"/>
  <c r="V48" i="1"/>
  <c r="V44" i="1"/>
  <c r="V40" i="1"/>
  <c r="V36" i="1"/>
  <c r="V30" i="1"/>
  <c r="V100" i="1"/>
  <c r="V71" i="1"/>
  <c r="V57" i="1"/>
  <c r="V53" i="1"/>
  <c r="V49" i="1"/>
  <c r="V45" i="1"/>
  <c r="V41" i="1"/>
  <c r="V37" i="1"/>
  <c r="V31" i="1"/>
  <c r="V27" i="1"/>
  <c r="V75" i="1"/>
  <c r="V129" i="1"/>
  <c r="V56" i="1"/>
  <c r="V50" i="1"/>
  <c r="V46" i="1"/>
  <c r="V42" i="1"/>
  <c r="V38" i="1"/>
  <c r="V32" i="1"/>
  <c r="V28" i="1"/>
  <c r="V25" i="1"/>
  <c r="V21" i="1"/>
  <c r="V61" i="1"/>
  <c r="V20" i="1"/>
  <c r="V43" i="1"/>
  <c r="V26" i="1"/>
  <c r="V22" i="1"/>
  <c r="V18" i="1"/>
  <c r="V51" i="1"/>
  <c r="V79" i="1"/>
  <c r="V39" i="1"/>
  <c r="V29" i="1"/>
  <c r="V47" i="1"/>
  <c r="V33" i="1"/>
  <c r="V23" i="1"/>
  <c r="V19" i="1"/>
  <c r="V24" i="1"/>
  <c r="W14" i="1"/>
  <c r="W169" i="1"/>
  <c r="W163" i="1"/>
  <c r="W159" i="1"/>
  <c r="W153" i="1"/>
  <c r="W170" i="1"/>
  <c r="W164" i="1"/>
  <c r="W160" i="1"/>
  <c r="W154" i="1"/>
  <c r="W171" i="1"/>
  <c r="W165" i="1"/>
  <c r="W161" i="1"/>
  <c r="W157" i="1"/>
  <c r="W151" i="1"/>
  <c r="W150" i="1"/>
  <c r="W146" i="1"/>
  <c r="W140" i="1"/>
  <c r="W136" i="1"/>
  <c r="W130" i="1"/>
  <c r="W126" i="1"/>
  <c r="W162" i="1"/>
  <c r="W147" i="1"/>
  <c r="W141" i="1"/>
  <c r="W137" i="1"/>
  <c r="W131" i="1"/>
  <c r="W127" i="1"/>
  <c r="W172" i="1"/>
  <c r="W158" i="1"/>
  <c r="W148" i="1"/>
  <c r="W142" i="1"/>
  <c r="W138" i="1"/>
  <c r="W134" i="1"/>
  <c r="W128" i="1"/>
  <c r="W124" i="1"/>
  <c r="W120" i="1"/>
  <c r="W114" i="1"/>
  <c r="W135" i="1"/>
  <c r="W121" i="1"/>
  <c r="W109" i="1"/>
  <c r="W105" i="1"/>
  <c r="W101" i="1"/>
  <c r="W97" i="1"/>
  <c r="W91" i="1"/>
  <c r="W87" i="1"/>
  <c r="W139" i="1"/>
  <c r="W118" i="1"/>
  <c r="W110" i="1"/>
  <c r="W106" i="1"/>
  <c r="W102" i="1"/>
  <c r="W98" i="1"/>
  <c r="W92" i="1"/>
  <c r="W152" i="1"/>
  <c r="W123" i="1"/>
  <c r="W113" i="1"/>
  <c r="W166" i="1"/>
  <c r="W143" i="1"/>
  <c r="W125" i="1"/>
  <c r="W117" i="1"/>
  <c r="W111" i="1"/>
  <c r="W107" i="1"/>
  <c r="W103" i="1"/>
  <c r="W99" i="1"/>
  <c r="W93" i="1"/>
  <c r="W89" i="1"/>
  <c r="W149" i="1"/>
  <c r="W129" i="1"/>
  <c r="W122" i="1"/>
  <c r="W112" i="1"/>
  <c r="W108" i="1"/>
  <c r="W104" i="1"/>
  <c r="W100" i="1"/>
  <c r="W94" i="1"/>
  <c r="W90" i="1"/>
  <c r="W88" i="1"/>
  <c r="W85" i="1"/>
  <c r="W81" i="1"/>
  <c r="W77" i="1"/>
  <c r="W73" i="1"/>
  <c r="W69" i="1"/>
  <c r="W65" i="1"/>
  <c r="W59" i="1"/>
  <c r="W119" i="1"/>
  <c r="W82" i="1"/>
  <c r="W78" i="1"/>
  <c r="W74" i="1"/>
  <c r="W70" i="1"/>
  <c r="W66" i="1"/>
  <c r="W60" i="1"/>
  <c r="W83" i="1"/>
  <c r="W79" i="1"/>
  <c r="W75" i="1"/>
  <c r="W71" i="1"/>
  <c r="W67" i="1"/>
  <c r="W61" i="1"/>
  <c r="W52" i="1"/>
  <c r="W48" i="1"/>
  <c r="W44" i="1"/>
  <c r="W40" i="1"/>
  <c r="W36" i="1"/>
  <c r="W30" i="1"/>
  <c r="W72" i="1"/>
  <c r="W57" i="1"/>
  <c r="W55" i="1"/>
  <c r="W53" i="1"/>
  <c r="W49" i="1"/>
  <c r="W45" i="1"/>
  <c r="W41" i="1"/>
  <c r="W76" i="1"/>
  <c r="W58" i="1"/>
  <c r="W56" i="1"/>
  <c r="W50" i="1"/>
  <c r="W46" i="1"/>
  <c r="W42" i="1"/>
  <c r="W38" i="1"/>
  <c r="W32" i="1"/>
  <c r="W28" i="1"/>
  <c r="W86" i="1"/>
  <c r="W80" i="1"/>
  <c r="W64" i="1"/>
  <c r="W37" i="1"/>
  <c r="W25" i="1"/>
  <c r="W21" i="1"/>
  <c r="W84" i="1"/>
  <c r="W31" i="1"/>
  <c r="W54" i="1"/>
  <c r="W43" i="1"/>
  <c r="W27" i="1"/>
  <c r="W26" i="1"/>
  <c r="W22" i="1"/>
  <c r="W18" i="1"/>
  <c r="W24" i="1"/>
  <c r="W39" i="1"/>
  <c r="W47" i="1"/>
  <c r="W33" i="1"/>
  <c r="W23" i="1"/>
  <c r="W19" i="1"/>
  <c r="W68" i="1"/>
  <c r="W29" i="1"/>
  <c r="W51" i="1"/>
  <c r="W20" i="1"/>
  <c r="AE14" i="1"/>
  <c r="AE169" i="1"/>
  <c r="AE163" i="1"/>
  <c r="AE159" i="1"/>
  <c r="AE153" i="1"/>
  <c r="AE170" i="1"/>
  <c r="AE164" i="1"/>
  <c r="AE160" i="1"/>
  <c r="AE154" i="1"/>
  <c r="AE171" i="1"/>
  <c r="AE165" i="1"/>
  <c r="AE161" i="1"/>
  <c r="AE157" i="1"/>
  <c r="AE151" i="1"/>
  <c r="AE162" i="1"/>
  <c r="AE150" i="1"/>
  <c r="AE146" i="1"/>
  <c r="AE140" i="1"/>
  <c r="AE136" i="1"/>
  <c r="AE130" i="1"/>
  <c r="AE126" i="1"/>
  <c r="AE172" i="1"/>
  <c r="AE147" i="1"/>
  <c r="AE141" i="1"/>
  <c r="AE137" i="1"/>
  <c r="AE131" i="1"/>
  <c r="AE127" i="1"/>
  <c r="AE158" i="1"/>
  <c r="AE148" i="1"/>
  <c r="AE142" i="1"/>
  <c r="AE138" i="1"/>
  <c r="AE134" i="1"/>
  <c r="AE128" i="1"/>
  <c r="AE124" i="1"/>
  <c r="AE120" i="1"/>
  <c r="AE114" i="1"/>
  <c r="AE166" i="1"/>
  <c r="AE139" i="1"/>
  <c r="AE117" i="1"/>
  <c r="AE109" i="1"/>
  <c r="AE105" i="1"/>
  <c r="AE101" i="1"/>
  <c r="AE97" i="1"/>
  <c r="AE91" i="1"/>
  <c r="AE87" i="1"/>
  <c r="AE152" i="1"/>
  <c r="AE143" i="1"/>
  <c r="AE125" i="1"/>
  <c r="AE122" i="1"/>
  <c r="AE112" i="1"/>
  <c r="AE110" i="1"/>
  <c r="AE106" i="1"/>
  <c r="AE102" i="1"/>
  <c r="AE98" i="1"/>
  <c r="AE92" i="1"/>
  <c r="AE88" i="1"/>
  <c r="AE119" i="1"/>
  <c r="AE149" i="1"/>
  <c r="AE129" i="1"/>
  <c r="AE121" i="1"/>
  <c r="AE111" i="1"/>
  <c r="AE107" i="1"/>
  <c r="AE103" i="1"/>
  <c r="AE99" i="1"/>
  <c r="AE93" i="1"/>
  <c r="AE89" i="1"/>
  <c r="AE135" i="1"/>
  <c r="AE118" i="1"/>
  <c r="AE108" i="1"/>
  <c r="AE104" i="1"/>
  <c r="AE100" i="1"/>
  <c r="AE94" i="1"/>
  <c r="AE90" i="1"/>
  <c r="AE123" i="1"/>
  <c r="AE85" i="1"/>
  <c r="AE81" i="1"/>
  <c r="AE77" i="1"/>
  <c r="AE73" i="1"/>
  <c r="AE69" i="1"/>
  <c r="AE65" i="1"/>
  <c r="AE59" i="1"/>
  <c r="AE86" i="1"/>
  <c r="AE113" i="1"/>
  <c r="AE82" i="1"/>
  <c r="AE78" i="1"/>
  <c r="AE74" i="1"/>
  <c r="AE70" i="1"/>
  <c r="AE66" i="1"/>
  <c r="AE60" i="1"/>
  <c r="AE83" i="1"/>
  <c r="AE79" i="1"/>
  <c r="AE75" i="1"/>
  <c r="AE71" i="1"/>
  <c r="AE67" i="1"/>
  <c r="AE61" i="1"/>
  <c r="AE54" i="1"/>
  <c r="AE52" i="1"/>
  <c r="AE48" i="1"/>
  <c r="AE44" i="1"/>
  <c r="AE40" i="1"/>
  <c r="AE36" i="1"/>
  <c r="AE30" i="1"/>
  <c r="AE76" i="1"/>
  <c r="AE58" i="1"/>
  <c r="AE53" i="1"/>
  <c r="AE49" i="1"/>
  <c r="AE45" i="1"/>
  <c r="AE41" i="1"/>
  <c r="AE80" i="1"/>
  <c r="AE64" i="1"/>
  <c r="AE55" i="1"/>
  <c r="AE50" i="1"/>
  <c r="AE46" i="1"/>
  <c r="AE42" i="1"/>
  <c r="AE38" i="1"/>
  <c r="AE32" i="1"/>
  <c r="AE28" i="1"/>
  <c r="AE84" i="1"/>
  <c r="AE68" i="1"/>
  <c r="AE43" i="1"/>
  <c r="AE39" i="1"/>
  <c r="AE25" i="1"/>
  <c r="AE21" i="1"/>
  <c r="AE33" i="1"/>
  <c r="AE56" i="1"/>
  <c r="AE47" i="1"/>
  <c r="AE29" i="1"/>
  <c r="AE26" i="1"/>
  <c r="AE22" i="1"/>
  <c r="AE18" i="1"/>
  <c r="AE27" i="1"/>
  <c r="AE31" i="1"/>
  <c r="AE24" i="1"/>
  <c r="AE57" i="1"/>
  <c r="AE51" i="1"/>
  <c r="AE23" i="1"/>
  <c r="AE19" i="1"/>
  <c r="AE20" i="1"/>
  <c r="AE72" i="1"/>
  <c r="AE37" i="1"/>
  <c r="AM14" i="1"/>
  <c r="AM169" i="1"/>
  <c r="AM163" i="1"/>
  <c r="AM159" i="1"/>
  <c r="AM153" i="1"/>
  <c r="AM170" i="1"/>
  <c r="AM164" i="1"/>
  <c r="AM160" i="1"/>
  <c r="AM154" i="1"/>
  <c r="AM171" i="1"/>
  <c r="AM165" i="1"/>
  <c r="AM161" i="1"/>
  <c r="AM157" i="1"/>
  <c r="AM151" i="1"/>
  <c r="AM150" i="1"/>
  <c r="AM146" i="1"/>
  <c r="AM140" i="1"/>
  <c r="AM136" i="1"/>
  <c r="AM130" i="1"/>
  <c r="AM126" i="1"/>
  <c r="AM172" i="1"/>
  <c r="AM158" i="1"/>
  <c r="AM147" i="1"/>
  <c r="AM141" i="1"/>
  <c r="AM137" i="1"/>
  <c r="AM131" i="1"/>
  <c r="AM127" i="1"/>
  <c r="AM166" i="1"/>
  <c r="AM148" i="1"/>
  <c r="AM142" i="1"/>
  <c r="AM138" i="1"/>
  <c r="AM134" i="1"/>
  <c r="AM128" i="1"/>
  <c r="AM124" i="1"/>
  <c r="AM120" i="1"/>
  <c r="AM114" i="1"/>
  <c r="AM152" i="1"/>
  <c r="AM143" i="1"/>
  <c r="AM125" i="1"/>
  <c r="AM121" i="1"/>
  <c r="AM109" i="1"/>
  <c r="AM105" i="1"/>
  <c r="AM101" i="1"/>
  <c r="AM97" i="1"/>
  <c r="AM91" i="1"/>
  <c r="AM87" i="1"/>
  <c r="AM162" i="1"/>
  <c r="AM149" i="1"/>
  <c r="AM129" i="1"/>
  <c r="AM118" i="1"/>
  <c r="AM110" i="1"/>
  <c r="AM106" i="1"/>
  <c r="AM102" i="1"/>
  <c r="AM98" i="1"/>
  <c r="AM92" i="1"/>
  <c r="AM88" i="1"/>
  <c r="AM123" i="1"/>
  <c r="AM113" i="1"/>
  <c r="AM135" i="1"/>
  <c r="AM117" i="1"/>
  <c r="AM111" i="1"/>
  <c r="AM107" i="1"/>
  <c r="AM103" i="1"/>
  <c r="AM99" i="1"/>
  <c r="AM93" i="1"/>
  <c r="AM89" i="1"/>
  <c r="AM139" i="1"/>
  <c r="AM122" i="1"/>
  <c r="AM112" i="1"/>
  <c r="AM108" i="1"/>
  <c r="AM104" i="1"/>
  <c r="AM100" i="1"/>
  <c r="AM94" i="1"/>
  <c r="AM90" i="1"/>
  <c r="AM119" i="1"/>
  <c r="AM85" i="1"/>
  <c r="AM81" i="1"/>
  <c r="AM77" i="1"/>
  <c r="AM73" i="1"/>
  <c r="AM69" i="1"/>
  <c r="AM65" i="1"/>
  <c r="AM59" i="1"/>
  <c r="AM82" i="1"/>
  <c r="AM78" i="1"/>
  <c r="AM74" i="1"/>
  <c r="AM70" i="1"/>
  <c r="AM66" i="1"/>
  <c r="AM60" i="1"/>
  <c r="AM86" i="1"/>
  <c r="AM83" i="1"/>
  <c r="AM79" i="1"/>
  <c r="AM75" i="1"/>
  <c r="AM71" i="1"/>
  <c r="AM67" i="1"/>
  <c r="AM61" i="1"/>
  <c r="AM56" i="1"/>
  <c r="AM52" i="1"/>
  <c r="AM48" i="1"/>
  <c r="AM44" i="1"/>
  <c r="AM40" i="1"/>
  <c r="AM36" i="1"/>
  <c r="AM30" i="1"/>
  <c r="AM26" i="1"/>
  <c r="AM80" i="1"/>
  <c r="AM64" i="1"/>
  <c r="AM54" i="1"/>
  <c r="AM53" i="1"/>
  <c r="AM49" i="1"/>
  <c r="AM45" i="1"/>
  <c r="AM41" i="1"/>
  <c r="AM84" i="1"/>
  <c r="AM68" i="1"/>
  <c r="AM57" i="1"/>
  <c r="AM50" i="1"/>
  <c r="AM46" i="1"/>
  <c r="AM42" i="1"/>
  <c r="AM38" i="1"/>
  <c r="AM32" i="1"/>
  <c r="AM28" i="1"/>
  <c r="AM72" i="1"/>
  <c r="AM55" i="1"/>
  <c r="AM47" i="1"/>
  <c r="AM25" i="1"/>
  <c r="AM21" i="1"/>
  <c r="AM43" i="1"/>
  <c r="AM58" i="1"/>
  <c r="AM51" i="1"/>
  <c r="AM37" i="1"/>
  <c r="AM22" i="1"/>
  <c r="AM18" i="1"/>
  <c r="AM76" i="1"/>
  <c r="AM31" i="1"/>
  <c r="AM33" i="1"/>
  <c r="AM20" i="1"/>
  <c r="AM27" i="1"/>
  <c r="AM23" i="1"/>
  <c r="AM19" i="1"/>
  <c r="AM29" i="1"/>
  <c r="AM39" i="1"/>
  <c r="AM24" i="1"/>
  <c r="AU14" i="1"/>
  <c r="AU169" i="1"/>
  <c r="AU163" i="1"/>
  <c r="AU159" i="1"/>
  <c r="AU153" i="1"/>
  <c r="AU170" i="1"/>
  <c r="AU164" i="1"/>
  <c r="AU160" i="1"/>
  <c r="AU154" i="1"/>
  <c r="AU171" i="1"/>
  <c r="AU165" i="1"/>
  <c r="AU161" i="1"/>
  <c r="AU157" i="1"/>
  <c r="AU151" i="1"/>
  <c r="AU172" i="1"/>
  <c r="AU150" i="1"/>
  <c r="AU146" i="1"/>
  <c r="AU140" i="1"/>
  <c r="AU136" i="1"/>
  <c r="AU130" i="1"/>
  <c r="AU126" i="1"/>
  <c r="AU158" i="1"/>
  <c r="AU147" i="1"/>
  <c r="AU141" i="1"/>
  <c r="AU137" i="1"/>
  <c r="AU131" i="1"/>
  <c r="AU127" i="1"/>
  <c r="AU166" i="1"/>
  <c r="AU152" i="1"/>
  <c r="AU148" i="1"/>
  <c r="AU142" i="1"/>
  <c r="AU138" i="1"/>
  <c r="AU134" i="1"/>
  <c r="AU128" i="1"/>
  <c r="AU124" i="1"/>
  <c r="AU120" i="1"/>
  <c r="AU114" i="1"/>
  <c r="AU162" i="1"/>
  <c r="AU149" i="1"/>
  <c r="AU129" i="1"/>
  <c r="AU117" i="1"/>
  <c r="AU109" i="1"/>
  <c r="AU105" i="1"/>
  <c r="AU101" i="1"/>
  <c r="AU97" i="1"/>
  <c r="AU91" i="1"/>
  <c r="AU87" i="1"/>
  <c r="AU135" i="1"/>
  <c r="AU122" i="1"/>
  <c r="AU112" i="1"/>
  <c r="AU110" i="1"/>
  <c r="AU106" i="1"/>
  <c r="AU102" i="1"/>
  <c r="AU98" i="1"/>
  <c r="AU92" i="1"/>
  <c r="AU88" i="1"/>
  <c r="AU119" i="1"/>
  <c r="AU139" i="1"/>
  <c r="AU121" i="1"/>
  <c r="AU107" i="1"/>
  <c r="AU103" i="1"/>
  <c r="AU99" i="1"/>
  <c r="AU93" i="1"/>
  <c r="AU89" i="1"/>
  <c r="AU143" i="1"/>
  <c r="AU125" i="1"/>
  <c r="AU118" i="1"/>
  <c r="AU111" i="1"/>
  <c r="AU108" i="1"/>
  <c r="AU104" i="1"/>
  <c r="AU100" i="1"/>
  <c r="AU94" i="1"/>
  <c r="AU90" i="1"/>
  <c r="AU86" i="1"/>
  <c r="AU85" i="1"/>
  <c r="AU81" i="1"/>
  <c r="AU77" i="1"/>
  <c r="AU73" i="1"/>
  <c r="AU69" i="1"/>
  <c r="AU65" i="1"/>
  <c r="AU59" i="1"/>
  <c r="AU113" i="1"/>
  <c r="AU82" i="1"/>
  <c r="AU78" i="1"/>
  <c r="AU74" i="1"/>
  <c r="AU70" i="1"/>
  <c r="AU66" i="1"/>
  <c r="AU60" i="1"/>
  <c r="AU83" i="1"/>
  <c r="AU79" i="1"/>
  <c r="AU75" i="1"/>
  <c r="AU71" i="1"/>
  <c r="AU67" i="1"/>
  <c r="AU61" i="1"/>
  <c r="AU57" i="1"/>
  <c r="AU52" i="1"/>
  <c r="AU48" i="1"/>
  <c r="AU44" i="1"/>
  <c r="AU40" i="1"/>
  <c r="AU36" i="1"/>
  <c r="AU30" i="1"/>
  <c r="AU26" i="1"/>
  <c r="AU84" i="1"/>
  <c r="AU68" i="1"/>
  <c r="AU56" i="1"/>
  <c r="AU53" i="1"/>
  <c r="AU49" i="1"/>
  <c r="AU45" i="1"/>
  <c r="AU41" i="1"/>
  <c r="AU72" i="1"/>
  <c r="AU54" i="1"/>
  <c r="AU50" i="1"/>
  <c r="AU46" i="1"/>
  <c r="AU42" i="1"/>
  <c r="AU38" i="1"/>
  <c r="AU32" i="1"/>
  <c r="AU28" i="1"/>
  <c r="AU76" i="1"/>
  <c r="AU58" i="1"/>
  <c r="AU51" i="1"/>
  <c r="AU31" i="1"/>
  <c r="AU25" i="1"/>
  <c r="AU21" i="1"/>
  <c r="AU24" i="1"/>
  <c r="AU64" i="1"/>
  <c r="AU37" i="1"/>
  <c r="AU123" i="1"/>
  <c r="AU80" i="1"/>
  <c r="AU27" i="1"/>
  <c r="AU20" i="1"/>
  <c r="AU39" i="1"/>
  <c r="AU22" i="1"/>
  <c r="AU18" i="1"/>
  <c r="AU33" i="1"/>
  <c r="AU47" i="1"/>
  <c r="AU55" i="1"/>
  <c r="AU43" i="1"/>
  <c r="AU29" i="1"/>
  <c r="AU23" i="1"/>
  <c r="AU19" i="1"/>
  <c r="AT14" i="1"/>
  <c r="AT172" i="1"/>
  <c r="AT166" i="1"/>
  <c r="AT162" i="1"/>
  <c r="AT158" i="1"/>
  <c r="AT152" i="1"/>
  <c r="AT169" i="1"/>
  <c r="AT163" i="1"/>
  <c r="AT159" i="1"/>
  <c r="AT153" i="1"/>
  <c r="AT170" i="1"/>
  <c r="AT164" i="1"/>
  <c r="AT160" i="1"/>
  <c r="AT154" i="1"/>
  <c r="AT171" i="1"/>
  <c r="AT165" i="1"/>
  <c r="AT161" i="1"/>
  <c r="AT157" i="1"/>
  <c r="AT151" i="1"/>
  <c r="AT150" i="1"/>
  <c r="AT146" i="1"/>
  <c r="AT140" i="1"/>
  <c r="AT136" i="1"/>
  <c r="AT130" i="1"/>
  <c r="AT126" i="1"/>
  <c r="AT122" i="1"/>
  <c r="AT118" i="1"/>
  <c r="AT112" i="1"/>
  <c r="AT147" i="1"/>
  <c r="AT141" i="1"/>
  <c r="AT137" i="1"/>
  <c r="AT131" i="1"/>
  <c r="AT127" i="1"/>
  <c r="AT123" i="1"/>
  <c r="AT119" i="1"/>
  <c r="AT113" i="1"/>
  <c r="AT148" i="1"/>
  <c r="AT142" i="1"/>
  <c r="AT138" i="1"/>
  <c r="AT134" i="1"/>
  <c r="AT128" i="1"/>
  <c r="AT124" i="1"/>
  <c r="AT120" i="1"/>
  <c r="AT114" i="1"/>
  <c r="AT149" i="1"/>
  <c r="AT129" i="1"/>
  <c r="AT117" i="1"/>
  <c r="AT109" i="1"/>
  <c r="AT105" i="1"/>
  <c r="AT101" i="1"/>
  <c r="AT97" i="1"/>
  <c r="AT91" i="1"/>
  <c r="AT87" i="1"/>
  <c r="AT135" i="1"/>
  <c r="AT110" i="1"/>
  <c r="AT106" i="1"/>
  <c r="AT102" i="1"/>
  <c r="AT98" i="1"/>
  <c r="AT92" i="1"/>
  <c r="AT139" i="1"/>
  <c r="AT121" i="1"/>
  <c r="AT107" i="1"/>
  <c r="AT103" i="1"/>
  <c r="AT99" i="1"/>
  <c r="AT93" i="1"/>
  <c r="AT89" i="1"/>
  <c r="AT143" i="1"/>
  <c r="AT104" i="1"/>
  <c r="AT88" i="1"/>
  <c r="AT84" i="1"/>
  <c r="AT80" i="1"/>
  <c r="AT76" i="1"/>
  <c r="AT72" i="1"/>
  <c r="AT68" i="1"/>
  <c r="AT64" i="1"/>
  <c r="AT58" i="1"/>
  <c r="AT54" i="1"/>
  <c r="AT90" i="1"/>
  <c r="AT86" i="1"/>
  <c r="AT85" i="1"/>
  <c r="AT81" i="1"/>
  <c r="AT77" i="1"/>
  <c r="AT73" i="1"/>
  <c r="AT69" i="1"/>
  <c r="AT65" i="1"/>
  <c r="AT59" i="1"/>
  <c r="AT55" i="1"/>
  <c r="AT125" i="1"/>
  <c r="AT100" i="1"/>
  <c r="AT82" i="1"/>
  <c r="AT78" i="1"/>
  <c r="AT74" i="1"/>
  <c r="AT70" i="1"/>
  <c r="AT66" i="1"/>
  <c r="AT60" i="1"/>
  <c r="AT108" i="1"/>
  <c r="AT79" i="1"/>
  <c r="AT61" i="1"/>
  <c r="AT57" i="1"/>
  <c r="AT52" i="1"/>
  <c r="AT48" i="1"/>
  <c r="AT44" i="1"/>
  <c r="AT40" i="1"/>
  <c r="AT36" i="1"/>
  <c r="AT30" i="1"/>
  <c r="AT26" i="1"/>
  <c r="AT83" i="1"/>
  <c r="AT67" i="1"/>
  <c r="AT56" i="1"/>
  <c r="AT53" i="1"/>
  <c r="AT49" i="1"/>
  <c r="AT45" i="1"/>
  <c r="AT41" i="1"/>
  <c r="AT37" i="1"/>
  <c r="AT31" i="1"/>
  <c r="AT27" i="1"/>
  <c r="AT71" i="1"/>
  <c r="AT111" i="1"/>
  <c r="AT50" i="1"/>
  <c r="AT46" i="1"/>
  <c r="AT42" i="1"/>
  <c r="AT38" i="1"/>
  <c r="AT32" i="1"/>
  <c r="AT28" i="1"/>
  <c r="AT21" i="1"/>
  <c r="AT20" i="1"/>
  <c r="AT51" i="1"/>
  <c r="AT25" i="1"/>
  <c r="AT39" i="1"/>
  <c r="AT22" i="1"/>
  <c r="AT18" i="1"/>
  <c r="AT47" i="1"/>
  <c r="AT24" i="1"/>
  <c r="AT75" i="1"/>
  <c r="AT33" i="1"/>
  <c r="AT43" i="1"/>
  <c r="AT29" i="1"/>
  <c r="AT23" i="1"/>
  <c r="AT19" i="1"/>
  <c r="AT94" i="1"/>
  <c r="X14" i="1"/>
  <c r="X169" i="1"/>
  <c r="X163" i="1"/>
  <c r="X159" i="1"/>
  <c r="X153" i="1"/>
  <c r="X170" i="1"/>
  <c r="X164" i="1"/>
  <c r="X160" i="1"/>
  <c r="X154" i="1"/>
  <c r="X171" i="1"/>
  <c r="X165" i="1"/>
  <c r="X161" i="1"/>
  <c r="X157" i="1"/>
  <c r="X151" i="1"/>
  <c r="X172" i="1"/>
  <c r="X166" i="1"/>
  <c r="X162" i="1"/>
  <c r="X158" i="1"/>
  <c r="X152" i="1"/>
  <c r="X147" i="1"/>
  <c r="X141" i="1"/>
  <c r="X137" i="1"/>
  <c r="X131" i="1"/>
  <c r="X127" i="1"/>
  <c r="X123" i="1"/>
  <c r="X119" i="1"/>
  <c r="X113" i="1"/>
  <c r="X148" i="1"/>
  <c r="X142" i="1"/>
  <c r="X138" i="1"/>
  <c r="X134" i="1"/>
  <c r="X128" i="1"/>
  <c r="X124" i="1"/>
  <c r="X120" i="1"/>
  <c r="X114" i="1"/>
  <c r="X149" i="1"/>
  <c r="X143" i="1"/>
  <c r="X139" i="1"/>
  <c r="X135" i="1"/>
  <c r="X129" i="1"/>
  <c r="X125" i="1"/>
  <c r="X121" i="1"/>
  <c r="X117" i="1"/>
  <c r="X140" i="1"/>
  <c r="X118" i="1"/>
  <c r="X110" i="1"/>
  <c r="X106" i="1"/>
  <c r="X102" i="1"/>
  <c r="X98" i="1"/>
  <c r="X92" i="1"/>
  <c r="X88" i="1"/>
  <c r="X146" i="1"/>
  <c r="X126" i="1"/>
  <c r="X111" i="1"/>
  <c r="X107" i="1"/>
  <c r="X103" i="1"/>
  <c r="X99" i="1"/>
  <c r="X93" i="1"/>
  <c r="X150" i="1"/>
  <c r="X130" i="1"/>
  <c r="X122" i="1"/>
  <c r="X112" i="1"/>
  <c r="X108" i="1"/>
  <c r="X104" i="1"/>
  <c r="X100" i="1"/>
  <c r="X94" i="1"/>
  <c r="X90" i="1"/>
  <c r="X85" i="1"/>
  <c r="X81" i="1"/>
  <c r="X77" i="1"/>
  <c r="X73" i="1"/>
  <c r="X69" i="1"/>
  <c r="X65" i="1"/>
  <c r="X59" i="1"/>
  <c r="X55" i="1"/>
  <c r="X136" i="1"/>
  <c r="X101" i="1"/>
  <c r="X89" i="1"/>
  <c r="X82" i="1"/>
  <c r="X78" i="1"/>
  <c r="X74" i="1"/>
  <c r="X70" i="1"/>
  <c r="X66" i="1"/>
  <c r="X60" i="1"/>
  <c r="X56" i="1"/>
  <c r="X109" i="1"/>
  <c r="X97" i="1"/>
  <c r="X83" i="1"/>
  <c r="X79" i="1"/>
  <c r="X75" i="1"/>
  <c r="X71" i="1"/>
  <c r="X67" i="1"/>
  <c r="X61" i="1"/>
  <c r="X57" i="1"/>
  <c r="X72" i="1"/>
  <c r="X53" i="1"/>
  <c r="X49" i="1"/>
  <c r="X45" i="1"/>
  <c r="X41" i="1"/>
  <c r="X37" i="1"/>
  <c r="X31" i="1"/>
  <c r="X27" i="1"/>
  <c r="X76" i="1"/>
  <c r="X91" i="1"/>
  <c r="X58" i="1"/>
  <c r="X50" i="1"/>
  <c r="X46" i="1"/>
  <c r="X42" i="1"/>
  <c r="X38" i="1"/>
  <c r="X32" i="1"/>
  <c r="X28" i="1"/>
  <c r="X105" i="1"/>
  <c r="X86" i="1"/>
  <c r="X80" i="1"/>
  <c r="X64" i="1"/>
  <c r="X54" i="1"/>
  <c r="X51" i="1"/>
  <c r="X47" i="1"/>
  <c r="X43" i="1"/>
  <c r="X39" i="1"/>
  <c r="X33" i="1"/>
  <c r="X29" i="1"/>
  <c r="X84" i="1"/>
  <c r="X18" i="1"/>
  <c r="X40" i="1"/>
  <c r="X30" i="1"/>
  <c r="X44" i="1"/>
  <c r="X26" i="1"/>
  <c r="X22" i="1"/>
  <c r="X25" i="1"/>
  <c r="X87" i="1"/>
  <c r="X48" i="1"/>
  <c r="X23" i="1"/>
  <c r="X19" i="1"/>
  <c r="X68" i="1"/>
  <c r="X21" i="1"/>
  <c r="X52" i="1"/>
  <c r="X24" i="1"/>
  <c r="X20" i="1"/>
  <c r="X36" i="1"/>
  <c r="AF14" i="1"/>
  <c r="AF169" i="1"/>
  <c r="AF163" i="1"/>
  <c r="AF159" i="1"/>
  <c r="AF153" i="1"/>
  <c r="AF170" i="1"/>
  <c r="AF164" i="1"/>
  <c r="AF160" i="1"/>
  <c r="AF154" i="1"/>
  <c r="AF171" i="1"/>
  <c r="AF165" i="1"/>
  <c r="AF161" i="1"/>
  <c r="AF157" i="1"/>
  <c r="AF151" i="1"/>
  <c r="AF172" i="1"/>
  <c r="AF166" i="1"/>
  <c r="AF162" i="1"/>
  <c r="AF158" i="1"/>
  <c r="AF152" i="1"/>
  <c r="AF147" i="1"/>
  <c r="AF141" i="1"/>
  <c r="AF137" i="1"/>
  <c r="AF131" i="1"/>
  <c r="AF127" i="1"/>
  <c r="AF123" i="1"/>
  <c r="AF119" i="1"/>
  <c r="AF113" i="1"/>
  <c r="AF148" i="1"/>
  <c r="AF142" i="1"/>
  <c r="AF138" i="1"/>
  <c r="AF134" i="1"/>
  <c r="AF128" i="1"/>
  <c r="AF124" i="1"/>
  <c r="AF120" i="1"/>
  <c r="AF114" i="1"/>
  <c r="AF149" i="1"/>
  <c r="AF143" i="1"/>
  <c r="AF139" i="1"/>
  <c r="AF135" i="1"/>
  <c r="AF129" i="1"/>
  <c r="AF125" i="1"/>
  <c r="AF121" i="1"/>
  <c r="AF117" i="1"/>
  <c r="AF146" i="1"/>
  <c r="AF126" i="1"/>
  <c r="AF122" i="1"/>
  <c r="AF112" i="1"/>
  <c r="AF110" i="1"/>
  <c r="AF106" i="1"/>
  <c r="AF102" i="1"/>
  <c r="AF98" i="1"/>
  <c r="AF92" i="1"/>
  <c r="AF88" i="1"/>
  <c r="AF150" i="1"/>
  <c r="AF130" i="1"/>
  <c r="AF111" i="1"/>
  <c r="AF107" i="1"/>
  <c r="AF103" i="1"/>
  <c r="AF99" i="1"/>
  <c r="AF93" i="1"/>
  <c r="AF136" i="1"/>
  <c r="AF118" i="1"/>
  <c r="AF108" i="1"/>
  <c r="AF104" i="1"/>
  <c r="AF100" i="1"/>
  <c r="AF94" i="1"/>
  <c r="AF90" i="1"/>
  <c r="AF101" i="1"/>
  <c r="AF89" i="1"/>
  <c r="AF85" i="1"/>
  <c r="AF81" i="1"/>
  <c r="AF77" i="1"/>
  <c r="AF73" i="1"/>
  <c r="AF69" i="1"/>
  <c r="AF65" i="1"/>
  <c r="AF59" i="1"/>
  <c r="AF55" i="1"/>
  <c r="AF86" i="1"/>
  <c r="AF109" i="1"/>
  <c r="AF87" i="1"/>
  <c r="AF82" i="1"/>
  <c r="AF78" i="1"/>
  <c r="AF74" i="1"/>
  <c r="AF70" i="1"/>
  <c r="AF66" i="1"/>
  <c r="AF60" i="1"/>
  <c r="AF56" i="1"/>
  <c r="AF97" i="1"/>
  <c r="AF140" i="1"/>
  <c r="AF83" i="1"/>
  <c r="AF79" i="1"/>
  <c r="AF75" i="1"/>
  <c r="AF71" i="1"/>
  <c r="AF67" i="1"/>
  <c r="AF61" i="1"/>
  <c r="AF57" i="1"/>
  <c r="AF105" i="1"/>
  <c r="AF76" i="1"/>
  <c r="AF58" i="1"/>
  <c r="AF53" i="1"/>
  <c r="AF49" i="1"/>
  <c r="AF45" i="1"/>
  <c r="AF41" i="1"/>
  <c r="AF37" i="1"/>
  <c r="AF31" i="1"/>
  <c r="AF27" i="1"/>
  <c r="AF91" i="1"/>
  <c r="AF80" i="1"/>
  <c r="AF64" i="1"/>
  <c r="AF50" i="1"/>
  <c r="AF46" i="1"/>
  <c r="AF42" i="1"/>
  <c r="AF38" i="1"/>
  <c r="AF32" i="1"/>
  <c r="AF28" i="1"/>
  <c r="AF84" i="1"/>
  <c r="AF68" i="1"/>
  <c r="AF51" i="1"/>
  <c r="AF47" i="1"/>
  <c r="AF43" i="1"/>
  <c r="AF39" i="1"/>
  <c r="AF33" i="1"/>
  <c r="AF29" i="1"/>
  <c r="AF22" i="1"/>
  <c r="AF54" i="1"/>
  <c r="AF48" i="1"/>
  <c r="AF26" i="1"/>
  <c r="AF18" i="1"/>
  <c r="AF44" i="1"/>
  <c r="AF25" i="1"/>
  <c r="AF52" i="1"/>
  <c r="AF36" i="1"/>
  <c r="AF23" i="1"/>
  <c r="AF19" i="1"/>
  <c r="AF21" i="1"/>
  <c r="AF72" i="1"/>
  <c r="AF30" i="1"/>
  <c r="AF40" i="1"/>
  <c r="AF24" i="1"/>
  <c r="AF20" i="1"/>
  <c r="AN14" i="1"/>
  <c r="AN169" i="1"/>
  <c r="AN163" i="1"/>
  <c r="AN159" i="1"/>
  <c r="AN153" i="1"/>
  <c r="AN170" i="1"/>
  <c r="AN164" i="1"/>
  <c r="AN160" i="1"/>
  <c r="AN154" i="1"/>
  <c r="AN171" i="1"/>
  <c r="AN165" i="1"/>
  <c r="AN161" i="1"/>
  <c r="AN157" i="1"/>
  <c r="AN151" i="1"/>
  <c r="AN172" i="1"/>
  <c r="AN166" i="1"/>
  <c r="AN162" i="1"/>
  <c r="AN158" i="1"/>
  <c r="AN152" i="1"/>
  <c r="AN147" i="1"/>
  <c r="AN141" i="1"/>
  <c r="AN137" i="1"/>
  <c r="AN131" i="1"/>
  <c r="AN127" i="1"/>
  <c r="AN123" i="1"/>
  <c r="AN119" i="1"/>
  <c r="AN113" i="1"/>
  <c r="AN148" i="1"/>
  <c r="AN142" i="1"/>
  <c r="AN138" i="1"/>
  <c r="AN134" i="1"/>
  <c r="AN128" i="1"/>
  <c r="AN124" i="1"/>
  <c r="AN120" i="1"/>
  <c r="AN114" i="1"/>
  <c r="AN149" i="1"/>
  <c r="AN143" i="1"/>
  <c r="AN139" i="1"/>
  <c r="AN135" i="1"/>
  <c r="AN129" i="1"/>
  <c r="AN125" i="1"/>
  <c r="AN121" i="1"/>
  <c r="AN117" i="1"/>
  <c r="AN111" i="1"/>
  <c r="AN150" i="1"/>
  <c r="AN130" i="1"/>
  <c r="AN118" i="1"/>
  <c r="AN110" i="1"/>
  <c r="AN106" i="1"/>
  <c r="AN102" i="1"/>
  <c r="AN98" i="1"/>
  <c r="AN92" i="1"/>
  <c r="AN88" i="1"/>
  <c r="AN136" i="1"/>
  <c r="AN107" i="1"/>
  <c r="AN103" i="1"/>
  <c r="AN99" i="1"/>
  <c r="AN93" i="1"/>
  <c r="AN89" i="1"/>
  <c r="AN140" i="1"/>
  <c r="AN122" i="1"/>
  <c r="AN112" i="1"/>
  <c r="AN108" i="1"/>
  <c r="AN104" i="1"/>
  <c r="AN100" i="1"/>
  <c r="AN94" i="1"/>
  <c r="AN90" i="1"/>
  <c r="AN85" i="1"/>
  <c r="AN81" i="1"/>
  <c r="AN77" i="1"/>
  <c r="AN73" i="1"/>
  <c r="AN69" i="1"/>
  <c r="AN65" i="1"/>
  <c r="AN59" i="1"/>
  <c r="AN55" i="1"/>
  <c r="AN109" i="1"/>
  <c r="AN126" i="1"/>
  <c r="AN97" i="1"/>
  <c r="AN82" i="1"/>
  <c r="AN78" i="1"/>
  <c r="AN74" i="1"/>
  <c r="AN70" i="1"/>
  <c r="AN66" i="1"/>
  <c r="AN60" i="1"/>
  <c r="AN56" i="1"/>
  <c r="AN105" i="1"/>
  <c r="AN86" i="1"/>
  <c r="AN83" i="1"/>
  <c r="AN79" i="1"/>
  <c r="AN75" i="1"/>
  <c r="AN71" i="1"/>
  <c r="AN67" i="1"/>
  <c r="AN61" i="1"/>
  <c r="AN57" i="1"/>
  <c r="AN91" i="1"/>
  <c r="AN87" i="1"/>
  <c r="AN80" i="1"/>
  <c r="AN64" i="1"/>
  <c r="AN146" i="1"/>
  <c r="AN101" i="1"/>
  <c r="AN54" i="1"/>
  <c r="AN53" i="1"/>
  <c r="AN49" i="1"/>
  <c r="AN45" i="1"/>
  <c r="AN41" i="1"/>
  <c r="AN37" i="1"/>
  <c r="AN31" i="1"/>
  <c r="AN27" i="1"/>
  <c r="AN84" i="1"/>
  <c r="AN68" i="1"/>
  <c r="AN50" i="1"/>
  <c r="AN46" i="1"/>
  <c r="AN42" i="1"/>
  <c r="AN38" i="1"/>
  <c r="AN32" i="1"/>
  <c r="AN28" i="1"/>
  <c r="AN72" i="1"/>
  <c r="AN51" i="1"/>
  <c r="AN47" i="1"/>
  <c r="AN43" i="1"/>
  <c r="AN39" i="1"/>
  <c r="AN33" i="1"/>
  <c r="AN29" i="1"/>
  <c r="AN58" i="1"/>
  <c r="AN36" i="1"/>
  <c r="AN48" i="1"/>
  <c r="AN21" i="1"/>
  <c r="AN52" i="1"/>
  <c r="AN30" i="1"/>
  <c r="AN22" i="1"/>
  <c r="AN18" i="1"/>
  <c r="AN76" i="1"/>
  <c r="AN40" i="1"/>
  <c r="AN23" i="1"/>
  <c r="AN19" i="1"/>
  <c r="AN26" i="1"/>
  <c r="AN44" i="1"/>
  <c r="AN24" i="1"/>
  <c r="AN20" i="1"/>
  <c r="AN25" i="1"/>
  <c r="AV14" i="1"/>
  <c r="AV169" i="1"/>
  <c r="AV163" i="1"/>
  <c r="AV159" i="1"/>
  <c r="AV153" i="1"/>
  <c r="AV170" i="1"/>
  <c r="AV164" i="1"/>
  <c r="AV160" i="1"/>
  <c r="AV154" i="1"/>
  <c r="AV171" i="1"/>
  <c r="AV165" i="1"/>
  <c r="AV161" i="1"/>
  <c r="AV157" i="1"/>
  <c r="AV151" i="1"/>
  <c r="AV172" i="1"/>
  <c r="AV166" i="1"/>
  <c r="AV162" i="1"/>
  <c r="AV158" i="1"/>
  <c r="AV152" i="1"/>
  <c r="AV147" i="1"/>
  <c r="AV141" i="1"/>
  <c r="AV137" i="1"/>
  <c r="AV131" i="1"/>
  <c r="AV127" i="1"/>
  <c r="AV123" i="1"/>
  <c r="AV119" i="1"/>
  <c r="AV113" i="1"/>
  <c r="AV148" i="1"/>
  <c r="AV142" i="1"/>
  <c r="AV138" i="1"/>
  <c r="AV134" i="1"/>
  <c r="AV128" i="1"/>
  <c r="AV124" i="1"/>
  <c r="AV120" i="1"/>
  <c r="AV114" i="1"/>
  <c r="AV149" i="1"/>
  <c r="AV143" i="1"/>
  <c r="AV139" i="1"/>
  <c r="AV135" i="1"/>
  <c r="AV129" i="1"/>
  <c r="AV125" i="1"/>
  <c r="AV121" i="1"/>
  <c r="AV117" i="1"/>
  <c r="AV111" i="1"/>
  <c r="AV136" i="1"/>
  <c r="AV122" i="1"/>
  <c r="AV112" i="1"/>
  <c r="AV110" i="1"/>
  <c r="AV106" i="1"/>
  <c r="AV102" i="1"/>
  <c r="AV98" i="1"/>
  <c r="AV92" i="1"/>
  <c r="AV88" i="1"/>
  <c r="AV140" i="1"/>
  <c r="AV107" i="1"/>
  <c r="AV103" i="1"/>
  <c r="AV99" i="1"/>
  <c r="AV93" i="1"/>
  <c r="AV89" i="1"/>
  <c r="AV146" i="1"/>
  <c r="AV126" i="1"/>
  <c r="AV118" i="1"/>
  <c r="AV108" i="1"/>
  <c r="AV104" i="1"/>
  <c r="AV100" i="1"/>
  <c r="AV94" i="1"/>
  <c r="AV90" i="1"/>
  <c r="AV109" i="1"/>
  <c r="AV87" i="1"/>
  <c r="AV85" i="1"/>
  <c r="AV81" i="1"/>
  <c r="AV77" i="1"/>
  <c r="AV73" i="1"/>
  <c r="AV69" i="1"/>
  <c r="AV65" i="1"/>
  <c r="AV59" i="1"/>
  <c r="AV55" i="1"/>
  <c r="AV97" i="1"/>
  <c r="AV150" i="1"/>
  <c r="AV82" i="1"/>
  <c r="AV78" i="1"/>
  <c r="AV74" i="1"/>
  <c r="AV70" i="1"/>
  <c r="AV66" i="1"/>
  <c r="AV60" i="1"/>
  <c r="AV56" i="1"/>
  <c r="AV105" i="1"/>
  <c r="AV91" i="1"/>
  <c r="AV83" i="1"/>
  <c r="AV79" i="1"/>
  <c r="AV75" i="1"/>
  <c r="AV71" i="1"/>
  <c r="AV67" i="1"/>
  <c r="AV61" i="1"/>
  <c r="AV57" i="1"/>
  <c r="AV130" i="1"/>
  <c r="AV101" i="1"/>
  <c r="AV84" i="1"/>
  <c r="AV68" i="1"/>
  <c r="AV86" i="1"/>
  <c r="AV53" i="1"/>
  <c r="AV49" i="1"/>
  <c r="AV45" i="1"/>
  <c r="AV41" i="1"/>
  <c r="AV37" i="1"/>
  <c r="AV31" i="1"/>
  <c r="AV27" i="1"/>
  <c r="AV72" i="1"/>
  <c r="AV54" i="1"/>
  <c r="AV50" i="1"/>
  <c r="AV46" i="1"/>
  <c r="AV42" i="1"/>
  <c r="AV38" i="1"/>
  <c r="AV32" i="1"/>
  <c r="AV28" i="1"/>
  <c r="AV76" i="1"/>
  <c r="AV58" i="1"/>
  <c r="AV51" i="1"/>
  <c r="AV47" i="1"/>
  <c r="AV43" i="1"/>
  <c r="AV39" i="1"/>
  <c r="AV33" i="1"/>
  <c r="AV29" i="1"/>
  <c r="AV80" i="1"/>
  <c r="AV18" i="1"/>
  <c r="AV30" i="1"/>
  <c r="AV52" i="1"/>
  <c r="AV40" i="1"/>
  <c r="AV22" i="1"/>
  <c r="AV21" i="1"/>
  <c r="AV44" i="1"/>
  <c r="AV23" i="1"/>
  <c r="AV19" i="1"/>
  <c r="AV26" i="1"/>
  <c r="AV25" i="1"/>
  <c r="AV48" i="1"/>
  <c r="AV36" i="1"/>
  <c r="AV24" i="1"/>
  <c r="AV20" i="1"/>
  <c r="AV64" i="1"/>
  <c r="AK172" i="1"/>
  <c r="AK166" i="1"/>
  <c r="AK162" i="1"/>
  <c r="AK158" i="1"/>
  <c r="AK152" i="1"/>
  <c r="AK169" i="1"/>
  <c r="AK163" i="1"/>
  <c r="AK159" i="1"/>
  <c r="AK153" i="1"/>
  <c r="AK170" i="1"/>
  <c r="AK164" i="1"/>
  <c r="AK160" i="1"/>
  <c r="AK154" i="1"/>
  <c r="AK149" i="1"/>
  <c r="AK143" i="1"/>
  <c r="AK139" i="1"/>
  <c r="AK135" i="1"/>
  <c r="AK129" i="1"/>
  <c r="AK125" i="1"/>
  <c r="AK165" i="1"/>
  <c r="AK151" i="1"/>
  <c r="AK150" i="1"/>
  <c r="AK146" i="1"/>
  <c r="AK140" i="1"/>
  <c r="AK136" i="1"/>
  <c r="AK130" i="1"/>
  <c r="AK126" i="1"/>
  <c r="AK161" i="1"/>
  <c r="AK147" i="1"/>
  <c r="AK141" i="1"/>
  <c r="AK137" i="1"/>
  <c r="AK131" i="1"/>
  <c r="AK127" i="1"/>
  <c r="AK123" i="1"/>
  <c r="AK119" i="1"/>
  <c r="AK113" i="1"/>
  <c r="AK171" i="1"/>
  <c r="AK138" i="1"/>
  <c r="AK124" i="1"/>
  <c r="AK114" i="1"/>
  <c r="AK108" i="1"/>
  <c r="AK104" i="1"/>
  <c r="AK100" i="1"/>
  <c r="AK94" i="1"/>
  <c r="AK90" i="1"/>
  <c r="AK86" i="1"/>
  <c r="AK142" i="1"/>
  <c r="AK121" i="1"/>
  <c r="AK109" i="1"/>
  <c r="AK105" i="1"/>
  <c r="AK101" i="1"/>
  <c r="AK97" i="1"/>
  <c r="AK91" i="1"/>
  <c r="AK118" i="1"/>
  <c r="AK148" i="1"/>
  <c r="AK128" i="1"/>
  <c r="AK120" i="1"/>
  <c r="AK110" i="1"/>
  <c r="AK106" i="1"/>
  <c r="AK102" i="1"/>
  <c r="AK98" i="1"/>
  <c r="AK92" i="1"/>
  <c r="AK88" i="1"/>
  <c r="AK134" i="1"/>
  <c r="AK117" i="1"/>
  <c r="AK111" i="1"/>
  <c r="AK107" i="1"/>
  <c r="AK103" i="1"/>
  <c r="AK99" i="1"/>
  <c r="AK93" i="1"/>
  <c r="AK89" i="1"/>
  <c r="AK157" i="1"/>
  <c r="AK84" i="1"/>
  <c r="AK80" i="1"/>
  <c r="AK76" i="1"/>
  <c r="AK72" i="1"/>
  <c r="AK68" i="1"/>
  <c r="AK64" i="1"/>
  <c r="AK58" i="1"/>
  <c r="AK122" i="1"/>
  <c r="AK85" i="1"/>
  <c r="AK81" i="1"/>
  <c r="AK77" i="1"/>
  <c r="AK73" i="1"/>
  <c r="AK69" i="1"/>
  <c r="AK65" i="1"/>
  <c r="AK59" i="1"/>
  <c r="AK112" i="1"/>
  <c r="AK82" i="1"/>
  <c r="AK78" i="1"/>
  <c r="AK74" i="1"/>
  <c r="AK70" i="1"/>
  <c r="AK66" i="1"/>
  <c r="AK60" i="1"/>
  <c r="AK51" i="1"/>
  <c r="AK47" i="1"/>
  <c r="AK43" i="1"/>
  <c r="AK39" i="1"/>
  <c r="AK33" i="1"/>
  <c r="AK29" i="1"/>
  <c r="AK75" i="1"/>
  <c r="AK56" i="1"/>
  <c r="AK52" i="1"/>
  <c r="AK48" i="1"/>
  <c r="AK44" i="1"/>
  <c r="AK40" i="1"/>
  <c r="AK79" i="1"/>
  <c r="AK61" i="1"/>
  <c r="AK54" i="1"/>
  <c r="AK87" i="1"/>
  <c r="AK53" i="1"/>
  <c r="AK49" i="1"/>
  <c r="AK45" i="1"/>
  <c r="AK41" i="1"/>
  <c r="AK37" i="1"/>
  <c r="AK31" i="1"/>
  <c r="AK27" i="1"/>
  <c r="AK83" i="1"/>
  <c r="AK67" i="1"/>
  <c r="AK57" i="1"/>
  <c r="AK55" i="1"/>
  <c r="AK42" i="1"/>
  <c r="AK24" i="1"/>
  <c r="AK20" i="1"/>
  <c r="AK23" i="1"/>
  <c r="AK36" i="1"/>
  <c r="AK46" i="1"/>
  <c r="AK30" i="1"/>
  <c r="AK25" i="1"/>
  <c r="AK21" i="1"/>
  <c r="AK71" i="1"/>
  <c r="AK28" i="1"/>
  <c r="AK50" i="1"/>
  <c r="AK38" i="1"/>
  <c r="AK22" i="1"/>
  <c r="AK18" i="1"/>
  <c r="AK19" i="1"/>
  <c r="AK32" i="1"/>
  <c r="AK26" i="1"/>
  <c r="Y14" i="1"/>
  <c r="Y170" i="1"/>
  <c r="Y164" i="1"/>
  <c r="Y160" i="1"/>
  <c r="Y154" i="1"/>
  <c r="Y171" i="1"/>
  <c r="Y165" i="1"/>
  <c r="Y161" i="1"/>
  <c r="Y157" i="1"/>
  <c r="Y151" i="1"/>
  <c r="Y172" i="1"/>
  <c r="Y166" i="1"/>
  <c r="Y162" i="1"/>
  <c r="Y158" i="1"/>
  <c r="Y152" i="1"/>
  <c r="Y147" i="1"/>
  <c r="Y141" i="1"/>
  <c r="Y137" i="1"/>
  <c r="Y131" i="1"/>
  <c r="Y127" i="1"/>
  <c r="Y169" i="1"/>
  <c r="Y153" i="1"/>
  <c r="Y148" i="1"/>
  <c r="Y142" i="1"/>
  <c r="Y138" i="1"/>
  <c r="Y134" i="1"/>
  <c r="Y128" i="1"/>
  <c r="Y163" i="1"/>
  <c r="Y149" i="1"/>
  <c r="Y143" i="1"/>
  <c r="Y139" i="1"/>
  <c r="Y135" i="1"/>
  <c r="Y129" i="1"/>
  <c r="Y125" i="1"/>
  <c r="Y121" i="1"/>
  <c r="Y117" i="1"/>
  <c r="Y140" i="1"/>
  <c r="Y118" i="1"/>
  <c r="Y110" i="1"/>
  <c r="Y106" i="1"/>
  <c r="Y102" i="1"/>
  <c r="Y98" i="1"/>
  <c r="Y92" i="1"/>
  <c r="Y88" i="1"/>
  <c r="Y146" i="1"/>
  <c r="Y126" i="1"/>
  <c r="Y123" i="1"/>
  <c r="Y113" i="1"/>
  <c r="Y111" i="1"/>
  <c r="Y107" i="1"/>
  <c r="Y103" i="1"/>
  <c r="Y99" i="1"/>
  <c r="Y93" i="1"/>
  <c r="Y89" i="1"/>
  <c r="Y120" i="1"/>
  <c r="Y150" i="1"/>
  <c r="Y130" i="1"/>
  <c r="Y122" i="1"/>
  <c r="Y112" i="1"/>
  <c r="Y108" i="1"/>
  <c r="Y104" i="1"/>
  <c r="Y100" i="1"/>
  <c r="Y94" i="1"/>
  <c r="Y90" i="1"/>
  <c r="Y86" i="1"/>
  <c r="Y159" i="1"/>
  <c r="Y136" i="1"/>
  <c r="Y119" i="1"/>
  <c r="Y109" i="1"/>
  <c r="Y105" i="1"/>
  <c r="Y101" i="1"/>
  <c r="Y97" i="1"/>
  <c r="Y91" i="1"/>
  <c r="Y114" i="1"/>
  <c r="Y82" i="1"/>
  <c r="Y78" i="1"/>
  <c r="Y74" i="1"/>
  <c r="Y70" i="1"/>
  <c r="Y66" i="1"/>
  <c r="Y60" i="1"/>
  <c r="Y83" i="1"/>
  <c r="Y79" i="1"/>
  <c r="Y75" i="1"/>
  <c r="Y71" i="1"/>
  <c r="Y67" i="1"/>
  <c r="Y61" i="1"/>
  <c r="Y57" i="1"/>
  <c r="Y84" i="1"/>
  <c r="Y80" i="1"/>
  <c r="Y76" i="1"/>
  <c r="Y72" i="1"/>
  <c r="Y68" i="1"/>
  <c r="Y64" i="1"/>
  <c r="Y55" i="1"/>
  <c r="Y53" i="1"/>
  <c r="Y49" i="1"/>
  <c r="Y45" i="1"/>
  <c r="Y41" i="1"/>
  <c r="Y37" i="1"/>
  <c r="Y31" i="1"/>
  <c r="Y27" i="1"/>
  <c r="Y77" i="1"/>
  <c r="Y59" i="1"/>
  <c r="Y58" i="1"/>
  <c r="Y50" i="1"/>
  <c r="Y46" i="1"/>
  <c r="Y42" i="1"/>
  <c r="Y81" i="1"/>
  <c r="Y65" i="1"/>
  <c r="Y56" i="1"/>
  <c r="Y54" i="1"/>
  <c r="Y51" i="1"/>
  <c r="Y47" i="1"/>
  <c r="Y43" i="1"/>
  <c r="Y39" i="1"/>
  <c r="Y33" i="1"/>
  <c r="Y29" i="1"/>
  <c r="Y85" i="1"/>
  <c r="Y69" i="1"/>
  <c r="Y124" i="1"/>
  <c r="Y44" i="1"/>
  <c r="Y26" i="1"/>
  <c r="Y22" i="1"/>
  <c r="Y18" i="1"/>
  <c r="Y38" i="1"/>
  <c r="Y87" i="1"/>
  <c r="Y48" i="1"/>
  <c r="Y32" i="1"/>
  <c r="Y23" i="1"/>
  <c r="Y19" i="1"/>
  <c r="Y30" i="1"/>
  <c r="Y73" i="1"/>
  <c r="Y28" i="1"/>
  <c r="Y40" i="1"/>
  <c r="Y52" i="1"/>
  <c r="Y24" i="1"/>
  <c r="Y20" i="1"/>
  <c r="Y25" i="1"/>
  <c r="Y21" i="1"/>
  <c r="Y36" i="1"/>
  <c r="AG14" i="1"/>
  <c r="AG170" i="1"/>
  <c r="AG164" i="1"/>
  <c r="AG160" i="1"/>
  <c r="AG154" i="1"/>
  <c r="AG171" i="1"/>
  <c r="AG165" i="1"/>
  <c r="AG161" i="1"/>
  <c r="AG157" i="1"/>
  <c r="AG151" i="1"/>
  <c r="AG172" i="1"/>
  <c r="AG166" i="1"/>
  <c r="AG162" i="1"/>
  <c r="AG158" i="1"/>
  <c r="AG152" i="1"/>
  <c r="AG169" i="1"/>
  <c r="AG147" i="1"/>
  <c r="AG141" i="1"/>
  <c r="AG137" i="1"/>
  <c r="AG131" i="1"/>
  <c r="AG127" i="1"/>
  <c r="AG153" i="1"/>
  <c r="AG148" i="1"/>
  <c r="AG142" i="1"/>
  <c r="AG138" i="1"/>
  <c r="AG134" i="1"/>
  <c r="AG128" i="1"/>
  <c r="AG163" i="1"/>
  <c r="AG149" i="1"/>
  <c r="AG143" i="1"/>
  <c r="AG139" i="1"/>
  <c r="AG135" i="1"/>
  <c r="AG129" i="1"/>
  <c r="AG125" i="1"/>
  <c r="AG121" i="1"/>
  <c r="AG117" i="1"/>
  <c r="AG146" i="1"/>
  <c r="AG126" i="1"/>
  <c r="AG122" i="1"/>
  <c r="AG112" i="1"/>
  <c r="AG110" i="1"/>
  <c r="AG106" i="1"/>
  <c r="AG102" i="1"/>
  <c r="AG98" i="1"/>
  <c r="AG92" i="1"/>
  <c r="AG88" i="1"/>
  <c r="AG150" i="1"/>
  <c r="AG130" i="1"/>
  <c r="AG119" i="1"/>
  <c r="AG111" i="1"/>
  <c r="AG107" i="1"/>
  <c r="AG103" i="1"/>
  <c r="AG99" i="1"/>
  <c r="AG93" i="1"/>
  <c r="AG89" i="1"/>
  <c r="AG124" i="1"/>
  <c r="AG114" i="1"/>
  <c r="AG159" i="1"/>
  <c r="AG136" i="1"/>
  <c r="AG118" i="1"/>
  <c r="AG108" i="1"/>
  <c r="AG104" i="1"/>
  <c r="AG100" i="1"/>
  <c r="AG94" i="1"/>
  <c r="AG90" i="1"/>
  <c r="AG86" i="1"/>
  <c r="AG140" i="1"/>
  <c r="AG123" i="1"/>
  <c r="AG113" i="1"/>
  <c r="AG109" i="1"/>
  <c r="AG105" i="1"/>
  <c r="AG101" i="1"/>
  <c r="AG97" i="1"/>
  <c r="AG91" i="1"/>
  <c r="AG87" i="1"/>
  <c r="AG82" i="1"/>
  <c r="AG78" i="1"/>
  <c r="AG74" i="1"/>
  <c r="AG70" i="1"/>
  <c r="AG66" i="1"/>
  <c r="AG60" i="1"/>
  <c r="AG83" i="1"/>
  <c r="AG79" i="1"/>
  <c r="AG75" i="1"/>
  <c r="AG71" i="1"/>
  <c r="AG67" i="1"/>
  <c r="AG61" i="1"/>
  <c r="AG57" i="1"/>
  <c r="AG84" i="1"/>
  <c r="AG80" i="1"/>
  <c r="AG76" i="1"/>
  <c r="AG72" i="1"/>
  <c r="AG68" i="1"/>
  <c r="AG64" i="1"/>
  <c r="AG58" i="1"/>
  <c r="AG53" i="1"/>
  <c r="AG49" i="1"/>
  <c r="AG45" i="1"/>
  <c r="AG41" i="1"/>
  <c r="AG37" i="1"/>
  <c r="AG31" i="1"/>
  <c r="AG27" i="1"/>
  <c r="AG120" i="1"/>
  <c r="AG81" i="1"/>
  <c r="AG65" i="1"/>
  <c r="AG55" i="1"/>
  <c r="AG50" i="1"/>
  <c r="AG46" i="1"/>
  <c r="AG42" i="1"/>
  <c r="AG85" i="1"/>
  <c r="AG69" i="1"/>
  <c r="AG51" i="1"/>
  <c r="AG47" i="1"/>
  <c r="AG43" i="1"/>
  <c r="AG39" i="1"/>
  <c r="AG33" i="1"/>
  <c r="AG29" i="1"/>
  <c r="AG73" i="1"/>
  <c r="AG56" i="1"/>
  <c r="AG54" i="1"/>
  <c r="AG48" i="1"/>
  <c r="AG28" i="1"/>
  <c r="AG26" i="1"/>
  <c r="AG22" i="1"/>
  <c r="AG18" i="1"/>
  <c r="AG32" i="1"/>
  <c r="AG77" i="1"/>
  <c r="AG52" i="1"/>
  <c r="AG36" i="1"/>
  <c r="AG23" i="1"/>
  <c r="AG19" i="1"/>
  <c r="AG21" i="1"/>
  <c r="AG30" i="1"/>
  <c r="AG38" i="1"/>
  <c r="AG40" i="1"/>
  <c r="AG24" i="1"/>
  <c r="AG20" i="1"/>
  <c r="AG59" i="1"/>
  <c r="AG44" i="1"/>
  <c r="AG25" i="1"/>
  <c r="AO14" i="1"/>
  <c r="AO170" i="1"/>
  <c r="AO164" i="1"/>
  <c r="AO160" i="1"/>
  <c r="AO154" i="1"/>
  <c r="AO171" i="1"/>
  <c r="AO165" i="1"/>
  <c r="AO161" i="1"/>
  <c r="AO157" i="1"/>
  <c r="AO151" i="1"/>
  <c r="AO172" i="1"/>
  <c r="AO166" i="1"/>
  <c r="AO162" i="1"/>
  <c r="AO158" i="1"/>
  <c r="AO152" i="1"/>
  <c r="AO153" i="1"/>
  <c r="AO147" i="1"/>
  <c r="AO141" i="1"/>
  <c r="AO137" i="1"/>
  <c r="AO131" i="1"/>
  <c r="AO127" i="1"/>
  <c r="AO163" i="1"/>
  <c r="AO148" i="1"/>
  <c r="AO142" i="1"/>
  <c r="AO138" i="1"/>
  <c r="AO134" i="1"/>
  <c r="AO128" i="1"/>
  <c r="AO149" i="1"/>
  <c r="AO143" i="1"/>
  <c r="AO139" i="1"/>
  <c r="AO135" i="1"/>
  <c r="AO129" i="1"/>
  <c r="AO125" i="1"/>
  <c r="AO121" i="1"/>
  <c r="AO117" i="1"/>
  <c r="AO111" i="1"/>
  <c r="AO159" i="1"/>
  <c r="AO150" i="1"/>
  <c r="AO130" i="1"/>
  <c r="AO118" i="1"/>
  <c r="AO110" i="1"/>
  <c r="AO106" i="1"/>
  <c r="AO102" i="1"/>
  <c r="AO98" i="1"/>
  <c r="AO92" i="1"/>
  <c r="AO88" i="1"/>
  <c r="AO136" i="1"/>
  <c r="AO123" i="1"/>
  <c r="AO113" i="1"/>
  <c r="AO107" i="1"/>
  <c r="AO103" i="1"/>
  <c r="AO99" i="1"/>
  <c r="AO93" i="1"/>
  <c r="AO89" i="1"/>
  <c r="AO169" i="1"/>
  <c r="AO120" i="1"/>
  <c r="AO140" i="1"/>
  <c r="AO122" i="1"/>
  <c r="AO112" i="1"/>
  <c r="AO108" i="1"/>
  <c r="AO104" i="1"/>
  <c r="AO100" i="1"/>
  <c r="AO94" i="1"/>
  <c r="AO90" i="1"/>
  <c r="AO86" i="1"/>
  <c r="AO146" i="1"/>
  <c r="AO126" i="1"/>
  <c r="AO119" i="1"/>
  <c r="AO109" i="1"/>
  <c r="AO105" i="1"/>
  <c r="AO101" i="1"/>
  <c r="AO97" i="1"/>
  <c r="AO91" i="1"/>
  <c r="AO114" i="1"/>
  <c r="AO82" i="1"/>
  <c r="AO78" i="1"/>
  <c r="AO74" i="1"/>
  <c r="AO70" i="1"/>
  <c r="AO66" i="1"/>
  <c r="AO60" i="1"/>
  <c r="AO83" i="1"/>
  <c r="AO79" i="1"/>
  <c r="AO75" i="1"/>
  <c r="AO71" i="1"/>
  <c r="AO67" i="1"/>
  <c r="AO61" i="1"/>
  <c r="AO57" i="1"/>
  <c r="AO87" i="1"/>
  <c r="AO124" i="1"/>
  <c r="AO84" i="1"/>
  <c r="AO80" i="1"/>
  <c r="AO76" i="1"/>
  <c r="AO72" i="1"/>
  <c r="AO68" i="1"/>
  <c r="AO64" i="1"/>
  <c r="AO58" i="1"/>
  <c r="AO54" i="1"/>
  <c r="AO53" i="1"/>
  <c r="AO49" i="1"/>
  <c r="AO45" i="1"/>
  <c r="AO41" i="1"/>
  <c r="AO37" i="1"/>
  <c r="AO31" i="1"/>
  <c r="AO27" i="1"/>
  <c r="AO85" i="1"/>
  <c r="AO69" i="1"/>
  <c r="AO50" i="1"/>
  <c r="AO46" i="1"/>
  <c r="AO42" i="1"/>
  <c r="AO73" i="1"/>
  <c r="AO55" i="1"/>
  <c r="AO51" i="1"/>
  <c r="AO47" i="1"/>
  <c r="AO43" i="1"/>
  <c r="AO39" i="1"/>
  <c r="AO33" i="1"/>
  <c r="AO29" i="1"/>
  <c r="AO77" i="1"/>
  <c r="AO59" i="1"/>
  <c r="AO52" i="1"/>
  <c r="AO30" i="1"/>
  <c r="AO22" i="1"/>
  <c r="AO18" i="1"/>
  <c r="AO56" i="1"/>
  <c r="AO25" i="1"/>
  <c r="AO40" i="1"/>
  <c r="AO23" i="1"/>
  <c r="AO19" i="1"/>
  <c r="AO38" i="1"/>
  <c r="AO26" i="1"/>
  <c r="AO81" i="1"/>
  <c r="AO44" i="1"/>
  <c r="AO32" i="1"/>
  <c r="AO24" i="1"/>
  <c r="AO20" i="1"/>
  <c r="AO65" i="1"/>
  <c r="AO28" i="1"/>
  <c r="AO48" i="1"/>
  <c r="AO21" i="1"/>
  <c r="AO36" i="1"/>
  <c r="AW14" i="1"/>
  <c r="AW170" i="1"/>
  <c r="AW164" i="1"/>
  <c r="AW160" i="1"/>
  <c r="AW154" i="1"/>
  <c r="AW171" i="1"/>
  <c r="AW165" i="1"/>
  <c r="AW161" i="1"/>
  <c r="AW157" i="1"/>
  <c r="AW151" i="1"/>
  <c r="AW172" i="1"/>
  <c r="AW166" i="1"/>
  <c r="AW162" i="1"/>
  <c r="AW158" i="1"/>
  <c r="AW152" i="1"/>
  <c r="AW147" i="1"/>
  <c r="AW141" i="1"/>
  <c r="AW137" i="1"/>
  <c r="AW131" i="1"/>
  <c r="AW127" i="1"/>
  <c r="AW163" i="1"/>
  <c r="AW148" i="1"/>
  <c r="AW142" i="1"/>
  <c r="AW138" i="1"/>
  <c r="AW134" i="1"/>
  <c r="AW128" i="1"/>
  <c r="AW159" i="1"/>
  <c r="AW149" i="1"/>
  <c r="AW143" i="1"/>
  <c r="AW139" i="1"/>
  <c r="AW135" i="1"/>
  <c r="AW129" i="1"/>
  <c r="AW125" i="1"/>
  <c r="AW121" i="1"/>
  <c r="AW117" i="1"/>
  <c r="AW111" i="1"/>
  <c r="AW136" i="1"/>
  <c r="AW122" i="1"/>
  <c r="AW112" i="1"/>
  <c r="AW110" i="1"/>
  <c r="AW106" i="1"/>
  <c r="AW102" i="1"/>
  <c r="AW98" i="1"/>
  <c r="AW92" i="1"/>
  <c r="AW88" i="1"/>
  <c r="AW153" i="1"/>
  <c r="AW169" i="1"/>
  <c r="AW140" i="1"/>
  <c r="AW119" i="1"/>
  <c r="AW107" i="1"/>
  <c r="AW103" i="1"/>
  <c r="AW99" i="1"/>
  <c r="AW93" i="1"/>
  <c r="AW89" i="1"/>
  <c r="AW124" i="1"/>
  <c r="AW114" i="1"/>
  <c r="AW146" i="1"/>
  <c r="AW126" i="1"/>
  <c r="AW118" i="1"/>
  <c r="AW108" i="1"/>
  <c r="AW104" i="1"/>
  <c r="AW100" i="1"/>
  <c r="AW94" i="1"/>
  <c r="AW90" i="1"/>
  <c r="AW86" i="1"/>
  <c r="AW150" i="1"/>
  <c r="AW130" i="1"/>
  <c r="AW123" i="1"/>
  <c r="AW113" i="1"/>
  <c r="AW109" i="1"/>
  <c r="AW105" i="1"/>
  <c r="AW101" i="1"/>
  <c r="AW97" i="1"/>
  <c r="AW91" i="1"/>
  <c r="AW82" i="1"/>
  <c r="AW78" i="1"/>
  <c r="AW74" i="1"/>
  <c r="AW70" i="1"/>
  <c r="AW66" i="1"/>
  <c r="AW60" i="1"/>
  <c r="AW83" i="1"/>
  <c r="AW79" i="1"/>
  <c r="AW75" i="1"/>
  <c r="AW71" i="1"/>
  <c r="AW67" i="1"/>
  <c r="AW61" i="1"/>
  <c r="AW57" i="1"/>
  <c r="AW84" i="1"/>
  <c r="AW80" i="1"/>
  <c r="AW76" i="1"/>
  <c r="AW72" i="1"/>
  <c r="AW68" i="1"/>
  <c r="AW64" i="1"/>
  <c r="AW58" i="1"/>
  <c r="AW120" i="1"/>
  <c r="AW53" i="1"/>
  <c r="AW49" i="1"/>
  <c r="AW45" i="1"/>
  <c r="AW41" i="1"/>
  <c r="AW37" i="1"/>
  <c r="AW31" i="1"/>
  <c r="AW27" i="1"/>
  <c r="AW73" i="1"/>
  <c r="AW56" i="1"/>
  <c r="AW54" i="1"/>
  <c r="AW50" i="1"/>
  <c r="AW46" i="1"/>
  <c r="AW42" i="1"/>
  <c r="AW87" i="1"/>
  <c r="AW77" i="1"/>
  <c r="AW59" i="1"/>
  <c r="AW51" i="1"/>
  <c r="AW47" i="1"/>
  <c r="AW43" i="1"/>
  <c r="AW39" i="1"/>
  <c r="AW33" i="1"/>
  <c r="AW29" i="1"/>
  <c r="AW81" i="1"/>
  <c r="AW65" i="1"/>
  <c r="AW40" i="1"/>
  <c r="AW38" i="1"/>
  <c r="AW22" i="1"/>
  <c r="AW18" i="1"/>
  <c r="AW32" i="1"/>
  <c r="AW44" i="1"/>
  <c r="AW28" i="1"/>
  <c r="AW23" i="1"/>
  <c r="AW19" i="1"/>
  <c r="AW69" i="1"/>
  <c r="AW26" i="1"/>
  <c r="AW25" i="1"/>
  <c r="AW21" i="1"/>
  <c r="AW48" i="1"/>
  <c r="AW36" i="1"/>
  <c r="AW24" i="1"/>
  <c r="AW20" i="1"/>
  <c r="AW85" i="1"/>
  <c r="AW30" i="1"/>
  <c r="AW55" i="1"/>
  <c r="AW52" i="1"/>
  <c r="BA172" i="1"/>
  <c r="BA166" i="1"/>
  <c r="BA162" i="1"/>
  <c r="BA158" i="1"/>
  <c r="BA152" i="1"/>
  <c r="BA169" i="1"/>
  <c r="BA163" i="1"/>
  <c r="BA159" i="1"/>
  <c r="BA153" i="1"/>
  <c r="BA170" i="1"/>
  <c r="BA164" i="1"/>
  <c r="BA160" i="1"/>
  <c r="BA154" i="1"/>
  <c r="BA151" i="1"/>
  <c r="BA149" i="1"/>
  <c r="BA143" i="1"/>
  <c r="BA139" i="1"/>
  <c r="BA135" i="1"/>
  <c r="BA129" i="1"/>
  <c r="BA125" i="1"/>
  <c r="BA161" i="1"/>
  <c r="BA150" i="1"/>
  <c r="BA146" i="1"/>
  <c r="BA140" i="1"/>
  <c r="BA136" i="1"/>
  <c r="BA130" i="1"/>
  <c r="BA126" i="1"/>
  <c r="BA171" i="1"/>
  <c r="BA147" i="1"/>
  <c r="BA141" i="1"/>
  <c r="BA137" i="1"/>
  <c r="BA131" i="1"/>
  <c r="BA127" i="1"/>
  <c r="BA123" i="1"/>
  <c r="BA119" i="1"/>
  <c r="BA113" i="1"/>
  <c r="BA157" i="1"/>
  <c r="BA148" i="1"/>
  <c r="BA128" i="1"/>
  <c r="BA124" i="1"/>
  <c r="BA114" i="1"/>
  <c r="BA108" i="1"/>
  <c r="BA104" i="1"/>
  <c r="BA100" i="1"/>
  <c r="BA94" i="1"/>
  <c r="BA90" i="1"/>
  <c r="BA86" i="1"/>
  <c r="BA134" i="1"/>
  <c r="BA121" i="1"/>
  <c r="BA111" i="1"/>
  <c r="BA109" i="1"/>
  <c r="BA105" i="1"/>
  <c r="BA101" i="1"/>
  <c r="BA97" i="1"/>
  <c r="BA91" i="1"/>
  <c r="BA118" i="1"/>
  <c r="BA138" i="1"/>
  <c r="BA120" i="1"/>
  <c r="BA110" i="1"/>
  <c r="BA106" i="1"/>
  <c r="BA102" i="1"/>
  <c r="BA98" i="1"/>
  <c r="BA92" i="1"/>
  <c r="BA88" i="1"/>
  <c r="BA165" i="1"/>
  <c r="BA142" i="1"/>
  <c r="BA117" i="1"/>
  <c r="BA107" i="1"/>
  <c r="BA103" i="1"/>
  <c r="BA99" i="1"/>
  <c r="BA93" i="1"/>
  <c r="BA89" i="1"/>
  <c r="BA122" i="1"/>
  <c r="BA84" i="1"/>
  <c r="BA80" i="1"/>
  <c r="BA76" i="1"/>
  <c r="BA72" i="1"/>
  <c r="BA68" i="1"/>
  <c r="BA64" i="1"/>
  <c r="BA58" i="1"/>
  <c r="BA81" i="1"/>
  <c r="BA77" i="1"/>
  <c r="BA73" i="1"/>
  <c r="BA69" i="1"/>
  <c r="BA65" i="1"/>
  <c r="BA59" i="1"/>
  <c r="BA112" i="1"/>
  <c r="BA87" i="1"/>
  <c r="BA85" i="1"/>
  <c r="BA82" i="1"/>
  <c r="BA78" i="1"/>
  <c r="BA74" i="1"/>
  <c r="BA70" i="1"/>
  <c r="BA66" i="1"/>
  <c r="BA60" i="1"/>
  <c r="BA51" i="1"/>
  <c r="BA47" i="1"/>
  <c r="BA43" i="1"/>
  <c r="BA39" i="1"/>
  <c r="BA33" i="1"/>
  <c r="BA29" i="1"/>
  <c r="BA83" i="1"/>
  <c r="BA67" i="1"/>
  <c r="BA55" i="1"/>
  <c r="BA52" i="1"/>
  <c r="BA48" i="1"/>
  <c r="BA44" i="1"/>
  <c r="BA40" i="1"/>
  <c r="BA71" i="1"/>
  <c r="BA53" i="1"/>
  <c r="BA49" i="1"/>
  <c r="BA45" i="1"/>
  <c r="BA41" i="1"/>
  <c r="BA37" i="1"/>
  <c r="BA31" i="1"/>
  <c r="BA27" i="1"/>
  <c r="BA75" i="1"/>
  <c r="BA50" i="1"/>
  <c r="BA28" i="1"/>
  <c r="BA24" i="1"/>
  <c r="BA20" i="1"/>
  <c r="BA19" i="1"/>
  <c r="BA61" i="1"/>
  <c r="BA25" i="1"/>
  <c r="BA21" i="1"/>
  <c r="BA79" i="1"/>
  <c r="BA57" i="1"/>
  <c r="BA36" i="1"/>
  <c r="BA56" i="1"/>
  <c r="BA42" i="1"/>
  <c r="BA30" i="1"/>
  <c r="BA22" i="1"/>
  <c r="BA18" i="1"/>
  <c r="BA23" i="1"/>
  <c r="BA32" i="1"/>
  <c r="BA54" i="1"/>
  <c r="BA26" i="1"/>
  <c r="BA46" i="1"/>
  <c r="BA38" i="1"/>
  <c r="BB14" i="1"/>
  <c r="BB172" i="1"/>
  <c r="BB166" i="1"/>
  <c r="BB162" i="1"/>
  <c r="BB158" i="1"/>
  <c r="BB152" i="1"/>
  <c r="BB169" i="1"/>
  <c r="BB163" i="1"/>
  <c r="BB159" i="1"/>
  <c r="BB153" i="1"/>
  <c r="BB170" i="1"/>
  <c r="BB164" i="1"/>
  <c r="BB160" i="1"/>
  <c r="BB154" i="1"/>
  <c r="BB171" i="1"/>
  <c r="BB165" i="1"/>
  <c r="BB161" i="1"/>
  <c r="BB157" i="1"/>
  <c r="BB151" i="1"/>
  <c r="BB150" i="1"/>
  <c r="BB146" i="1"/>
  <c r="BB140" i="1"/>
  <c r="BB136" i="1"/>
  <c r="BB130" i="1"/>
  <c r="BB126" i="1"/>
  <c r="BB122" i="1"/>
  <c r="BB118" i="1"/>
  <c r="BB112" i="1"/>
  <c r="BB147" i="1"/>
  <c r="BB141" i="1"/>
  <c r="BB137" i="1"/>
  <c r="BB131" i="1"/>
  <c r="BB127" i="1"/>
  <c r="BB123" i="1"/>
  <c r="BB119" i="1"/>
  <c r="BB113" i="1"/>
  <c r="BB148" i="1"/>
  <c r="BB142" i="1"/>
  <c r="BB138" i="1"/>
  <c r="BB134" i="1"/>
  <c r="BB128" i="1"/>
  <c r="BB124" i="1"/>
  <c r="BB120" i="1"/>
  <c r="BB114" i="1"/>
  <c r="BB135" i="1"/>
  <c r="BB121" i="1"/>
  <c r="BB111" i="1"/>
  <c r="BB109" i="1"/>
  <c r="BB105" i="1"/>
  <c r="BB101" i="1"/>
  <c r="BB97" i="1"/>
  <c r="BB91" i="1"/>
  <c r="BB87" i="1"/>
  <c r="BB139" i="1"/>
  <c r="BB110" i="1"/>
  <c r="BB106" i="1"/>
  <c r="BB102" i="1"/>
  <c r="BB98" i="1"/>
  <c r="BB92" i="1"/>
  <c r="BB143" i="1"/>
  <c r="BB125" i="1"/>
  <c r="BB117" i="1"/>
  <c r="BB107" i="1"/>
  <c r="BB103" i="1"/>
  <c r="BB99" i="1"/>
  <c r="BB93" i="1"/>
  <c r="BB89" i="1"/>
  <c r="BB90" i="1"/>
  <c r="BB84" i="1"/>
  <c r="BB80" i="1"/>
  <c r="BB76" i="1"/>
  <c r="BB72" i="1"/>
  <c r="BB68" i="1"/>
  <c r="BB64" i="1"/>
  <c r="BB58" i="1"/>
  <c r="BB54" i="1"/>
  <c r="BB100" i="1"/>
  <c r="BB81" i="1"/>
  <c r="BB77" i="1"/>
  <c r="BB73" i="1"/>
  <c r="BB69" i="1"/>
  <c r="BB65" i="1"/>
  <c r="BB59" i="1"/>
  <c r="BB55" i="1"/>
  <c r="BB149" i="1"/>
  <c r="BB108" i="1"/>
  <c r="BB86" i="1"/>
  <c r="BB85" i="1"/>
  <c r="BB82" i="1"/>
  <c r="BB78" i="1"/>
  <c r="BB74" i="1"/>
  <c r="BB70" i="1"/>
  <c r="BB66" i="1"/>
  <c r="BB60" i="1"/>
  <c r="BB94" i="1"/>
  <c r="BB88" i="1"/>
  <c r="BB83" i="1"/>
  <c r="BB67" i="1"/>
  <c r="BB52" i="1"/>
  <c r="BB48" i="1"/>
  <c r="BB44" i="1"/>
  <c r="BB40" i="1"/>
  <c r="BB36" i="1"/>
  <c r="BB30" i="1"/>
  <c r="BB26" i="1"/>
  <c r="BB71" i="1"/>
  <c r="BB53" i="1"/>
  <c r="BB49" i="1"/>
  <c r="BB45" i="1"/>
  <c r="BB41" i="1"/>
  <c r="BB37" i="1"/>
  <c r="BB31" i="1"/>
  <c r="BB27" i="1"/>
  <c r="BB129" i="1"/>
  <c r="BB75" i="1"/>
  <c r="BB104" i="1"/>
  <c r="BB56" i="1"/>
  <c r="BB50" i="1"/>
  <c r="BB46" i="1"/>
  <c r="BB42" i="1"/>
  <c r="BB38" i="1"/>
  <c r="BB32" i="1"/>
  <c r="BB28" i="1"/>
  <c r="BB61" i="1"/>
  <c r="BB39" i="1"/>
  <c r="BB33" i="1"/>
  <c r="BB25" i="1"/>
  <c r="BB21" i="1"/>
  <c r="BB79" i="1"/>
  <c r="BB57" i="1"/>
  <c r="BB29" i="1"/>
  <c r="BB43" i="1"/>
  <c r="BB22" i="1"/>
  <c r="BB18" i="1"/>
  <c r="BB47" i="1"/>
  <c r="BB23" i="1"/>
  <c r="BB19" i="1"/>
  <c r="BB51" i="1"/>
  <c r="BB24" i="1"/>
  <c r="BB20" i="1"/>
  <c r="Z170" i="1"/>
  <c r="Z164" i="1"/>
  <c r="Z160" i="1"/>
  <c r="Z154" i="1"/>
  <c r="Z171" i="1"/>
  <c r="Z165" i="1"/>
  <c r="Z161" i="1"/>
  <c r="Z157" i="1"/>
  <c r="Z151" i="1"/>
  <c r="Z172" i="1"/>
  <c r="Z166" i="1"/>
  <c r="Z162" i="1"/>
  <c r="Z158" i="1"/>
  <c r="Z152" i="1"/>
  <c r="Z169" i="1"/>
  <c r="Z163" i="1"/>
  <c r="Z159" i="1"/>
  <c r="Z153" i="1"/>
  <c r="Z148" i="1"/>
  <c r="Z142" i="1"/>
  <c r="Z138" i="1"/>
  <c r="Z134" i="1"/>
  <c r="Z128" i="1"/>
  <c r="Z124" i="1"/>
  <c r="Z120" i="1"/>
  <c r="Z114" i="1"/>
  <c r="Z149" i="1"/>
  <c r="Z143" i="1"/>
  <c r="Z139" i="1"/>
  <c r="Z135" i="1"/>
  <c r="Z129" i="1"/>
  <c r="Z125" i="1"/>
  <c r="Z121" i="1"/>
  <c r="Z117" i="1"/>
  <c r="Z150" i="1"/>
  <c r="Z146" i="1"/>
  <c r="Z140" i="1"/>
  <c r="Z136" i="1"/>
  <c r="Z130" i="1"/>
  <c r="Z126" i="1"/>
  <c r="Z122" i="1"/>
  <c r="Z118" i="1"/>
  <c r="Z112" i="1"/>
  <c r="Z147" i="1"/>
  <c r="Z127" i="1"/>
  <c r="Z123" i="1"/>
  <c r="Z113" i="1"/>
  <c r="Z111" i="1"/>
  <c r="Z107" i="1"/>
  <c r="Z103" i="1"/>
  <c r="Z99" i="1"/>
  <c r="Z93" i="1"/>
  <c r="Z89" i="1"/>
  <c r="Z131" i="1"/>
  <c r="Z108" i="1"/>
  <c r="Z104" i="1"/>
  <c r="Z100" i="1"/>
  <c r="Z94" i="1"/>
  <c r="Z90" i="1"/>
  <c r="Z137" i="1"/>
  <c r="Z119" i="1"/>
  <c r="Z109" i="1"/>
  <c r="Z105" i="1"/>
  <c r="Z101" i="1"/>
  <c r="Z97" i="1"/>
  <c r="Z91" i="1"/>
  <c r="Z88" i="1"/>
  <c r="Z82" i="1"/>
  <c r="Z78" i="1"/>
  <c r="Z74" i="1"/>
  <c r="Z70" i="1"/>
  <c r="Z66" i="1"/>
  <c r="Z60" i="1"/>
  <c r="Z56" i="1"/>
  <c r="Z106" i="1"/>
  <c r="Z92" i="1"/>
  <c r="Z83" i="1"/>
  <c r="Z79" i="1"/>
  <c r="Z75" i="1"/>
  <c r="Z71" i="1"/>
  <c r="Z67" i="1"/>
  <c r="Z61" i="1"/>
  <c r="Z57" i="1"/>
  <c r="Z141" i="1"/>
  <c r="Z102" i="1"/>
  <c r="Z84" i="1"/>
  <c r="Z80" i="1"/>
  <c r="Z76" i="1"/>
  <c r="Z72" i="1"/>
  <c r="Z68" i="1"/>
  <c r="Z64" i="1"/>
  <c r="Z58" i="1"/>
  <c r="Z87" i="1"/>
  <c r="Z86" i="1"/>
  <c r="Z77" i="1"/>
  <c r="Z59" i="1"/>
  <c r="Z50" i="1"/>
  <c r="Z46" i="1"/>
  <c r="Z42" i="1"/>
  <c r="Z38" i="1"/>
  <c r="Z32" i="1"/>
  <c r="Z28" i="1"/>
  <c r="Z81" i="1"/>
  <c r="Z65" i="1"/>
  <c r="Z54" i="1"/>
  <c r="Z51" i="1"/>
  <c r="Z47" i="1"/>
  <c r="Z43" i="1"/>
  <c r="Z39" i="1"/>
  <c r="Z33" i="1"/>
  <c r="Z29" i="1"/>
  <c r="Z85" i="1"/>
  <c r="Z69" i="1"/>
  <c r="Z98" i="1"/>
  <c r="Z52" i="1"/>
  <c r="Z48" i="1"/>
  <c r="Z44" i="1"/>
  <c r="Z40" i="1"/>
  <c r="Z36" i="1"/>
  <c r="Z30" i="1"/>
  <c r="Z31" i="1"/>
  <c r="Z23" i="1"/>
  <c r="Z45" i="1"/>
  <c r="Z26" i="1"/>
  <c r="Z18" i="1"/>
  <c r="Z49" i="1"/>
  <c r="Z27" i="1"/>
  <c r="Z19" i="1"/>
  <c r="Z110" i="1"/>
  <c r="Z73" i="1"/>
  <c r="Z55" i="1"/>
  <c r="Z53" i="1"/>
  <c r="Z24" i="1"/>
  <c r="Z20" i="1"/>
  <c r="Z37" i="1"/>
  <c r="Z41" i="1"/>
  <c r="Z25" i="1"/>
  <c r="Z21" i="1"/>
  <c r="Z22" i="1"/>
  <c r="AH170" i="1"/>
  <c r="AH164" i="1"/>
  <c r="AH160" i="1"/>
  <c r="AH154" i="1"/>
  <c r="AH171" i="1"/>
  <c r="AH165" i="1"/>
  <c r="AH161" i="1"/>
  <c r="AH157" i="1"/>
  <c r="AH151" i="1"/>
  <c r="AH172" i="1"/>
  <c r="AH166" i="1"/>
  <c r="AH162" i="1"/>
  <c r="AH158" i="1"/>
  <c r="AH152" i="1"/>
  <c r="AH169" i="1"/>
  <c r="AH163" i="1"/>
  <c r="AH159" i="1"/>
  <c r="AH153" i="1"/>
  <c r="AH148" i="1"/>
  <c r="AH142" i="1"/>
  <c r="AH138" i="1"/>
  <c r="AH134" i="1"/>
  <c r="AH128" i="1"/>
  <c r="AH124" i="1"/>
  <c r="AH120" i="1"/>
  <c r="AH114" i="1"/>
  <c r="AH149" i="1"/>
  <c r="AH143" i="1"/>
  <c r="AH139" i="1"/>
  <c r="AH135" i="1"/>
  <c r="AH129" i="1"/>
  <c r="AH125" i="1"/>
  <c r="AH121" i="1"/>
  <c r="AH117" i="1"/>
  <c r="AH150" i="1"/>
  <c r="AH146" i="1"/>
  <c r="AH140" i="1"/>
  <c r="AH136" i="1"/>
  <c r="AH130" i="1"/>
  <c r="AH126" i="1"/>
  <c r="AH122" i="1"/>
  <c r="AH118" i="1"/>
  <c r="AH112" i="1"/>
  <c r="AH131" i="1"/>
  <c r="AH119" i="1"/>
  <c r="AH111" i="1"/>
  <c r="AH107" i="1"/>
  <c r="AH103" i="1"/>
  <c r="AH99" i="1"/>
  <c r="AH93" i="1"/>
  <c r="AH89" i="1"/>
  <c r="AH137" i="1"/>
  <c r="AH108" i="1"/>
  <c r="AH104" i="1"/>
  <c r="AH100" i="1"/>
  <c r="AH94" i="1"/>
  <c r="AH90" i="1"/>
  <c r="AH141" i="1"/>
  <c r="AH123" i="1"/>
  <c r="AH113" i="1"/>
  <c r="AH109" i="1"/>
  <c r="AH105" i="1"/>
  <c r="AH101" i="1"/>
  <c r="AH97" i="1"/>
  <c r="AH91" i="1"/>
  <c r="AH106" i="1"/>
  <c r="AH87" i="1"/>
  <c r="AH86" i="1"/>
  <c r="AH82" i="1"/>
  <c r="AH78" i="1"/>
  <c r="AH74" i="1"/>
  <c r="AH70" i="1"/>
  <c r="AH66" i="1"/>
  <c r="AH60" i="1"/>
  <c r="AH56" i="1"/>
  <c r="AH127" i="1"/>
  <c r="AH92" i="1"/>
  <c r="AH83" i="1"/>
  <c r="AH79" i="1"/>
  <c r="AH75" i="1"/>
  <c r="AH71" i="1"/>
  <c r="AH67" i="1"/>
  <c r="AH61" i="1"/>
  <c r="AH57" i="1"/>
  <c r="AH102" i="1"/>
  <c r="AH84" i="1"/>
  <c r="AH80" i="1"/>
  <c r="AH76" i="1"/>
  <c r="AH72" i="1"/>
  <c r="AH68" i="1"/>
  <c r="AH64" i="1"/>
  <c r="AH58" i="1"/>
  <c r="AH110" i="1"/>
  <c r="AH88" i="1"/>
  <c r="AH147" i="1"/>
  <c r="AH81" i="1"/>
  <c r="AH65" i="1"/>
  <c r="AH55" i="1"/>
  <c r="AH50" i="1"/>
  <c r="AH46" i="1"/>
  <c r="AH42" i="1"/>
  <c r="AH38" i="1"/>
  <c r="AH32" i="1"/>
  <c r="AH28" i="1"/>
  <c r="AH85" i="1"/>
  <c r="AH69" i="1"/>
  <c r="AH51" i="1"/>
  <c r="AH47" i="1"/>
  <c r="AH43" i="1"/>
  <c r="AH39" i="1"/>
  <c r="AH33" i="1"/>
  <c r="AH29" i="1"/>
  <c r="AH98" i="1"/>
  <c r="AH73" i="1"/>
  <c r="AH54" i="1"/>
  <c r="AH52" i="1"/>
  <c r="AH48" i="1"/>
  <c r="AH44" i="1"/>
  <c r="AH40" i="1"/>
  <c r="AH36" i="1"/>
  <c r="AH30" i="1"/>
  <c r="AH77" i="1"/>
  <c r="AH19" i="1"/>
  <c r="AH53" i="1"/>
  <c r="AH23" i="1"/>
  <c r="AH41" i="1"/>
  <c r="AH24" i="1"/>
  <c r="AH20" i="1"/>
  <c r="AH59" i="1"/>
  <c r="AH22" i="1"/>
  <c r="AH37" i="1"/>
  <c r="AH49" i="1"/>
  <c r="AH45" i="1"/>
  <c r="AH31" i="1"/>
  <c r="AH25" i="1"/>
  <c r="AH21" i="1"/>
  <c r="AH27" i="1"/>
  <c r="AH26" i="1"/>
  <c r="AH18" i="1"/>
  <c r="AP170" i="1"/>
  <c r="AP164" i="1"/>
  <c r="AP160" i="1"/>
  <c r="AP154" i="1"/>
  <c r="AP171" i="1"/>
  <c r="AP165" i="1"/>
  <c r="AP161" i="1"/>
  <c r="AP157" i="1"/>
  <c r="AP151" i="1"/>
  <c r="AP172" i="1"/>
  <c r="AP166" i="1"/>
  <c r="AP162" i="1"/>
  <c r="AP158" i="1"/>
  <c r="AP152" i="1"/>
  <c r="AP169" i="1"/>
  <c r="AP163" i="1"/>
  <c r="AP159" i="1"/>
  <c r="AP153" i="1"/>
  <c r="AP148" i="1"/>
  <c r="AP142" i="1"/>
  <c r="AP138" i="1"/>
  <c r="AP134" i="1"/>
  <c r="AP128" i="1"/>
  <c r="AP124" i="1"/>
  <c r="AP120" i="1"/>
  <c r="AP114" i="1"/>
  <c r="AP149" i="1"/>
  <c r="AP143" i="1"/>
  <c r="AP139" i="1"/>
  <c r="AP135" i="1"/>
  <c r="AP129" i="1"/>
  <c r="AP125" i="1"/>
  <c r="AP121" i="1"/>
  <c r="AP117" i="1"/>
  <c r="AP150" i="1"/>
  <c r="AP146" i="1"/>
  <c r="AP140" i="1"/>
  <c r="AP136" i="1"/>
  <c r="AP130" i="1"/>
  <c r="AP126" i="1"/>
  <c r="AP122" i="1"/>
  <c r="AP118" i="1"/>
  <c r="AP112" i="1"/>
  <c r="AP137" i="1"/>
  <c r="AP123" i="1"/>
  <c r="AP113" i="1"/>
  <c r="AP107" i="1"/>
  <c r="AP103" i="1"/>
  <c r="AP99" i="1"/>
  <c r="AP93" i="1"/>
  <c r="AP89" i="1"/>
  <c r="AP141" i="1"/>
  <c r="AP111" i="1"/>
  <c r="AP108" i="1"/>
  <c r="AP104" i="1"/>
  <c r="AP100" i="1"/>
  <c r="AP94" i="1"/>
  <c r="AP90" i="1"/>
  <c r="AP147" i="1"/>
  <c r="AP127" i="1"/>
  <c r="AP119" i="1"/>
  <c r="AP109" i="1"/>
  <c r="AP105" i="1"/>
  <c r="AP101" i="1"/>
  <c r="AP97" i="1"/>
  <c r="AP91" i="1"/>
  <c r="AP92" i="1"/>
  <c r="AP82" i="1"/>
  <c r="AP78" i="1"/>
  <c r="AP74" i="1"/>
  <c r="AP70" i="1"/>
  <c r="AP66" i="1"/>
  <c r="AP60" i="1"/>
  <c r="AP56" i="1"/>
  <c r="AP102" i="1"/>
  <c r="AP88" i="1"/>
  <c r="AP83" i="1"/>
  <c r="AP79" i="1"/>
  <c r="AP75" i="1"/>
  <c r="AP71" i="1"/>
  <c r="AP67" i="1"/>
  <c r="AP61" i="1"/>
  <c r="AP57" i="1"/>
  <c r="AP87" i="1"/>
  <c r="AP86" i="1"/>
  <c r="AP131" i="1"/>
  <c r="AP110" i="1"/>
  <c r="AP84" i="1"/>
  <c r="AP80" i="1"/>
  <c r="AP76" i="1"/>
  <c r="AP72" i="1"/>
  <c r="AP68" i="1"/>
  <c r="AP64" i="1"/>
  <c r="AP58" i="1"/>
  <c r="AP98" i="1"/>
  <c r="AP85" i="1"/>
  <c r="AP69" i="1"/>
  <c r="AP50" i="1"/>
  <c r="AP46" i="1"/>
  <c r="AP42" i="1"/>
  <c r="AP38" i="1"/>
  <c r="AP32" i="1"/>
  <c r="AP28" i="1"/>
  <c r="AP73" i="1"/>
  <c r="AP106" i="1"/>
  <c r="AP55" i="1"/>
  <c r="AP51" i="1"/>
  <c r="AP47" i="1"/>
  <c r="AP43" i="1"/>
  <c r="AP39" i="1"/>
  <c r="AP33" i="1"/>
  <c r="AP29" i="1"/>
  <c r="AP77" i="1"/>
  <c r="AP59" i="1"/>
  <c r="AP52" i="1"/>
  <c r="AP48" i="1"/>
  <c r="AP44" i="1"/>
  <c r="AP40" i="1"/>
  <c r="AP36" i="1"/>
  <c r="AP30" i="1"/>
  <c r="AP54" i="1"/>
  <c r="AP41" i="1"/>
  <c r="AP37" i="1"/>
  <c r="AP23" i="1"/>
  <c r="AP19" i="1"/>
  <c r="AP31" i="1"/>
  <c r="AP26" i="1"/>
  <c r="AP18" i="1"/>
  <c r="AP45" i="1"/>
  <c r="AP27" i="1"/>
  <c r="AP24" i="1"/>
  <c r="AP20" i="1"/>
  <c r="AP65" i="1"/>
  <c r="AP81" i="1"/>
  <c r="AP53" i="1"/>
  <c r="AP22" i="1"/>
  <c r="AP49" i="1"/>
  <c r="AP25" i="1"/>
  <c r="AP21" i="1"/>
  <c r="AX170" i="1"/>
  <c r="AX164" i="1"/>
  <c r="AX160" i="1"/>
  <c r="AX154" i="1"/>
  <c r="AX171" i="1"/>
  <c r="AX165" i="1"/>
  <c r="AX161" i="1"/>
  <c r="AX157" i="1"/>
  <c r="AX151" i="1"/>
  <c r="AX172" i="1"/>
  <c r="AX166" i="1"/>
  <c r="AX162" i="1"/>
  <c r="AX158" i="1"/>
  <c r="AX152" i="1"/>
  <c r="AX169" i="1"/>
  <c r="AX163" i="1"/>
  <c r="AX159" i="1"/>
  <c r="AX153" i="1"/>
  <c r="AX148" i="1"/>
  <c r="AX142" i="1"/>
  <c r="AX138" i="1"/>
  <c r="AX134" i="1"/>
  <c r="AX128" i="1"/>
  <c r="AX124" i="1"/>
  <c r="AX120" i="1"/>
  <c r="AX114" i="1"/>
  <c r="AX149" i="1"/>
  <c r="AX143" i="1"/>
  <c r="AX139" i="1"/>
  <c r="AX135" i="1"/>
  <c r="AX129" i="1"/>
  <c r="AX125" i="1"/>
  <c r="AX121" i="1"/>
  <c r="AX117" i="1"/>
  <c r="AX150" i="1"/>
  <c r="AX146" i="1"/>
  <c r="AX140" i="1"/>
  <c r="AX136" i="1"/>
  <c r="AX130" i="1"/>
  <c r="AX126" i="1"/>
  <c r="AX122" i="1"/>
  <c r="AX118" i="1"/>
  <c r="AX112" i="1"/>
  <c r="AX141" i="1"/>
  <c r="AX119" i="1"/>
  <c r="AX107" i="1"/>
  <c r="AX103" i="1"/>
  <c r="AX99" i="1"/>
  <c r="AX93" i="1"/>
  <c r="AX89" i="1"/>
  <c r="AX85" i="1"/>
  <c r="AX147" i="1"/>
  <c r="AX127" i="1"/>
  <c r="AX108" i="1"/>
  <c r="AX104" i="1"/>
  <c r="AX100" i="1"/>
  <c r="AX94" i="1"/>
  <c r="AX90" i="1"/>
  <c r="AX131" i="1"/>
  <c r="AX123" i="1"/>
  <c r="AX113" i="1"/>
  <c r="AX111" i="1"/>
  <c r="AX109" i="1"/>
  <c r="AX105" i="1"/>
  <c r="AX101" i="1"/>
  <c r="AX97" i="1"/>
  <c r="AX91" i="1"/>
  <c r="AX87" i="1"/>
  <c r="AX82" i="1"/>
  <c r="AX78" i="1"/>
  <c r="AX74" i="1"/>
  <c r="AX70" i="1"/>
  <c r="AX66" i="1"/>
  <c r="AX60" i="1"/>
  <c r="AX56" i="1"/>
  <c r="AX102" i="1"/>
  <c r="AX83" i="1"/>
  <c r="AX79" i="1"/>
  <c r="AX75" i="1"/>
  <c r="AX71" i="1"/>
  <c r="AX67" i="1"/>
  <c r="AX61" i="1"/>
  <c r="AX57" i="1"/>
  <c r="AX110" i="1"/>
  <c r="AX98" i="1"/>
  <c r="AX84" i="1"/>
  <c r="AX80" i="1"/>
  <c r="AX76" i="1"/>
  <c r="AX72" i="1"/>
  <c r="AX68" i="1"/>
  <c r="AX64" i="1"/>
  <c r="AX58" i="1"/>
  <c r="AX86" i="1"/>
  <c r="AX73" i="1"/>
  <c r="AX92" i="1"/>
  <c r="AX54" i="1"/>
  <c r="AX50" i="1"/>
  <c r="AX46" i="1"/>
  <c r="AX42" i="1"/>
  <c r="AX38" i="1"/>
  <c r="AX32" i="1"/>
  <c r="AX28" i="1"/>
  <c r="AX106" i="1"/>
  <c r="AX77" i="1"/>
  <c r="AX59" i="1"/>
  <c r="AX137" i="1"/>
  <c r="AX51" i="1"/>
  <c r="AX47" i="1"/>
  <c r="AX43" i="1"/>
  <c r="AX39" i="1"/>
  <c r="AX33" i="1"/>
  <c r="AX29" i="1"/>
  <c r="AX81" i="1"/>
  <c r="AX65" i="1"/>
  <c r="AX55" i="1"/>
  <c r="AX52" i="1"/>
  <c r="AX48" i="1"/>
  <c r="AX44" i="1"/>
  <c r="AX40" i="1"/>
  <c r="AX36" i="1"/>
  <c r="AX30" i="1"/>
  <c r="AX26" i="1"/>
  <c r="AX27" i="1"/>
  <c r="AX19" i="1"/>
  <c r="AX22" i="1"/>
  <c r="AX88" i="1"/>
  <c r="AX45" i="1"/>
  <c r="AX23" i="1"/>
  <c r="AX69" i="1"/>
  <c r="AX31" i="1"/>
  <c r="AX49" i="1"/>
  <c r="AX24" i="1"/>
  <c r="AX20" i="1"/>
  <c r="AX18" i="1"/>
  <c r="AX41" i="1"/>
  <c r="AX53" i="1"/>
  <c r="AX25" i="1"/>
  <c r="AX21" i="1"/>
  <c r="AX37" i="1"/>
  <c r="AS172" i="1"/>
  <c r="AS166" i="1"/>
  <c r="AS162" i="1"/>
  <c r="AS158" i="1"/>
  <c r="AS152" i="1"/>
  <c r="AS169" i="1"/>
  <c r="AS163" i="1"/>
  <c r="AS159" i="1"/>
  <c r="AS153" i="1"/>
  <c r="AS170" i="1"/>
  <c r="AS164" i="1"/>
  <c r="AS160" i="1"/>
  <c r="AS154" i="1"/>
  <c r="AS165" i="1"/>
  <c r="AS149" i="1"/>
  <c r="AS143" i="1"/>
  <c r="AS139" i="1"/>
  <c r="AS135" i="1"/>
  <c r="AS129" i="1"/>
  <c r="AS125" i="1"/>
  <c r="AS151" i="1"/>
  <c r="AS150" i="1"/>
  <c r="AS146" i="1"/>
  <c r="AS140" i="1"/>
  <c r="AS136" i="1"/>
  <c r="AS130" i="1"/>
  <c r="AS126" i="1"/>
  <c r="AS161" i="1"/>
  <c r="AS147" i="1"/>
  <c r="AS141" i="1"/>
  <c r="AS137" i="1"/>
  <c r="AS131" i="1"/>
  <c r="AS127" i="1"/>
  <c r="AS123" i="1"/>
  <c r="AS119" i="1"/>
  <c r="AS113" i="1"/>
  <c r="AS171" i="1"/>
  <c r="AS142" i="1"/>
  <c r="AS120" i="1"/>
  <c r="AS111" i="1"/>
  <c r="AS108" i="1"/>
  <c r="AS104" i="1"/>
  <c r="AS100" i="1"/>
  <c r="AS94" i="1"/>
  <c r="AS90" i="1"/>
  <c r="AS86" i="1"/>
  <c r="AS148" i="1"/>
  <c r="AS128" i="1"/>
  <c r="AS117" i="1"/>
  <c r="AS109" i="1"/>
  <c r="AS105" i="1"/>
  <c r="AS101" i="1"/>
  <c r="AS97" i="1"/>
  <c r="AS91" i="1"/>
  <c r="AS122" i="1"/>
  <c r="AS112" i="1"/>
  <c r="AS134" i="1"/>
  <c r="AS124" i="1"/>
  <c r="AS114" i="1"/>
  <c r="AS110" i="1"/>
  <c r="AS106" i="1"/>
  <c r="AS102" i="1"/>
  <c r="AS98" i="1"/>
  <c r="AS92" i="1"/>
  <c r="AS88" i="1"/>
  <c r="AS157" i="1"/>
  <c r="AS138" i="1"/>
  <c r="AS121" i="1"/>
  <c r="AS107" i="1"/>
  <c r="AS103" i="1"/>
  <c r="AS99" i="1"/>
  <c r="AS93" i="1"/>
  <c r="AS89" i="1"/>
  <c r="AS87" i="1"/>
  <c r="AS84" i="1"/>
  <c r="AS80" i="1"/>
  <c r="AS76" i="1"/>
  <c r="AS72" i="1"/>
  <c r="AS68" i="1"/>
  <c r="AS64" i="1"/>
  <c r="AS58" i="1"/>
  <c r="AS118" i="1"/>
  <c r="AS85" i="1"/>
  <c r="AS81" i="1"/>
  <c r="AS77" i="1"/>
  <c r="AS73" i="1"/>
  <c r="AS69" i="1"/>
  <c r="AS65" i="1"/>
  <c r="AS59" i="1"/>
  <c r="AS82" i="1"/>
  <c r="AS78" i="1"/>
  <c r="AS74" i="1"/>
  <c r="AS70" i="1"/>
  <c r="AS66" i="1"/>
  <c r="AS60" i="1"/>
  <c r="AS55" i="1"/>
  <c r="AS51" i="1"/>
  <c r="AS47" i="1"/>
  <c r="AS43" i="1"/>
  <c r="AS39" i="1"/>
  <c r="AS33" i="1"/>
  <c r="AS29" i="1"/>
  <c r="AS79" i="1"/>
  <c r="AS61" i="1"/>
  <c r="AS57" i="1"/>
  <c r="AS52" i="1"/>
  <c r="AS48" i="1"/>
  <c r="AS44" i="1"/>
  <c r="AS40" i="1"/>
  <c r="AS83" i="1"/>
  <c r="AS67" i="1"/>
  <c r="AS56" i="1"/>
  <c r="AS53" i="1"/>
  <c r="AS49" i="1"/>
  <c r="AS45" i="1"/>
  <c r="AS41" i="1"/>
  <c r="AS37" i="1"/>
  <c r="AS31" i="1"/>
  <c r="AS27" i="1"/>
  <c r="AS71" i="1"/>
  <c r="AS54" i="1"/>
  <c r="AS46" i="1"/>
  <c r="AS26" i="1"/>
  <c r="AS24" i="1"/>
  <c r="AS20" i="1"/>
  <c r="AS23" i="1"/>
  <c r="AS38" i="1"/>
  <c r="AS50" i="1"/>
  <c r="AS32" i="1"/>
  <c r="AS25" i="1"/>
  <c r="AS21" i="1"/>
  <c r="AS19" i="1"/>
  <c r="AS28" i="1"/>
  <c r="AS42" i="1"/>
  <c r="AS30" i="1"/>
  <c r="AS22" i="1"/>
  <c r="AS18" i="1"/>
  <c r="AS36" i="1"/>
  <c r="AS75" i="1"/>
  <c r="AD14" i="1"/>
  <c r="AD172" i="1"/>
  <c r="AD166" i="1"/>
  <c r="AD162" i="1"/>
  <c r="AD158" i="1"/>
  <c r="AD152" i="1"/>
  <c r="AD169" i="1"/>
  <c r="AD163" i="1"/>
  <c r="AD159" i="1"/>
  <c r="AD153" i="1"/>
  <c r="AD170" i="1"/>
  <c r="AD164" i="1"/>
  <c r="AD160" i="1"/>
  <c r="AD154" i="1"/>
  <c r="AD171" i="1"/>
  <c r="AD165" i="1"/>
  <c r="AD161" i="1"/>
  <c r="AD157" i="1"/>
  <c r="AD151" i="1"/>
  <c r="AD150" i="1"/>
  <c r="AD146" i="1"/>
  <c r="AD140" i="1"/>
  <c r="AD136" i="1"/>
  <c r="AD130" i="1"/>
  <c r="AD126" i="1"/>
  <c r="AD122" i="1"/>
  <c r="AD118" i="1"/>
  <c r="AD112" i="1"/>
  <c r="AD147" i="1"/>
  <c r="AD141" i="1"/>
  <c r="AD137" i="1"/>
  <c r="AD131" i="1"/>
  <c r="AD127" i="1"/>
  <c r="AD123" i="1"/>
  <c r="AD119" i="1"/>
  <c r="AD113" i="1"/>
  <c r="AD148" i="1"/>
  <c r="AD142" i="1"/>
  <c r="AD138" i="1"/>
  <c r="AD134" i="1"/>
  <c r="AD128" i="1"/>
  <c r="AD124" i="1"/>
  <c r="AD120" i="1"/>
  <c r="AD114" i="1"/>
  <c r="AD139" i="1"/>
  <c r="AD117" i="1"/>
  <c r="AD109" i="1"/>
  <c r="AD105" i="1"/>
  <c r="AD101" i="1"/>
  <c r="AD97" i="1"/>
  <c r="AD91" i="1"/>
  <c r="AD87" i="1"/>
  <c r="AD143" i="1"/>
  <c r="AD125" i="1"/>
  <c r="AD110" i="1"/>
  <c r="AD106" i="1"/>
  <c r="AD102" i="1"/>
  <c r="AD98" i="1"/>
  <c r="AD92" i="1"/>
  <c r="AD149" i="1"/>
  <c r="AD129" i="1"/>
  <c r="AD121" i="1"/>
  <c r="AD111" i="1"/>
  <c r="AD107" i="1"/>
  <c r="AD103" i="1"/>
  <c r="AD99" i="1"/>
  <c r="AD93" i="1"/>
  <c r="AD89" i="1"/>
  <c r="AD94" i="1"/>
  <c r="AD84" i="1"/>
  <c r="AD80" i="1"/>
  <c r="AD76" i="1"/>
  <c r="AD72" i="1"/>
  <c r="AD68" i="1"/>
  <c r="AD64" i="1"/>
  <c r="AD58" i="1"/>
  <c r="AD54" i="1"/>
  <c r="AD135" i="1"/>
  <c r="AD104" i="1"/>
  <c r="AD85" i="1"/>
  <c r="AD81" i="1"/>
  <c r="AD77" i="1"/>
  <c r="AD73" i="1"/>
  <c r="AD69" i="1"/>
  <c r="AD65" i="1"/>
  <c r="AD59" i="1"/>
  <c r="AD55" i="1"/>
  <c r="AD90" i="1"/>
  <c r="AD86" i="1"/>
  <c r="AD82" i="1"/>
  <c r="AD78" i="1"/>
  <c r="AD74" i="1"/>
  <c r="AD70" i="1"/>
  <c r="AD66" i="1"/>
  <c r="AD60" i="1"/>
  <c r="AD100" i="1"/>
  <c r="AD88" i="1"/>
  <c r="AD71" i="1"/>
  <c r="AD108" i="1"/>
  <c r="AD52" i="1"/>
  <c r="AD48" i="1"/>
  <c r="AD44" i="1"/>
  <c r="AD40" i="1"/>
  <c r="AD36" i="1"/>
  <c r="AD30" i="1"/>
  <c r="AD75" i="1"/>
  <c r="AD53" i="1"/>
  <c r="AD49" i="1"/>
  <c r="AD45" i="1"/>
  <c r="AD41" i="1"/>
  <c r="AD37" i="1"/>
  <c r="AD31" i="1"/>
  <c r="AD27" i="1"/>
  <c r="AD79" i="1"/>
  <c r="AD61" i="1"/>
  <c r="AD50" i="1"/>
  <c r="AD46" i="1"/>
  <c r="AD42" i="1"/>
  <c r="AD38" i="1"/>
  <c r="AD32" i="1"/>
  <c r="AD28" i="1"/>
  <c r="AD67" i="1"/>
  <c r="AD43" i="1"/>
  <c r="AD39" i="1"/>
  <c r="AD25" i="1"/>
  <c r="AD21" i="1"/>
  <c r="AD83" i="1"/>
  <c r="AD33" i="1"/>
  <c r="AD56" i="1"/>
  <c r="AD47" i="1"/>
  <c r="AD29" i="1"/>
  <c r="AD26" i="1"/>
  <c r="AD22" i="1"/>
  <c r="AD18" i="1"/>
  <c r="AD24" i="1"/>
  <c r="AD20" i="1"/>
  <c r="AD57" i="1"/>
  <c r="AD51" i="1"/>
  <c r="AD23" i="1"/>
  <c r="AD19" i="1"/>
  <c r="AA171" i="1"/>
  <c r="AA165" i="1"/>
  <c r="AA161" i="1"/>
  <c r="AA157" i="1"/>
  <c r="AA151" i="1"/>
  <c r="AA172" i="1"/>
  <c r="AA166" i="1"/>
  <c r="AA162" i="1"/>
  <c r="AA158" i="1"/>
  <c r="AA152" i="1"/>
  <c r="AA169" i="1"/>
  <c r="AA163" i="1"/>
  <c r="AA159" i="1"/>
  <c r="AA153" i="1"/>
  <c r="AA148" i="1"/>
  <c r="AA142" i="1"/>
  <c r="AA138" i="1"/>
  <c r="AA134" i="1"/>
  <c r="AA128" i="1"/>
  <c r="AA160" i="1"/>
  <c r="AA149" i="1"/>
  <c r="AA143" i="1"/>
  <c r="AA139" i="1"/>
  <c r="AA135" i="1"/>
  <c r="AA129" i="1"/>
  <c r="AA125" i="1"/>
  <c r="AA170" i="1"/>
  <c r="AA150" i="1"/>
  <c r="AA146" i="1"/>
  <c r="AA140" i="1"/>
  <c r="AA136" i="1"/>
  <c r="AA130" i="1"/>
  <c r="AA126" i="1"/>
  <c r="AA122" i="1"/>
  <c r="AA118" i="1"/>
  <c r="AA112" i="1"/>
  <c r="AA154" i="1"/>
  <c r="AA147" i="1"/>
  <c r="AA127" i="1"/>
  <c r="AA123" i="1"/>
  <c r="AA113" i="1"/>
  <c r="AA111" i="1"/>
  <c r="AA107" i="1"/>
  <c r="AA103" i="1"/>
  <c r="AA99" i="1"/>
  <c r="AA93" i="1"/>
  <c r="AA89" i="1"/>
  <c r="AA131" i="1"/>
  <c r="AA120" i="1"/>
  <c r="AA108" i="1"/>
  <c r="AA104" i="1"/>
  <c r="AA100" i="1"/>
  <c r="AA94" i="1"/>
  <c r="AA90" i="1"/>
  <c r="AA117" i="1"/>
  <c r="AA137" i="1"/>
  <c r="AA119" i="1"/>
  <c r="AA109" i="1"/>
  <c r="AA105" i="1"/>
  <c r="AA101" i="1"/>
  <c r="AA97" i="1"/>
  <c r="AA91" i="1"/>
  <c r="AA87" i="1"/>
  <c r="AA141" i="1"/>
  <c r="AA124" i="1"/>
  <c r="AA114" i="1"/>
  <c r="AA110" i="1"/>
  <c r="AA106" i="1"/>
  <c r="AA102" i="1"/>
  <c r="AA98" i="1"/>
  <c r="AA92" i="1"/>
  <c r="AA164" i="1"/>
  <c r="AA83" i="1"/>
  <c r="AA79" i="1"/>
  <c r="AA75" i="1"/>
  <c r="AA71" i="1"/>
  <c r="AA67" i="1"/>
  <c r="AA61" i="1"/>
  <c r="AA57" i="1"/>
  <c r="AA84" i="1"/>
  <c r="AA80" i="1"/>
  <c r="AA76" i="1"/>
  <c r="AA72" i="1"/>
  <c r="AA68" i="1"/>
  <c r="AA64" i="1"/>
  <c r="AA58" i="1"/>
  <c r="AA86" i="1"/>
  <c r="AA121" i="1"/>
  <c r="AA85" i="1"/>
  <c r="AA81" i="1"/>
  <c r="AA77" i="1"/>
  <c r="AA73" i="1"/>
  <c r="AA69" i="1"/>
  <c r="AA65" i="1"/>
  <c r="AA59" i="1"/>
  <c r="AA50" i="1"/>
  <c r="AA46" i="1"/>
  <c r="AA42" i="1"/>
  <c r="AA38" i="1"/>
  <c r="AA32" i="1"/>
  <c r="AA28" i="1"/>
  <c r="AA88" i="1"/>
  <c r="AA82" i="1"/>
  <c r="AA66" i="1"/>
  <c r="AA56" i="1"/>
  <c r="AA54" i="1"/>
  <c r="AA51" i="1"/>
  <c r="AA47" i="1"/>
  <c r="AA43" i="1"/>
  <c r="AA70" i="1"/>
  <c r="AA52" i="1"/>
  <c r="AA48" i="1"/>
  <c r="AA44" i="1"/>
  <c r="AA40" i="1"/>
  <c r="AA36" i="1"/>
  <c r="AA30" i="1"/>
  <c r="AA74" i="1"/>
  <c r="AA49" i="1"/>
  <c r="AA27" i="1"/>
  <c r="AA23" i="1"/>
  <c r="AA19" i="1"/>
  <c r="AA78" i="1"/>
  <c r="AA55" i="1"/>
  <c r="AA53" i="1"/>
  <c r="AA39" i="1"/>
  <c r="AA24" i="1"/>
  <c r="AA20" i="1"/>
  <c r="AA18" i="1"/>
  <c r="AA33" i="1"/>
  <c r="AA37" i="1"/>
  <c r="AA41" i="1"/>
  <c r="AA29" i="1"/>
  <c r="AA25" i="1"/>
  <c r="AA21" i="1"/>
  <c r="AA45" i="1"/>
  <c r="AA22" i="1"/>
  <c r="AA60" i="1"/>
  <c r="AA26" i="1"/>
  <c r="AA31" i="1"/>
  <c r="AI171" i="1"/>
  <c r="AI165" i="1"/>
  <c r="AI161" i="1"/>
  <c r="AI157" i="1"/>
  <c r="AI151" i="1"/>
  <c r="AI172" i="1"/>
  <c r="AI166" i="1"/>
  <c r="AI162" i="1"/>
  <c r="AI158" i="1"/>
  <c r="AI152" i="1"/>
  <c r="AI169" i="1"/>
  <c r="AI163" i="1"/>
  <c r="AI159" i="1"/>
  <c r="AI153" i="1"/>
  <c r="AI148" i="1"/>
  <c r="AI142" i="1"/>
  <c r="AI138" i="1"/>
  <c r="AI134" i="1"/>
  <c r="AI128" i="1"/>
  <c r="AI160" i="1"/>
  <c r="AI149" i="1"/>
  <c r="AI143" i="1"/>
  <c r="AI139" i="1"/>
  <c r="AI135" i="1"/>
  <c r="AI129" i="1"/>
  <c r="AI125" i="1"/>
  <c r="AI170" i="1"/>
  <c r="AI154" i="1"/>
  <c r="AI150" i="1"/>
  <c r="AI146" i="1"/>
  <c r="AI140" i="1"/>
  <c r="AI136" i="1"/>
  <c r="AI130" i="1"/>
  <c r="AI126" i="1"/>
  <c r="AI122" i="1"/>
  <c r="AI118" i="1"/>
  <c r="AI112" i="1"/>
  <c r="AI131" i="1"/>
  <c r="AI119" i="1"/>
  <c r="AI111" i="1"/>
  <c r="AI107" i="1"/>
  <c r="AI103" i="1"/>
  <c r="AI99" i="1"/>
  <c r="AI93" i="1"/>
  <c r="AI89" i="1"/>
  <c r="AI137" i="1"/>
  <c r="AI124" i="1"/>
  <c r="AI114" i="1"/>
  <c r="AI108" i="1"/>
  <c r="AI104" i="1"/>
  <c r="AI100" i="1"/>
  <c r="AI94" i="1"/>
  <c r="AI90" i="1"/>
  <c r="AI121" i="1"/>
  <c r="AI141" i="1"/>
  <c r="AI123" i="1"/>
  <c r="AI113" i="1"/>
  <c r="AI109" i="1"/>
  <c r="AI105" i="1"/>
  <c r="AI101" i="1"/>
  <c r="AI97" i="1"/>
  <c r="AI91" i="1"/>
  <c r="AI87" i="1"/>
  <c r="AI164" i="1"/>
  <c r="AI147" i="1"/>
  <c r="AI127" i="1"/>
  <c r="AI120" i="1"/>
  <c r="AI110" i="1"/>
  <c r="AI106" i="1"/>
  <c r="AI102" i="1"/>
  <c r="AI98" i="1"/>
  <c r="AI92" i="1"/>
  <c r="AI83" i="1"/>
  <c r="AI79" i="1"/>
  <c r="AI75" i="1"/>
  <c r="AI71" i="1"/>
  <c r="AI67" i="1"/>
  <c r="AI61" i="1"/>
  <c r="AI57" i="1"/>
  <c r="AI84" i="1"/>
  <c r="AI80" i="1"/>
  <c r="AI76" i="1"/>
  <c r="AI72" i="1"/>
  <c r="AI68" i="1"/>
  <c r="AI64" i="1"/>
  <c r="AI58" i="1"/>
  <c r="AI88" i="1"/>
  <c r="AI85" i="1"/>
  <c r="AI81" i="1"/>
  <c r="AI77" i="1"/>
  <c r="AI73" i="1"/>
  <c r="AI69" i="1"/>
  <c r="AI65" i="1"/>
  <c r="AI59" i="1"/>
  <c r="AI55" i="1"/>
  <c r="AI50" i="1"/>
  <c r="AI46" i="1"/>
  <c r="AI42" i="1"/>
  <c r="AI38" i="1"/>
  <c r="AI32" i="1"/>
  <c r="AI28" i="1"/>
  <c r="AI70" i="1"/>
  <c r="AI117" i="1"/>
  <c r="AI51" i="1"/>
  <c r="AI47" i="1"/>
  <c r="AI43" i="1"/>
  <c r="AI86" i="1"/>
  <c r="AI74" i="1"/>
  <c r="AI56" i="1"/>
  <c r="AI54" i="1"/>
  <c r="AI52" i="1"/>
  <c r="AI48" i="1"/>
  <c r="AI44" i="1"/>
  <c r="AI40" i="1"/>
  <c r="AI36" i="1"/>
  <c r="AI30" i="1"/>
  <c r="AI26" i="1"/>
  <c r="AI78" i="1"/>
  <c r="AI60" i="1"/>
  <c r="AI53" i="1"/>
  <c r="AI33" i="1"/>
  <c r="AI23" i="1"/>
  <c r="AI19" i="1"/>
  <c r="AI22" i="1"/>
  <c r="AI29" i="1"/>
  <c r="AI41" i="1"/>
  <c r="AI24" i="1"/>
  <c r="AI20" i="1"/>
  <c r="AI66" i="1"/>
  <c r="AI37" i="1"/>
  <c r="AI49" i="1"/>
  <c r="AI39" i="1"/>
  <c r="AI45" i="1"/>
  <c r="AI31" i="1"/>
  <c r="AI25" i="1"/>
  <c r="AI21" i="1"/>
  <c r="AI18" i="1"/>
  <c r="AI82" i="1"/>
  <c r="AI27" i="1"/>
  <c r="AQ171" i="1"/>
  <c r="AQ165" i="1"/>
  <c r="AQ161" i="1"/>
  <c r="AQ157" i="1"/>
  <c r="AQ151" i="1"/>
  <c r="AQ172" i="1"/>
  <c r="AQ166" i="1"/>
  <c r="AQ162" i="1"/>
  <c r="AQ158" i="1"/>
  <c r="AQ152" i="1"/>
  <c r="AQ169" i="1"/>
  <c r="AQ163" i="1"/>
  <c r="AQ159" i="1"/>
  <c r="AQ153" i="1"/>
  <c r="AQ160" i="1"/>
  <c r="AQ148" i="1"/>
  <c r="AQ142" i="1"/>
  <c r="AQ138" i="1"/>
  <c r="AQ134" i="1"/>
  <c r="AQ128" i="1"/>
  <c r="AQ170" i="1"/>
  <c r="AQ149" i="1"/>
  <c r="AQ143" i="1"/>
  <c r="AQ139" i="1"/>
  <c r="AQ135" i="1"/>
  <c r="AQ129" i="1"/>
  <c r="AQ125" i="1"/>
  <c r="AQ154" i="1"/>
  <c r="AQ150" i="1"/>
  <c r="AQ146" i="1"/>
  <c r="AQ140" i="1"/>
  <c r="AQ136" i="1"/>
  <c r="AQ130" i="1"/>
  <c r="AQ126" i="1"/>
  <c r="AQ122" i="1"/>
  <c r="AQ118" i="1"/>
  <c r="AQ112" i="1"/>
  <c r="AQ164" i="1"/>
  <c r="AQ137" i="1"/>
  <c r="AQ123" i="1"/>
  <c r="AQ113" i="1"/>
  <c r="AQ107" i="1"/>
  <c r="AQ103" i="1"/>
  <c r="AQ99" i="1"/>
  <c r="AQ93" i="1"/>
  <c r="AQ89" i="1"/>
  <c r="AQ141" i="1"/>
  <c r="AQ120" i="1"/>
  <c r="AQ111" i="1"/>
  <c r="AQ108" i="1"/>
  <c r="AQ104" i="1"/>
  <c r="AQ100" i="1"/>
  <c r="AQ94" i="1"/>
  <c r="AQ90" i="1"/>
  <c r="AQ117" i="1"/>
  <c r="AQ147" i="1"/>
  <c r="AQ127" i="1"/>
  <c r="AQ119" i="1"/>
  <c r="AQ109" i="1"/>
  <c r="AQ105" i="1"/>
  <c r="AQ101" i="1"/>
  <c r="AQ97" i="1"/>
  <c r="AQ91" i="1"/>
  <c r="AQ87" i="1"/>
  <c r="AQ131" i="1"/>
  <c r="AQ124" i="1"/>
  <c r="AQ114" i="1"/>
  <c r="AQ110" i="1"/>
  <c r="AQ106" i="1"/>
  <c r="AQ102" i="1"/>
  <c r="AQ98" i="1"/>
  <c r="AQ92" i="1"/>
  <c r="AQ88" i="1"/>
  <c r="AQ83" i="1"/>
  <c r="AQ79" i="1"/>
  <c r="AQ75" i="1"/>
  <c r="AQ71" i="1"/>
  <c r="AQ67" i="1"/>
  <c r="AQ61" i="1"/>
  <c r="AQ57" i="1"/>
  <c r="AQ86" i="1"/>
  <c r="AQ84" i="1"/>
  <c r="AQ80" i="1"/>
  <c r="AQ76" i="1"/>
  <c r="AQ72" i="1"/>
  <c r="AQ68" i="1"/>
  <c r="AQ64" i="1"/>
  <c r="AQ58" i="1"/>
  <c r="AQ121" i="1"/>
  <c r="AQ85" i="1"/>
  <c r="AQ81" i="1"/>
  <c r="AQ77" i="1"/>
  <c r="AQ73" i="1"/>
  <c r="AQ69" i="1"/>
  <c r="AQ65" i="1"/>
  <c r="AQ59" i="1"/>
  <c r="AQ50" i="1"/>
  <c r="AQ46" i="1"/>
  <c r="AQ42" i="1"/>
  <c r="AQ38" i="1"/>
  <c r="AQ32" i="1"/>
  <c r="AQ28" i="1"/>
  <c r="AQ74" i="1"/>
  <c r="AQ55" i="1"/>
  <c r="AQ51" i="1"/>
  <c r="AQ47" i="1"/>
  <c r="AQ43" i="1"/>
  <c r="AQ78" i="1"/>
  <c r="AQ60" i="1"/>
  <c r="AQ52" i="1"/>
  <c r="AQ48" i="1"/>
  <c r="AQ44" i="1"/>
  <c r="AQ40" i="1"/>
  <c r="AQ36" i="1"/>
  <c r="AQ30" i="1"/>
  <c r="AQ26" i="1"/>
  <c r="AQ82" i="1"/>
  <c r="AQ66" i="1"/>
  <c r="AQ56" i="1"/>
  <c r="AQ41" i="1"/>
  <c r="AQ37" i="1"/>
  <c r="AQ23" i="1"/>
  <c r="AQ19" i="1"/>
  <c r="AQ18" i="1"/>
  <c r="AQ70" i="1"/>
  <c r="AQ31" i="1"/>
  <c r="AQ45" i="1"/>
  <c r="AQ27" i="1"/>
  <c r="AQ24" i="1"/>
  <c r="AQ20" i="1"/>
  <c r="AQ53" i="1"/>
  <c r="AQ49" i="1"/>
  <c r="AQ39" i="1"/>
  <c r="AQ25" i="1"/>
  <c r="AQ21" i="1"/>
  <c r="AQ54" i="1"/>
  <c r="AQ33" i="1"/>
  <c r="AQ29" i="1"/>
  <c r="AQ22" i="1"/>
  <c r="AY171" i="1"/>
  <c r="AY165" i="1"/>
  <c r="AY161" i="1"/>
  <c r="AY157" i="1"/>
  <c r="AY151" i="1"/>
  <c r="AY172" i="1"/>
  <c r="AY166" i="1"/>
  <c r="AY162" i="1"/>
  <c r="AY158" i="1"/>
  <c r="AY152" i="1"/>
  <c r="AY169" i="1"/>
  <c r="AY163" i="1"/>
  <c r="AY159" i="1"/>
  <c r="AY153" i="1"/>
  <c r="AY148" i="1"/>
  <c r="AY142" i="1"/>
  <c r="AY138" i="1"/>
  <c r="AY134" i="1"/>
  <c r="AY128" i="1"/>
  <c r="AY170" i="1"/>
  <c r="AY154" i="1"/>
  <c r="AY149" i="1"/>
  <c r="AY143" i="1"/>
  <c r="AY139" i="1"/>
  <c r="AY135" i="1"/>
  <c r="AY129" i="1"/>
  <c r="AY125" i="1"/>
  <c r="AY164" i="1"/>
  <c r="AY150" i="1"/>
  <c r="AY146" i="1"/>
  <c r="AY140" i="1"/>
  <c r="AY136" i="1"/>
  <c r="AY130" i="1"/>
  <c r="AY126" i="1"/>
  <c r="AY122" i="1"/>
  <c r="AY118" i="1"/>
  <c r="AY112" i="1"/>
  <c r="AY141" i="1"/>
  <c r="AY119" i="1"/>
  <c r="AY107" i="1"/>
  <c r="AY103" i="1"/>
  <c r="AY99" i="1"/>
  <c r="AY93" i="1"/>
  <c r="AY89" i="1"/>
  <c r="AY85" i="1"/>
  <c r="AY147" i="1"/>
  <c r="AY127" i="1"/>
  <c r="AY124" i="1"/>
  <c r="AY114" i="1"/>
  <c r="AY108" i="1"/>
  <c r="AY104" i="1"/>
  <c r="AY100" i="1"/>
  <c r="AY94" i="1"/>
  <c r="AY90" i="1"/>
  <c r="AY160" i="1"/>
  <c r="AY121" i="1"/>
  <c r="AY131" i="1"/>
  <c r="AY123" i="1"/>
  <c r="AY113" i="1"/>
  <c r="AY111" i="1"/>
  <c r="AY109" i="1"/>
  <c r="AY105" i="1"/>
  <c r="AY101" i="1"/>
  <c r="AY97" i="1"/>
  <c r="AY91" i="1"/>
  <c r="AY87" i="1"/>
  <c r="AY137" i="1"/>
  <c r="AY120" i="1"/>
  <c r="AY110" i="1"/>
  <c r="AY106" i="1"/>
  <c r="AY102" i="1"/>
  <c r="AY98" i="1"/>
  <c r="AY92" i="1"/>
  <c r="AY83" i="1"/>
  <c r="AY79" i="1"/>
  <c r="AY75" i="1"/>
  <c r="AY71" i="1"/>
  <c r="AY67" i="1"/>
  <c r="AY61" i="1"/>
  <c r="AY57" i="1"/>
  <c r="AY84" i="1"/>
  <c r="AY80" i="1"/>
  <c r="AY76" i="1"/>
  <c r="AY72" i="1"/>
  <c r="AY68" i="1"/>
  <c r="AY64" i="1"/>
  <c r="AY58" i="1"/>
  <c r="AY117" i="1"/>
  <c r="AY86" i="1"/>
  <c r="AY81" i="1"/>
  <c r="AY77" i="1"/>
  <c r="AY73" i="1"/>
  <c r="AY69" i="1"/>
  <c r="AY65" i="1"/>
  <c r="AY59" i="1"/>
  <c r="AY56" i="1"/>
  <c r="AY54" i="1"/>
  <c r="AY50" i="1"/>
  <c r="AY46" i="1"/>
  <c r="AY42" i="1"/>
  <c r="AY38" i="1"/>
  <c r="AY32" i="1"/>
  <c r="AY28" i="1"/>
  <c r="AY78" i="1"/>
  <c r="AY60" i="1"/>
  <c r="AY51" i="1"/>
  <c r="AY47" i="1"/>
  <c r="AY43" i="1"/>
  <c r="AY39" i="1"/>
  <c r="AY82" i="1"/>
  <c r="AY66" i="1"/>
  <c r="AY55" i="1"/>
  <c r="AY52" i="1"/>
  <c r="AY48" i="1"/>
  <c r="AY44" i="1"/>
  <c r="AY40" i="1"/>
  <c r="AY36" i="1"/>
  <c r="AY30" i="1"/>
  <c r="AY26" i="1"/>
  <c r="AY70" i="1"/>
  <c r="AY88" i="1"/>
  <c r="AY45" i="1"/>
  <c r="AY23" i="1"/>
  <c r="AY19" i="1"/>
  <c r="AY27" i="1"/>
  <c r="AY49" i="1"/>
  <c r="AY33" i="1"/>
  <c r="AY24" i="1"/>
  <c r="AY20" i="1"/>
  <c r="AY29" i="1"/>
  <c r="AY22" i="1"/>
  <c r="AY18" i="1"/>
  <c r="AY53" i="1"/>
  <c r="AY25" i="1"/>
  <c r="AY21" i="1"/>
  <c r="AY37" i="1"/>
  <c r="AY41" i="1"/>
  <c r="AY31" i="1"/>
  <c r="AY74" i="1"/>
  <c r="AC172" i="1"/>
  <c r="AC166" i="1"/>
  <c r="AC162" i="1"/>
  <c r="AC158" i="1"/>
  <c r="AC152" i="1"/>
  <c r="AC169" i="1"/>
  <c r="AC163" i="1"/>
  <c r="AC159" i="1"/>
  <c r="AC153" i="1"/>
  <c r="AC170" i="1"/>
  <c r="AC164" i="1"/>
  <c r="AC160" i="1"/>
  <c r="AC154" i="1"/>
  <c r="AC157" i="1"/>
  <c r="AC149" i="1"/>
  <c r="AC143" i="1"/>
  <c r="AC139" i="1"/>
  <c r="AC135" i="1"/>
  <c r="AC129" i="1"/>
  <c r="AC125" i="1"/>
  <c r="AC165" i="1"/>
  <c r="AC150" i="1"/>
  <c r="AC146" i="1"/>
  <c r="AC140" i="1"/>
  <c r="AC136" i="1"/>
  <c r="AC130" i="1"/>
  <c r="AC126" i="1"/>
  <c r="AC151" i="1"/>
  <c r="AC147" i="1"/>
  <c r="AC141" i="1"/>
  <c r="AC137" i="1"/>
  <c r="AC131" i="1"/>
  <c r="AC127" i="1"/>
  <c r="AC123" i="1"/>
  <c r="AC119" i="1"/>
  <c r="AC113" i="1"/>
  <c r="AC161" i="1"/>
  <c r="AC134" i="1"/>
  <c r="AC120" i="1"/>
  <c r="AC108" i="1"/>
  <c r="AC104" i="1"/>
  <c r="AC100" i="1"/>
  <c r="AC94" i="1"/>
  <c r="AC90" i="1"/>
  <c r="AC86" i="1"/>
  <c r="AC171" i="1"/>
  <c r="AC138" i="1"/>
  <c r="AC117" i="1"/>
  <c r="AC109" i="1"/>
  <c r="AC105" i="1"/>
  <c r="AC101" i="1"/>
  <c r="AC97" i="1"/>
  <c r="AC91" i="1"/>
  <c r="AC122" i="1"/>
  <c r="AC112" i="1"/>
  <c r="AC142" i="1"/>
  <c r="AC124" i="1"/>
  <c r="AC114" i="1"/>
  <c r="AC110" i="1"/>
  <c r="AC106" i="1"/>
  <c r="AC102" i="1"/>
  <c r="AC98" i="1"/>
  <c r="AC92" i="1"/>
  <c r="AC88" i="1"/>
  <c r="AC148" i="1"/>
  <c r="AC128" i="1"/>
  <c r="AC121" i="1"/>
  <c r="AC111" i="1"/>
  <c r="AC107" i="1"/>
  <c r="AC103" i="1"/>
  <c r="AC99" i="1"/>
  <c r="AC93" i="1"/>
  <c r="AC89" i="1"/>
  <c r="AC84" i="1"/>
  <c r="AC80" i="1"/>
  <c r="AC76" i="1"/>
  <c r="AC72" i="1"/>
  <c r="AC68" i="1"/>
  <c r="AC64" i="1"/>
  <c r="AC58" i="1"/>
  <c r="AC87" i="1"/>
  <c r="AC85" i="1"/>
  <c r="AC81" i="1"/>
  <c r="AC77" i="1"/>
  <c r="AC73" i="1"/>
  <c r="AC69" i="1"/>
  <c r="AC65" i="1"/>
  <c r="AC59" i="1"/>
  <c r="AC118" i="1"/>
  <c r="AC82" i="1"/>
  <c r="AC78" i="1"/>
  <c r="AC74" i="1"/>
  <c r="AC70" i="1"/>
  <c r="AC66" i="1"/>
  <c r="AC60" i="1"/>
  <c r="AC57" i="1"/>
  <c r="AC56" i="1"/>
  <c r="AC51" i="1"/>
  <c r="AC47" i="1"/>
  <c r="AC43" i="1"/>
  <c r="AC39" i="1"/>
  <c r="AC33" i="1"/>
  <c r="AC29" i="1"/>
  <c r="AC71" i="1"/>
  <c r="AC54" i="1"/>
  <c r="AC52" i="1"/>
  <c r="AC48" i="1"/>
  <c r="AC44" i="1"/>
  <c r="AC40" i="1"/>
  <c r="AC75" i="1"/>
  <c r="AC55" i="1"/>
  <c r="AC53" i="1"/>
  <c r="AC49" i="1"/>
  <c r="AC45" i="1"/>
  <c r="AC41" i="1"/>
  <c r="AC37" i="1"/>
  <c r="AC31" i="1"/>
  <c r="AC27" i="1"/>
  <c r="AC79" i="1"/>
  <c r="AC61" i="1"/>
  <c r="AC32" i="1"/>
  <c r="AC24" i="1"/>
  <c r="AC20" i="1"/>
  <c r="AC67" i="1"/>
  <c r="AC28" i="1"/>
  <c r="AC23" i="1"/>
  <c r="AC19" i="1"/>
  <c r="AC42" i="1"/>
  <c r="AC25" i="1"/>
  <c r="AC21" i="1"/>
  <c r="AC38" i="1"/>
  <c r="AC83" i="1"/>
  <c r="AC46" i="1"/>
  <c r="AC36" i="1"/>
  <c r="AC26" i="1"/>
  <c r="AC22" i="1"/>
  <c r="AC18" i="1"/>
  <c r="AC50" i="1"/>
  <c r="AC30" i="1"/>
  <c r="AL14" i="1"/>
  <c r="AL172" i="1"/>
  <c r="AL166" i="1"/>
  <c r="AL162" i="1"/>
  <c r="AL158" i="1"/>
  <c r="AL152" i="1"/>
  <c r="AL169" i="1"/>
  <c r="AL163" i="1"/>
  <c r="AL159" i="1"/>
  <c r="AL153" i="1"/>
  <c r="AL170" i="1"/>
  <c r="AL164" i="1"/>
  <c r="AL160" i="1"/>
  <c r="AL154" i="1"/>
  <c r="AL171" i="1"/>
  <c r="AL165" i="1"/>
  <c r="AL161" i="1"/>
  <c r="AL157" i="1"/>
  <c r="AL151" i="1"/>
  <c r="AL150" i="1"/>
  <c r="AL146" i="1"/>
  <c r="AL140" i="1"/>
  <c r="AL136" i="1"/>
  <c r="AL130" i="1"/>
  <c r="AL126" i="1"/>
  <c r="AL122" i="1"/>
  <c r="AL118" i="1"/>
  <c r="AL112" i="1"/>
  <c r="AL147" i="1"/>
  <c r="AL141" i="1"/>
  <c r="AL137" i="1"/>
  <c r="AL131" i="1"/>
  <c r="AL127" i="1"/>
  <c r="AL123" i="1"/>
  <c r="AL119" i="1"/>
  <c r="AL113" i="1"/>
  <c r="AL148" i="1"/>
  <c r="AL142" i="1"/>
  <c r="AL138" i="1"/>
  <c r="AL134" i="1"/>
  <c r="AL128" i="1"/>
  <c r="AL124" i="1"/>
  <c r="AL120" i="1"/>
  <c r="AL114" i="1"/>
  <c r="AL143" i="1"/>
  <c r="AL125" i="1"/>
  <c r="AL121" i="1"/>
  <c r="AL109" i="1"/>
  <c r="AL105" i="1"/>
  <c r="AL101" i="1"/>
  <c r="AL97" i="1"/>
  <c r="AL91" i="1"/>
  <c r="AL87" i="1"/>
  <c r="AL149" i="1"/>
  <c r="AL129" i="1"/>
  <c r="AL110" i="1"/>
  <c r="AL106" i="1"/>
  <c r="AL102" i="1"/>
  <c r="AL98" i="1"/>
  <c r="AL92" i="1"/>
  <c r="AL135" i="1"/>
  <c r="AL117" i="1"/>
  <c r="AL111" i="1"/>
  <c r="AL107" i="1"/>
  <c r="AL103" i="1"/>
  <c r="AL99" i="1"/>
  <c r="AL93" i="1"/>
  <c r="AL89" i="1"/>
  <c r="AL84" i="1"/>
  <c r="AL80" i="1"/>
  <c r="AL76" i="1"/>
  <c r="AL72" i="1"/>
  <c r="AL68" i="1"/>
  <c r="AL64" i="1"/>
  <c r="AL58" i="1"/>
  <c r="AL54" i="1"/>
  <c r="AL104" i="1"/>
  <c r="AL90" i="1"/>
  <c r="AL85" i="1"/>
  <c r="AL81" i="1"/>
  <c r="AL77" i="1"/>
  <c r="AL73" i="1"/>
  <c r="AL69" i="1"/>
  <c r="AL65" i="1"/>
  <c r="AL59" i="1"/>
  <c r="AL55" i="1"/>
  <c r="AL88" i="1"/>
  <c r="AL100" i="1"/>
  <c r="AL82" i="1"/>
  <c r="AL78" i="1"/>
  <c r="AL74" i="1"/>
  <c r="AL70" i="1"/>
  <c r="AL66" i="1"/>
  <c r="AL60" i="1"/>
  <c r="AL139" i="1"/>
  <c r="AL108" i="1"/>
  <c r="AL75" i="1"/>
  <c r="AL56" i="1"/>
  <c r="AL52" i="1"/>
  <c r="AL48" i="1"/>
  <c r="AL44" i="1"/>
  <c r="AL40" i="1"/>
  <c r="AL36" i="1"/>
  <c r="AL30" i="1"/>
  <c r="AL26" i="1"/>
  <c r="AL86" i="1"/>
  <c r="AL79" i="1"/>
  <c r="AL61" i="1"/>
  <c r="AL53" i="1"/>
  <c r="AL49" i="1"/>
  <c r="AL45" i="1"/>
  <c r="AL41" i="1"/>
  <c r="AL37" i="1"/>
  <c r="AL31" i="1"/>
  <c r="AL27" i="1"/>
  <c r="AL83" i="1"/>
  <c r="AL67" i="1"/>
  <c r="AL57" i="1"/>
  <c r="AL50" i="1"/>
  <c r="AL46" i="1"/>
  <c r="AL42" i="1"/>
  <c r="AL38" i="1"/>
  <c r="AL32" i="1"/>
  <c r="AL28" i="1"/>
  <c r="AL29" i="1"/>
  <c r="AL94" i="1"/>
  <c r="AL24" i="1"/>
  <c r="AL47" i="1"/>
  <c r="AL25" i="1"/>
  <c r="AL21" i="1"/>
  <c r="AL33" i="1"/>
  <c r="AL20" i="1"/>
  <c r="AL51" i="1"/>
  <c r="AL22" i="1"/>
  <c r="AL18" i="1"/>
  <c r="AL43" i="1"/>
  <c r="AL39" i="1"/>
  <c r="AL23" i="1"/>
  <c r="AL19" i="1"/>
  <c r="AL71" i="1"/>
  <c r="T14" i="1"/>
  <c r="T171" i="1"/>
  <c r="T165" i="1"/>
  <c r="T161" i="1"/>
  <c r="T157" i="1"/>
  <c r="T172" i="1"/>
  <c r="T166" i="1"/>
  <c r="T162" i="1"/>
  <c r="T158" i="1"/>
  <c r="T152" i="1"/>
  <c r="T169" i="1"/>
  <c r="T163" i="1"/>
  <c r="T159" i="1"/>
  <c r="T153" i="1"/>
  <c r="T170" i="1"/>
  <c r="T164" i="1"/>
  <c r="T160" i="1"/>
  <c r="T154" i="1"/>
  <c r="T149" i="1"/>
  <c r="T143" i="1"/>
  <c r="T139" i="1"/>
  <c r="T135" i="1"/>
  <c r="T129" i="1"/>
  <c r="T125" i="1"/>
  <c r="T121" i="1"/>
  <c r="T117" i="1"/>
  <c r="T150" i="1"/>
  <c r="T146" i="1"/>
  <c r="T140" i="1"/>
  <c r="T136" i="1"/>
  <c r="T130" i="1"/>
  <c r="T126" i="1"/>
  <c r="T122" i="1"/>
  <c r="T118" i="1"/>
  <c r="T112" i="1"/>
  <c r="T151" i="1"/>
  <c r="T147" i="1"/>
  <c r="T141" i="1"/>
  <c r="T137" i="1"/>
  <c r="T131" i="1"/>
  <c r="T127" i="1"/>
  <c r="T123" i="1"/>
  <c r="T119" i="1"/>
  <c r="T113" i="1"/>
  <c r="T148" i="1"/>
  <c r="T128" i="1"/>
  <c r="T124" i="1"/>
  <c r="T114" i="1"/>
  <c r="T108" i="1"/>
  <c r="T104" i="1"/>
  <c r="T100" i="1"/>
  <c r="T94" i="1"/>
  <c r="T90" i="1"/>
  <c r="T86" i="1"/>
  <c r="T134" i="1"/>
  <c r="T109" i="1"/>
  <c r="T105" i="1"/>
  <c r="T101" i="1"/>
  <c r="T97" i="1"/>
  <c r="T91" i="1"/>
  <c r="T138" i="1"/>
  <c r="T120" i="1"/>
  <c r="T110" i="1"/>
  <c r="T106" i="1"/>
  <c r="T102" i="1"/>
  <c r="T98" i="1"/>
  <c r="T92" i="1"/>
  <c r="T88" i="1"/>
  <c r="T103" i="1"/>
  <c r="T83" i="1"/>
  <c r="T79" i="1"/>
  <c r="T75" i="1"/>
  <c r="T71" i="1"/>
  <c r="T67" i="1"/>
  <c r="T61" i="1"/>
  <c r="T57" i="1"/>
  <c r="T87" i="1"/>
  <c r="T142" i="1"/>
  <c r="T111" i="1"/>
  <c r="T84" i="1"/>
  <c r="T80" i="1"/>
  <c r="T76" i="1"/>
  <c r="T72" i="1"/>
  <c r="T68" i="1"/>
  <c r="T64" i="1"/>
  <c r="T58" i="1"/>
  <c r="T54" i="1"/>
  <c r="T99" i="1"/>
  <c r="T89" i="1"/>
  <c r="T85" i="1"/>
  <c r="T81" i="1"/>
  <c r="T77" i="1"/>
  <c r="T73" i="1"/>
  <c r="T69" i="1"/>
  <c r="T65" i="1"/>
  <c r="T59" i="1"/>
  <c r="T107" i="1"/>
  <c r="T93" i="1"/>
  <c r="T78" i="1"/>
  <c r="T60" i="1"/>
  <c r="T51" i="1"/>
  <c r="T47" i="1"/>
  <c r="T43" i="1"/>
  <c r="T39" i="1"/>
  <c r="T33" i="1"/>
  <c r="T29" i="1"/>
  <c r="T82" i="1"/>
  <c r="T66" i="1"/>
  <c r="T55" i="1"/>
  <c r="T52" i="1"/>
  <c r="T48" i="1"/>
  <c r="T44" i="1"/>
  <c r="T40" i="1"/>
  <c r="T36" i="1"/>
  <c r="T30" i="1"/>
  <c r="T70" i="1"/>
  <c r="T53" i="1"/>
  <c r="T49" i="1"/>
  <c r="T45" i="1"/>
  <c r="T41" i="1"/>
  <c r="T37" i="1"/>
  <c r="T31" i="1"/>
  <c r="T27" i="1"/>
  <c r="T74" i="1"/>
  <c r="T50" i="1"/>
  <c r="T24" i="1"/>
  <c r="T20" i="1"/>
  <c r="T19" i="1"/>
  <c r="T38" i="1"/>
  <c r="T25" i="1"/>
  <c r="T21" i="1"/>
  <c r="T32" i="1"/>
  <c r="T46" i="1"/>
  <c r="T56" i="1"/>
  <c r="T42" i="1"/>
  <c r="T28" i="1"/>
  <c r="T26" i="1"/>
  <c r="T22" i="1"/>
  <c r="T18" i="1"/>
  <c r="T23" i="1"/>
  <c r="AB14" i="1"/>
  <c r="AB171" i="1"/>
  <c r="AB165" i="1"/>
  <c r="AB161" i="1"/>
  <c r="AB157" i="1"/>
  <c r="AB151" i="1"/>
  <c r="AB172" i="1"/>
  <c r="AB166" i="1"/>
  <c r="AB162" i="1"/>
  <c r="AB158" i="1"/>
  <c r="AB152" i="1"/>
  <c r="AB169" i="1"/>
  <c r="AB163" i="1"/>
  <c r="AB159" i="1"/>
  <c r="AB153" i="1"/>
  <c r="AB170" i="1"/>
  <c r="AB164" i="1"/>
  <c r="AB160" i="1"/>
  <c r="AB154" i="1"/>
  <c r="AB149" i="1"/>
  <c r="AB143" i="1"/>
  <c r="AB139" i="1"/>
  <c r="AB135" i="1"/>
  <c r="AB129" i="1"/>
  <c r="AB125" i="1"/>
  <c r="AB121" i="1"/>
  <c r="AB117" i="1"/>
  <c r="AB150" i="1"/>
  <c r="AB146" i="1"/>
  <c r="AB140" i="1"/>
  <c r="AB136" i="1"/>
  <c r="AB130" i="1"/>
  <c r="AB126" i="1"/>
  <c r="AB122" i="1"/>
  <c r="AB118" i="1"/>
  <c r="AB112" i="1"/>
  <c r="AB147" i="1"/>
  <c r="AB141" i="1"/>
  <c r="AB137" i="1"/>
  <c r="AB131" i="1"/>
  <c r="AB127" i="1"/>
  <c r="AB123" i="1"/>
  <c r="AB119" i="1"/>
  <c r="AB113" i="1"/>
  <c r="AB134" i="1"/>
  <c r="AB120" i="1"/>
  <c r="AB108" i="1"/>
  <c r="AB104" i="1"/>
  <c r="AB100" i="1"/>
  <c r="AB94" i="1"/>
  <c r="AB90" i="1"/>
  <c r="AB86" i="1"/>
  <c r="AB138" i="1"/>
  <c r="AB109" i="1"/>
  <c r="AB105" i="1"/>
  <c r="AB101" i="1"/>
  <c r="AB97" i="1"/>
  <c r="AB91" i="1"/>
  <c r="AB142" i="1"/>
  <c r="AB124" i="1"/>
  <c r="AB114" i="1"/>
  <c r="AB110" i="1"/>
  <c r="AB106" i="1"/>
  <c r="AB102" i="1"/>
  <c r="AB98" i="1"/>
  <c r="AB92" i="1"/>
  <c r="AB88" i="1"/>
  <c r="AB128" i="1"/>
  <c r="AB83" i="1"/>
  <c r="AB79" i="1"/>
  <c r="AB75" i="1"/>
  <c r="AB71" i="1"/>
  <c r="AB67" i="1"/>
  <c r="AB61" i="1"/>
  <c r="AB57" i="1"/>
  <c r="AB111" i="1"/>
  <c r="AB89" i="1"/>
  <c r="AB99" i="1"/>
  <c r="AB84" i="1"/>
  <c r="AB80" i="1"/>
  <c r="AB76" i="1"/>
  <c r="AB72" i="1"/>
  <c r="AB68" i="1"/>
  <c r="AB64" i="1"/>
  <c r="AB58" i="1"/>
  <c r="AB54" i="1"/>
  <c r="AB107" i="1"/>
  <c r="AB87" i="1"/>
  <c r="AB85" i="1"/>
  <c r="AB81" i="1"/>
  <c r="AB77" i="1"/>
  <c r="AB73" i="1"/>
  <c r="AB69" i="1"/>
  <c r="AB65" i="1"/>
  <c r="AB59" i="1"/>
  <c r="AB148" i="1"/>
  <c r="AB93" i="1"/>
  <c r="AB82" i="1"/>
  <c r="AB66" i="1"/>
  <c r="AB56" i="1"/>
  <c r="AB51" i="1"/>
  <c r="AB47" i="1"/>
  <c r="AB43" i="1"/>
  <c r="AB39" i="1"/>
  <c r="AB33" i="1"/>
  <c r="AB29" i="1"/>
  <c r="AB70" i="1"/>
  <c r="AB52" i="1"/>
  <c r="AB48" i="1"/>
  <c r="AB44" i="1"/>
  <c r="AB40" i="1"/>
  <c r="AB36" i="1"/>
  <c r="AB30" i="1"/>
  <c r="AB74" i="1"/>
  <c r="AB55" i="1"/>
  <c r="AB53" i="1"/>
  <c r="AB49" i="1"/>
  <c r="AB45" i="1"/>
  <c r="AB41" i="1"/>
  <c r="AB37" i="1"/>
  <c r="AB31" i="1"/>
  <c r="AB27" i="1"/>
  <c r="AB38" i="1"/>
  <c r="AB20" i="1"/>
  <c r="AB32" i="1"/>
  <c r="AB24" i="1"/>
  <c r="AB28" i="1"/>
  <c r="AB78" i="1"/>
  <c r="AB50" i="1"/>
  <c r="AB42" i="1"/>
  <c r="AB25" i="1"/>
  <c r="AB21" i="1"/>
  <c r="AB23" i="1"/>
  <c r="AB60" i="1"/>
  <c r="AB19" i="1"/>
  <c r="AB103" i="1"/>
  <c r="AB46" i="1"/>
  <c r="AB26" i="1"/>
  <c r="AB22" i="1"/>
  <c r="AB18" i="1"/>
  <c r="AJ14" i="1"/>
  <c r="AJ171" i="1"/>
  <c r="AJ165" i="1"/>
  <c r="AJ161" i="1"/>
  <c r="AJ157" i="1"/>
  <c r="AJ151" i="1"/>
  <c r="AJ172" i="1"/>
  <c r="AJ166" i="1"/>
  <c r="AJ162" i="1"/>
  <c r="AJ158" i="1"/>
  <c r="AJ152" i="1"/>
  <c r="AJ169" i="1"/>
  <c r="AJ163" i="1"/>
  <c r="AJ159" i="1"/>
  <c r="AJ153" i="1"/>
  <c r="AJ170" i="1"/>
  <c r="AJ164" i="1"/>
  <c r="AJ160" i="1"/>
  <c r="AJ154" i="1"/>
  <c r="AJ149" i="1"/>
  <c r="AJ143" i="1"/>
  <c r="AJ139" i="1"/>
  <c r="AJ135" i="1"/>
  <c r="AJ129" i="1"/>
  <c r="AJ125" i="1"/>
  <c r="AJ121" i="1"/>
  <c r="AJ117" i="1"/>
  <c r="AJ150" i="1"/>
  <c r="AJ146" i="1"/>
  <c r="AJ140" i="1"/>
  <c r="AJ136" i="1"/>
  <c r="AJ130" i="1"/>
  <c r="AJ126" i="1"/>
  <c r="AJ122" i="1"/>
  <c r="AJ118" i="1"/>
  <c r="AJ112" i="1"/>
  <c r="AJ147" i="1"/>
  <c r="AJ141" i="1"/>
  <c r="AJ137" i="1"/>
  <c r="AJ131" i="1"/>
  <c r="AJ127" i="1"/>
  <c r="AJ123" i="1"/>
  <c r="AJ119" i="1"/>
  <c r="AJ113" i="1"/>
  <c r="AJ138" i="1"/>
  <c r="AJ124" i="1"/>
  <c r="AJ114" i="1"/>
  <c r="AJ108" i="1"/>
  <c r="AJ104" i="1"/>
  <c r="AJ100" i="1"/>
  <c r="AJ94" i="1"/>
  <c r="AJ90" i="1"/>
  <c r="AJ86" i="1"/>
  <c r="AJ142" i="1"/>
  <c r="AJ109" i="1"/>
  <c r="AJ105" i="1"/>
  <c r="AJ101" i="1"/>
  <c r="AJ97" i="1"/>
  <c r="AJ91" i="1"/>
  <c r="AJ148" i="1"/>
  <c r="AJ128" i="1"/>
  <c r="AJ120" i="1"/>
  <c r="AJ110" i="1"/>
  <c r="AJ106" i="1"/>
  <c r="AJ102" i="1"/>
  <c r="AJ98" i="1"/>
  <c r="AJ92" i="1"/>
  <c r="AJ88" i="1"/>
  <c r="AJ111" i="1"/>
  <c r="AJ83" i="1"/>
  <c r="AJ79" i="1"/>
  <c r="AJ75" i="1"/>
  <c r="AJ71" i="1"/>
  <c r="AJ67" i="1"/>
  <c r="AJ61" i="1"/>
  <c r="AJ57" i="1"/>
  <c r="AJ99" i="1"/>
  <c r="AJ84" i="1"/>
  <c r="AJ80" i="1"/>
  <c r="AJ76" i="1"/>
  <c r="AJ72" i="1"/>
  <c r="AJ68" i="1"/>
  <c r="AJ64" i="1"/>
  <c r="AJ58" i="1"/>
  <c r="AJ54" i="1"/>
  <c r="AJ134" i="1"/>
  <c r="AJ107" i="1"/>
  <c r="AJ93" i="1"/>
  <c r="AJ85" i="1"/>
  <c r="AJ81" i="1"/>
  <c r="AJ77" i="1"/>
  <c r="AJ73" i="1"/>
  <c r="AJ69" i="1"/>
  <c r="AJ65" i="1"/>
  <c r="AJ59" i="1"/>
  <c r="AJ70" i="1"/>
  <c r="AJ51" i="1"/>
  <c r="AJ47" i="1"/>
  <c r="AJ43" i="1"/>
  <c r="AJ39" i="1"/>
  <c r="AJ33" i="1"/>
  <c r="AJ29" i="1"/>
  <c r="AJ74" i="1"/>
  <c r="AJ56" i="1"/>
  <c r="AJ52" i="1"/>
  <c r="AJ48" i="1"/>
  <c r="AJ44" i="1"/>
  <c r="AJ40" i="1"/>
  <c r="AJ36" i="1"/>
  <c r="AJ30" i="1"/>
  <c r="AJ78" i="1"/>
  <c r="AJ60" i="1"/>
  <c r="AJ89" i="1"/>
  <c r="AJ87" i="1"/>
  <c r="AJ53" i="1"/>
  <c r="AJ49" i="1"/>
  <c r="AJ45" i="1"/>
  <c r="AJ41" i="1"/>
  <c r="AJ37" i="1"/>
  <c r="AJ31" i="1"/>
  <c r="AJ27" i="1"/>
  <c r="AJ19" i="1"/>
  <c r="AJ55" i="1"/>
  <c r="AJ42" i="1"/>
  <c r="AJ24" i="1"/>
  <c r="AJ20" i="1"/>
  <c r="AJ23" i="1"/>
  <c r="AJ66" i="1"/>
  <c r="AJ46" i="1"/>
  <c r="AJ25" i="1"/>
  <c r="AJ21" i="1"/>
  <c r="AJ103" i="1"/>
  <c r="AJ82" i="1"/>
  <c r="AJ32" i="1"/>
  <c r="AJ26" i="1"/>
  <c r="AJ50" i="1"/>
  <c r="AJ38" i="1"/>
  <c r="AJ22" i="1"/>
  <c r="AJ18" i="1"/>
  <c r="AJ28" i="1"/>
  <c r="AR14" i="1"/>
  <c r="AR171" i="1"/>
  <c r="AR165" i="1"/>
  <c r="AR161" i="1"/>
  <c r="AR157" i="1"/>
  <c r="AR151" i="1"/>
  <c r="AR172" i="1"/>
  <c r="AR166" i="1"/>
  <c r="AR162" i="1"/>
  <c r="AR158" i="1"/>
  <c r="AR152" i="1"/>
  <c r="AR169" i="1"/>
  <c r="AR163" i="1"/>
  <c r="AR159" i="1"/>
  <c r="AR153" i="1"/>
  <c r="AR170" i="1"/>
  <c r="AR164" i="1"/>
  <c r="AR160" i="1"/>
  <c r="AR154" i="1"/>
  <c r="AR149" i="1"/>
  <c r="AR143" i="1"/>
  <c r="AR139" i="1"/>
  <c r="AR135" i="1"/>
  <c r="AR129" i="1"/>
  <c r="AR125" i="1"/>
  <c r="AR121" i="1"/>
  <c r="AR117" i="1"/>
  <c r="AR150" i="1"/>
  <c r="AR146" i="1"/>
  <c r="AR140" i="1"/>
  <c r="AR136" i="1"/>
  <c r="AR130" i="1"/>
  <c r="AR126" i="1"/>
  <c r="AR122" i="1"/>
  <c r="AR118" i="1"/>
  <c r="AR112" i="1"/>
  <c r="AR147" i="1"/>
  <c r="AR141" i="1"/>
  <c r="AR137" i="1"/>
  <c r="AR131" i="1"/>
  <c r="AR127" i="1"/>
  <c r="AR123" i="1"/>
  <c r="AR119" i="1"/>
  <c r="AR113" i="1"/>
  <c r="AR142" i="1"/>
  <c r="AR120" i="1"/>
  <c r="AR111" i="1"/>
  <c r="AR108" i="1"/>
  <c r="AR104" i="1"/>
  <c r="AR100" i="1"/>
  <c r="AR94" i="1"/>
  <c r="AR90" i="1"/>
  <c r="AR86" i="1"/>
  <c r="AR148" i="1"/>
  <c r="AR128" i="1"/>
  <c r="AR109" i="1"/>
  <c r="AR105" i="1"/>
  <c r="AR101" i="1"/>
  <c r="AR97" i="1"/>
  <c r="AR91" i="1"/>
  <c r="AR134" i="1"/>
  <c r="AR124" i="1"/>
  <c r="AR114" i="1"/>
  <c r="AR110" i="1"/>
  <c r="AR106" i="1"/>
  <c r="AR102" i="1"/>
  <c r="AR98" i="1"/>
  <c r="AR92" i="1"/>
  <c r="AR88" i="1"/>
  <c r="AR99" i="1"/>
  <c r="AR83" i="1"/>
  <c r="AR79" i="1"/>
  <c r="AR75" i="1"/>
  <c r="AR71" i="1"/>
  <c r="AR67" i="1"/>
  <c r="AR61" i="1"/>
  <c r="AR57" i="1"/>
  <c r="AR107" i="1"/>
  <c r="AR87" i="1"/>
  <c r="AR84" i="1"/>
  <c r="AR80" i="1"/>
  <c r="AR76" i="1"/>
  <c r="AR72" i="1"/>
  <c r="AR68" i="1"/>
  <c r="AR64" i="1"/>
  <c r="AR58" i="1"/>
  <c r="AR54" i="1"/>
  <c r="AR93" i="1"/>
  <c r="AR85" i="1"/>
  <c r="AR81" i="1"/>
  <c r="AR77" i="1"/>
  <c r="AR73" i="1"/>
  <c r="AR69" i="1"/>
  <c r="AR65" i="1"/>
  <c r="AR59" i="1"/>
  <c r="AR103" i="1"/>
  <c r="AR74" i="1"/>
  <c r="AR55" i="1"/>
  <c r="AR51" i="1"/>
  <c r="AR47" i="1"/>
  <c r="AR43" i="1"/>
  <c r="AR39" i="1"/>
  <c r="AR33" i="1"/>
  <c r="AR29" i="1"/>
  <c r="AR138" i="1"/>
  <c r="AR78" i="1"/>
  <c r="AR60" i="1"/>
  <c r="AR52" i="1"/>
  <c r="AR48" i="1"/>
  <c r="AR44" i="1"/>
  <c r="AR40" i="1"/>
  <c r="AR36" i="1"/>
  <c r="AR30" i="1"/>
  <c r="AR89" i="1"/>
  <c r="AR82" i="1"/>
  <c r="AR66" i="1"/>
  <c r="AR56" i="1"/>
  <c r="AR53" i="1"/>
  <c r="AR49" i="1"/>
  <c r="AR45" i="1"/>
  <c r="AR41" i="1"/>
  <c r="AR37" i="1"/>
  <c r="AR31" i="1"/>
  <c r="AR27" i="1"/>
  <c r="AR70" i="1"/>
  <c r="AR46" i="1"/>
  <c r="AR26" i="1"/>
  <c r="AR24" i="1"/>
  <c r="AR20" i="1"/>
  <c r="AR38" i="1"/>
  <c r="AR42" i="1"/>
  <c r="AR23" i="1"/>
  <c r="AR50" i="1"/>
  <c r="AR32" i="1"/>
  <c r="AR25" i="1"/>
  <c r="AR21" i="1"/>
  <c r="AR28" i="1"/>
  <c r="AR22" i="1"/>
  <c r="AR18" i="1"/>
  <c r="AR19" i="1"/>
  <c r="AZ14" i="1"/>
  <c r="AZ171" i="1"/>
  <c r="AZ165" i="1"/>
  <c r="AZ161" i="1"/>
  <c r="AZ157" i="1"/>
  <c r="AZ151" i="1"/>
  <c r="AZ172" i="1"/>
  <c r="AZ166" i="1"/>
  <c r="AZ162" i="1"/>
  <c r="AZ158" i="1"/>
  <c r="AZ152" i="1"/>
  <c r="AZ169" i="1"/>
  <c r="AZ163" i="1"/>
  <c r="AZ159" i="1"/>
  <c r="AZ153" i="1"/>
  <c r="AZ170" i="1"/>
  <c r="AZ164" i="1"/>
  <c r="AZ160" i="1"/>
  <c r="AZ154" i="1"/>
  <c r="AZ149" i="1"/>
  <c r="AZ143" i="1"/>
  <c r="AZ139" i="1"/>
  <c r="AZ135" i="1"/>
  <c r="AZ129" i="1"/>
  <c r="AZ125" i="1"/>
  <c r="AZ121" i="1"/>
  <c r="AZ117" i="1"/>
  <c r="AZ150" i="1"/>
  <c r="AZ146" i="1"/>
  <c r="AZ140" i="1"/>
  <c r="AZ136" i="1"/>
  <c r="AZ130" i="1"/>
  <c r="AZ126" i="1"/>
  <c r="AZ122" i="1"/>
  <c r="AZ118" i="1"/>
  <c r="AZ112" i="1"/>
  <c r="AZ147" i="1"/>
  <c r="AZ141" i="1"/>
  <c r="AZ137" i="1"/>
  <c r="AZ131" i="1"/>
  <c r="AZ127" i="1"/>
  <c r="AZ123" i="1"/>
  <c r="AZ119" i="1"/>
  <c r="AZ113" i="1"/>
  <c r="AZ148" i="1"/>
  <c r="AZ128" i="1"/>
  <c r="AZ124" i="1"/>
  <c r="AZ114" i="1"/>
  <c r="AZ108" i="1"/>
  <c r="AZ104" i="1"/>
  <c r="AZ100" i="1"/>
  <c r="AZ94" i="1"/>
  <c r="AZ90" i="1"/>
  <c r="AZ86" i="1"/>
  <c r="AZ134" i="1"/>
  <c r="AZ111" i="1"/>
  <c r="AZ109" i="1"/>
  <c r="AZ105" i="1"/>
  <c r="AZ101" i="1"/>
  <c r="AZ97" i="1"/>
  <c r="AZ91" i="1"/>
  <c r="AZ138" i="1"/>
  <c r="AZ120" i="1"/>
  <c r="AZ110" i="1"/>
  <c r="AZ106" i="1"/>
  <c r="AZ102" i="1"/>
  <c r="AZ98" i="1"/>
  <c r="AZ92" i="1"/>
  <c r="AZ88" i="1"/>
  <c r="AZ83" i="1"/>
  <c r="AZ79" i="1"/>
  <c r="AZ75" i="1"/>
  <c r="AZ71" i="1"/>
  <c r="AZ67" i="1"/>
  <c r="AZ61" i="1"/>
  <c r="AZ57" i="1"/>
  <c r="AZ142" i="1"/>
  <c r="AZ107" i="1"/>
  <c r="AZ93" i="1"/>
  <c r="AZ84" i="1"/>
  <c r="AZ80" i="1"/>
  <c r="AZ76" i="1"/>
  <c r="AZ72" i="1"/>
  <c r="AZ68" i="1"/>
  <c r="AZ64" i="1"/>
  <c r="AZ58" i="1"/>
  <c r="AZ54" i="1"/>
  <c r="AZ103" i="1"/>
  <c r="AZ81" i="1"/>
  <c r="AZ77" i="1"/>
  <c r="AZ73" i="1"/>
  <c r="AZ69" i="1"/>
  <c r="AZ65" i="1"/>
  <c r="AZ59" i="1"/>
  <c r="AZ89" i="1"/>
  <c r="AZ78" i="1"/>
  <c r="AZ60" i="1"/>
  <c r="AZ51" i="1"/>
  <c r="AZ47" i="1"/>
  <c r="AZ43" i="1"/>
  <c r="AZ39" i="1"/>
  <c r="AZ33" i="1"/>
  <c r="AZ29" i="1"/>
  <c r="AZ87" i="1"/>
  <c r="AZ82" i="1"/>
  <c r="AZ66" i="1"/>
  <c r="AZ99" i="1"/>
  <c r="AZ55" i="1"/>
  <c r="AZ52" i="1"/>
  <c r="AZ48" i="1"/>
  <c r="AZ44" i="1"/>
  <c r="AZ40" i="1"/>
  <c r="AZ36" i="1"/>
  <c r="AZ30" i="1"/>
  <c r="AZ26" i="1"/>
  <c r="AZ70" i="1"/>
  <c r="AZ53" i="1"/>
  <c r="AZ49" i="1"/>
  <c r="AZ45" i="1"/>
  <c r="AZ41" i="1"/>
  <c r="AZ37" i="1"/>
  <c r="AZ31" i="1"/>
  <c r="AZ27" i="1"/>
  <c r="AZ32" i="1"/>
  <c r="AZ20" i="1"/>
  <c r="AZ50" i="1"/>
  <c r="AZ28" i="1"/>
  <c r="AZ24" i="1"/>
  <c r="AZ25" i="1"/>
  <c r="AZ21" i="1"/>
  <c r="AZ74" i="1"/>
  <c r="AZ23" i="1"/>
  <c r="AZ19" i="1"/>
  <c r="AZ85" i="1"/>
  <c r="AZ38" i="1"/>
  <c r="AZ42" i="1"/>
  <c r="AZ22" i="1"/>
  <c r="AZ18" i="1"/>
  <c r="AZ56" i="1"/>
  <c r="AZ46" i="1"/>
  <c r="BB15" i="1"/>
  <c r="AT15" i="1"/>
  <c r="AL15" i="1"/>
  <c r="AD15" i="1"/>
  <c r="V15" i="1"/>
  <c r="R13" i="1"/>
  <c r="J13" i="1"/>
  <c r="Q13" i="1"/>
  <c r="I13" i="1"/>
  <c r="AZ15" i="1"/>
  <c r="AR15" i="1"/>
  <c r="AJ15" i="1"/>
  <c r="AB15" i="1"/>
  <c r="T15" i="1"/>
  <c r="P13" i="1"/>
  <c r="H13" i="1"/>
  <c r="AU15" i="1"/>
  <c r="O13" i="1"/>
  <c r="G13" i="1"/>
  <c r="F13" i="1"/>
  <c r="M13" i="1"/>
  <c r="E13" i="1"/>
  <c r="W15" i="1"/>
  <c r="N13" i="1"/>
  <c r="AE15" i="1"/>
  <c r="K13" i="1"/>
  <c r="AM15" i="1"/>
  <c r="L13" i="1"/>
  <c r="S13" i="1"/>
  <c r="F9" i="3"/>
  <c r="C2" i="3"/>
  <c r="E9" i="3"/>
  <c r="D9" i="3"/>
  <c r="C9" i="3"/>
  <c r="G9" i="3"/>
  <c r="AQ15" i="1"/>
  <c r="Z14" i="1"/>
  <c r="AH14" i="1"/>
  <c r="AP14" i="1"/>
  <c r="AX14" i="1"/>
  <c r="X15" i="1"/>
  <c r="AF15" i="1"/>
  <c r="AN15" i="1"/>
  <c r="AV15" i="1"/>
  <c r="AQ14" i="1"/>
  <c r="AW15" i="1"/>
  <c r="AA14" i="1"/>
  <c r="AG15" i="1"/>
  <c r="Z15" i="1"/>
  <c r="AH15" i="1"/>
  <c r="AP15" i="1"/>
  <c r="AX15" i="1"/>
  <c r="AI14" i="1"/>
  <c r="AY14" i="1"/>
  <c r="Y15" i="1"/>
  <c r="AO15" i="1"/>
  <c r="U14" i="1"/>
  <c r="AC14" i="1"/>
  <c r="AK14" i="1"/>
  <c r="AS14" i="1"/>
  <c r="BA14" i="1"/>
  <c r="AA15" i="1"/>
  <c r="AI15" i="1"/>
  <c r="AY15" i="1"/>
  <c r="U15" i="1"/>
  <c r="AC15" i="1"/>
  <c r="AK15" i="1"/>
  <c r="AS15" i="1"/>
  <c r="BA15" i="1"/>
  <c r="O33" i="1"/>
  <c r="O19" i="1"/>
  <c r="O27" i="1"/>
  <c r="O24" i="1"/>
  <c r="O32" i="1"/>
  <c r="O30" i="1"/>
  <c r="O21" i="1"/>
  <c r="O29" i="1"/>
  <c r="O18" i="1"/>
  <c r="O26" i="1"/>
  <c r="O22" i="1"/>
  <c r="O23" i="1"/>
  <c r="O31" i="1"/>
  <c r="O25" i="1"/>
  <c r="O20" i="1"/>
  <c r="O28" i="1"/>
  <c r="O41" i="1"/>
  <c r="O45" i="1"/>
  <c r="O49" i="1"/>
  <c r="O51" i="1"/>
  <c r="O55" i="1"/>
  <c r="O59" i="1"/>
  <c r="O61" i="1"/>
  <c r="O37" i="1"/>
  <c r="O43" i="1"/>
  <c r="O36" i="1"/>
  <c r="O38" i="1"/>
  <c r="O40" i="1"/>
  <c r="O42" i="1"/>
  <c r="O44" i="1"/>
  <c r="O46" i="1"/>
  <c r="O48" i="1"/>
  <c r="O50" i="1"/>
  <c r="O52" i="1"/>
  <c r="O54" i="1"/>
  <c r="O56" i="1"/>
  <c r="O58" i="1"/>
  <c r="O60" i="1"/>
  <c r="O57" i="1"/>
  <c r="O53" i="1"/>
  <c r="O39" i="1"/>
  <c r="O47" i="1"/>
  <c r="O71" i="1"/>
  <c r="O79" i="1"/>
  <c r="O87" i="1"/>
  <c r="O64" i="1"/>
  <c r="O72" i="1"/>
  <c r="O80" i="1"/>
  <c r="O88" i="1"/>
  <c r="O65" i="1"/>
  <c r="O73" i="1"/>
  <c r="O81" i="1"/>
  <c r="O89" i="1"/>
  <c r="O66" i="1"/>
  <c r="O74" i="1"/>
  <c r="O82" i="1"/>
  <c r="O90" i="1"/>
  <c r="O78" i="1"/>
  <c r="O67" i="1"/>
  <c r="O75" i="1"/>
  <c r="O83" i="1"/>
  <c r="O91" i="1"/>
  <c r="O94" i="1"/>
  <c r="O68" i="1"/>
  <c r="O76" i="1"/>
  <c r="O84" i="1"/>
  <c r="O92" i="1"/>
  <c r="O70" i="1"/>
  <c r="O86" i="1"/>
  <c r="O69" i="1"/>
  <c r="O77" i="1"/>
  <c r="O85" i="1"/>
  <c r="O93" i="1"/>
  <c r="O101" i="1"/>
  <c r="O109" i="1"/>
  <c r="O106" i="1"/>
  <c r="O100" i="1"/>
  <c r="O102" i="1"/>
  <c r="O110" i="1"/>
  <c r="O114" i="1"/>
  <c r="O99" i="1"/>
  <c r="O107" i="1"/>
  <c r="O108" i="1"/>
  <c r="O103" i="1"/>
  <c r="O111" i="1"/>
  <c r="O104" i="1"/>
  <c r="O112" i="1"/>
  <c r="O98" i="1"/>
  <c r="O97" i="1"/>
  <c r="O105" i="1"/>
  <c r="O113" i="1"/>
  <c r="O131" i="1"/>
  <c r="O124" i="1"/>
  <c r="O123" i="1"/>
  <c r="O126" i="1"/>
  <c r="O117" i="1"/>
  <c r="O125" i="1"/>
  <c r="O119" i="1"/>
  <c r="O127" i="1"/>
  <c r="O118" i="1"/>
  <c r="O120" i="1"/>
  <c r="O128" i="1"/>
  <c r="O121" i="1"/>
  <c r="O129" i="1"/>
  <c r="O122" i="1"/>
  <c r="O130" i="1"/>
  <c r="O143" i="1"/>
  <c r="O136" i="1"/>
  <c r="O137" i="1"/>
  <c r="O138" i="1"/>
  <c r="O139" i="1"/>
  <c r="O140" i="1"/>
  <c r="O135" i="1"/>
  <c r="O141" i="1"/>
  <c r="O134" i="1"/>
  <c r="O142" i="1"/>
  <c r="O146" i="1"/>
  <c r="O154" i="1"/>
  <c r="O147" i="1"/>
  <c r="O149" i="1"/>
  <c r="O150" i="1"/>
  <c r="O151" i="1"/>
  <c r="O148" i="1"/>
  <c r="O152" i="1"/>
  <c r="O153" i="1"/>
  <c r="O158" i="1"/>
  <c r="O166" i="1"/>
  <c r="O159" i="1"/>
  <c r="O161" i="1"/>
  <c r="O162" i="1"/>
  <c r="O160" i="1"/>
  <c r="O163" i="1"/>
  <c r="O164" i="1"/>
  <c r="O157" i="1"/>
  <c r="O165" i="1"/>
  <c r="O169" i="1"/>
  <c r="O172" i="1"/>
  <c r="O170" i="1"/>
  <c r="O171" i="1"/>
  <c r="K23" i="1"/>
  <c r="K31" i="1"/>
  <c r="K20" i="1"/>
  <c r="K28" i="1"/>
  <c r="K21" i="1"/>
  <c r="K18" i="1"/>
  <c r="K25" i="1"/>
  <c r="K33" i="1"/>
  <c r="K26" i="1"/>
  <c r="K22" i="1"/>
  <c r="K30" i="1"/>
  <c r="K29" i="1"/>
  <c r="K19" i="1"/>
  <c r="K27" i="1"/>
  <c r="K24" i="1"/>
  <c r="K32" i="1"/>
  <c r="K36" i="1"/>
  <c r="K48" i="1"/>
  <c r="K52" i="1"/>
  <c r="K56" i="1"/>
  <c r="K37" i="1"/>
  <c r="K39" i="1"/>
  <c r="K41" i="1"/>
  <c r="K43" i="1"/>
  <c r="K45" i="1"/>
  <c r="K47" i="1"/>
  <c r="K49" i="1"/>
  <c r="K51" i="1"/>
  <c r="K53" i="1"/>
  <c r="K55" i="1"/>
  <c r="K57" i="1"/>
  <c r="K59" i="1"/>
  <c r="K61" i="1"/>
  <c r="K50" i="1"/>
  <c r="K60" i="1"/>
  <c r="K38" i="1"/>
  <c r="K40" i="1"/>
  <c r="K42" i="1"/>
  <c r="K44" i="1"/>
  <c r="K46" i="1"/>
  <c r="K54" i="1"/>
  <c r="K58" i="1"/>
  <c r="K90" i="1"/>
  <c r="K67" i="1"/>
  <c r="K75" i="1"/>
  <c r="K83" i="1"/>
  <c r="K91" i="1"/>
  <c r="K68" i="1"/>
  <c r="K76" i="1"/>
  <c r="K84" i="1"/>
  <c r="K92" i="1"/>
  <c r="K82" i="1"/>
  <c r="K69" i="1"/>
  <c r="K77" i="1"/>
  <c r="K85" i="1"/>
  <c r="K93" i="1"/>
  <c r="K70" i="1"/>
  <c r="K78" i="1"/>
  <c r="K86" i="1"/>
  <c r="K94" i="1"/>
  <c r="K71" i="1"/>
  <c r="K79" i="1"/>
  <c r="K87" i="1"/>
  <c r="K74" i="1"/>
  <c r="K64" i="1"/>
  <c r="K72" i="1"/>
  <c r="K80" i="1"/>
  <c r="K88" i="1"/>
  <c r="K66" i="1"/>
  <c r="K65" i="1"/>
  <c r="K73" i="1"/>
  <c r="K81" i="1"/>
  <c r="K89" i="1"/>
  <c r="K102" i="1"/>
  <c r="K111" i="1"/>
  <c r="K112" i="1"/>
  <c r="K97" i="1"/>
  <c r="K105" i="1"/>
  <c r="K113" i="1"/>
  <c r="K110" i="1"/>
  <c r="K98" i="1"/>
  <c r="K106" i="1"/>
  <c r="K114" i="1"/>
  <c r="K99" i="1"/>
  <c r="K107" i="1"/>
  <c r="K103" i="1"/>
  <c r="K104" i="1"/>
  <c r="K100" i="1"/>
  <c r="K108" i="1"/>
  <c r="K101" i="1"/>
  <c r="K109" i="1"/>
  <c r="K127" i="1"/>
  <c r="K120" i="1"/>
  <c r="K128" i="1"/>
  <c r="K122" i="1"/>
  <c r="K130" i="1"/>
  <c r="K123" i="1"/>
  <c r="K131" i="1"/>
  <c r="K124" i="1"/>
  <c r="K119" i="1"/>
  <c r="K117" i="1"/>
  <c r="K125" i="1"/>
  <c r="K121" i="1"/>
  <c r="K129" i="1"/>
  <c r="K118" i="1"/>
  <c r="K126" i="1"/>
  <c r="K140" i="1"/>
  <c r="K139" i="1"/>
  <c r="K141" i="1"/>
  <c r="K134" i="1"/>
  <c r="K142" i="1"/>
  <c r="K135" i="1"/>
  <c r="K143" i="1"/>
  <c r="K136" i="1"/>
  <c r="K137" i="1"/>
  <c r="K138" i="1"/>
  <c r="K150" i="1"/>
  <c r="K151" i="1"/>
  <c r="K152" i="1"/>
  <c r="K153" i="1"/>
  <c r="K146" i="1"/>
  <c r="K154" i="1"/>
  <c r="K147" i="1"/>
  <c r="K148" i="1"/>
  <c r="K149" i="1"/>
  <c r="K162" i="1"/>
  <c r="K163" i="1"/>
  <c r="K164" i="1"/>
  <c r="K157" i="1"/>
  <c r="K165" i="1"/>
  <c r="K158" i="1"/>
  <c r="K166" i="1"/>
  <c r="K159" i="1"/>
  <c r="K160" i="1"/>
  <c r="K161" i="1"/>
  <c r="K170" i="1"/>
  <c r="K171" i="1"/>
  <c r="K172" i="1"/>
  <c r="K169" i="1"/>
  <c r="G32" i="1"/>
  <c r="G24" i="1"/>
  <c r="G30" i="1"/>
  <c r="G20" i="1"/>
  <c r="G28" i="1"/>
  <c r="G21" i="1"/>
  <c r="G23" i="1"/>
  <c r="G25" i="1"/>
  <c r="G27" i="1"/>
  <c r="G29" i="1"/>
  <c r="G31" i="1"/>
  <c r="G33" i="1"/>
  <c r="G22" i="1"/>
  <c r="G18" i="1"/>
  <c r="G26" i="1"/>
  <c r="G19" i="1"/>
  <c r="G57" i="1"/>
  <c r="G38" i="1"/>
  <c r="G54" i="1"/>
  <c r="G43" i="1"/>
  <c r="G51" i="1"/>
  <c r="G59" i="1"/>
  <c r="G49" i="1"/>
  <c r="G46" i="1"/>
  <c r="G40" i="1"/>
  <c r="G48" i="1"/>
  <c r="G56" i="1"/>
  <c r="G41" i="1"/>
  <c r="G45" i="1"/>
  <c r="G58" i="1"/>
  <c r="G39" i="1"/>
  <c r="G47" i="1"/>
  <c r="G55" i="1"/>
  <c r="G37" i="1"/>
  <c r="G53" i="1"/>
  <c r="G61" i="1"/>
  <c r="G42" i="1"/>
  <c r="G50" i="1"/>
  <c r="G36" i="1"/>
  <c r="G44" i="1"/>
  <c r="G52" i="1"/>
  <c r="G60" i="1"/>
  <c r="G86" i="1"/>
  <c r="G71" i="1"/>
  <c r="G79" i="1"/>
  <c r="G87" i="1"/>
  <c r="G70" i="1"/>
  <c r="G64" i="1"/>
  <c r="G72" i="1"/>
  <c r="G80" i="1"/>
  <c r="G88" i="1"/>
  <c r="G65" i="1"/>
  <c r="G73" i="1"/>
  <c r="G81" i="1"/>
  <c r="G89" i="1"/>
  <c r="G78" i="1"/>
  <c r="G66" i="1"/>
  <c r="G74" i="1"/>
  <c r="G82" i="1"/>
  <c r="G90" i="1"/>
  <c r="G94" i="1"/>
  <c r="G67" i="1"/>
  <c r="G75" i="1"/>
  <c r="G83" i="1"/>
  <c r="G91" i="1"/>
  <c r="G68" i="1"/>
  <c r="G76" i="1"/>
  <c r="G84" i="1"/>
  <c r="G92" i="1"/>
  <c r="G69" i="1"/>
  <c r="G77" i="1"/>
  <c r="G85" i="1"/>
  <c r="G93" i="1"/>
  <c r="G114" i="1"/>
  <c r="G106" i="1"/>
  <c r="G99" i="1"/>
  <c r="G100" i="1"/>
  <c r="G101" i="1"/>
  <c r="G109" i="1"/>
  <c r="G107" i="1"/>
  <c r="G102" i="1"/>
  <c r="G110" i="1"/>
  <c r="G103" i="1"/>
  <c r="G111" i="1"/>
  <c r="G98" i="1"/>
  <c r="G104" i="1"/>
  <c r="G112" i="1"/>
  <c r="G108" i="1"/>
  <c r="G97" i="1"/>
  <c r="G105" i="1"/>
  <c r="G113" i="1"/>
  <c r="G123" i="1"/>
  <c r="G131" i="1"/>
  <c r="G124" i="1"/>
  <c r="G126" i="1"/>
  <c r="G119" i="1"/>
  <c r="G127" i="1"/>
  <c r="G117" i="1"/>
  <c r="G120" i="1"/>
  <c r="G128" i="1"/>
  <c r="G125" i="1"/>
  <c r="G118" i="1"/>
  <c r="G121" i="1"/>
  <c r="G129" i="1"/>
  <c r="G122" i="1"/>
  <c r="G130" i="1"/>
  <c r="G143" i="1"/>
  <c r="G136" i="1"/>
  <c r="G138" i="1"/>
  <c r="G139" i="1"/>
  <c r="G137" i="1"/>
  <c r="G140" i="1"/>
  <c r="G141" i="1"/>
  <c r="G135" i="1"/>
  <c r="G134" i="1"/>
  <c r="G142" i="1"/>
  <c r="G146" i="1"/>
  <c r="G154" i="1"/>
  <c r="G147" i="1"/>
  <c r="G148" i="1"/>
  <c r="G149" i="1"/>
  <c r="G150" i="1"/>
  <c r="G151" i="1"/>
  <c r="G152" i="1"/>
  <c r="G153" i="1"/>
  <c r="G166" i="1"/>
  <c r="G159" i="1"/>
  <c r="G160" i="1"/>
  <c r="G161" i="1"/>
  <c r="G162" i="1"/>
  <c r="G163" i="1"/>
  <c r="G158" i="1"/>
  <c r="G164" i="1"/>
  <c r="G157" i="1"/>
  <c r="G165" i="1"/>
  <c r="G172" i="1"/>
  <c r="G169" i="1"/>
  <c r="G170" i="1"/>
  <c r="G171" i="1"/>
  <c r="F18" i="1"/>
  <c r="F26" i="1"/>
  <c r="F30" i="1"/>
  <c r="F20" i="1"/>
  <c r="F32" i="1"/>
  <c r="F21" i="1"/>
  <c r="F23" i="1"/>
  <c r="F25" i="1"/>
  <c r="F27" i="1"/>
  <c r="F29" i="1"/>
  <c r="F31" i="1"/>
  <c r="F33" i="1"/>
  <c r="F24" i="1"/>
  <c r="F28" i="1"/>
  <c r="F19" i="1"/>
  <c r="F22" i="1"/>
  <c r="F51" i="1"/>
  <c r="F40" i="1"/>
  <c r="F48" i="1"/>
  <c r="F56" i="1"/>
  <c r="F54" i="1"/>
  <c r="F43" i="1"/>
  <c r="F59" i="1"/>
  <c r="F37" i="1"/>
  <c r="F45" i="1"/>
  <c r="F53" i="1"/>
  <c r="F61" i="1"/>
  <c r="F46" i="1"/>
  <c r="F42" i="1"/>
  <c r="F55" i="1"/>
  <c r="F36" i="1"/>
  <c r="F44" i="1"/>
  <c r="F52" i="1"/>
  <c r="F60" i="1"/>
  <c r="F38" i="1"/>
  <c r="F50" i="1"/>
  <c r="F58" i="1"/>
  <c r="F39" i="1"/>
  <c r="F47" i="1"/>
  <c r="F41" i="1"/>
  <c r="F49" i="1"/>
  <c r="F57" i="1"/>
  <c r="F64" i="1"/>
  <c r="F72" i="1"/>
  <c r="F80" i="1"/>
  <c r="F88" i="1"/>
  <c r="F87" i="1"/>
  <c r="F65" i="1"/>
  <c r="F73" i="1"/>
  <c r="F81" i="1"/>
  <c r="F89" i="1"/>
  <c r="F71" i="1"/>
  <c r="F66" i="1"/>
  <c r="F74" i="1"/>
  <c r="F82" i="1"/>
  <c r="F90" i="1"/>
  <c r="F67" i="1"/>
  <c r="F75" i="1"/>
  <c r="F83" i="1"/>
  <c r="F91" i="1"/>
  <c r="F68" i="1"/>
  <c r="F76" i="1"/>
  <c r="F84" i="1"/>
  <c r="F92" i="1"/>
  <c r="F69" i="1"/>
  <c r="F77" i="1"/>
  <c r="F85" i="1"/>
  <c r="F93" i="1"/>
  <c r="F79" i="1"/>
  <c r="F70" i="1"/>
  <c r="F78" i="1"/>
  <c r="F86" i="1"/>
  <c r="F94" i="1"/>
  <c r="F102" i="1"/>
  <c r="F110" i="1"/>
  <c r="F99" i="1"/>
  <c r="F101" i="1"/>
  <c r="F109" i="1"/>
  <c r="F103" i="1"/>
  <c r="F111" i="1"/>
  <c r="F104" i="1"/>
  <c r="F112" i="1"/>
  <c r="F100" i="1"/>
  <c r="F108" i="1"/>
  <c r="F97" i="1"/>
  <c r="F105" i="1"/>
  <c r="F113" i="1"/>
  <c r="F107" i="1"/>
  <c r="F98" i="1"/>
  <c r="F106" i="1"/>
  <c r="F114" i="1"/>
  <c r="F124" i="1"/>
  <c r="F117" i="1"/>
  <c r="F125" i="1"/>
  <c r="F127" i="1"/>
  <c r="F119" i="1"/>
  <c r="F120" i="1"/>
  <c r="F128" i="1"/>
  <c r="F121" i="1"/>
  <c r="F129" i="1"/>
  <c r="F118" i="1"/>
  <c r="F126" i="1"/>
  <c r="F122" i="1"/>
  <c r="F130" i="1"/>
  <c r="F123" i="1"/>
  <c r="F131" i="1"/>
  <c r="F137" i="1"/>
  <c r="F139" i="1"/>
  <c r="F140" i="1"/>
  <c r="F141" i="1"/>
  <c r="F138" i="1"/>
  <c r="F134" i="1"/>
  <c r="F142" i="1"/>
  <c r="F136" i="1"/>
  <c r="F135" i="1"/>
  <c r="F143" i="1"/>
  <c r="F147" i="1"/>
  <c r="F148" i="1"/>
  <c r="F150" i="1"/>
  <c r="F149" i="1"/>
  <c r="F151" i="1"/>
  <c r="F152" i="1"/>
  <c r="F153" i="1"/>
  <c r="F146" i="1"/>
  <c r="F154" i="1"/>
  <c r="F159" i="1"/>
  <c r="F160" i="1"/>
  <c r="F162" i="1"/>
  <c r="F163" i="1"/>
  <c r="F161" i="1"/>
  <c r="F164" i="1"/>
  <c r="F157" i="1"/>
  <c r="F165" i="1"/>
  <c r="F158" i="1"/>
  <c r="F166" i="1"/>
  <c r="F169" i="1"/>
  <c r="F170" i="1"/>
  <c r="F171" i="1"/>
  <c r="F172" i="1"/>
  <c r="L29" i="1"/>
  <c r="L18" i="1"/>
  <c r="L26" i="1"/>
  <c r="L24" i="1"/>
  <c r="L23" i="1"/>
  <c r="L31" i="1"/>
  <c r="L20" i="1"/>
  <c r="L28" i="1"/>
  <c r="L25" i="1"/>
  <c r="L33" i="1"/>
  <c r="L22" i="1"/>
  <c r="L30" i="1"/>
  <c r="L32" i="1"/>
  <c r="L21" i="1"/>
  <c r="L19" i="1"/>
  <c r="L27" i="1"/>
  <c r="L42" i="1"/>
  <c r="L50" i="1"/>
  <c r="L58" i="1"/>
  <c r="L60" i="1"/>
  <c r="L38" i="1"/>
  <c r="L52" i="1"/>
  <c r="L44" i="1"/>
  <c r="L37" i="1"/>
  <c r="L39" i="1"/>
  <c r="L41" i="1"/>
  <c r="L43" i="1"/>
  <c r="L45" i="1"/>
  <c r="L47" i="1"/>
  <c r="L49" i="1"/>
  <c r="L51" i="1"/>
  <c r="L53" i="1"/>
  <c r="L55" i="1"/>
  <c r="L57" i="1"/>
  <c r="L59" i="1"/>
  <c r="L61" i="1"/>
  <c r="L36" i="1"/>
  <c r="L40" i="1"/>
  <c r="L46" i="1"/>
  <c r="L48" i="1"/>
  <c r="L54" i="1"/>
  <c r="L56" i="1"/>
  <c r="L73" i="1"/>
  <c r="L66" i="1"/>
  <c r="L74" i="1"/>
  <c r="L82" i="1"/>
  <c r="L90" i="1"/>
  <c r="L89" i="1"/>
  <c r="L67" i="1"/>
  <c r="L75" i="1"/>
  <c r="L83" i="1"/>
  <c r="L91" i="1"/>
  <c r="L68" i="1"/>
  <c r="L76" i="1"/>
  <c r="L84" i="1"/>
  <c r="L92" i="1"/>
  <c r="L69" i="1"/>
  <c r="L77" i="1"/>
  <c r="L85" i="1"/>
  <c r="L93" i="1"/>
  <c r="L65" i="1"/>
  <c r="L70" i="1"/>
  <c r="L78" i="1"/>
  <c r="L86" i="1"/>
  <c r="L94" i="1"/>
  <c r="L71" i="1"/>
  <c r="L79" i="1"/>
  <c r="L87" i="1"/>
  <c r="L81" i="1"/>
  <c r="L64" i="1"/>
  <c r="L72" i="1"/>
  <c r="L80" i="1"/>
  <c r="L88" i="1"/>
  <c r="L110" i="1"/>
  <c r="L104" i="1"/>
  <c r="L112" i="1"/>
  <c r="L103" i="1"/>
  <c r="L97" i="1"/>
  <c r="L105" i="1"/>
  <c r="L113" i="1"/>
  <c r="L98" i="1"/>
  <c r="L106" i="1"/>
  <c r="L114" i="1"/>
  <c r="L101" i="1"/>
  <c r="L111" i="1"/>
  <c r="L99" i="1"/>
  <c r="L107" i="1"/>
  <c r="L109" i="1"/>
  <c r="L102" i="1"/>
  <c r="L100" i="1"/>
  <c r="L108" i="1"/>
  <c r="L126" i="1"/>
  <c r="L119" i="1"/>
  <c r="L127" i="1"/>
  <c r="L128" i="1"/>
  <c r="L121" i="1"/>
  <c r="L129" i="1"/>
  <c r="L122" i="1"/>
  <c r="L130" i="1"/>
  <c r="L120" i="1"/>
  <c r="L123" i="1"/>
  <c r="L131" i="1"/>
  <c r="L118" i="1"/>
  <c r="L124" i="1"/>
  <c r="L117" i="1"/>
  <c r="L125" i="1"/>
  <c r="L138" i="1"/>
  <c r="L139" i="1"/>
  <c r="L141" i="1"/>
  <c r="L134" i="1"/>
  <c r="L142" i="1"/>
  <c r="L135" i="1"/>
  <c r="L143" i="1"/>
  <c r="L140" i="1"/>
  <c r="L136" i="1"/>
  <c r="L137" i="1"/>
  <c r="L149" i="1"/>
  <c r="L150" i="1"/>
  <c r="L151" i="1"/>
  <c r="L152" i="1"/>
  <c r="L153" i="1"/>
  <c r="L146" i="1"/>
  <c r="L154" i="1"/>
  <c r="L147" i="1"/>
  <c r="L148" i="1"/>
  <c r="L161" i="1"/>
  <c r="L162" i="1"/>
  <c r="L164" i="1"/>
  <c r="L157" i="1"/>
  <c r="L165" i="1"/>
  <c r="L163" i="1"/>
  <c r="L158" i="1"/>
  <c r="L166" i="1"/>
  <c r="L159" i="1"/>
  <c r="L160" i="1"/>
  <c r="L169" i="1"/>
  <c r="L170" i="1"/>
  <c r="L171" i="1"/>
  <c r="L172" i="1"/>
  <c r="M24" i="1"/>
  <c r="M32" i="1"/>
  <c r="M19" i="1"/>
  <c r="M21" i="1"/>
  <c r="M29" i="1"/>
  <c r="M26" i="1"/>
  <c r="M23" i="1"/>
  <c r="M31" i="1"/>
  <c r="M20" i="1"/>
  <c r="M28" i="1"/>
  <c r="M27" i="1"/>
  <c r="M18" i="1"/>
  <c r="M25" i="1"/>
  <c r="M33" i="1"/>
  <c r="M22" i="1"/>
  <c r="M30" i="1"/>
  <c r="M36" i="1"/>
  <c r="M38" i="1"/>
  <c r="M40" i="1"/>
  <c r="M42" i="1"/>
  <c r="M44" i="1"/>
  <c r="M46" i="1"/>
  <c r="M48" i="1"/>
  <c r="M50" i="1"/>
  <c r="M52" i="1"/>
  <c r="M54" i="1"/>
  <c r="M56" i="1"/>
  <c r="M58" i="1"/>
  <c r="M60" i="1"/>
  <c r="M37" i="1"/>
  <c r="M39" i="1"/>
  <c r="M41" i="1"/>
  <c r="M43" i="1"/>
  <c r="M45" i="1"/>
  <c r="M47" i="1"/>
  <c r="M49" i="1"/>
  <c r="M51" i="1"/>
  <c r="M53" i="1"/>
  <c r="M55" i="1"/>
  <c r="M57" i="1"/>
  <c r="M59" i="1"/>
  <c r="M61" i="1"/>
  <c r="M65" i="1"/>
  <c r="M73" i="1"/>
  <c r="M81" i="1"/>
  <c r="M89" i="1"/>
  <c r="M88" i="1"/>
  <c r="M66" i="1"/>
  <c r="M74" i="1"/>
  <c r="M82" i="1"/>
  <c r="M90" i="1"/>
  <c r="M67" i="1"/>
  <c r="M75" i="1"/>
  <c r="M83" i="1"/>
  <c r="M91" i="1"/>
  <c r="M68" i="1"/>
  <c r="M76" i="1"/>
  <c r="M84" i="1"/>
  <c r="M92" i="1"/>
  <c r="M80" i="1"/>
  <c r="M69" i="1"/>
  <c r="M77" i="1"/>
  <c r="M85" i="1"/>
  <c r="M93" i="1"/>
  <c r="M64" i="1"/>
  <c r="M72" i="1"/>
  <c r="M70" i="1"/>
  <c r="M78" i="1"/>
  <c r="M86" i="1"/>
  <c r="M94" i="1"/>
  <c r="M71" i="1"/>
  <c r="M79" i="1"/>
  <c r="M87" i="1"/>
  <c r="M103" i="1"/>
  <c r="M111" i="1"/>
  <c r="M109" i="1"/>
  <c r="M104" i="1"/>
  <c r="M112" i="1"/>
  <c r="M100" i="1"/>
  <c r="M108" i="1"/>
  <c r="M101" i="1"/>
  <c r="M110" i="1"/>
  <c r="M97" i="1"/>
  <c r="M105" i="1"/>
  <c r="M113" i="1"/>
  <c r="M98" i="1"/>
  <c r="M106" i="1"/>
  <c r="M114" i="1"/>
  <c r="M102" i="1"/>
  <c r="M99" i="1"/>
  <c r="M107" i="1"/>
  <c r="M117" i="1"/>
  <c r="M118" i="1"/>
  <c r="M126" i="1"/>
  <c r="M128" i="1"/>
  <c r="M121" i="1"/>
  <c r="M129" i="1"/>
  <c r="M119" i="1"/>
  <c r="M122" i="1"/>
  <c r="M130" i="1"/>
  <c r="M127" i="1"/>
  <c r="M123" i="1"/>
  <c r="M131" i="1"/>
  <c r="M125" i="1"/>
  <c r="M120" i="1"/>
  <c r="M124" i="1"/>
  <c r="M137" i="1"/>
  <c r="M138" i="1"/>
  <c r="M140" i="1"/>
  <c r="M141" i="1"/>
  <c r="M134" i="1"/>
  <c r="M142" i="1"/>
  <c r="M139" i="1"/>
  <c r="M135" i="1"/>
  <c r="M143" i="1"/>
  <c r="M136" i="1"/>
  <c r="M148" i="1"/>
  <c r="M149" i="1"/>
  <c r="M150" i="1"/>
  <c r="M151" i="1"/>
  <c r="M152" i="1"/>
  <c r="M153" i="1"/>
  <c r="M146" i="1"/>
  <c r="M154" i="1"/>
  <c r="M147" i="1"/>
  <c r="M160" i="1"/>
  <c r="M161" i="1"/>
  <c r="M163" i="1"/>
  <c r="M162" i="1"/>
  <c r="M164" i="1"/>
  <c r="M157" i="1"/>
  <c r="M165" i="1"/>
  <c r="M158" i="1"/>
  <c r="M166" i="1"/>
  <c r="M159" i="1"/>
  <c r="M169" i="1"/>
  <c r="M170" i="1"/>
  <c r="M171" i="1"/>
  <c r="M172" i="1"/>
  <c r="P33" i="1"/>
  <c r="P28" i="1"/>
  <c r="P22" i="1"/>
  <c r="P30" i="1"/>
  <c r="P25" i="1"/>
  <c r="P19" i="1"/>
  <c r="P27" i="1"/>
  <c r="P24" i="1"/>
  <c r="P32" i="1"/>
  <c r="P20" i="1"/>
  <c r="P21" i="1"/>
  <c r="P29" i="1"/>
  <c r="P18" i="1"/>
  <c r="P26" i="1"/>
  <c r="P23" i="1"/>
  <c r="P31" i="1"/>
  <c r="P53" i="1"/>
  <c r="P61" i="1"/>
  <c r="P45" i="1"/>
  <c r="P37" i="1"/>
  <c r="P39" i="1"/>
  <c r="P41" i="1"/>
  <c r="P47" i="1"/>
  <c r="P51" i="1"/>
  <c r="P59" i="1"/>
  <c r="P36" i="1"/>
  <c r="P38" i="1"/>
  <c r="P40" i="1"/>
  <c r="P42" i="1"/>
  <c r="P44" i="1"/>
  <c r="P46" i="1"/>
  <c r="P48" i="1"/>
  <c r="P50" i="1"/>
  <c r="P52" i="1"/>
  <c r="P54" i="1"/>
  <c r="P56" i="1"/>
  <c r="P58" i="1"/>
  <c r="P60" i="1"/>
  <c r="P49" i="1"/>
  <c r="P55" i="1"/>
  <c r="P43" i="1"/>
  <c r="P57" i="1"/>
  <c r="P77" i="1"/>
  <c r="P70" i="1"/>
  <c r="P78" i="1"/>
  <c r="P86" i="1"/>
  <c r="P94" i="1"/>
  <c r="P85" i="1"/>
  <c r="P93" i="1"/>
  <c r="P71" i="1"/>
  <c r="P79" i="1"/>
  <c r="P87" i="1"/>
  <c r="P64" i="1"/>
  <c r="P72" i="1"/>
  <c r="P80" i="1"/>
  <c r="P88" i="1"/>
  <c r="P65" i="1"/>
  <c r="P73" i="1"/>
  <c r="P81" i="1"/>
  <c r="P89" i="1"/>
  <c r="P69" i="1"/>
  <c r="P66" i="1"/>
  <c r="P74" i="1"/>
  <c r="P82" i="1"/>
  <c r="P90" i="1"/>
  <c r="P67" i="1"/>
  <c r="P75" i="1"/>
  <c r="P83" i="1"/>
  <c r="P91" i="1"/>
  <c r="P68" i="1"/>
  <c r="P76" i="1"/>
  <c r="P84" i="1"/>
  <c r="P92" i="1"/>
  <c r="P97" i="1"/>
  <c r="P98" i="1"/>
  <c r="P107" i="1"/>
  <c r="P100" i="1"/>
  <c r="P108" i="1"/>
  <c r="P101" i="1"/>
  <c r="P109" i="1"/>
  <c r="P105" i="1"/>
  <c r="P114" i="1"/>
  <c r="P102" i="1"/>
  <c r="P110" i="1"/>
  <c r="P106" i="1"/>
  <c r="P103" i="1"/>
  <c r="P111" i="1"/>
  <c r="P113" i="1"/>
  <c r="P99" i="1"/>
  <c r="P104" i="1"/>
  <c r="P112" i="1"/>
  <c r="P130" i="1"/>
  <c r="P123" i="1"/>
  <c r="P131" i="1"/>
  <c r="P117" i="1"/>
  <c r="P125" i="1"/>
  <c r="P122" i="1"/>
  <c r="P118" i="1"/>
  <c r="P126" i="1"/>
  <c r="P124" i="1"/>
  <c r="P119" i="1"/>
  <c r="P127" i="1"/>
  <c r="P120" i="1"/>
  <c r="P128" i="1"/>
  <c r="P121" i="1"/>
  <c r="P129" i="1"/>
  <c r="P142" i="1"/>
  <c r="P135" i="1"/>
  <c r="P143" i="1"/>
  <c r="P136" i="1"/>
  <c r="P137" i="1"/>
  <c r="P138" i="1"/>
  <c r="P134" i="1"/>
  <c r="P139" i="1"/>
  <c r="P140" i="1"/>
  <c r="P141" i="1"/>
  <c r="P153" i="1"/>
  <c r="P146" i="1"/>
  <c r="P154" i="1"/>
  <c r="P147" i="1"/>
  <c r="P148" i="1"/>
  <c r="P149" i="1"/>
  <c r="P150" i="1"/>
  <c r="P151" i="1"/>
  <c r="P152" i="1"/>
  <c r="P157" i="1"/>
  <c r="P165" i="1"/>
  <c r="P158" i="1"/>
  <c r="P166" i="1"/>
  <c r="P160" i="1"/>
  <c r="P161" i="1"/>
  <c r="P162" i="1"/>
  <c r="P159" i="1"/>
  <c r="P163" i="1"/>
  <c r="P164" i="1"/>
  <c r="P171" i="1"/>
  <c r="P172" i="1"/>
  <c r="P169" i="1"/>
  <c r="P170" i="1"/>
  <c r="H18" i="1"/>
  <c r="H20" i="1"/>
  <c r="H22" i="1"/>
  <c r="H24" i="1"/>
  <c r="H26" i="1"/>
  <c r="H28" i="1"/>
  <c r="H30" i="1"/>
  <c r="H32" i="1"/>
  <c r="H19" i="1"/>
  <c r="H21" i="1"/>
  <c r="H23" i="1"/>
  <c r="H25" i="1"/>
  <c r="H27" i="1"/>
  <c r="H29" i="1"/>
  <c r="H31" i="1"/>
  <c r="H33" i="1"/>
  <c r="H60" i="1"/>
  <c r="H41" i="1"/>
  <c r="H57" i="1"/>
  <c r="H46" i="1"/>
  <c r="H54" i="1"/>
  <c r="H49" i="1"/>
  <c r="H38" i="1"/>
  <c r="H43" i="1"/>
  <c r="H51" i="1"/>
  <c r="H59" i="1"/>
  <c r="H36" i="1"/>
  <c r="H48" i="1"/>
  <c r="H56" i="1"/>
  <c r="H37" i="1"/>
  <c r="H45" i="1"/>
  <c r="H42" i="1"/>
  <c r="H50" i="1"/>
  <c r="H58" i="1"/>
  <c r="H44" i="1"/>
  <c r="H52" i="1"/>
  <c r="H40" i="1"/>
  <c r="H53" i="1"/>
  <c r="H61" i="1"/>
  <c r="H39" i="1"/>
  <c r="H47" i="1"/>
  <c r="H55" i="1"/>
  <c r="H70" i="1"/>
  <c r="H78" i="1"/>
  <c r="H86" i="1"/>
  <c r="H94" i="1"/>
  <c r="H71" i="1"/>
  <c r="H79" i="1"/>
  <c r="H87" i="1"/>
  <c r="H93" i="1"/>
  <c r="H64" i="1"/>
  <c r="H72" i="1"/>
  <c r="H80" i="1"/>
  <c r="H88" i="1"/>
  <c r="H65" i="1"/>
  <c r="H73" i="1"/>
  <c r="H81" i="1"/>
  <c r="H89" i="1"/>
  <c r="H85" i="1"/>
  <c r="H66" i="1"/>
  <c r="H74" i="1"/>
  <c r="H82" i="1"/>
  <c r="H90" i="1"/>
  <c r="H69" i="1"/>
  <c r="H67" i="1"/>
  <c r="H75" i="1"/>
  <c r="H83" i="1"/>
  <c r="H91" i="1"/>
  <c r="H77" i="1"/>
  <c r="H68" i="1"/>
  <c r="H76" i="1"/>
  <c r="H84" i="1"/>
  <c r="H92" i="1"/>
  <c r="H105" i="1"/>
  <c r="H114" i="1"/>
  <c r="H100" i="1"/>
  <c r="H108" i="1"/>
  <c r="H113" i="1"/>
  <c r="H99" i="1"/>
  <c r="H107" i="1"/>
  <c r="H101" i="1"/>
  <c r="H109" i="1"/>
  <c r="H98" i="1"/>
  <c r="H106" i="1"/>
  <c r="H102" i="1"/>
  <c r="H110" i="1"/>
  <c r="H103" i="1"/>
  <c r="H111" i="1"/>
  <c r="H97" i="1"/>
  <c r="H104" i="1"/>
  <c r="H112" i="1"/>
  <c r="H130" i="1"/>
  <c r="H123" i="1"/>
  <c r="H131" i="1"/>
  <c r="H125" i="1"/>
  <c r="H117" i="1"/>
  <c r="H118" i="1"/>
  <c r="H126" i="1"/>
  <c r="H119" i="1"/>
  <c r="H127" i="1"/>
  <c r="H120" i="1"/>
  <c r="H128" i="1"/>
  <c r="H122" i="1"/>
  <c r="H124" i="1"/>
  <c r="H121" i="1"/>
  <c r="H129" i="1"/>
  <c r="H142" i="1"/>
  <c r="H135" i="1"/>
  <c r="H143" i="1"/>
  <c r="H137" i="1"/>
  <c r="H134" i="1"/>
  <c r="H138" i="1"/>
  <c r="H139" i="1"/>
  <c r="H136" i="1"/>
  <c r="H140" i="1"/>
  <c r="H141" i="1"/>
  <c r="H153" i="1"/>
  <c r="H146" i="1"/>
  <c r="H154" i="1"/>
  <c r="H148" i="1"/>
  <c r="H149" i="1"/>
  <c r="H150" i="1"/>
  <c r="H151" i="1"/>
  <c r="H147" i="1"/>
  <c r="H152" i="1"/>
  <c r="H157" i="1"/>
  <c r="H165" i="1"/>
  <c r="H158" i="1"/>
  <c r="H166" i="1"/>
  <c r="H160" i="1"/>
  <c r="H161" i="1"/>
  <c r="H159" i="1"/>
  <c r="H162" i="1"/>
  <c r="H163" i="1"/>
  <c r="H164" i="1"/>
  <c r="H171" i="1"/>
  <c r="H169" i="1"/>
  <c r="H172" i="1"/>
  <c r="H170" i="1"/>
  <c r="I18" i="1"/>
  <c r="I20" i="1"/>
  <c r="I22" i="1"/>
  <c r="I24" i="1"/>
  <c r="I26" i="1"/>
  <c r="I28" i="1"/>
  <c r="I30" i="1"/>
  <c r="I32" i="1"/>
  <c r="I19" i="1"/>
  <c r="I21" i="1"/>
  <c r="I23" i="1"/>
  <c r="I25" i="1"/>
  <c r="I27" i="1"/>
  <c r="I29" i="1"/>
  <c r="I31" i="1"/>
  <c r="I33" i="1"/>
  <c r="I47" i="1"/>
  <c r="I44" i="1"/>
  <c r="I60" i="1"/>
  <c r="I41" i="1"/>
  <c r="I49" i="1"/>
  <c r="I57" i="1"/>
  <c r="I39" i="1"/>
  <c r="I36" i="1"/>
  <c r="I52" i="1"/>
  <c r="I38" i="1"/>
  <c r="I46" i="1"/>
  <c r="I54" i="1"/>
  <c r="I55" i="1"/>
  <c r="I51" i="1"/>
  <c r="I59" i="1"/>
  <c r="I40" i="1"/>
  <c r="I48" i="1"/>
  <c r="I37" i="1"/>
  <c r="I45" i="1"/>
  <c r="I53" i="1"/>
  <c r="I61" i="1"/>
  <c r="I43" i="1"/>
  <c r="I56" i="1"/>
  <c r="I42" i="1"/>
  <c r="I50" i="1"/>
  <c r="I58" i="1"/>
  <c r="I68" i="1"/>
  <c r="I69" i="1"/>
  <c r="I77" i="1"/>
  <c r="I85" i="1"/>
  <c r="I93" i="1"/>
  <c r="I70" i="1"/>
  <c r="I78" i="1"/>
  <c r="I86" i="1"/>
  <c r="I94" i="1"/>
  <c r="I71" i="1"/>
  <c r="I79" i="1"/>
  <c r="I87" i="1"/>
  <c r="I64" i="1"/>
  <c r="I72" i="1"/>
  <c r="I80" i="1"/>
  <c r="I88" i="1"/>
  <c r="I65" i="1"/>
  <c r="I73" i="1"/>
  <c r="I81" i="1"/>
  <c r="I89" i="1"/>
  <c r="I76" i="1"/>
  <c r="I84" i="1"/>
  <c r="I66" i="1"/>
  <c r="I74" i="1"/>
  <c r="I82" i="1"/>
  <c r="I90" i="1"/>
  <c r="I92" i="1"/>
  <c r="I67" i="1"/>
  <c r="I75" i="1"/>
  <c r="I83" i="1"/>
  <c r="I91" i="1"/>
  <c r="I105" i="1"/>
  <c r="I99" i="1"/>
  <c r="I107" i="1"/>
  <c r="I104" i="1"/>
  <c r="I100" i="1"/>
  <c r="I108" i="1"/>
  <c r="I98" i="1"/>
  <c r="I101" i="1"/>
  <c r="I109" i="1"/>
  <c r="I112" i="1"/>
  <c r="I97" i="1"/>
  <c r="I102" i="1"/>
  <c r="I110" i="1"/>
  <c r="I113" i="1"/>
  <c r="I106" i="1"/>
  <c r="I114" i="1"/>
  <c r="I103" i="1"/>
  <c r="I111" i="1"/>
  <c r="I121" i="1"/>
  <c r="I129" i="1"/>
  <c r="I122" i="1"/>
  <c r="I130" i="1"/>
  <c r="I117" i="1"/>
  <c r="I125" i="1"/>
  <c r="I118" i="1"/>
  <c r="I126" i="1"/>
  <c r="I123" i="1"/>
  <c r="I119" i="1"/>
  <c r="I127" i="1"/>
  <c r="I131" i="1"/>
  <c r="I124" i="1"/>
  <c r="I120" i="1"/>
  <c r="I128" i="1"/>
  <c r="I141" i="1"/>
  <c r="I134" i="1"/>
  <c r="I142" i="1"/>
  <c r="I136" i="1"/>
  <c r="I137" i="1"/>
  <c r="I138" i="1"/>
  <c r="I135" i="1"/>
  <c r="I143" i="1"/>
  <c r="I139" i="1"/>
  <c r="I140" i="1"/>
  <c r="I152" i="1"/>
  <c r="I153" i="1"/>
  <c r="I147" i="1"/>
  <c r="I148" i="1"/>
  <c r="I149" i="1"/>
  <c r="I146" i="1"/>
  <c r="I154" i="1"/>
  <c r="I150" i="1"/>
  <c r="I151" i="1"/>
  <c r="I164" i="1"/>
  <c r="I157" i="1"/>
  <c r="I165" i="1"/>
  <c r="I166" i="1"/>
  <c r="I159" i="1"/>
  <c r="I158" i="1"/>
  <c r="I160" i="1"/>
  <c r="I161" i="1"/>
  <c r="I162" i="1"/>
  <c r="I163" i="1"/>
  <c r="I170" i="1"/>
  <c r="I171" i="1"/>
  <c r="I172" i="1"/>
  <c r="I169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6" i="1"/>
  <c r="E137" i="1"/>
  <c r="E138" i="1"/>
  <c r="E139" i="1"/>
  <c r="E140" i="1"/>
  <c r="E141" i="1"/>
  <c r="E142" i="1"/>
  <c r="E143" i="1"/>
  <c r="E146" i="1"/>
  <c r="E147" i="1"/>
  <c r="E148" i="1"/>
  <c r="E149" i="1"/>
  <c r="E150" i="1"/>
  <c r="E151" i="1"/>
  <c r="E152" i="1"/>
  <c r="E154" i="1"/>
  <c r="E159" i="1"/>
  <c r="E160" i="1"/>
  <c r="E161" i="1"/>
  <c r="E162" i="1"/>
  <c r="E163" i="1"/>
  <c r="E164" i="1"/>
  <c r="E165" i="1"/>
  <c r="E166" i="1"/>
  <c r="E171" i="1"/>
  <c r="E172" i="1"/>
  <c r="E134" i="1"/>
  <c r="E135" i="1"/>
  <c r="E153" i="1"/>
  <c r="E157" i="1"/>
  <c r="E158" i="1"/>
  <c r="E169" i="1"/>
  <c r="E170" i="1"/>
  <c r="J31" i="1"/>
  <c r="J26" i="1"/>
  <c r="J23" i="1"/>
  <c r="J20" i="1"/>
  <c r="J28" i="1"/>
  <c r="J25" i="1"/>
  <c r="J33" i="1"/>
  <c r="J22" i="1"/>
  <c r="J30" i="1"/>
  <c r="J18" i="1"/>
  <c r="J19" i="1"/>
  <c r="J27" i="1"/>
  <c r="J24" i="1"/>
  <c r="J32" i="1"/>
  <c r="J21" i="1"/>
  <c r="J29" i="1"/>
  <c r="J42" i="1"/>
  <c r="J50" i="1"/>
  <c r="J47" i="1"/>
  <c r="J36" i="1"/>
  <c r="J44" i="1"/>
  <c r="J52" i="1"/>
  <c r="J60" i="1"/>
  <c r="J58" i="1"/>
  <c r="J39" i="1"/>
  <c r="J55" i="1"/>
  <c r="J41" i="1"/>
  <c r="J49" i="1"/>
  <c r="J57" i="1"/>
  <c r="J38" i="1"/>
  <c r="J54" i="1"/>
  <c r="J51" i="1"/>
  <c r="J59" i="1"/>
  <c r="J40" i="1"/>
  <c r="J48" i="1"/>
  <c r="J56" i="1"/>
  <c r="J46" i="1"/>
  <c r="J43" i="1"/>
  <c r="J37" i="1"/>
  <c r="J45" i="1"/>
  <c r="J53" i="1"/>
  <c r="J61" i="1"/>
  <c r="J68" i="1"/>
  <c r="J76" i="1"/>
  <c r="J84" i="1"/>
  <c r="J92" i="1"/>
  <c r="J69" i="1"/>
  <c r="J77" i="1"/>
  <c r="J85" i="1"/>
  <c r="J93" i="1"/>
  <c r="J70" i="1"/>
  <c r="J78" i="1"/>
  <c r="J86" i="1"/>
  <c r="J94" i="1"/>
  <c r="J75" i="1"/>
  <c r="J91" i="1"/>
  <c r="J71" i="1"/>
  <c r="J79" i="1"/>
  <c r="J87" i="1"/>
  <c r="J64" i="1"/>
  <c r="J72" i="1"/>
  <c r="J80" i="1"/>
  <c r="J88" i="1"/>
  <c r="J67" i="1"/>
  <c r="J65" i="1"/>
  <c r="J73" i="1"/>
  <c r="J81" i="1"/>
  <c r="J89" i="1"/>
  <c r="J83" i="1"/>
  <c r="J66" i="1"/>
  <c r="J74" i="1"/>
  <c r="J82" i="1"/>
  <c r="J90" i="1"/>
  <c r="J111" i="1"/>
  <c r="J97" i="1"/>
  <c r="J98" i="1"/>
  <c r="J106" i="1"/>
  <c r="J114" i="1"/>
  <c r="J104" i="1"/>
  <c r="J113" i="1"/>
  <c r="J99" i="1"/>
  <c r="J107" i="1"/>
  <c r="J112" i="1"/>
  <c r="J105" i="1"/>
  <c r="J100" i="1"/>
  <c r="J108" i="1"/>
  <c r="J101" i="1"/>
  <c r="J109" i="1"/>
  <c r="J103" i="1"/>
  <c r="J102" i="1"/>
  <c r="J110" i="1"/>
  <c r="J128" i="1"/>
  <c r="J121" i="1"/>
  <c r="J129" i="1"/>
  <c r="J123" i="1"/>
  <c r="J131" i="1"/>
  <c r="J124" i="1"/>
  <c r="J120" i="1"/>
  <c r="J122" i="1"/>
  <c r="J117" i="1"/>
  <c r="J125" i="1"/>
  <c r="J130" i="1"/>
  <c r="J118" i="1"/>
  <c r="J126" i="1"/>
  <c r="J119" i="1"/>
  <c r="J127" i="1"/>
  <c r="J140" i="1"/>
  <c r="J141" i="1"/>
  <c r="J134" i="1"/>
  <c r="J135" i="1"/>
  <c r="J143" i="1"/>
  <c r="J136" i="1"/>
  <c r="J137" i="1"/>
  <c r="J142" i="1"/>
  <c r="J138" i="1"/>
  <c r="J139" i="1"/>
  <c r="J151" i="1"/>
  <c r="J152" i="1"/>
  <c r="J153" i="1"/>
  <c r="J146" i="1"/>
  <c r="J154" i="1"/>
  <c r="J147" i="1"/>
  <c r="J148" i="1"/>
  <c r="J149" i="1"/>
  <c r="J150" i="1"/>
  <c r="J163" i="1"/>
  <c r="J164" i="1"/>
  <c r="J158" i="1"/>
  <c r="J166" i="1"/>
  <c r="J159" i="1"/>
  <c r="J157" i="1"/>
  <c r="J160" i="1"/>
  <c r="J161" i="1"/>
  <c r="J165" i="1"/>
  <c r="J162" i="1"/>
  <c r="J171" i="1"/>
  <c r="J172" i="1"/>
  <c r="J169" i="1"/>
  <c r="J170" i="1"/>
  <c r="N30" i="1"/>
  <c r="N19" i="1"/>
  <c r="N24" i="1"/>
  <c r="N32" i="1"/>
  <c r="N22" i="1"/>
  <c r="N27" i="1"/>
  <c r="N21" i="1"/>
  <c r="N29" i="1"/>
  <c r="N18" i="1"/>
  <c r="N26" i="1"/>
  <c r="N23" i="1"/>
  <c r="N31" i="1"/>
  <c r="N20" i="1"/>
  <c r="N28" i="1"/>
  <c r="N25" i="1"/>
  <c r="N33" i="1"/>
  <c r="N46" i="1"/>
  <c r="N48" i="1"/>
  <c r="N50" i="1"/>
  <c r="N52" i="1"/>
  <c r="N54" i="1"/>
  <c r="N56" i="1"/>
  <c r="N58" i="1"/>
  <c r="N60" i="1"/>
  <c r="N40" i="1"/>
  <c r="N42" i="1"/>
  <c r="N38" i="1"/>
  <c r="N44" i="1"/>
  <c r="N36" i="1"/>
  <c r="N37" i="1"/>
  <c r="N39" i="1"/>
  <c r="N41" i="1"/>
  <c r="N43" i="1"/>
  <c r="N45" i="1"/>
  <c r="N47" i="1"/>
  <c r="N49" i="1"/>
  <c r="N51" i="1"/>
  <c r="N53" i="1"/>
  <c r="N55" i="1"/>
  <c r="N57" i="1"/>
  <c r="N59" i="1"/>
  <c r="N61" i="1"/>
  <c r="N71" i="1"/>
  <c r="N64" i="1"/>
  <c r="N72" i="1"/>
  <c r="N80" i="1"/>
  <c r="N88" i="1"/>
  <c r="N79" i="1"/>
  <c r="N65" i="1"/>
  <c r="N73" i="1"/>
  <c r="N81" i="1"/>
  <c r="N89" i="1"/>
  <c r="N66" i="1"/>
  <c r="N74" i="1"/>
  <c r="N82" i="1"/>
  <c r="N90" i="1"/>
  <c r="N67" i="1"/>
  <c r="N75" i="1"/>
  <c r="N83" i="1"/>
  <c r="N91" i="1"/>
  <c r="N68" i="1"/>
  <c r="N76" i="1"/>
  <c r="N84" i="1"/>
  <c r="N92" i="1"/>
  <c r="N69" i="1"/>
  <c r="N77" i="1"/>
  <c r="N85" i="1"/>
  <c r="N93" i="1"/>
  <c r="N87" i="1"/>
  <c r="N70" i="1"/>
  <c r="N78" i="1"/>
  <c r="N86" i="1"/>
  <c r="N94" i="1"/>
  <c r="N99" i="1"/>
  <c r="N102" i="1"/>
  <c r="N110" i="1"/>
  <c r="N107" i="1"/>
  <c r="N100" i="1"/>
  <c r="N103" i="1"/>
  <c r="N111" i="1"/>
  <c r="N104" i="1"/>
  <c r="N112" i="1"/>
  <c r="N101" i="1"/>
  <c r="N97" i="1"/>
  <c r="N105" i="1"/>
  <c r="N113" i="1"/>
  <c r="N108" i="1"/>
  <c r="N109" i="1"/>
  <c r="N98" i="1"/>
  <c r="N106" i="1"/>
  <c r="N114" i="1"/>
  <c r="N124" i="1"/>
  <c r="N117" i="1"/>
  <c r="N125" i="1"/>
  <c r="N127" i="1"/>
  <c r="N118" i="1"/>
  <c r="N120" i="1"/>
  <c r="N128" i="1"/>
  <c r="N126" i="1"/>
  <c r="N121" i="1"/>
  <c r="N129" i="1"/>
  <c r="N119" i="1"/>
  <c r="N122" i="1"/>
  <c r="N130" i="1"/>
  <c r="N123" i="1"/>
  <c r="N131" i="1"/>
  <c r="N136" i="1"/>
  <c r="N137" i="1"/>
  <c r="N139" i="1"/>
  <c r="N138" i="1"/>
  <c r="N140" i="1"/>
  <c r="N141" i="1"/>
  <c r="N134" i="1"/>
  <c r="N142" i="1"/>
  <c r="N135" i="1"/>
  <c r="N143" i="1"/>
  <c r="N147" i="1"/>
  <c r="N148" i="1"/>
  <c r="N149" i="1"/>
  <c r="N150" i="1"/>
  <c r="N151" i="1"/>
  <c r="N152" i="1"/>
  <c r="N153" i="1"/>
  <c r="N146" i="1"/>
  <c r="N154" i="1"/>
  <c r="N159" i="1"/>
  <c r="N160" i="1"/>
  <c r="N162" i="1"/>
  <c r="N163" i="1"/>
  <c r="N164" i="1"/>
  <c r="N157" i="1"/>
  <c r="N165" i="1"/>
  <c r="N161" i="1"/>
  <c r="N158" i="1"/>
  <c r="N166" i="1"/>
  <c r="N169" i="1"/>
  <c r="N170" i="1"/>
  <c r="N171" i="1"/>
  <c r="N172" i="1"/>
  <c r="G11" i="3" a="1"/>
  <c r="F11" i="3" a="1"/>
  <c r="D11" i="3" a="1"/>
  <c r="E11" i="3" a="1"/>
  <c r="B11" i="3" a="1"/>
  <c r="Q170" i="1" l="1"/>
  <c r="Q164" i="1"/>
  <c r="Q160" i="1"/>
  <c r="Q154" i="1"/>
  <c r="Q171" i="1"/>
  <c r="Q165" i="1"/>
  <c r="Q161" i="1"/>
  <c r="Q157" i="1"/>
  <c r="Q172" i="1"/>
  <c r="Q166" i="1"/>
  <c r="Q162" i="1"/>
  <c r="Q158" i="1"/>
  <c r="Q152" i="1"/>
  <c r="Q159" i="1"/>
  <c r="Q151" i="1"/>
  <c r="Q147" i="1"/>
  <c r="Q141" i="1"/>
  <c r="Q137" i="1"/>
  <c r="Q131" i="1"/>
  <c r="Q127" i="1"/>
  <c r="Q169" i="1"/>
  <c r="Q148" i="1"/>
  <c r="Q142" i="1"/>
  <c r="Q138" i="1"/>
  <c r="Q134" i="1"/>
  <c r="Q128" i="1"/>
  <c r="Q153" i="1"/>
  <c r="Q149" i="1"/>
  <c r="Q143" i="1"/>
  <c r="Q139" i="1"/>
  <c r="Q135" i="1"/>
  <c r="Q129" i="1"/>
  <c r="Q125" i="1"/>
  <c r="Q121" i="1"/>
  <c r="Q117" i="1"/>
  <c r="Q163" i="1"/>
  <c r="Q136" i="1"/>
  <c r="Q122" i="1"/>
  <c r="Q112" i="1"/>
  <c r="Q110" i="1"/>
  <c r="Q106" i="1"/>
  <c r="Q102" i="1"/>
  <c r="Q98" i="1"/>
  <c r="Q92" i="1"/>
  <c r="Q88" i="1"/>
  <c r="Q140" i="1"/>
  <c r="Q119" i="1"/>
  <c r="Q111" i="1"/>
  <c r="Q107" i="1"/>
  <c r="Q103" i="1"/>
  <c r="Q99" i="1"/>
  <c r="Q93" i="1"/>
  <c r="Q89" i="1"/>
  <c r="Q124" i="1"/>
  <c r="Q114" i="1"/>
  <c r="Q146" i="1"/>
  <c r="Q126" i="1"/>
  <c r="Q118" i="1"/>
  <c r="Q108" i="1"/>
  <c r="Q104" i="1"/>
  <c r="Q100" i="1"/>
  <c r="Q94" i="1"/>
  <c r="Q90" i="1"/>
  <c r="Q150" i="1"/>
  <c r="Q130" i="1"/>
  <c r="Q123" i="1"/>
  <c r="Q113" i="1"/>
  <c r="Q109" i="1"/>
  <c r="Q105" i="1"/>
  <c r="Q101" i="1"/>
  <c r="Q97" i="1"/>
  <c r="Q91" i="1"/>
  <c r="Q120" i="1"/>
  <c r="Q82" i="1"/>
  <c r="Q78" i="1"/>
  <c r="Q74" i="1"/>
  <c r="Q70" i="1"/>
  <c r="Q66" i="1"/>
  <c r="Q60" i="1"/>
  <c r="Q87" i="1"/>
  <c r="Q86" i="1"/>
  <c r="Q83" i="1"/>
  <c r="Q79" i="1"/>
  <c r="Q75" i="1"/>
  <c r="Q71" i="1"/>
  <c r="Q67" i="1"/>
  <c r="Q61" i="1"/>
  <c r="Q84" i="1"/>
  <c r="Q80" i="1"/>
  <c r="Q76" i="1"/>
  <c r="Q72" i="1"/>
  <c r="Q68" i="1"/>
  <c r="Q64" i="1"/>
  <c r="Q53" i="1"/>
  <c r="Q49" i="1"/>
  <c r="Q45" i="1"/>
  <c r="Q41" i="1"/>
  <c r="Q37" i="1"/>
  <c r="Q31" i="1"/>
  <c r="Q27" i="1"/>
  <c r="Q73" i="1"/>
  <c r="Q56" i="1"/>
  <c r="Q54" i="1"/>
  <c r="Q50" i="1"/>
  <c r="Q46" i="1"/>
  <c r="Q42" i="1"/>
  <c r="Q77" i="1"/>
  <c r="Q59" i="1"/>
  <c r="Q57" i="1"/>
  <c r="Q51" i="1"/>
  <c r="Q47" i="1"/>
  <c r="Q43" i="1"/>
  <c r="Q39" i="1"/>
  <c r="Q33" i="1"/>
  <c r="Q29" i="1"/>
  <c r="Q81" i="1"/>
  <c r="Q65" i="1"/>
  <c r="Q58" i="1"/>
  <c r="Q40" i="1"/>
  <c r="Q36" i="1"/>
  <c r="Q26" i="1"/>
  <c r="Q22" i="1"/>
  <c r="Q18" i="1"/>
  <c r="Q28" i="1"/>
  <c r="Q21" i="1"/>
  <c r="Q30" i="1"/>
  <c r="Q44" i="1"/>
  <c r="Q23" i="1"/>
  <c r="Q19" i="1"/>
  <c r="Q52" i="1"/>
  <c r="Q25" i="1"/>
  <c r="Q55" i="1"/>
  <c r="Q48" i="1"/>
  <c r="Q38" i="1"/>
  <c r="Q24" i="1"/>
  <c r="Q20" i="1"/>
  <c r="Q85" i="1"/>
  <c r="Q69" i="1"/>
  <c r="Q32" i="1"/>
  <c r="R170" i="1"/>
  <c r="R164" i="1"/>
  <c r="R160" i="1"/>
  <c r="R154" i="1"/>
  <c r="R171" i="1"/>
  <c r="R165" i="1"/>
  <c r="R161" i="1"/>
  <c r="R157" i="1"/>
  <c r="R172" i="1"/>
  <c r="R166" i="1"/>
  <c r="R162" i="1"/>
  <c r="R158" i="1"/>
  <c r="R152" i="1"/>
  <c r="R169" i="1"/>
  <c r="R163" i="1"/>
  <c r="R159" i="1"/>
  <c r="R153" i="1"/>
  <c r="R148" i="1"/>
  <c r="R142" i="1"/>
  <c r="R138" i="1"/>
  <c r="R134" i="1"/>
  <c r="R128" i="1"/>
  <c r="R124" i="1"/>
  <c r="R120" i="1"/>
  <c r="R114" i="1"/>
  <c r="R149" i="1"/>
  <c r="R143" i="1"/>
  <c r="R139" i="1"/>
  <c r="R135" i="1"/>
  <c r="R129" i="1"/>
  <c r="R125" i="1"/>
  <c r="R121" i="1"/>
  <c r="R117" i="1"/>
  <c r="R150" i="1"/>
  <c r="R146" i="1"/>
  <c r="R140" i="1"/>
  <c r="R136" i="1"/>
  <c r="R130" i="1"/>
  <c r="R126" i="1"/>
  <c r="R122" i="1"/>
  <c r="R118" i="1"/>
  <c r="R112" i="1"/>
  <c r="R141" i="1"/>
  <c r="R119" i="1"/>
  <c r="R111" i="1"/>
  <c r="R107" i="1"/>
  <c r="R103" i="1"/>
  <c r="R99" i="1"/>
  <c r="R93" i="1"/>
  <c r="R89" i="1"/>
  <c r="R147" i="1"/>
  <c r="R127" i="1"/>
  <c r="R108" i="1"/>
  <c r="R104" i="1"/>
  <c r="R100" i="1"/>
  <c r="R94" i="1"/>
  <c r="R90" i="1"/>
  <c r="R151" i="1"/>
  <c r="R131" i="1"/>
  <c r="R123" i="1"/>
  <c r="R113" i="1"/>
  <c r="R109" i="1"/>
  <c r="R105" i="1"/>
  <c r="R101" i="1"/>
  <c r="R97" i="1"/>
  <c r="R91" i="1"/>
  <c r="R137" i="1"/>
  <c r="R98" i="1"/>
  <c r="R82" i="1"/>
  <c r="R78" i="1"/>
  <c r="R74" i="1"/>
  <c r="R70" i="1"/>
  <c r="R66" i="1"/>
  <c r="R60" i="1"/>
  <c r="R56" i="1"/>
  <c r="R106" i="1"/>
  <c r="R87" i="1"/>
  <c r="R86" i="1"/>
  <c r="R83" i="1"/>
  <c r="R79" i="1"/>
  <c r="R75" i="1"/>
  <c r="R71" i="1"/>
  <c r="R67" i="1"/>
  <c r="R61" i="1"/>
  <c r="R57" i="1"/>
  <c r="R92" i="1"/>
  <c r="R88" i="1"/>
  <c r="R84" i="1"/>
  <c r="R80" i="1"/>
  <c r="R76" i="1"/>
  <c r="R72" i="1"/>
  <c r="R68" i="1"/>
  <c r="R64" i="1"/>
  <c r="R58" i="1"/>
  <c r="R102" i="1"/>
  <c r="R73" i="1"/>
  <c r="R54" i="1"/>
  <c r="R50" i="1"/>
  <c r="R46" i="1"/>
  <c r="R42" i="1"/>
  <c r="R38" i="1"/>
  <c r="R32" i="1"/>
  <c r="R28" i="1"/>
  <c r="R77" i="1"/>
  <c r="R59" i="1"/>
  <c r="R51" i="1"/>
  <c r="R47" i="1"/>
  <c r="R43" i="1"/>
  <c r="R39" i="1"/>
  <c r="R33" i="1"/>
  <c r="R29" i="1"/>
  <c r="R81" i="1"/>
  <c r="R65" i="1"/>
  <c r="R55" i="1"/>
  <c r="R52" i="1"/>
  <c r="R48" i="1"/>
  <c r="R44" i="1"/>
  <c r="R40" i="1"/>
  <c r="R36" i="1"/>
  <c r="R30" i="1"/>
  <c r="R19" i="1"/>
  <c r="R45" i="1"/>
  <c r="R23" i="1"/>
  <c r="R37" i="1"/>
  <c r="R22" i="1"/>
  <c r="R110" i="1"/>
  <c r="R49" i="1"/>
  <c r="R31" i="1"/>
  <c r="R24" i="1"/>
  <c r="R20" i="1"/>
  <c r="R85" i="1"/>
  <c r="R69" i="1"/>
  <c r="R27" i="1"/>
  <c r="R26" i="1"/>
  <c r="R18" i="1"/>
  <c r="R53" i="1"/>
  <c r="R25" i="1"/>
  <c r="R21" i="1"/>
  <c r="R41" i="1"/>
  <c r="S171" i="1"/>
  <c r="S165" i="1"/>
  <c r="S161" i="1"/>
  <c r="S157" i="1"/>
  <c r="S172" i="1"/>
  <c r="S166" i="1"/>
  <c r="S162" i="1"/>
  <c r="S158" i="1"/>
  <c r="S152" i="1"/>
  <c r="S169" i="1"/>
  <c r="S163" i="1"/>
  <c r="S159" i="1"/>
  <c r="S153" i="1"/>
  <c r="S164" i="1"/>
  <c r="S148" i="1"/>
  <c r="S142" i="1"/>
  <c r="S138" i="1"/>
  <c r="S134" i="1"/>
  <c r="S128" i="1"/>
  <c r="S149" i="1"/>
  <c r="S143" i="1"/>
  <c r="S139" i="1"/>
  <c r="S135" i="1"/>
  <c r="S129" i="1"/>
  <c r="S160" i="1"/>
  <c r="S150" i="1"/>
  <c r="S146" i="1"/>
  <c r="S140" i="1"/>
  <c r="S136" i="1"/>
  <c r="S130" i="1"/>
  <c r="S126" i="1"/>
  <c r="S122" i="1"/>
  <c r="S118" i="1"/>
  <c r="S112" i="1"/>
  <c r="S170" i="1"/>
  <c r="S154" i="1"/>
  <c r="S141" i="1"/>
  <c r="S119" i="1"/>
  <c r="S111" i="1"/>
  <c r="S107" i="1"/>
  <c r="S103" i="1"/>
  <c r="S99" i="1"/>
  <c r="S93" i="1"/>
  <c r="S89" i="1"/>
  <c r="S147" i="1"/>
  <c r="S127" i="1"/>
  <c r="S124" i="1"/>
  <c r="S114" i="1"/>
  <c r="S108" i="1"/>
  <c r="S104" i="1"/>
  <c r="S100" i="1"/>
  <c r="S94" i="1"/>
  <c r="S90" i="1"/>
  <c r="S121" i="1"/>
  <c r="S151" i="1"/>
  <c r="S131" i="1"/>
  <c r="S123" i="1"/>
  <c r="S113" i="1"/>
  <c r="S109" i="1"/>
  <c r="S105" i="1"/>
  <c r="S101" i="1"/>
  <c r="S97" i="1"/>
  <c r="S91" i="1"/>
  <c r="S87" i="1"/>
  <c r="S137" i="1"/>
  <c r="S120" i="1"/>
  <c r="S110" i="1"/>
  <c r="S106" i="1"/>
  <c r="S102" i="1"/>
  <c r="S98" i="1"/>
  <c r="S92" i="1"/>
  <c r="S86" i="1"/>
  <c r="S83" i="1"/>
  <c r="S79" i="1"/>
  <c r="S75" i="1"/>
  <c r="S71" i="1"/>
  <c r="S67" i="1"/>
  <c r="S61" i="1"/>
  <c r="S57" i="1"/>
  <c r="S88" i="1"/>
  <c r="S84" i="1"/>
  <c r="S80" i="1"/>
  <c r="S76" i="1"/>
  <c r="S72" i="1"/>
  <c r="S68" i="1"/>
  <c r="S64" i="1"/>
  <c r="S58" i="1"/>
  <c r="S125" i="1"/>
  <c r="S85" i="1"/>
  <c r="S81" i="1"/>
  <c r="S77" i="1"/>
  <c r="S73" i="1"/>
  <c r="S69" i="1"/>
  <c r="S65" i="1"/>
  <c r="S59" i="1"/>
  <c r="S56" i="1"/>
  <c r="S54" i="1"/>
  <c r="S50" i="1"/>
  <c r="S46" i="1"/>
  <c r="S42" i="1"/>
  <c r="S38" i="1"/>
  <c r="S32" i="1"/>
  <c r="S28" i="1"/>
  <c r="S78" i="1"/>
  <c r="S60" i="1"/>
  <c r="S51" i="1"/>
  <c r="S47" i="1"/>
  <c r="S43" i="1"/>
  <c r="S117" i="1"/>
  <c r="S82" i="1"/>
  <c r="S66" i="1"/>
  <c r="S55" i="1"/>
  <c r="S52" i="1"/>
  <c r="S48" i="1"/>
  <c r="S44" i="1"/>
  <c r="S40" i="1"/>
  <c r="S36" i="1"/>
  <c r="S30" i="1"/>
  <c r="S70" i="1"/>
  <c r="S45" i="1"/>
  <c r="S23" i="1"/>
  <c r="S19" i="1"/>
  <c r="S26" i="1"/>
  <c r="S22" i="1"/>
  <c r="S74" i="1"/>
  <c r="S37" i="1"/>
  <c r="S41" i="1"/>
  <c r="S49" i="1"/>
  <c r="S31" i="1"/>
  <c r="S24" i="1"/>
  <c r="S20" i="1"/>
  <c r="S27" i="1"/>
  <c r="S29" i="1"/>
  <c r="S53" i="1"/>
  <c r="S25" i="1"/>
  <c r="S21" i="1"/>
  <c r="S39" i="1"/>
  <c r="S33" i="1"/>
  <c r="S18" i="1"/>
  <c r="F11" i="3"/>
  <c r="D11" i="3"/>
  <c r="B11" i="3"/>
  <c r="G11" i="3"/>
  <c r="E11" i="3"/>
  <c r="N14" i="1"/>
  <c r="P14" i="1"/>
  <c r="Q14" i="1"/>
  <c r="K14" i="1"/>
  <c r="F14" i="1"/>
  <c r="J14" i="1"/>
  <c r="G14" i="1"/>
  <c r="R14" i="1"/>
  <c r="O14" i="1"/>
  <c r="L14" i="1"/>
  <c r="C5" i="1"/>
  <c r="E14" i="1"/>
  <c r="M14" i="1"/>
  <c r="S14" i="1"/>
  <c r="H14" i="1"/>
  <c r="I14" i="1"/>
  <c r="S15" i="1"/>
  <c r="R15" i="1"/>
  <c r="E131" i="1"/>
  <c r="O15" i="1"/>
  <c r="H15" i="1"/>
  <c r="P15" i="1"/>
  <c r="M15" i="1"/>
  <c r="Q15" i="1"/>
  <c r="E15" i="1"/>
  <c r="K15" i="1"/>
  <c r="N15" i="1"/>
  <c r="L15" i="1"/>
  <c r="J15" i="1"/>
  <c r="I15" i="1"/>
  <c r="F15" i="1"/>
  <c r="G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<sst xmlns="http://schemas.openxmlformats.org/spreadsheetml/2006/main" count="377" uniqueCount="330">
  <si>
    <t>Ativo Total</t>
  </si>
  <si>
    <t>Ativo Circulante</t>
  </si>
  <si>
    <t>Total Assets</t>
  </si>
  <si>
    <t>Curr Assets</t>
  </si>
  <si>
    <t>Cash&amp;EqCa</t>
  </si>
  <si>
    <t>Investmen</t>
  </si>
  <si>
    <t>AccRecST</t>
  </si>
  <si>
    <t>Inventories</t>
  </si>
  <si>
    <t>BioAstST</t>
  </si>
  <si>
    <t>Caixa</t>
  </si>
  <si>
    <t>Investimentos</t>
  </si>
  <si>
    <t>Contas a Receber</t>
  </si>
  <si>
    <t>Estoques</t>
  </si>
  <si>
    <t>Ativos Biológicos CP</t>
  </si>
  <si>
    <t>RcTxST</t>
  </si>
  <si>
    <t>Impostos a Recuperar</t>
  </si>
  <si>
    <t>Moeda Original</t>
  </si>
  <si>
    <t>Unidades</t>
  </si>
  <si>
    <t>ST Prep Expen</t>
  </si>
  <si>
    <t>OtCurAst</t>
  </si>
  <si>
    <t>Despesas Pagas Antecipadamente</t>
  </si>
  <si>
    <t>Outros Ativos Circulantes</t>
  </si>
  <si>
    <t>Non Curr Assets</t>
  </si>
  <si>
    <t>ltAsst</t>
  </si>
  <si>
    <t>Investm</t>
  </si>
  <si>
    <t>PPE Net</t>
  </si>
  <si>
    <t>IntNet</t>
  </si>
  <si>
    <t>Defer Charges</t>
  </si>
  <si>
    <t>Ativo Não Circulante</t>
  </si>
  <si>
    <t>Realizável a Longo Prazo</t>
  </si>
  <si>
    <t>Imobilizado</t>
  </si>
  <si>
    <t>Intangíveis Líquidos</t>
  </si>
  <si>
    <t>Deferido</t>
  </si>
  <si>
    <t>Liability+Equity</t>
  </si>
  <si>
    <t>Curr Liab</t>
  </si>
  <si>
    <t>Em&amp;SoReLi</t>
  </si>
  <si>
    <t>ST Acc Payable</t>
  </si>
  <si>
    <t>Tax payb</t>
  </si>
  <si>
    <t>TotDebtST</t>
  </si>
  <si>
    <t>OthOblST</t>
  </si>
  <si>
    <t>ST Provis</t>
  </si>
  <si>
    <t>NCAsDiST</t>
  </si>
  <si>
    <t>Passivo e Patrimônio Liquido</t>
  </si>
  <si>
    <t>Passivo Circulante</t>
  </si>
  <si>
    <t>Obrigações Sociais e Trabalhistas</t>
  </si>
  <si>
    <t>Fornecedores CP</t>
  </si>
  <si>
    <t>Impostos a Pagar</t>
  </si>
  <si>
    <t>Total Emprést. E  Finan. CP</t>
  </si>
  <si>
    <t>Outras Obrigações CP</t>
  </si>
  <si>
    <t>Provisões CP</t>
  </si>
  <si>
    <t>NCurLiab</t>
  </si>
  <si>
    <t>TotDebtLT</t>
  </si>
  <si>
    <t>ImpDifLP</t>
  </si>
  <si>
    <t>LT Provis</t>
  </si>
  <si>
    <t>NCAsDiLT</t>
  </si>
  <si>
    <t>UnRe/Pr</t>
  </si>
  <si>
    <t>Passivo Não Circulantes</t>
  </si>
  <si>
    <t>Total Emprést. E  Finan. LP</t>
  </si>
  <si>
    <t>Impostos Diferidos a LP</t>
  </si>
  <si>
    <t>Provisões LP</t>
  </si>
  <si>
    <t>Lucros e Receitas a Apropriar</t>
  </si>
  <si>
    <t>Stock Eq Total</t>
  </si>
  <si>
    <t>Patrimônio Líquido Consolidado</t>
  </si>
  <si>
    <t>MinInt</t>
  </si>
  <si>
    <t>Stock Eq Par</t>
  </si>
  <si>
    <t>Participação de Acionistas Minoritários</t>
  </si>
  <si>
    <t>Patrimônio Líquido</t>
  </si>
  <si>
    <t>Revenues</t>
  </si>
  <si>
    <t>Receita Líquida Operacional</t>
  </si>
  <si>
    <t>- Custo de Produtos Vendidos</t>
  </si>
  <si>
    <t>= Lucro Bruto</t>
  </si>
  <si>
    <t>Cost Goods Sold</t>
  </si>
  <si>
    <t>Gross Profit</t>
  </si>
  <si>
    <t>- Despesas(Receitas) Operacionais</t>
  </si>
  <si>
    <t>= Lucro EBIT (Operacional)</t>
  </si>
  <si>
    <t>+ Resultado Financeiro</t>
  </si>
  <si>
    <t>+ Receitas Financeiras</t>
  </si>
  <si>
    <t>- Despesas Financeiras</t>
  </si>
  <si>
    <t>= LAIR (Lucro Antes de IR)</t>
  </si>
  <si>
    <t>OpEx(in)</t>
  </si>
  <si>
    <t>EBIT</t>
  </si>
  <si>
    <t>NetFinInc</t>
  </si>
  <si>
    <t>Financ Inc</t>
  </si>
  <si>
    <t>Financ Exp</t>
  </si>
  <si>
    <t>Pretax Income</t>
  </si>
  <si>
    <t>InTx&amp;SoCo</t>
  </si>
  <si>
    <t>Income Cont Oper</t>
  </si>
  <si>
    <t>- IR e CS</t>
  </si>
  <si>
    <t>= Lucro Oper Continuadas</t>
  </si>
  <si>
    <t>Consol Net Inc</t>
  </si>
  <si>
    <t>MinorInter</t>
  </si>
  <si>
    <t>Net Income</t>
  </si>
  <si>
    <t>Discont Oper</t>
  </si>
  <si>
    <t>+ Operações Descontinuadas</t>
  </si>
  <si>
    <t>= Lucro Consolidade</t>
  </si>
  <si>
    <t>- Part. Acionistas Minoritários</t>
  </si>
  <si>
    <t>= Lucro Líquido</t>
  </si>
  <si>
    <t>Tot Cash Ope Act</t>
  </si>
  <si>
    <t>CshGenOp</t>
  </si>
  <si>
    <t>DecAsLiab</t>
  </si>
  <si>
    <t>OtIOCF</t>
  </si>
  <si>
    <t>Tot Cash Inv Act</t>
  </si>
  <si>
    <t>Net Pu Per Ast</t>
  </si>
  <si>
    <t>DivFrUnco</t>
  </si>
  <si>
    <t>NetSalInv</t>
  </si>
  <si>
    <t>OthInvFlow</t>
  </si>
  <si>
    <t>Tot Cash Fin Act</t>
  </si>
  <si>
    <t>ProcDebt</t>
  </si>
  <si>
    <t>Proc(Rep)Eqt</t>
  </si>
  <si>
    <t>Div Paid</t>
  </si>
  <si>
    <t>OtFCFI</t>
  </si>
  <si>
    <t>Eff Exch Rate</t>
  </si>
  <si>
    <t>Oth Chg</t>
  </si>
  <si>
    <t>Net Change Cash</t>
  </si>
  <si>
    <t>Caixa Gerado nas Operações</t>
  </si>
  <si>
    <t>Red/Aumento em Ativo e Passivo</t>
  </si>
  <si>
    <t>Outros Itens</t>
  </si>
  <si>
    <t>Compra Líq. De Ativo Permanente</t>
  </si>
  <si>
    <t>Dividendos Recebidos</t>
  </si>
  <si>
    <t>Resg/Aplic Financeira Líquida</t>
  </si>
  <si>
    <t>Financiamentos Obtidos Líquidos</t>
  </si>
  <si>
    <t>Aumento Líquido de Capital</t>
  </si>
  <si>
    <t>Dividendos Pagos</t>
  </si>
  <si>
    <t>Outros itens</t>
  </si>
  <si>
    <t>+ Efeito Cambial</t>
  </si>
  <si>
    <t>+ Caixa Gerado Financeiro</t>
  </si>
  <si>
    <t>+ Outras Variações</t>
  </si>
  <si>
    <t>= Variação Líquida do Caixa</t>
  </si>
  <si>
    <t>+ Caixa Gerado Investimentos</t>
  </si>
  <si>
    <t>+ Caixa Gerado Operacional</t>
  </si>
  <si>
    <t>Pass s/ Ativ Ñ-Corren a Venda e Descont CP</t>
  </si>
  <si>
    <t>Pass s/ Ativ Ñ-Corren a Venda e Descont LP</t>
  </si>
  <si>
    <t xml:space="preserve">ATIVO </t>
  </si>
  <si>
    <t>PASSIVO</t>
  </si>
  <si>
    <t>DEMONSTRAÇÃO DE RESULTADOS</t>
  </si>
  <si>
    <t>FLUXO DE CAIXA</t>
  </si>
  <si>
    <t>INDICADORES DE DÍVIDA</t>
  </si>
  <si>
    <t>TtNetDebt</t>
  </si>
  <si>
    <t>DebtST/DebtTt</t>
  </si>
  <si>
    <t>Cap Str(Mkt Cap)</t>
  </si>
  <si>
    <t>DebtGr/Assets</t>
  </si>
  <si>
    <t>DebtGr/StkEq</t>
  </si>
  <si>
    <t>NetDebt/StckhEq</t>
  </si>
  <si>
    <t>Dívida Total Líquida</t>
  </si>
  <si>
    <t>Dívida Total Bruta</t>
  </si>
  <si>
    <t>Estrutura de Capital [ D/(D+E) ]</t>
  </si>
  <si>
    <t>Dívida Bruta / Ativo</t>
  </si>
  <si>
    <t>Dívida Bruta / Passivo</t>
  </si>
  <si>
    <t>Dívida Líquida / Passivo</t>
  </si>
  <si>
    <t>Dívida CP / Dívida Total</t>
  </si>
  <si>
    <t>NetDebt/Ebitda</t>
  </si>
  <si>
    <t>EBIT/DebtGr</t>
  </si>
  <si>
    <t>EBIT/Net Debt</t>
  </si>
  <si>
    <t>INDICADORES DE VALOR</t>
  </si>
  <si>
    <t>MarketCapitaliz</t>
  </si>
  <si>
    <t>EV</t>
  </si>
  <si>
    <t>Close</t>
  </si>
  <si>
    <t>Num of Shares</t>
  </si>
  <si>
    <t>P/BV</t>
  </si>
  <si>
    <t>P/E</t>
  </si>
  <si>
    <t>PSR</t>
  </si>
  <si>
    <t>P/FCF</t>
  </si>
  <si>
    <t>P/EBITDA</t>
  </si>
  <si>
    <t>EV/EBITDA co</t>
  </si>
  <si>
    <t>EV/EBIT co</t>
  </si>
  <si>
    <t>Valor de Mercado</t>
  </si>
  <si>
    <t>Enterprise Value</t>
  </si>
  <si>
    <t>Fechamento</t>
  </si>
  <si>
    <t>Nº de Ações Outstanding</t>
  </si>
  <si>
    <t>Nº de Ações Tesouraria</t>
  </si>
  <si>
    <t>P/VPA</t>
  </si>
  <si>
    <t>P/L</t>
  </si>
  <si>
    <t>P/Vendas</t>
  </si>
  <si>
    <t>P/Fluxo de Caixa Livre</t>
  </si>
  <si>
    <t>EV/EBITDA (Empresa)</t>
  </si>
  <si>
    <t>EV/EBIT (Empresa)</t>
  </si>
  <si>
    <t>Vezes</t>
  </si>
  <si>
    <t>Porcentagem</t>
  </si>
  <si>
    <t>TtDebtGr</t>
  </si>
  <si>
    <t>EBIT / Dívida Bruta</t>
  </si>
  <si>
    <t>Dívida Líquida / EBITDA</t>
  </si>
  <si>
    <t>EBIT / Dívida Líquida</t>
  </si>
  <si>
    <t>INDICADORES DE RENTABILIDADE</t>
  </si>
  <si>
    <t>ROE (avg)</t>
  </si>
  <si>
    <t>ROA</t>
  </si>
  <si>
    <t>ROIC (avg IC) %</t>
  </si>
  <si>
    <t>GrossMargin</t>
  </si>
  <si>
    <t>EbitdaMargin</t>
  </si>
  <si>
    <t>EBITMargin</t>
  </si>
  <si>
    <t>Net Margin</t>
  </si>
  <si>
    <t>ROE</t>
  </si>
  <si>
    <t>ROIC</t>
  </si>
  <si>
    <t>Margem Bruta</t>
  </si>
  <si>
    <t>Margem Operacional</t>
  </si>
  <si>
    <t>Margem Líquida</t>
  </si>
  <si>
    <t>Margem EBITDA</t>
  </si>
  <si>
    <t>EBITDA</t>
  </si>
  <si>
    <t>EBITDA/Share</t>
  </si>
  <si>
    <t>EPS</t>
  </si>
  <si>
    <t>EBITDA por ação</t>
  </si>
  <si>
    <t>LPA (Lucro por Ação)</t>
  </si>
  <si>
    <t>BVperShare</t>
  </si>
  <si>
    <t>VPA (Valor Por Ação)</t>
  </si>
  <si>
    <t>INDICADORES OPERACIONAIS</t>
  </si>
  <si>
    <t>LiquidRatio</t>
  </si>
  <si>
    <t>CurrRatio</t>
  </si>
  <si>
    <t>QuickRatio</t>
  </si>
  <si>
    <t>WorkCap</t>
  </si>
  <si>
    <t>CapitalEmpl</t>
  </si>
  <si>
    <t>InventTurn</t>
  </si>
  <si>
    <t>SupplierTurn</t>
  </si>
  <si>
    <t>ReceivabTurn</t>
  </si>
  <si>
    <t xml:space="preserve">Capital de Giro </t>
  </si>
  <si>
    <t>Capital Empregado</t>
  </si>
  <si>
    <t>Liquidez Geral</t>
  </si>
  <si>
    <t>Liquidez Corrente</t>
  </si>
  <si>
    <t>Liquidez Seca</t>
  </si>
  <si>
    <t>Prazo Médio Estoques</t>
  </si>
  <si>
    <t>Prazo Médio Fornecedores</t>
  </si>
  <si>
    <t>Prazo Médio Recebimento</t>
  </si>
  <si>
    <t>FinancTurn</t>
  </si>
  <si>
    <t>OperatTurn</t>
  </si>
  <si>
    <t>Ciclo Financeiro</t>
  </si>
  <si>
    <t>Ciclo Operacional</t>
  </si>
  <si>
    <t>dias</t>
  </si>
  <si>
    <t>Beta</t>
  </si>
  <si>
    <t>Beta (60m)</t>
  </si>
  <si>
    <t>INDICADORES DE INVESTIMENTOS</t>
  </si>
  <si>
    <t>Capex</t>
  </si>
  <si>
    <t>Depr &amp; Amor</t>
  </si>
  <si>
    <t>Capex(+inv)/Dep</t>
  </si>
  <si>
    <t>Dep/FixAst&amp;Int</t>
  </si>
  <si>
    <t xml:space="preserve">Capex </t>
  </si>
  <si>
    <t>Depreciação e Amortização</t>
  </si>
  <si>
    <t>Capex / Depreciação</t>
  </si>
  <si>
    <t>Depreciação / Imob e Intangível</t>
  </si>
  <si>
    <t>Campos Economatica</t>
  </si>
  <si>
    <t>Contas</t>
  </si>
  <si>
    <t>Unidade</t>
  </si>
  <si>
    <t>Último Balanço :</t>
  </si>
  <si>
    <t>Anos:</t>
  </si>
  <si>
    <t>Unidades:</t>
  </si>
  <si>
    <t>Indicadores :</t>
  </si>
  <si>
    <t>Ínicio do Estudo:</t>
  </si>
  <si>
    <t>Milhares</t>
  </si>
  <si>
    <t>Deflator:</t>
  </si>
  <si>
    <t>Moeda Original do DF:</t>
  </si>
  <si>
    <t>Empresa:</t>
  </si>
  <si>
    <t>+Despesas com Vendas</t>
  </si>
  <si>
    <t>+Despesas administrativ</t>
  </si>
  <si>
    <t>+Per p/ nao recuper de at</t>
  </si>
  <si>
    <t>-Outras rec operacionais</t>
  </si>
  <si>
    <t>+Outras Despesas Operac</t>
  </si>
  <si>
    <t>-Equivalenc patrimonial</t>
  </si>
  <si>
    <t>Sales Exp</t>
  </si>
  <si>
    <t>Admin Expen</t>
  </si>
  <si>
    <t>Impairm</t>
  </si>
  <si>
    <t>OthOperRev</t>
  </si>
  <si>
    <t>OOpExp</t>
  </si>
  <si>
    <t>Equity Income</t>
  </si>
  <si>
    <t>Provisao impost de rend</t>
  </si>
  <si>
    <t>IR Diferido</t>
  </si>
  <si>
    <t>Income Tax</t>
  </si>
  <si>
    <t>DeInTa</t>
  </si>
  <si>
    <t>Lu ou prej liq oper desc</t>
  </si>
  <si>
    <t>Ga ou pe liq s/atv op de</t>
  </si>
  <si>
    <t>PrOrLoDisOp</t>
  </si>
  <si>
    <t>NetGOrLAsDiOp</t>
  </si>
  <si>
    <t>3M</t>
  </si>
  <si>
    <t>DepAmortDepl</t>
  </si>
  <si>
    <t>Deprec, Amortiz e Exaust</t>
  </si>
  <si>
    <t>IPCA</t>
  </si>
  <si>
    <t>IBOV</t>
  </si>
  <si>
    <t>10Y</t>
  </si>
  <si>
    <t>D</t>
  </si>
  <si>
    <t>CDI ACUMULADO</t>
  </si>
  <si>
    <t>CDI Acumulado</t>
  </si>
  <si>
    <t>LFT Acumulado</t>
  </si>
  <si>
    <t>NOME</t>
  </si>
  <si>
    <t>TICKER</t>
  </si>
  <si>
    <t>Fechamento ajust p/ prov moeda orig em 100</t>
  </si>
  <si>
    <t>IHFA</t>
  </si>
  <si>
    <t>DTA. ÚLT. COT.</t>
  </si>
  <si>
    <t>DTA. PREF. ÚLT. COT.</t>
  </si>
  <si>
    <t>DTA. INC. SER.</t>
  </si>
  <si>
    <t>SIM</t>
  </si>
  <si>
    <t>Capital Stock</t>
  </si>
  <si>
    <t>Capital Social</t>
  </si>
  <si>
    <t>Capital Reserv</t>
  </si>
  <si>
    <t>RevaRs</t>
  </si>
  <si>
    <t>EarRes</t>
  </si>
  <si>
    <t>Retained Earn</t>
  </si>
  <si>
    <t>Reservas de Capital</t>
  </si>
  <si>
    <t>Reservas de Reavaliação</t>
  </si>
  <si>
    <t>Reserva de Lucro</t>
  </si>
  <si>
    <t>Lucros  Acumulados</t>
  </si>
  <si>
    <t>AjAvalPatr</t>
  </si>
  <si>
    <t>AjAcumConv</t>
  </si>
  <si>
    <t>Ajusts de Aval Patrimon</t>
  </si>
  <si>
    <t>Ajustes Acumul de Conver</t>
  </si>
  <si>
    <t>Outr Result Abragentes</t>
  </si>
  <si>
    <t>OtCoIn</t>
  </si>
  <si>
    <t>+Resultados não Operac</t>
  </si>
  <si>
    <t>+Receitas  não Operac</t>
  </si>
  <si>
    <t>-Despesas  não Operac</t>
  </si>
  <si>
    <t>NetNonOpInc</t>
  </si>
  <si>
    <t>NOpInc</t>
  </si>
  <si>
    <t>NopExp</t>
  </si>
  <si>
    <t>-Partic/Contrib Estatut</t>
  </si>
  <si>
    <t>Participacoes Estatut</t>
  </si>
  <si>
    <t>Contribuicoes Estatut</t>
  </si>
  <si>
    <t>DiStPa</t>
  </si>
  <si>
    <t>StaPar</t>
  </si>
  <si>
    <t>StaCon</t>
  </si>
  <si>
    <r>
      <t>Demostrativo Financeiro (</t>
    </r>
    <r>
      <rPr>
        <b/>
        <sz val="26"/>
        <color rgb="FFB1AE2D"/>
        <rFont val="Calibri"/>
        <family val="2"/>
        <scheme val="minor"/>
      </rPr>
      <t>Empresas Brasileiras Não Financeiras</t>
    </r>
    <r>
      <rPr>
        <b/>
        <sz val="26"/>
        <color rgb="FF023A4A"/>
        <rFont val="Calibri"/>
        <family val="2"/>
        <scheme val="minor"/>
      </rPr>
      <t>)</t>
    </r>
  </si>
  <si>
    <t>Código:</t>
  </si>
  <si>
    <t>PETR4</t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</si>
  <si>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 xml:space="preserve">Digite Um </t>
    </r>
    <r>
      <rPr>
        <b/>
        <sz val="10"/>
        <color rgb="FFB1AE2D"/>
        <rFont val="Calibri"/>
        <family val="2"/>
        <scheme val="minor"/>
      </rPr>
      <t xml:space="preserve">Código </t>
    </r>
  </si>
  <si>
    <r>
      <rPr>
        <b/>
        <sz val="10"/>
        <color rgb="FFB1AE2D"/>
        <rFont val="Calibri"/>
        <family val="2"/>
        <scheme val="minor"/>
      </rPr>
      <t xml:space="preserve">← Não </t>
    </r>
    <r>
      <rPr>
        <b/>
        <sz val="10"/>
        <color rgb="FF023A4A"/>
        <rFont val="Calibri"/>
        <family val="2"/>
        <scheme val="minor"/>
      </rPr>
      <t>Modificar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</si>
  <si>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unidade em (</t>
    </r>
    <r>
      <rPr>
        <b/>
        <sz val="10"/>
        <color rgb="FFB1AE2D"/>
        <rFont val="Calibri"/>
        <family val="2"/>
        <scheme val="minor"/>
      </rPr>
      <t>Units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Thousands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Millions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Billions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</si>
  <si>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 xml:space="preserve">Escolha uma </t>
    </r>
    <r>
      <rPr>
        <b/>
        <sz val="10"/>
        <color rgb="FFB1AE2D"/>
        <rFont val="Calibri"/>
        <family val="2"/>
        <scheme val="minor"/>
      </rPr>
      <t>Janela Histórica</t>
    </r>
    <r>
      <rPr>
        <b/>
        <sz val="10"/>
        <color rgb="FF023A4A"/>
        <rFont val="Calibri"/>
        <family val="2"/>
        <scheme val="minor"/>
      </rPr>
      <t xml:space="preserve"> do Seu Estudo em </t>
    </r>
    <r>
      <rPr>
        <b/>
        <sz val="10"/>
        <color rgb="FFB1AE2D"/>
        <rFont val="Calibri"/>
        <family val="2"/>
        <scheme val="minor"/>
      </rPr>
      <t>Anos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</si>
  <si>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Unidade em (</t>
    </r>
    <r>
      <rPr>
        <b/>
        <sz val="10"/>
        <color rgb="FFB1AE2D"/>
        <rFont val="Calibri"/>
        <family val="2"/>
        <scheme val="minor"/>
      </rPr>
      <t>Moeda Original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Ajustado pela Inflação</t>
    </r>
    <r>
      <rPr>
        <b/>
        <sz val="10"/>
        <color rgb="FF023A4A"/>
        <rFont val="Calibri"/>
        <family val="2"/>
        <scheme val="minor"/>
      </rPr>
      <t xml:space="preserve"> (</t>
    </r>
    <r>
      <rPr>
        <b/>
        <sz val="10"/>
        <color rgb="FFB1AE2D"/>
        <rFont val="Calibri"/>
        <family val="2"/>
        <scheme val="minor"/>
      </rPr>
      <t>IPCA</t>
    </r>
    <r>
      <rPr>
        <b/>
        <sz val="10"/>
        <color rgb="FF023A4A"/>
        <rFont val="Calibri"/>
        <family val="2"/>
        <scheme val="minor"/>
      </rPr>
      <t xml:space="preserve">), </t>
    </r>
    <r>
      <rPr>
        <b/>
        <sz val="10"/>
        <color rgb="FFB1AE2D"/>
        <rFont val="Calibri"/>
        <family val="2"/>
        <scheme val="minor"/>
      </rPr>
      <t>Dólares US$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Euros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</si>
  <si>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Escolha unidade em (</t>
    </r>
    <r>
      <rPr>
        <b/>
        <sz val="10"/>
        <color rgb="FFB1AE2D"/>
        <rFont val="Calibri"/>
        <family val="2"/>
        <scheme val="minor"/>
      </rPr>
      <t>3M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12M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IN FISCAL YEAR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</si>
  <si>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Para alterar a data da</t>
    </r>
    <r>
      <rPr>
        <b/>
        <sz val="10"/>
        <color rgb="FF006B66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C2</t>
    </r>
    <r>
      <rPr>
        <b/>
        <sz val="10"/>
        <color rgb="FF023A4A"/>
        <rFont val="Calibri"/>
        <family val="2"/>
        <scheme val="minor"/>
      </rPr>
      <t>, basta digitar na</t>
    </r>
    <r>
      <rPr>
        <b/>
        <sz val="10"/>
        <color rgb="FFC59C00"/>
        <rFont val="Calibri"/>
        <family val="2"/>
        <scheme val="minor"/>
      </rPr>
      <t xml:space="preserve"> </t>
    </r>
    <r>
      <rPr>
        <b/>
        <sz val="10"/>
        <color rgb="FFB1AE2D"/>
        <rFont val="Calibri"/>
        <family val="2"/>
        <scheme val="minor"/>
      </rPr>
      <t>Célula C3</t>
    </r>
  </si>
  <si>
    <r>
      <t>Histórico de Cotação (</t>
    </r>
    <r>
      <rPr>
        <b/>
        <sz val="26"/>
        <color rgb="FFB1AE2D"/>
        <rFont val="Calibri"/>
        <family val="2"/>
        <scheme val="minor"/>
      </rPr>
      <t>Fechamento</t>
    </r>
    <r>
      <rPr>
        <b/>
        <sz val="26"/>
        <color rgb="FF023A4A"/>
        <rFont val="Calibri"/>
        <family val="2"/>
        <scheme val="minor"/>
      </rPr>
      <t>) ou em (</t>
    </r>
    <r>
      <rPr>
        <b/>
        <sz val="26"/>
        <color rgb="FFB1AE2D"/>
        <rFont val="Calibri"/>
        <family val="2"/>
        <scheme val="minor"/>
      </rPr>
      <t>Base 100</t>
    </r>
    <r>
      <rPr>
        <b/>
        <sz val="26"/>
        <color rgb="FF023A4A"/>
        <rFont val="Calibri"/>
        <family val="2"/>
        <scheme val="minor"/>
      </rPr>
      <t>)</t>
    </r>
  </si>
  <si>
    <t>Intervalo:</t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</si>
  <si>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o intervalo (</t>
    </r>
    <r>
      <rPr>
        <b/>
        <sz val="10"/>
        <color rgb="FFB1AE2D"/>
        <rFont val="Calibri"/>
        <family val="2"/>
        <scheme val="minor"/>
      </rPr>
      <t>D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Dia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W</t>
    </r>
    <r>
      <rPr>
        <b/>
        <sz val="10"/>
        <color rgb="FF023A4A"/>
        <rFont val="Calibri"/>
        <family val="2"/>
        <scheme val="minor"/>
      </rPr>
      <t xml:space="preserve"> = </t>
    </r>
    <r>
      <rPr>
        <b/>
        <sz val="10"/>
        <color rgb="FFB1AE2D"/>
        <rFont val="Calibri"/>
        <family val="2"/>
        <scheme val="minor"/>
      </rPr>
      <t>Semana</t>
    </r>
    <r>
      <rPr>
        <b/>
        <sz val="10"/>
        <color rgb="FF023A4A"/>
        <rFont val="Calibri"/>
        <family val="2"/>
        <scheme val="minor"/>
      </rPr>
      <t xml:space="preserve">, </t>
    </r>
    <r>
      <rPr>
        <b/>
        <sz val="10"/>
        <color rgb="FFB1AE2D"/>
        <rFont val="Calibri"/>
        <family val="2"/>
        <scheme val="minor"/>
      </rPr>
      <t>M</t>
    </r>
    <r>
      <rPr>
        <b/>
        <sz val="10"/>
        <color rgb="FF023A4A"/>
        <rFont val="Calibri"/>
        <family val="2"/>
        <scheme val="minor"/>
      </rPr>
      <t xml:space="preserve"> =</t>
    </r>
    <r>
      <rPr>
        <b/>
        <sz val="10"/>
        <color rgb="FFB1AE2D"/>
        <rFont val="Calibri"/>
        <family val="2"/>
        <scheme val="minor"/>
      </rPr>
      <t xml:space="preserve"> Mês</t>
    </r>
    <r>
      <rPr>
        <b/>
        <sz val="10"/>
        <color rgb="FF023A4A"/>
        <rFont val="Calibri"/>
        <family val="2"/>
        <scheme val="minor"/>
      </rPr>
      <t>,</t>
    </r>
    <r>
      <rPr>
        <b/>
        <sz val="10"/>
        <color rgb="FFB1AE2D"/>
        <rFont val="Calibri"/>
        <family val="2"/>
        <scheme val="minor"/>
      </rPr>
      <t xml:space="preserve"> Q </t>
    </r>
    <r>
      <rPr>
        <b/>
        <sz val="10"/>
        <color rgb="FF023A4A"/>
        <rFont val="Calibri"/>
        <family val="2"/>
        <scheme val="minor"/>
      </rPr>
      <t xml:space="preserve">= </t>
    </r>
    <r>
      <rPr>
        <b/>
        <sz val="10"/>
        <color rgb="FFB1AE2D"/>
        <rFont val="Calibri"/>
        <family val="2"/>
        <scheme val="minor"/>
      </rPr>
      <t>Trimestre</t>
    </r>
    <r>
      <rPr>
        <b/>
        <sz val="10"/>
        <color rgb="FF023A4A"/>
        <rFont val="Calibri"/>
        <family val="2"/>
        <scheme val="minor"/>
      </rPr>
      <t xml:space="preserve">, Y = </t>
    </r>
    <r>
      <rPr>
        <b/>
        <sz val="10"/>
        <color rgb="FFB1AE2D"/>
        <rFont val="Calibri"/>
        <family val="2"/>
        <scheme val="minor"/>
      </rPr>
      <t>Ano</t>
    </r>
    <r>
      <rPr>
        <b/>
        <sz val="10"/>
        <color rgb="FF023A4A"/>
        <rFont val="Calibri"/>
        <family val="2"/>
        <scheme val="minor"/>
      </rPr>
      <t>)</t>
    </r>
  </si>
  <si>
    <t>Base 100:</t>
  </si>
  <si>
    <r>
      <rPr>
        <b/>
        <sz val="10"/>
        <color rgb="FFB1AE2D"/>
        <rFont val="Calibri"/>
        <family val="2"/>
        <scheme val="minor"/>
      </rPr>
      <t xml:space="preserve">← </t>
    </r>
    <r>
      <rPr>
        <b/>
        <sz val="10"/>
        <color rgb="FF023A4A"/>
        <rFont val="Calibri"/>
        <family val="2"/>
        <scheme val="minor"/>
      </rPr>
      <t>Escolha o Fechamento em Base 100 (</t>
    </r>
    <r>
      <rPr>
        <b/>
        <sz val="10"/>
        <color rgb="FFB1AE2D"/>
        <rFont val="Calibri"/>
        <family val="2"/>
        <scheme val="minor"/>
      </rPr>
      <t>SIM</t>
    </r>
    <r>
      <rPr>
        <b/>
        <sz val="10"/>
        <color rgb="FF023A4A"/>
        <rFont val="Calibri"/>
        <family val="2"/>
        <scheme val="minor"/>
      </rPr>
      <t xml:space="preserve">; </t>
    </r>
    <r>
      <rPr>
        <b/>
        <sz val="10"/>
        <color rgb="FFB1AE2D"/>
        <rFont val="Calibri"/>
        <family val="2"/>
        <scheme val="minor"/>
      </rPr>
      <t>NÃO</t>
    </r>
    <r>
      <rPr>
        <b/>
        <sz val="10"/>
        <color rgb="FF023A4A"/>
        <rFont val="Calibri"/>
        <family val="2"/>
        <scheme val="minor"/>
      </rPr>
      <t>)</t>
    </r>
  </si>
  <si>
    <r>
      <rPr>
        <b/>
        <sz val="10"/>
        <color rgb="FFB1AE2D"/>
        <rFont val="Calibri"/>
        <family val="2"/>
        <scheme val="minor"/>
      </rPr>
      <t>←</t>
    </r>
    <r>
      <rPr>
        <b/>
        <sz val="10"/>
        <color rgb="FF023A4A"/>
        <rFont val="Calibri"/>
        <family val="2"/>
        <scheme val="minor"/>
      </rPr>
      <t xml:space="preserve"> Escolha </t>
    </r>
    <r>
      <rPr>
        <b/>
        <sz val="10"/>
        <color rgb="FFB1AE2D"/>
        <rFont val="Calibri"/>
        <family val="2"/>
        <scheme val="minor"/>
      </rPr>
      <t>Dta. Inic. Ser.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</si>
</sst>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\ * #,##0_-;\-&quot;R$&quot;\ * #,##0_-;_-&quot;R$&quot;\ * &quot;-&quot;??_-;_-@_-"/>
    <numFmt numFmtId="165" formatCode="0.00\ &quot;x&quot;"/>
    <numFmt numFmtId="166" formatCode="0\ &quot;dias&quot;"/>
    <numFmt numFmtId="169" formatCode="#,##0.00_ ;\-#,##0.00\ "/>
    <numFmt numFmtId="170" formatCode="#,##0_ ;[Red]\-#,##0\ "/>
    <numFmt numFmtId="171" formatCode="&quot;R$&quot;\ #,##0"/>
    <numFmt numFmtId="172" formatCode="dd/mm/yyyy"/>
    <numFmt numFmtId="173" formatCode="#,##0.00_ ;[Red]\-#,##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6B66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59C00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6"/>
      <color rgb="FF023A4A"/>
      <name val="Calibri"/>
      <family val="2"/>
      <scheme val="minor"/>
    </font>
    <font>
      <b/>
      <sz val="26"/>
      <color rgb="FFB1AE2D"/>
      <name val="Calibri"/>
      <family val="2"/>
      <scheme val="minor"/>
    </font>
    <font>
      <b/>
      <sz val="14"/>
      <color rgb="FF076B66"/>
      <name val="Calibri"/>
      <family val="2"/>
      <scheme val="minor"/>
    </font>
    <font>
      <b/>
      <sz val="12"/>
      <color rgb="FF023A4A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B1AE2D"/>
      <name val="Calibri"/>
      <family val="2"/>
      <scheme val="minor"/>
    </font>
    <font>
      <b/>
      <sz val="10"/>
      <color rgb="FF023A4A"/>
      <name val="Calibri"/>
      <family val="2"/>
      <scheme val="minor"/>
    </font>
    <font>
      <b/>
      <sz val="12"/>
      <color rgb="FFCCD8DB"/>
      <name val="Calibri"/>
      <family val="2"/>
      <scheme val="minor"/>
    </font>
    <font>
      <b/>
      <u/>
      <sz val="12"/>
      <color rgb="FFCCD8DB"/>
      <name val="Calibri"/>
      <family val="2"/>
      <scheme val="minor"/>
    </font>
    <font>
      <b/>
      <sz val="10"/>
      <color rgb="FFC59C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rgb="FFCCD8DB"/>
        <bgColor indexed="64"/>
      </patternFill>
    </fill>
    <fill>
      <patternFill patternType="solid">
        <fgColor rgb="FF023A4A"/>
        <bgColor indexed="64"/>
      </patternFill>
    </fill>
  </fills>
  <borders count="52">
    <border>
      <left/>
      <right/>
      <top/>
      <bottom/>
      <diagonal/>
    </border>
    <border>
      <left style="medium">
        <color theme="0"/>
      </left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/>
      <top/>
      <bottom style="thick">
        <color theme="0"/>
      </bottom>
      <diagonal/>
    </border>
    <border>
      <left/>
      <right style="medium">
        <color theme="0"/>
      </right>
      <top/>
      <bottom style="thick">
        <color theme="0"/>
      </bottom>
      <diagonal/>
    </border>
    <border>
      <left style="medium">
        <color theme="0"/>
      </left>
      <right style="medium">
        <color theme="0"/>
      </right>
      <top style="thick">
        <color theme="0"/>
      </top>
      <bottom style="thick">
        <color theme="0"/>
      </bottom>
      <diagonal/>
    </border>
    <border>
      <left/>
      <right style="medium">
        <color rgb="FF006B66"/>
      </right>
      <top style="hair">
        <color rgb="FF006B66"/>
      </top>
      <bottom style="hair">
        <color rgb="FF006B66"/>
      </bottom>
      <diagonal/>
    </border>
    <border>
      <left style="medium">
        <color rgb="FF006B66"/>
      </left>
      <right style="medium">
        <color rgb="FF006B66"/>
      </right>
      <top style="hair">
        <color rgb="FF006B66"/>
      </top>
      <bottom style="hair">
        <color rgb="FF006B66"/>
      </bottom>
      <diagonal/>
    </border>
    <border>
      <left style="medium">
        <color rgb="FF006B66"/>
      </left>
      <right/>
      <top style="hair">
        <color rgb="FF006B66"/>
      </top>
      <bottom style="hair">
        <color rgb="FF006B66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rgb="FFB1AE2D"/>
      </right>
      <top/>
      <bottom style="thin">
        <color rgb="FFB1AE2D"/>
      </bottom>
      <diagonal/>
    </border>
    <border>
      <left style="thick">
        <color rgb="FFB1AE2D"/>
      </left>
      <right/>
      <top/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 style="thin">
        <color rgb="FFB1AE2D"/>
      </bottom>
      <diagonal/>
    </border>
    <border>
      <left style="thick">
        <color rgb="FFB1AE2D"/>
      </left>
      <right/>
      <top style="thin">
        <color rgb="FFB1AE2D"/>
      </top>
      <bottom style="thin">
        <color rgb="FFB1AE2D"/>
      </bottom>
      <diagonal/>
    </border>
    <border>
      <left/>
      <right style="thick">
        <color rgb="FFB1AE2D"/>
      </right>
      <top style="thin">
        <color rgb="FFB1AE2D"/>
      </top>
      <bottom/>
      <diagonal/>
    </border>
    <border>
      <left style="thick">
        <color rgb="FFB1AE2D"/>
      </left>
      <right/>
      <top style="thin">
        <color rgb="FFB1AE2D"/>
      </top>
      <bottom/>
      <diagonal/>
    </border>
    <border>
      <left style="thin">
        <color theme="0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rgb="FFB1AE2D"/>
      </left>
      <right/>
      <top style="thick">
        <color theme="0"/>
      </top>
      <bottom style="thick">
        <color rgb="FFB1AE2D"/>
      </bottom>
      <diagonal/>
    </border>
    <border>
      <left/>
      <right/>
      <top style="thick">
        <color rgb="FFB1AE2D"/>
      </top>
      <bottom/>
      <diagonal/>
    </border>
    <border>
      <left/>
      <right/>
      <top/>
      <bottom style="thick">
        <color rgb="FF023A4A"/>
      </bottom>
      <diagonal/>
    </border>
    <border>
      <left/>
      <right style="medium">
        <color rgb="FFB1AE2D"/>
      </right>
      <top style="thick">
        <color theme="0"/>
      </top>
      <bottom style="thick">
        <color rgb="FFB1AE2D"/>
      </bottom>
      <diagonal/>
    </border>
    <border>
      <left style="medium">
        <color theme="0"/>
      </left>
      <right style="thick">
        <color theme="0"/>
      </right>
      <top/>
      <bottom style="thick">
        <color theme="0"/>
      </bottom>
      <diagonal/>
    </border>
    <border>
      <left style="medium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rgb="FFB1AE2D"/>
      </left>
      <right style="thick">
        <color theme="0"/>
      </right>
      <top style="thick">
        <color theme="0"/>
      </top>
      <bottom style="thick">
        <color rgb="FFB1AE2D"/>
      </bottom>
      <diagonal/>
    </border>
    <border>
      <left/>
      <right style="medium">
        <color rgb="FF023A4A"/>
      </right>
      <top style="thick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ck">
        <color rgb="FF023A4A"/>
      </top>
      <bottom style="thin">
        <color rgb="FF023A4A"/>
      </bottom>
      <diagonal/>
    </border>
    <border>
      <left style="medium">
        <color rgb="FF023A4A"/>
      </left>
      <right style="thick">
        <color rgb="FF023A4A"/>
      </right>
      <top style="thick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 style="thick">
        <color rgb="FF023A4A"/>
      </right>
      <top style="thin">
        <color rgb="FF023A4A"/>
      </top>
      <bottom style="thin">
        <color rgb="FF023A4A"/>
      </bottom>
      <diagonal/>
    </border>
    <border>
      <left/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medium">
        <color rgb="FF023A4A"/>
      </right>
      <top style="thin">
        <color rgb="FF023A4A"/>
      </top>
      <bottom/>
      <diagonal/>
    </border>
    <border>
      <left style="medium">
        <color rgb="FF023A4A"/>
      </left>
      <right style="thick">
        <color rgb="FF023A4A"/>
      </right>
      <top style="thin">
        <color rgb="FF023A4A"/>
      </top>
      <bottom/>
      <diagonal/>
    </border>
    <border>
      <left style="thick">
        <color rgb="FF023A4A"/>
      </left>
      <right style="medium">
        <color rgb="FF023A4A"/>
      </right>
      <top style="thick">
        <color rgb="FF023A4A"/>
      </top>
      <bottom style="thin">
        <color rgb="FF023A4A"/>
      </bottom>
      <diagonal/>
    </border>
    <border>
      <left style="thick">
        <color rgb="FF023A4A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thick">
        <color rgb="FF023A4A"/>
      </left>
      <right style="medium">
        <color rgb="FF023A4A"/>
      </right>
      <top style="thin">
        <color rgb="FF023A4A"/>
      </top>
      <bottom/>
      <diagonal/>
    </border>
    <border>
      <left style="thick">
        <color rgb="FFC59C00"/>
      </left>
      <right style="medium">
        <color rgb="FF023A4A"/>
      </right>
      <top style="thin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/>
      <diagonal/>
    </border>
    <border>
      <left style="thick">
        <color rgb="FFC59C00"/>
      </left>
      <right style="medium">
        <color rgb="FF023A4A"/>
      </right>
      <top style="thin">
        <color rgb="FF023A4A"/>
      </top>
      <bottom/>
      <diagonal/>
    </border>
    <border>
      <left style="thick">
        <color rgb="FF023A4A"/>
      </left>
      <right style="thick">
        <color rgb="FF023A4A"/>
      </right>
      <top style="thin">
        <color rgb="FF023A4A"/>
      </top>
      <bottom/>
      <diagonal/>
    </border>
    <border>
      <left style="medium">
        <color rgb="FF023A4A"/>
      </left>
      <right/>
      <top style="thick">
        <color rgb="FF023A4A"/>
      </top>
      <bottom style="thin">
        <color rgb="FF023A4A"/>
      </bottom>
      <diagonal/>
    </border>
    <border>
      <left style="medium">
        <color rgb="FF023A4A"/>
      </left>
      <right/>
      <top style="thin">
        <color rgb="FF023A4A"/>
      </top>
      <bottom style="thin">
        <color rgb="FF023A4A"/>
      </bottom>
      <diagonal/>
    </border>
    <border>
      <left style="thick">
        <color rgb="FF023A4A"/>
      </left>
      <right style="thick">
        <color rgb="FF023A4A"/>
      </right>
      <top style="thick">
        <color rgb="FF023A4A"/>
      </top>
      <bottom style="thin">
        <color rgb="FF023A4A"/>
      </bottom>
      <diagonal/>
    </border>
    <border>
      <left style="thick">
        <color rgb="FF023A4A"/>
      </left>
      <right style="thick">
        <color rgb="FF023A4A"/>
      </right>
      <top style="thin">
        <color rgb="FF023A4A"/>
      </top>
      <bottom style="thin">
        <color rgb="FF023A4A"/>
      </bottom>
      <diagonal/>
    </border>
    <border>
      <left style="thick">
        <color rgb="FF023A4A"/>
      </left>
      <right/>
      <top style="thick">
        <color rgb="FF023A4A"/>
      </top>
      <bottom style="thin">
        <color rgb="FF023A4A"/>
      </bottom>
      <diagonal/>
    </border>
    <border>
      <left style="thick">
        <color rgb="FF023A4A"/>
      </left>
      <right/>
      <top style="thin">
        <color rgb="FF023A4A"/>
      </top>
      <bottom style="thin">
        <color rgb="FF023A4A"/>
      </bottom>
      <diagonal/>
    </border>
    <border>
      <left style="thick">
        <color rgb="FF023A4A"/>
      </left>
      <right/>
      <top style="thin">
        <color rgb="FF023A4A"/>
      </top>
      <bottom/>
      <diagonal/>
    </border>
    <border>
      <left/>
      <right style="medium">
        <color theme="0"/>
      </right>
      <top/>
      <bottom style="thick">
        <color rgb="FF006B66"/>
      </bottom>
      <diagonal/>
    </border>
    <border>
      <left/>
      <right style="medium">
        <color theme="0"/>
      </right>
      <top style="thick">
        <color rgb="FF006B66"/>
      </top>
      <bottom style="thick">
        <color theme="0"/>
      </bottom>
      <diagonal/>
    </border>
    <border>
      <left/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 style="medium">
        <color rgb="FF023A4A"/>
      </right>
      <top/>
      <bottom style="thin">
        <color rgb="FF023A4A"/>
      </bottom>
      <diagonal/>
    </border>
    <border>
      <left style="medium">
        <color rgb="FF023A4A"/>
      </left>
      <right/>
      <top/>
      <bottom style="thin">
        <color rgb="FF023A4A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1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170" fontId="0" fillId="0" borderId="0" xfId="0" applyNumberFormat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4" fontId="0" fillId="0" borderId="6" xfId="0" applyNumberFormat="1" applyBorder="1" applyAlignment="1">
      <alignment horizontal="center" vertical="center"/>
    </xf>
    <xf numFmtId="4" fontId="0" fillId="0" borderId="7" xfId="0" applyNumberFormat="1" applyBorder="1" applyAlignment="1">
      <alignment horizontal="center" vertical="center"/>
    </xf>
    <xf numFmtId="14" fontId="3" fillId="2" borderId="5" xfId="0" applyNumberFormat="1" applyFont="1" applyFill="1" applyBorder="1" applyAlignment="1">
      <alignment horizontal="center" vertical="center"/>
    </xf>
    <xf numFmtId="4" fontId="0" fillId="2" borderId="6" xfId="0" applyNumberFormat="1" applyFill="1" applyBorder="1" applyAlignment="1">
      <alignment horizontal="center" vertical="center"/>
    </xf>
    <xf numFmtId="4" fontId="0" fillId="2" borderId="7" xfId="0" applyNumberForma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71" fontId="6" fillId="0" borderId="0" xfId="1" applyNumberFormat="1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171" fontId="8" fillId="0" borderId="0" xfId="1" applyNumberFormat="1" applyFont="1" applyFill="1" applyAlignment="1">
      <alignment horizontal="left" vertical="center"/>
    </xf>
    <xf numFmtId="3" fontId="7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vertical="center"/>
    </xf>
    <xf numFmtId="0" fontId="3" fillId="0" borderId="0" xfId="0" applyFont="1" applyBorder="1" applyAlignment="1">
      <alignment horizontal="left" vertical="center"/>
    </xf>
    <xf numFmtId="14" fontId="5" fillId="0" borderId="0" xfId="0" applyNumberFormat="1" applyFont="1" applyBorder="1" applyAlignment="1">
      <alignment horizontal="center" vertical="center"/>
    </xf>
    <xf numFmtId="0" fontId="11" fillId="0" borderId="9" xfId="0" applyFont="1" applyBorder="1" applyAlignment="1">
      <alignment horizontal="left" vertical="center"/>
    </xf>
    <xf numFmtId="0" fontId="12" fillId="3" borderId="10" xfId="0" applyFont="1" applyFill="1" applyBorder="1" applyAlignment="1">
      <alignment horizontal="center" vertical="center"/>
    </xf>
    <xf numFmtId="0" fontId="11" fillId="0" borderId="11" xfId="0" applyFont="1" applyBorder="1" applyAlignment="1">
      <alignment horizontal="left" vertical="center"/>
    </xf>
    <xf numFmtId="0" fontId="11" fillId="0" borderId="12" xfId="0" applyFont="1" applyBorder="1" applyAlignment="1">
      <alignment horizontal="center" vertical="center"/>
    </xf>
    <xf numFmtId="172" fontId="11" fillId="0" borderId="12" xfId="0" applyNumberFormat="1" applyFont="1" applyBorder="1" applyAlignment="1">
      <alignment horizontal="center" vertical="center"/>
    </xf>
    <xf numFmtId="14" fontId="11" fillId="0" borderId="12" xfId="0" applyNumberFormat="1" applyFont="1" applyBorder="1" applyAlignment="1">
      <alignment horizontal="center" vertical="center"/>
    </xf>
    <xf numFmtId="0" fontId="12" fillId="3" borderId="12" xfId="0" applyFont="1" applyFill="1" applyBorder="1" applyAlignment="1">
      <alignment horizontal="center" vertical="center"/>
    </xf>
    <xf numFmtId="14" fontId="12" fillId="3" borderId="12" xfId="0" applyNumberFormat="1" applyFont="1" applyFill="1" applyBorder="1" applyAlignment="1">
      <alignment horizontal="center" vertical="center"/>
    </xf>
    <xf numFmtId="0" fontId="11" fillId="0" borderId="13" xfId="0" applyFont="1" applyBorder="1" applyAlignment="1">
      <alignment horizontal="left" vertical="center"/>
    </xf>
    <xf numFmtId="14" fontId="12" fillId="3" borderId="14" xfId="0" applyNumberFormat="1" applyFont="1" applyFill="1" applyBorder="1" applyAlignment="1">
      <alignment horizontal="center" vertical="center"/>
    </xf>
    <xf numFmtId="0" fontId="12" fillId="0" borderId="0" xfId="0" applyFont="1"/>
    <xf numFmtId="0" fontId="12" fillId="0" borderId="8" xfId="0" applyFont="1" applyBorder="1"/>
    <xf numFmtId="0" fontId="12" fillId="0" borderId="3" xfId="0" applyFont="1" applyBorder="1"/>
    <xf numFmtId="0" fontId="12" fillId="3" borderId="1" xfId="0" applyFont="1" applyFill="1" applyBorder="1" applyAlignment="1">
      <alignment horizontal="center" vertical="center"/>
    </xf>
    <xf numFmtId="14" fontId="12" fillId="3" borderId="1" xfId="0" applyNumberFormat="1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/>
    </xf>
    <xf numFmtId="0" fontId="16" fillId="4" borderId="16" xfId="1" applyNumberFormat="1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/>
    </xf>
    <xf numFmtId="0" fontId="16" fillId="0" borderId="18" xfId="1" applyNumberFormat="1" applyFont="1" applyFill="1" applyBorder="1" applyAlignment="1">
      <alignment horizontal="center" vertical="center" wrapText="1"/>
    </xf>
    <xf numFmtId="0" fontId="11" fillId="3" borderId="19" xfId="0" applyFont="1" applyFill="1" applyBorder="1" applyAlignment="1">
      <alignment horizontal="left" vertical="center"/>
    </xf>
    <xf numFmtId="0" fontId="15" fillId="4" borderId="21" xfId="0" applyFont="1" applyFill="1" applyBorder="1" applyAlignment="1">
      <alignment horizontal="center" vertical="center"/>
    </xf>
    <xf numFmtId="14" fontId="15" fillId="4" borderId="21" xfId="0" applyNumberFormat="1" applyFont="1" applyFill="1" applyBorder="1" applyAlignment="1">
      <alignment horizontal="center" vertical="center"/>
    </xf>
    <xf numFmtId="0" fontId="15" fillId="4" borderId="22" xfId="0" applyFont="1" applyFill="1" applyBorder="1" applyAlignment="1">
      <alignment horizontal="center" vertical="center"/>
    </xf>
    <xf numFmtId="0" fontId="16" fillId="4" borderId="23" xfId="1" applyNumberFormat="1" applyFont="1" applyFill="1" applyBorder="1" applyAlignment="1">
      <alignment horizontal="center" vertical="center" wrapText="1"/>
    </xf>
    <xf numFmtId="0" fontId="12" fillId="0" borderId="24" xfId="0" applyFont="1" applyBorder="1" applyAlignment="1">
      <alignment horizontal="left" vertical="center"/>
    </xf>
    <xf numFmtId="0" fontId="12" fillId="0" borderId="25" xfId="0" applyFont="1" applyBorder="1" applyAlignment="1">
      <alignment horizontal="left" vertical="center"/>
    </xf>
    <xf numFmtId="164" fontId="12" fillId="0" borderId="26" xfId="1" applyNumberFormat="1" applyFont="1" applyBorder="1" applyAlignment="1">
      <alignment horizontal="center" vertical="center"/>
    </xf>
    <xf numFmtId="0" fontId="12" fillId="0" borderId="27" xfId="0" applyFont="1" applyBorder="1" applyAlignment="1">
      <alignment horizontal="left" vertical="center"/>
    </xf>
    <xf numFmtId="0" fontId="12" fillId="0" borderId="28" xfId="0" applyFont="1" applyBorder="1" applyAlignment="1">
      <alignment horizontal="left" vertical="center"/>
    </xf>
    <xf numFmtId="164" fontId="12" fillId="0" borderId="29" xfId="1" applyNumberFormat="1" applyFont="1" applyBorder="1" applyAlignment="1">
      <alignment horizontal="center" vertical="center"/>
    </xf>
    <xf numFmtId="170" fontId="0" fillId="0" borderId="33" xfId="1" applyNumberFormat="1" applyFont="1" applyBorder="1" applyAlignment="1">
      <alignment horizontal="center" vertical="center"/>
    </xf>
    <xf numFmtId="170" fontId="0" fillId="0" borderId="25" xfId="1" applyNumberFormat="1" applyFont="1" applyBorder="1" applyAlignment="1">
      <alignment horizontal="center" vertical="center"/>
    </xf>
    <xf numFmtId="170" fontId="0" fillId="0" borderId="34" xfId="1" applyNumberFormat="1" applyFont="1" applyBorder="1" applyAlignment="1">
      <alignment horizontal="center" vertical="center"/>
    </xf>
    <xf numFmtId="170" fontId="0" fillId="0" borderId="28" xfId="1" applyNumberFormat="1" applyFont="1" applyBorder="1" applyAlignment="1">
      <alignment horizontal="center" vertical="center"/>
    </xf>
    <xf numFmtId="170" fontId="4" fillId="0" borderId="28" xfId="1" applyNumberFormat="1" applyFont="1" applyBorder="1" applyAlignment="1">
      <alignment horizontal="center" vertical="center"/>
    </xf>
    <xf numFmtId="0" fontId="12" fillId="3" borderId="27" xfId="0" applyFont="1" applyFill="1" applyBorder="1" applyAlignment="1">
      <alignment horizontal="left" vertical="center"/>
    </xf>
    <xf numFmtId="0" fontId="12" fillId="3" borderId="28" xfId="0" applyFont="1" applyFill="1" applyBorder="1" applyAlignment="1">
      <alignment horizontal="left" vertical="center"/>
    </xf>
    <xf numFmtId="164" fontId="12" fillId="3" borderId="29" xfId="1" applyNumberFormat="1" applyFont="1" applyFill="1" applyBorder="1" applyAlignment="1">
      <alignment horizontal="center" vertical="center"/>
    </xf>
    <xf numFmtId="170" fontId="0" fillId="3" borderId="34" xfId="1" applyNumberFormat="1" applyFont="1" applyFill="1" applyBorder="1" applyAlignment="1">
      <alignment horizontal="center" vertical="center"/>
    </xf>
    <xf numFmtId="170" fontId="0" fillId="3" borderId="28" xfId="1" applyNumberFormat="1" applyFont="1" applyFill="1" applyBorder="1" applyAlignment="1">
      <alignment horizontal="center" vertical="center"/>
    </xf>
    <xf numFmtId="0" fontId="12" fillId="3" borderId="30" xfId="0" applyFont="1" applyFill="1" applyBorder="1" applyAlignment="1">
      <alignment horizontal="left" vertical="center"/>
    </xf>
    <xf numFmtId="0" fontId="12" fillId="3" borderId="31" xfId="0" applyFont="1" applyFill="1" applyBorder="1" applyAlignment="1">
      <alignment horizontal="left" vertical="center"/>
    </xf>
    <xf numFmtId="164" fontId="12" fillId="3" borderId="32" xfId="1" applyNumberFormat="1" applyFont="1" applyFill="1" applyBorder="1" applyAlignment="1">
      <alignment horizontal="center" vertical="center"/>
    </xf>
    <xf numFmtId="170" fontId="0" fillId="3" borderId="35" xfId="1" applyNumberFormat="1" applyFont="1" applyFill="1" applyBorder="1" applyAlignment="1">
      <alignment horizontal="center" vertical="center"/>
    </xf>
    <xf numFmtId="170" fontId="0" fillId="3" borderId="31" xfId="1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0" fontId="0" fillId="0" borderId="0" xfId="0" applyNumberFormat="1" applyBorder="1" applyAlignment="1">
      <alignment horizontal="center" vertical="center"/>
    </xf>
    <xf numFmtId="0" fontId="0" fillId="0" borderId="0" xfId="0" applyBorder="1"/>
    <xf numFmtId="0" fontId="12" fillId="0" borderId="30" xfId="0" applyFont="1" applyBorder="1" applyAlignment="1">
      <alignment horizontal="left" vertical="center"/>
    </xf>
    <xf numFmtId="0" fontId="12" fillId="0" borderId="31" xfId="0" applyFont="1" applyBorder="1" applyAlignment="1">
      <alignment horizontal="left" vertical="center"/>
    </xf>
    <xf numFmtId="164" fontId="12" fillId="0" borderId="32" xfId="1" applyNumberFormat="1" applyFont="1" applyBorder="1" applyAlignment="1">
      <alignment horizontal="center" vertical="center"/>
    </xf>
    <xf numFmtId="170" fontId="0" fillId="0" borderId="35" xfId="1" applyNumberFormat="1" applyFont="1" applyBorder="1" applyAlignment="1">
      <alignment horizontal="center" vertical="center"/>
    </xf>
    <xf numFmtId="170" fontId="0" fillId="0" borderId="31" xfId="1" applyNumberFormat="1" applyFont="1" applyBorder="1" applyAlignment="1">
      <alignment horizontal="center" vertical="center"/>
    </xf>
    <xf numFmtId="165" fontId="0" fillId="0" borderId="36" xfId="1" applyNumberFormat="1" applyFont="1" applyFill="1" applyBorder="1" applyAlignment="1">
      <alignment horizontal="center" vertical="center"/>
    </xf>
    <xf numFmtId="165" fontId="0" fillId="0" borderId="28" xfId="1" applyNumberFormat="1" applyFont="1" applyFill="1" applyBorder="1" applyAlignment="1">
      <alignment horizontal="center" vertical="center"/>
    </xf>
    <xf numFmtId="169" fontId="0" fillId="0" borderId="36" xfId="1" applyNumberFormat="1" applyFont="1" applyFill="1" applyBorder="1" applyAlignment="1">
      <alignment horizontal="center" vertical="center"/>
    </xf>
    <xf numFmtId="169" fontId="0" fillId="0" borderId="28" xfId="1" applyNumberFormat="1" applyFont="1" applyFill="1" applyBorder="1" applyAlignment="1">
      <alignment horizontal="center" vertical="center"/>
    </xf>
    <xf numFmtId="165" fontId="0" fillId="0" borderId="38" xfId="1" applyNumberFormat="1" applyFont="1" applyFill="1" applyBorder="1" applyAlignment="1">
      <alignment horizontal="center" vertical="center"/>
    </xf>
    <xf numFmtId="165" fontId="0" fillId="0" borderId="31" xfId="1" applyNumberFormat="1" applyFont="1" applyFill="1" applyBorder="1" applyAlignment="1">
      <alignment horizontal="center" vertical="center"/>
    </xf>
    <xf numFmtId="165" fontId="0" fillId="3" borderId="36" xfId="1" applyNumberFormat="1" applyFont="1" applyFill="1" applyBorder="1" applyAlignment="1">
      <alignment horizontal="center" vertical="center"/>
    </xf>
    <xf numFmtId="165" fontId="0" fillId="3" borderId="28" xfId="1" applyNumberFormat="1" applyFont="1" applyFill="1" applyBorder="1" applyAlignment="1">
      <alignment horizontal="center" vertical="center"/>
    </xf>
    <xf numFmtId="169" fontId="0" fillId="3" borderId="36" xfId="1" applyNumberFormat="1" applyFont="1" applyFill="1" applyBorder="1" applyAlignment="1">
      <alignment horizontal="center" vertical="center"/>
    </xf>
    <xf numFmtId="169" fontId="0" fillId="3" borderId="28" xfId="1" applyNumberFormat="1" applyFont="1" applyFill="1" applyBorder="1" applyAlignment="1">
      <alignment horizontal="center" vertical="center"/>
    </xf>
    <xf numFmtId="10" fontId="0" fillId="0" borderId="34" xfId="2" applyNumberFormat="1" applyFont="1" applyBorder="1" applyAlignment="1">
      <alignment horizontal="center" vertical="center"/>
    </xf>
    <xf numFmtId="10" fontId="0" fillId="0" borderId="28" xfId="2" applyNumberFormat="1" applyFont="1" applyBorder="1" applyAlignment="1">
      <alignment horizontal="center" vertical="center"/>
    </xf>
    <xf numFmtId="165" fontId="0" fillId="0" borderId="34" xfId="1" applyNumberFormat="1" applyFont="1" applyBorder="1" applyAlignment="1">
      <alignment horizontal="center" vertical="center"/>
    </xf>
    <xf numFmtId="165" fontId="0" fillId="0" borderId="28" xfId="1" applyNumberFormat="1" applyFont="1" applyBorder="1" applyAlignment="1">
      <alignment horizontal="center" vertical="center"/>
    </xf>
    <xf numFmtId="10" fontId="0" fillId="3" borderId="34" xfId="2" applyNumberFormat="1" applyFont="1" applyFill="1" applyBorder="1" applyAlignment="1">
      <alignment horizontal="center" vertical="center"/>
    </xf>
    <xf numFmtId="10" fontId="0" fillId="3" borderId="28" xfId="2" applyNumberFormat="1" applyFont="1" applyFill="1" applyBorder="1" applyAlignment="1">
      <alignment horizontal="center" vertical="center"/>
    </xf>
    <xf numFmtId="165" fontId="0" fillId="3" borderId="34" xfId="1" applyNumberFormat="1" applyFont="1" applyFill="1" applyBorder="1" applyAlignment="1">
      <alignment horizontal="center" vertical="center"/>
    </xf>
    <xf numFmtId="165" fontId="0" fillId="3" borderId="35" xfId="1" applyNumberFormat="1" applyFont="1" applyFill="1" applyBorder="1" applyAlignment="1">
      <alignment horizontal="center" vertical="center"/>
    </xf>
    <xf numFmtId="165" fontId="0" fillId="3" borderId="31" xfId="1" applyNumberFormat="1" applyFont="1" applyFill="1" applyBorder="1" applyAlignment="1">
      <alignment horizontal="center" vertical="center"/>
    </xf>
    <xf numFmtId="10" fontId="11" fillId="0" borderId="25" xfId="2" applyNumberFormat="1" applyFont="1" applyFill="1" applyBorder="1" applyAlignment="1">
      <alignment horizontal="center" vertical="center"/>
    </xf>
    <xf numFmtId="10" fontId="11" fillId="3" borderId="28" xfId="2" applyNumberFormat="1" applyFont="1" applyFill="1" applyBorder="1" applyAlignment="1">
      <alignment horizontal="center" vertical="center"/>
    </xf>
    <xf numFmtId="10" fontId="11" fillId="0" borderId="28" xfId="2" applyNumberFormat="1" applyFont="1" applyFill="1" applyBorder="1" applyAlignment="1">
      <alignment horizontal="center" vertical="center"/>
    </xf>
    <xf numFmtId="170" fontId="11" fillId="3" borderId="28" xfId="1" applyNumberFormat="1" applyFont="1" applyFill="1" applyBorder="1" applyAlignment="1">
      <alignment horizontal="center" vertical="center"/>
    </xf>
    <xf numFmtId="173" fontId="11" fillId="0" borderId="35" xfId="1" applyNumberFormat="1" applyFont="1" applyFill="1" applyBorder="1" applyAlignment="1">
      <alignment horizontal="center" vertical="center"/>
    </xf>
    <xf numFmtId="173" fontId="11" fillId="0" borderId="31" xfId="1" applyNumberFormat="1" applyFont="1" applyFill="1" applyBorder="1" applyAlignment="1">
      <alignment horizontal="center" vertical="center"/>
    </xf>
    <xf numFmtId="10" fontId="11" fillId="3" borderId="31" xfId="2" applyNumberFormat="1" applyFont="1" applyFill="1" applyBorder="1" applyAlignment="1">
      <alignment horizontal="center" vertical="center"/>
    </xf>
    <xf numFmtId="166" fontId="0" fillId="0" borderId="34" xfId="1" applyNumberFormat="1" applyFont="1" applyFill="1" applyBorder="1" applyAlignment="1">
      <alignment horizontal="center" vertical="center"/>
    </xf>
    <xf numFmtId="166" fontId="0" fillId="0" borderId="28" xfId="1" applyNumberFormat="1" applyFont="1" applyFill="1" applyBorder="1" applyAlignment="1">
      <alignment horizontal="center" vertical="center"/>
    </xf>
    <xf numFmtId="166" fontId="0" fillId="3" borderId="34" xfId="1" applyNumberFormat="1" applyFont="1" applyFill="1" applyBorder="1" applyAlignment="1">
      <alignment horizontal="center" vertical="center"/>
    </xf>
    <xf numFmtId="166" fontId="0" fillId="3" borderId="28" xfId="1" applyNumberFormat="1" applyFont="1" applyFill="1" applyBorder="1" applyAlignment="1">
      <alignment horizontal="center" vertical="center"/>
    </xf>
    <xf numFmtId="166" fontId="0" fillId="3" borderId="35" xfId="1" applyNumberFormat="1" applyFont="1" applyFill="1" applyBorder="1" applyAlignment="1">
      <alignment horizontal="center" vertical="center"/>
    </xf>
    <xf numFmtId="166" fontId="0" fillId="3" borderId="31" xfId="1" applyNumberFormat="1" applyFont="1" applyFill="1" applyBorder="1" applyAlignment="1">
      <alignment horizontal="center" vertical="center"/>
    </xf>
    <xf numFmtId="170" fontId="0" fillId="0" borderId="40" xfId="1" applyNumberFormat="1" applyFont="1" applyBorder="1" applyAlignment="1">
      <alignment horizontal="center" vertical="center"/>
    </xf>
    <xf numFmtId="170" fontId="0" fillId="3" borderId="41" xfId="1" applyNumberFormat="1" applyFont="1" applyFill="1" applyBorder="1" applyAlignment="1">
      <alignment horizontal="center" vertical="center"/>
    </xf>
    <xf numFmtId="170" fontId="0" fillId="0" borderId="41" xfId="1" applyNumberFormat="1" applyFont="1" applyBorder="1" applyAlignment="1">
      <alignment horizontal="center" vertical="center"/>
    </xf>
    <xf numFmtId="170" fontId="4" fillId="0" borderId="41" xfId="1" applyNumberFormat="1" applyFont="1" applyBorder="1" applyAlignment="1">
      <alignment horizontal="center" vertical="center"/>
    </xf>
    <xf numFmtId="170" fontId="0" fillId="3" borderId="37" xfId="1" applyNumberFormat="1" applyFont="1" applyFill="1" applyBorder="1" applyAlignment="1">
      <alignment horizontal="center" vertical="center"/>
    </xf>
    <xf numFmtId="170" fontId="11" fillId="0" borderId="42" xfId="1" applyNumberFormat="1" applyFont="1" applyFill="1" applyBorder="1" applyAlignment="1">
      <alignment horizontal="center" vertical="center"/>
    </xf>
    <xf numFmtId="170" fontId="11" fillId="3" borderId="43" xfId="1" applyNumberFormat="1" applyFont="1" applyFill="1" applyBorder="1" applyAlignment="1">
      <alignment horizontal="center" vertical="center"/>
    </xf>
    <xf numFmtId="170" fontId="11" fillId="0" borderId="43" xfId="1" applyNumberFormat="1" applyFont="1" applyFill="1" applyBorder="1" applyAlignment="1">
      <alignment horizontal="center" vertical="center"/>
    </xf>
    <xf numFmtId="170" fontId="11" fillId="3" borderId="39" xfId="1" applyNumberFormat="1" applyFont="1" applyFill="1" applyBorder="1" applyAlignment="1">
      <alignment horizontal="center" vertical="center"/>
    </xf>
    <xf numFmtId="170" fontId="11" fillId="0" borderId="44" xfId="1" applyNumberFormat="1" applyFont="1" applyFill="1" applyBorder="1" applyAlignment="1">
      <alignment horizontal="center" vertical="center"/>
    </xf>
    <xf numFmtId="170" fontId="11" fillId="3" borderId="45" xfId="1" applyNumberFormat="1" applyFont="1" applyFill="1" applyBorder="1" applyAlignment="1">
      <alignment horizontal="center" vertical="center"/>
    </xf>
    <xf numFmtId="170" fontId="11" fillId="0" borderId="45" xfId="1" applyNumberFormat="1" applyFont="1" applyFill="1" applyBorder="1" applyAlignment="1">
      <alignment horizontal="center" vertical="center"/>
    </xf>
    <xf numFmtId="170" fontId="11" fillId="3" borderId="46" xfId="1" applyNumberFormat="1" applyFont="1" applyFill="1" applyBorder="1" applyAlignment="1">
      <alignment horizontal="center" vertical="center"/>
    </xf>
    <xf numFmtId="170" fontId="4" fillId="0" borderId="37" xfId="1" applyNumberFormat="1" applyFont="1" applyBorder="1" applyAlignment="1">
      <alignment horizontal="center" vertical="center"/>
    </xf>
    <xf numFmtId="170" fontId="11" fillId="0" borderId="39" xfId="1" applyNumberFormat="1" applyFont="1" applyFill="1" applyBorder="1" applyAlignment="1">
      <alignment horizontal="center" vertical="center"/>
    </xf>
    <xf numFmtId="165" fontId="0" fillId="3" borderId="41" xfId="1" applyNumberFormat="1" applyFont="1" applyFill="1" applyBorder="1" applyAlignment="1">
      <alignment horizontal="center" vertical="center"/>
    </xf>
    <xf numFmtId="165" fontId="0" fillId="0" borderId="41" xfId="1" applyNumberFormat="1" applyFont="1" applyFill="1" applyBorder="1" applyAlignment="1">
      <alignment horizontal="center" vertical="center"/>
    </xf>
    <xf numFmtId="169" fontId="0" fillId="0" borderId="41" xfId="1" applyNumberFormat="1" applyFont="1" applyFill="1" applyBorder="1" applyAlignment="1">
      <alignment horizontal="center" vertical="center"/>
    </xf>
    <xf numFmtId="169" fontId="0" fillId="3" borderId="41" xfId="1" applyNumberFormat="1" applyFont="1" applyFill="1" applyBorder="1" applyAlignment="1">
      <alignment horizontal="center" vertical="center"/>
    </xf>
    <xf numFmtId="165" fontId="0" fillId="0" borderId="37" xfId="1" applyNumberFormat="1" applyFont="1" applyFill="1" applyBorder="1" applyAlignment="1">
      <alignment horizontal="center" vertical="center"/>
    </xf>
    <xf numFmtId="10" fontId="0" fillId="0" borderId="41" xfId="2" applyNumberFormat="1" applyFont="1" applyBorder="1" applyAlignment="1">
      <alignment horizontal="center" vertical="center"/>
    </xf>
    <xf numFmtId="10" fontId="0" fillId="3" borderId="41" xfId="2" applyNumberFormat="1" applyFont="1" applyFill="1" applyBorder="1" applyAlignment="1">
      <alignment horizontal="center" vertical="center"/>
    </xf>
    <xf numFmtId="165" fontId="0" fillId="0" borderId="41" xfId="1" applyNumberFormat="1" applyFont="1" applyBorder="1" applyAlignment="1">
      <alignment horizontal="center" vertical="center"/>
    </xf>
    <xf numFmtId="165" fontId="0" fillId="3" borderId="37" xfId="1" applyNumberFormat="1" applyFont="1" applyFill="1" applyBorder="1" applyAlignment="1">
      <alignment horizontal="center" vertical="center"/>
    </xf>
    <xf numFmtId="10" fontId="11" fillId="0" borderId="40" xfId="2" applyNumberFormat="1" applyFont="1" applyFill="1" applyBorder="1" applyAlignment="1">
      <alignment horizontal="center" vertical="center"/>
    </xf>
    <xf numFmtId="10" fontId="11" fillId="3" borderId="41" xfId="2" applyNumberFormat="1" applyFont="1" applyFill="1" applyBorder="1" applyAlignment="1">
      <alignment horizontal="center" vertical="center"/>
    </xf>
    <xf numFmtId="10" fontId="11" fillId="0" borderId="41" xfId="2" applyNumberFormat="1" applyFont="1" applyFill="1" applyBorder="1" applyAlignment="1">
      <alignment horizontal="center" vertical="center"/>
    </xf>
    <xf numFmtId="170" fontId="11" fillId="3" borderId="41" xfId="1" applyNumberFormat="1" applyFont="1" applyFill="1" applyBorder="1" applyAlignment="1">
      <alignment horizontal="center" vertical="center"/>
    </xf>
    <xf numFmtId="173" fontId="11" fillId="0" borderId="37" xfId="1" applyNumberFormat="1" applyFont="1" applyFill="1" applyBorder="1" applyAlignment="1">
      <alignment horizontal="center" vertical="center"/>
    </xf>
    <xf numFmtId="166" fontId="0" fillId="3" borderId="41" xfId="1" applyNumberFormat="1" applyFont="1" applyFill="1" applyBorder="1" applyAlignment="1">
      <alignment horizontal="center" vertical="center"/>
    </xf>
    <xf numFmtId="166" fontId="0" fillId="0" borderId="41" xfId="1" applyNumberFormat="1" applyFont="1" applyFill="1" applyBorder="1" applyAlignment="1">
      <alignment horizontal="center" vertical="center"/>
    </xf>
    <xf numFmtId="166" fontId="0" fillId="3" borderId="37" xfId="1" applyNumberFormat="1" applyFont="1" applyFill="1" applyBorder="1" applyAlignment="1">
      <alignment horizontal="center" vertical="center"/>
    </xf>
    <xf numFmtId="10" fontId="11" fillId="3" borderId="37" xfId="2" applyNumberFormat="1" applyFont="1" applyFill="1" applyBorder="1" applyAlignment="1">
      <alignment horizontal="center" vertical="center"/>
    </xf>
    <xf numFmtId="165" fontId="11" fillId="3" borderId="43" xfId="1" applyNumberFormat="1" applyFont="1" applyFill="1" applyBorder="1" applyAlignment="1">
      <alignment horizontal="center" vertical="center"/>
    </xf>
    <xf numFmtId="165" fontId="11" fillId="0" borderId="43" xfId="1" applyNumberFormat="1" applyFont="1" applyFill="1" applyBorder="1" applyAlignment="1">
      <alignment horizontal="center" vertical="center"/>
    </xf>
    <xf numFmtId="169" fontId="11" fillId="0" borderId="43" xfId="1" applyNumberFormat="1" applyFont="1" applyFill="1" applyBorder="1" applyAlignment="1">
      <alignment horizontal="center" vertical="center"/>
    </xf>
    <xf numFmtId="169" fontId="11" fillId="3" borderId="43" xfId="1" applyNumberFormat="1" applyFont="1" applyFill="1" applyBorder="1" applyAlignment="1">
      <alignment horizontal="center" vertical="center"/>
    </xf>
    <xf numFmtId="165" fontId="11" fillId="0" borderId="39" xfId="1" applyNumberFormat="1" applyFont="1" applyFill="1" applyBorder="1" applyAlignment="1">
      <alignment horizontal="center" vertical="center"/>
    </xf>
    <xf numFmtId="10" fontId="11" fillId="0" borderId="43" xfId="2" applyNumberFormat="1" applyFont="1" applyFill="1" applyBorder="1" applyAlignment="1">
      <alignment horizontal="center" vertical="center"/>
    </xf>
    <xf numFmtId="10" fontId="11" fillId="3" borderId="43" xfId="2" applyNumberFormat="1" applyFont="1" applyFill="1" applyBorder="1" applyAlignment="1">
      <alignment horizontal="center" vertical="center"/>
    </xf>
    <xf numFmtId="165" fontId="11" fillId="3" borderId="39" xfId="1" applyNumberFormat="1" applyFont="1" applyFill="1" applyBorder="1" applyAlignment="1">
      <alignment horizontal="center" vertical="center"/>
    </xf>
    <xf numFmtId="10" fontId="11" fillId="0" borderId="42" xfId="2" applyNumberFormat="1" applyFont="1" applyFill="1" applyBorder="1" applyAlignment="1">
      <alignment horizontal="center" vertical="center"/>
    </xf>
    <xf numFmtId="173" fontId="11" fillId="0" borderId="39" xfId="1" applyNumberFormat="1" applyFont="1" applyFill="1" applyBorder="1" applyAlignment="1">
      <alignment horizontal="center" vertical="center"/>
    </xf>
    <xf numFmtId="166" fontId="11" fillId="3" borderId="43" xfId="1" applyNumberFormat="1" applyFont="1" applyFill="1" applyBorder="1" applyAlignment="1">
      <alignment horizontal="center" vertical="center"/>
    </xf>
    <xf numFmtId="166" fontId="11" fillId="0" borderId="43" xfId="1" applyNumberFormat="1" applyFont="1" applyFill="1" applyBorder="1" applyAlignment="1">
      <alignment horizontal="center" vertical="center"/>
    </xf>
    <xf numFmtId="166" fontId="11" fillId="3" borderId="39" xfId="1" applyNumberFormat="1" applyFont="1" applyFill="1" applyBorder="1" applyAlignment="1">
      <alignment horizontal="center" vertical="center"/>
    </xf>
    <xf numFmtId="10" fontId="11" fillId="3" borderId="39" xfId="2" applyNumberFormat="1" applyFont="1" applyFill="1" applyBorder="1" applyAlignment="1">
      <alignment horizontal="center" vertical="center"/>
    </xf>
    <xf numFmtId="170" fontId="11" fillId="0" borderId="46" xfId="1" applyNumberFormat="1" applyFont="1" applyFill="1" applyBorder="1" applyAlignment="1">
      <alignment horizontal="center" vertical="center"/>
    </xf>
    <xf numFmtId="165" fontId="11" fillId="3" borderId="45" xfId="1" applyNumberFormat="1" applyFont="1" applyFill="1" applyBorder="1" applyAlignment="1">
      <alignment horizontal="center" vertical="center"/>
    </xf>
    <xf numFmtId="165" fontId="11" fillId="0" borderId="45" xfId="1" applyNumberFormat="1" applyFont="1" applyFill="1" applyBorder="1" applyAlignment="1">
      <alignment horizontal="center" vertical="center"/>
    </xf>
    <xf numFmtId="169" fontId="11" fillId="0" borderId="45" xfId="1" applyNumberFormat="1" applyFont="1" applyFill="1" applyBorder="1" applyAlignment="1">
      <alignment horizontal="center" vertical="center"/>
    </xf>
    <xf numFmtId="169" fontId="11" fillId="3" borderId="45" xfId="1" applyNumberFormat="1" applyFont="1" applyFill="1" applyBorder="1" applyAlignment="1">
      <alignment horizontal="center" vertical="center"/>
    </xf>
    <xf numFmtId="165" fontId="11" fillId="0" borderId="46" xfId="1" applyNumberFormat="1" applyFont="1" applyFill="1" applyBorder="1" applyAlignment="1">
      <alignment horizontal="center" vertical="center"/>
    </xf>
    <xf numFmtId="10" fontId="11" fillId="0" borderId="45" xfId="2" applyNumberFormat="1" applyFont="1" applyFill="1" applyBorder="1" applyAlignment="1">
      <alignment horizontal="center" vertical="center"/>
    </xf>
    <xf numFmtId="10" fontId="11" fillId="3" borderId="45" xfId="2" applyNumberFormat="1" applyFont="1" applyFill="1" applyBorder="1" applyAlignment="1">
      <alignment horizontal="center" vertical="center"/>
    </xf>
    <xf numFmtId="165" fontId="11" fillId="3" borderId="46" xfId="1" applyNumberFormat="1" applyFont="1" applyFill="1" applyBorder="1" applyAlignment="1">
      <alignment horizontal="center" vertical="center"/>
    </xf>
    <xf numFmtId="10" fontId="11" fillId="0" borderId="44" xfId="2" applyNumberFormat="1" applyFont="1" applyFill="1" applyBorder="1" applyAlignment="1">
      <alignment horizontal="center" vertical="center"/>
    </xf>
    <xf numFmtId="173" fontId="11" fillId="0" borderId="46" xfId="1" applyNumberFormat="1" applyFont="1" applyFill="1" applyBorder="1" applyAlignment="1">
      <alignment horizontal="center" vertical="center"/>
    </xf>
    <xf numFmtId="166" fontId="11" fillId="3" borderId="45" xfId="1" applyNumberFormat="1" applyFont="1" applyFill="1" applyBorder="1" applyAlignment="1">
      <alignment horizontal="center" vertical="center"/>
    </xf>
    <xf numFmtId="166" fontId="11" fillId="0" borderId="45" xfId="1" applyNumberFormat="1" applyFont="1" applyFill="1" applyBorder="1" applyAlignment="1">
      <alignment horizontal="center" vertical="center"/>
    </xf>
    <xf numFmtId="166" fontId="11" fillId="3" borderId="46" xfId="1" applyNumberFormat="1" applyFont="1" applyFill="1" applyBorder="1" applyAlignment="1">
      <alignment horizontal="center" vertical="center"/>
    </xf>
    <xf numFmtId="10" fontId="11" fillId="3" borderId="46" xfId="2" applyNumberFormat="1" applyFont="1" applyFill="1" applyBorder="1" applyAlignment="1">
      <alignment horizontal="center" vertical="center"/>
    </xf>
    <xf numFmtId="0" fontId="12" fillId="0" borderId="0" xfId="0" applyFont="1" applyBorder="1"/>
    <xf numFmtId="172" fontId="11" fillId="0" borderId="10" xfId="0" applyNumberFormat="1" applyFont="1" applyBorder="1" applyAlignment="1">
      <alignment horizontal="center" vertical="center"/>
    </xf>
    <xf numFmtId="14" fontId="12" fillId="0" borderId="12" xfId="0" applyNumberFormat="1" applyFont="1" applyBorder="1" applyAlignment="1">
      <alignment horizontal="center" vertical="center"/>
    </xf>
    <xf numFmtId="0" fontId="11" fillId="3" borderId="47" xfId="0" applyFont="1" applyFill="1" applyBorder="1" applyAlignment="1">
      <alignment horizontal="center" vertical="center"/>
    </xf>
    <xf numFmtId="1" fontId="12" fillId="3" borderId="3" xfId="0" applyNumberFormat="1" applyFont="1" applyFill="1" applyBorder="1" applyAlignment="1">
      <alignment horizontal="center" vertical="center"/>
    </xf>
    <xf numFmtId="0" fontId="11" fillId="2" borderId="48" xfId="0" applyFont="1" applyFill="1" applyBorder="1" applyAlignment="1">
      <alignment horizontal="center" vertical="center"/>
    </xf>
    <xf numFmtId="1" fontId="11" fillId="2" borderId="3" xfId="0" applyNumberFormat="1" applyFont="1" applyFill="1" applyBorder="1" applyAlignment="1">
      <alignment horizontal="center" vertical="center"/>
    </xf>
    <xf numFmtId="1" fontId="11" fillId="2" borderId="1" xfId="0" applyNumberFormat="1" applyFont="1" applyFill="1" applyBorder="1" applyAlignment="1">
      <alignment horizontal="center" vertical="center"/>
    </xf>
    <xf numFmtId="0" fontId="15" fillId="4" borderId="20" xfId="0" applyFont="1" applyFill="1" applyBorder="1" applyAlignment="1">
      <alignment horizontal="center" vertical="center"/>
    </xf>
    <xf numFmtId="14" fontId="12" fillId="3" borderId="0" xfId="0" applyNumberFormat="1" applyFont="1" applyFill="1" applyAlignment="1">
      <alignment horizontal="center" vertical="center"/>
    </xf>
    <xf numFmtId="10" fontId="12" fillId="3" borderId="0" xfId="2" applyNumberFormat="1" applyFont="1" applyFill="1" applyAlignment="1">
      <alignment horizontal="center" vertical="center"/>
    </xf>
    <xf numFmtId="10" fontId="12" fillId="3" borderId="0" xfId="0" applyNumberFormat="1" applyFont="1" applyFill="1" applyAlignment="1">
      <alignment horizontal="center" vertical="center"/>
    </xf>
    <xf numFmtId="14" fontId="11" fillId="0" borderId="49" xfId="0" applyNumberFormat="1" applyFont="1" applyBorder="1" applyAlignment="1">
      <alignment horizontal="center" vertical="center"/>
    </xf>
    <xf numFmtId="4" fontId="1" fillId="0" borderId="50" xfId="2" applyNumberFormat="1" applyFont="1" applyBorder="1" applyAlignment="1">
      <alignment horizontal="center" vertical="center"/>
    </xf>
    <xf numFmtId="14" fontId="11" fillId="3" borderId="27" xfId="0" applyNumberFormat="1" applyFont="1" applyFill="1" applyBorder="1" applyAlignment="1">
      <alignment horizontal="center" vertical="center"/>
    </xf>
    <xf numFmtId="4" fontId="1" fillId="3" borderId="28" xfId="2" applyNumberFormat="1" applyFont="1" applyFill="1" applyBorder="1" applyAlignment="1">
      <alignment horizontal="center" vertical="center"/>
    </xf>
    <xf numFmtId="14" fontId="11" fillId="0" borderId="27" xfId="0" applyNumberFormat="1" applyFont="1" applyBorder="1" applyAlignment="1">
      <alignment horizontal="center" vertical="center"/>
    </xf>
    <xf numFmtId="4" fontId="1" fillId="0" borderId="28" xfId="2" applyNumberFormat="1" applyFont="1" applyBorder="1" applyAlignment="1">
      <alignment horizontal="center" vertical="center"/>
    </xf>
    <xf numFmtId="14" fontId="11" fillId="0" borderId="30" xfId="0" applyNumberFormat="1" applyFont="1" applyBorder="1" applyAlignment="1">
      <alignment horizontal="center" vertical="center"/>
    </xf>
    <xf numFmtId="4" fontId="1" fillId="0" borderId="31" xfId="2" applyNumberFormat="1" applyFont="1" applyBorder="1" applyAlignment="1">
      <alignment horizontal="center" vertical="center"/>
    </xf>
    <xf numFmtId="1" fontId="12" fillId="3" borderId="8" xfId="0" applyNumberFormat="1" applyFont="1" applyFill="1" applyBorder="1" applyAlignment="1">
      <alignment horizontal="center" vertical="center"/>
    </xf>
    <xf numFmtId="1" fontId="11" fillId="2" borderId="2" xfId="0" applyNumberFormat="1" applyFont="1" applyFill="1" applyBorder="1" applyAlignment="1">
      <alignment horizontal="center" vertical="center"/>
    </xf>
    <xf numFmtId="4" fontId="1" fillId="0" borderId="51" xfId="2" applyNumberFormat="1" applyFont="1" applyBorder="1" applyAlignment="1">
      <alignment horizontal="center" vertical="center"/>
    </xf>
    <xf numFmtId="4" fontId="1" fillId="3" borderId="41" xfId="2" applyNumberFormat="1" applyFont="1" applyFill="1" applyBorder="1" applyAlignment="1">
      <alignment horizontal="center" vertical="center"/>
    </xf>
    <xf numFmtId="4" fontId="1" fillId="0" borderId="41" xfId="2" applyNumberFormat="1" applyFont="1" applyBorder="1" applyAlignment="1">
      <alignment horizontal="center" vertical="center"/>
    </xf>
    <xf numFmtId="4" fontId="1" fillId="0" borderId="37" xfId="2" applyNumberFormat="1" applyFont="1" applyBorder="1" applyAlignment="1">
      <alignment horizontal="center" vertical="center"/>
    </xf>
    <xf numFmtId="3" fontId="10" fillId="0" borderId="0" xfId="0" applyNumberFormat="1" applyFont="1" applyBorder="1" applyAlignment="1">
      <alignment vertical="center"/>
    </xf>
    <xf numFmtId="4" fontId="0" fillId="0" borderId="0" xfId="0" applyNumberFormat="1" applyBorder="1" applyAlignment="1">
      <alignment horizontal="center" vertical="center"/>
    </xf>
    <xf numFmtId="10" fontId="15" fillId="4" borderId="16" xfId="2" applyNumberFormat="1" applyFont="1" applyFill="1" applyBorder="1" applyAlignment="1">
      <alignment horizontal="center" vertical="center" wrapText="1"/>
    </xf>
    <xf numFmtId="10" fontId="15" fillId="4" borderId="17" xfId="2" applyNumberFormat="1" applyFont="1" applyFill="1" applyBorder="1" applyAlignment="1">
      <alignment horizontal="center" vertical="center" wrapText="1"/>
    </xf>
  </cellXfs>
  <cellStyles count="5">
    <cellStyle name="Moeda" xfId="1" builtinId="4"/>
    <cellStyle name="Moeda 2" xfId="3" xr:uid="{00000000-0005-0000-0000-000001000000}"/>
    <cellStyle name="Normal" xfId="0" builtinId="0"/>
    <cellStyle name="Porcentagem" xfId="2" builtinId="5"/>
    <cellStyle name="Vírgula 2" xfId="4" xr:uid="{00000000-0005-0000-0000-000005000000}"/>
  </cellStyles>
  <dxfs count="12">
    <dxf>
      <font>
        <color rgb="FFFF0000"/>
      </font>
    </dxf>
    <dxf>
      <font>
        <b/>
        <i val="0"/>
      </font>
    </dxf>
    <dxf>
      <font>
        <b/>
        <i val="0"/>
      </font>
    </dxf>
    <dxf>
      <font>
        <b/>
        <i val="0"/>
        <color theme="4" tint="-0.24994659260841701"/>
      </font>
    </dxf>
    <dxf>
      <font>
        <color rgb="FF00B0F0"/>
      </font>
      <fill>
        <patternFill patternType="none">
          <bgColor auto="1"/>
        </patternFill>
      </fill>
    </dxf>
    <dxf>
      <font>
        <b/>
        <i val="0"/>
        <color theme="4" tint="-0.24994659260841701"/>
      </font>
    </dxf>
    <dxf>
      <font>
        <color rgb="FF00B0F0"/>
      </font>
      <fill>
        <patternFill patternType="none">
          <bgColor auto="1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mruColors>
      <color rgb="FFCCD8DB"/>
      <color rgb="FF023A4A"/>
      <color rgb="FFB1AE2D"/>
      <color rgb="FFDAE2DD"/>
      <color rgb="FF006B66"/>
      <color rgb="FFC59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721ca1a574fa49f5810a3c7bb361f0fa">
      <tp>
        <v>2</v>
        <stp/>
        <stp>fc829847-3764-4f67-8ce2-bbeeee699550</stp>
        <tr r="F140" s="1"/>
      </tp>
      <tp>
        <v>2</v>
        <stp/>
        <stp>75fc810c-885b-4cf3-b6b8-3bb52ac65f86</stp>
        <tr r="F134" s="1"/>
      </tp>
      <tp>
        <v>2</v>
        <stp/>
        <stp>3cefa873-3d1b-493b-b014-d58397c9e167</stp>
        <tr r="N39" s="1"/>
      </tp>
      <tp>
        <v>2</v>
        <stp/>
        <stp>e8116ead-7d71-41cc-86c7-d68e30fc0d13</stp>
        <tr r="G126" s="1"/>
      </tp>
    </main>
    <main first="rtdsrv_eco_721ca1a574fa49f5810a3c7bb361f0fa">
      <tp>
        <v>2</v>
        <stp/>
        <stp>bef33fbd-8392-47a4-bd59-6b6a6579aeeb</stp>
        <tr r="E53" s="1"/>
      </tp>
    </main>
    <main first="rtdsrv_eco_721ca1a574fa49f5810a3c7bb361f0fa">
      <tp>
        <v>2</v>
        <stp/>
        <stp>e0c332c1-b3f2-4717-a002-37b3b9176a94</stp>
        <tr r="G31" s="1"/>
      </tp>
    </main>
    <main first="rtdsrv_eco_721ca1a574fa49f5810a3c7bb361f0fa">
      <tp>
        <v>2</v>
        <stp/>
        <stp>8ae119ee-12c2-4f10-b557-f0eb02065f86</stp>
        <tr r="G74" s="1"/>
      </tp>
      <tp>
        <v>2</v>
        <stp/>
        <stp>09027022-2e47-4881-960c-e34fac809baf</stp>
        <tr r="E131" s="1"/>
      </tp>
      <tp>
        <v>2</v>
        <stp/>
        <stp>048905e4-0608-4e48-ad73-a52a5feb0ef0</stp>
        <tr r="H46" s="1"/>
      </tp>
      <tp>
        <v>2</v>
        <stp/>
        <stp>27b04bca-493d-48bb-89b1-bf6ef77a48a6</stp>
        <tr r="G143" s="1"/>
      </tp>
      <tp>
        <v>2</v>
        <stp/>
        <stp>ce2d2563-a71d-4af1-a56e-fbf1b8d6cd2e</stp>
        <tr r="M149" s="1"/>
      </tp>
      <tp>
        <v>2</v>
        <stp/>
        <stp>04e8789f-edaa-4e07-ac56-9fcb1d21ea91</stp>
        <tr r="P105" s="1"/>
      </tp>
      <tp>
        <v>2</v>
        <stp/>
        <stp>6b8ae5fb-5eac-4348-bc6d-cb93b3ef55d0</stp>
        <tr r="L71" s="1"/>
      </tp>
    </main>
    <main first="rtdsrv_eco_721ca1a574fa49f5810a3c7bb361f0fa">
      <tp>
        <v>2</v>
        <stp/>
        <stp>f97d5290-66f8-4502-837f-675bf09ae765</stp>
        <tr r="N109" s="1"/>
      </tp>
      <tp>
        <v>2</v>
        <stp/>
        <stp>264cc9c9-0f51-472d-a48e-fdfba736a8e8</stp>
        <tr r="C9" s="3"/>
      </tp>
    </main>
    <main first="rtdsrv_eco_721ca1a574fa49f5810a3c7bb361f0fa">
      <tp>
        <v>2</v>
        <stp/>
        <stp>8a10650a-172d-4edd-8b8c-d0d605a0444d</stp>
        <tr r="F101" s="1"/>
      </tp>
      <tp>
        <v>2</v>
        <stp/>
        <stp>bd66c4a4-ca19-4713-b097-c24a8fa9ae17</stp>
        <tr r="N118" s="1"/>
      </tp>
      <tp>
        <v>2</v>
        <stp/>
        <stp>31f1a735-bc03-4305-862e-f8e93c7420c4</stp>
        <tr r="I22" s="1"/>
      </tp>
      <tp>
        <v>2</v>
        <stp/>
        <stp>caad9ca4-8915-4cd3-b506-c07c68c1699f</stp>
        <tr r="N102" s="1"/>
      </tp>
      <tp>
        <v>2</v>
        <stp/>
        <stp>c287e25e-b44d-4c55-a53a-ae1059870033</stp>
        <tr r="D11" s="3"/>
      </tp>
    </main>
    <main first="rtdsrv_eco_721ca1a574fa49f5810a3c7bb361f0fa">
      <tp>
        <v>2</v>
        <stp/>
        <stp>23942305-5493-4788-8a6a-e399b03b9060</stp>
        <tr r="O91" s="1"/>
      </tp>
    </main>
    <main first="rtdsrv_eco_721ca1a574fa49f5810a3c7bb361f0fa">
      <tp>
        <v>2</v>
        <stp/>
        <stp>884c9267-a070-4923-a226-ee43ea554fd8</stp>
        <tr r="H118" s="1"/>
      </tp>
    </main>
    <main first="rtdsrv_eco_721ca1a574fa49f5810a3c7bb361f0fa">
      <tp>
        <v>2</v>
        <stp/>
        <stp>2966ab0e-3e58-4eab-9d14-2711e6b8b2ea</stp>
        <tr r="P119" s="1"/>
      </tp>
    </main>
    <main first="rtdsrv_eco_721ca1a574fa49f5810a3c7bb361f0fa">
      <tp>
        <v>2</v>
        <stp/>
        <stp>49c6c73e-90bd-4698-a6ba-d44df394cb2b</stp>
        <tr r="O117" s="1"/>
      </tp>
      <tp>
        <v>2</v>
        <stp/>
        <stp>95aa8355-c865-4d74-9ffd-6e734bbe48c5</stp>
        <tr r="M111" s="1"/>
      </tp>
      <tp>
        <v>2</v>
        <stp/>
        <stp>7828425d-19d3-4ca8-b890-2e8721001f9c</stp>
        <tr r="K166" s="1"/>
      </tp>
      <tp>
        <v>2</v>
        <stp/>
        <stp>92d060a3-da97-4bc4-a58f-15c33a98e6e6</stp>
        <tr r="O80" s="1"/>
      </tp>
      <tp>
        <v>2</v>
        <stp/>
        <stp>19b506cb-04b6-49eb-94de-6a9753d61c05</stp>
        <tr r="E141" s="1"/>
      </tp>
      <tp>
        <v>2</v>
        <stp/>
        <stp>3c9de8f1-ca0c-4f8d-b2c8-561b6b3fbc9d</stp>
        <tr r="G112" s="1"/>
      </tp>
    </main>
    <main first="rtdsrv_eco_721ca1a574fa49f5810a3c7bb361f0fa">
      <tp>
        <v>2</v>
        <stp/>
        <stp>2c5f0ba1-f91d-425b-861e-a0a9f52b59a7</stp>
        <tr r="F74" s="1"/>
      </tp>
      <tp>
        <v>2</v>
        <stp/>
        <stp>06967f11-f478-453d-a6fc-0fa3385eab10</stp>
        <tr r="E163" s="1"/>
      </tp>
      <tp>
        <v>2</v>
        <stp/>
        <stp>8e3dedc6-d4cb-4c86-a0f0-a9979fec4b29</stp>
        <tr r="O77" s="1"/>
      </tp>
      <tp>
        <v>2</v>
        <stp/>
        <stp>bb8c6d18-41ee-4cda-b9f6-92a3b8c34774</stp>
        <tr r="E9" s="3"/>
      </tp>
      <tp>
        <v>2</v>
        <stp/>
        <stp>3453e904-d8e7-4d4f-a63f-97b835c336a2</stp>
        <tr r="H143" s="1"/>
      </tp>
      <tp>
        <v>2</v>
        <stp/>
        <stp>417bd87d-4de6-4b30-a868-1a0fdd0206d9</stp>
        <tr r="I32" s="1"/>
      </tp>
      <tp>
        <v>2</v>
        <stp/>
        <stp>c91b2fbd-7439-4b96-ad54-f4eab27a5e9b</stp>
        <tr r="O51" s="1"/>
      </tp>
    </main>
    <main first="rtdsrv_eco_721ca1a574fa49f5810a3c7bb361f0fa">
      <tp>
        <v>2</v>
        <stp/>
        <stp>051a6b04-28e9-446f-af79-7f689b81e87a</stp>
        <tr r="I94" s="1"/>
      </tp>
      <tp>
        <v>2</v>
        <stp/>
        <stp>b6fff227-af1b-4ebc-98c7-9e90413a199a</stp>
        <tr r="K117" s="1"/>
      </tp>
      <tp>
        <v>2</v>
        <stp/>
        <stp>d34a278a-8862-49aa-b20d-ae7e0c2d4cce</stp>
        <tr r="L92" s="1"/>
      </tp>
      <tp>
        <v>2</v>
        <stp/>
        <stp>c07250a6-ae57-48c1-9564-d9ba41751fd2</stp>
        <tr r="M106" s="1"/>
      </tp>
      <tp>
        <v>2</v>
        <stp/>
        <stp>1b03d3ee-1069-4d98-a0c5-5e31e5ecfc0e</stp>
        <tr r="E86" s="1"/>
      </tp>
    </main>
    <main first="rtdsrv_eco_721ca1a574fa49f5810a3c7bb361f0fa">
      <tp>
        <v>2</v>
        <stp/>
        <stp>283cb8c9-763a-4196-ac93-0ee20dfe51b0</stp>
        <tr r="L158" s="1"/>
      </tp>
      <tp>
        <v>2</v>
        <stp/>
        <stp>46b58509-3ede-4789-9bb6-16669d3dd111</stp>
        <tr r="P149" s="1"/>
      </tp>
      <tp>
        <v>2</v>
        <stp/>
        <stp>f9c42924-9dfe-4106-a725-22e415ac021e</stp>
        <tr r="I27" s="1"/>
      </tp>
      <tp>
        <v>2</v>
        <stp/>
        <stp>57a6a714-2dea-4bc9-82f6-1a1340c6a4e5</stp>
        <tr r="M50" s="1"/>
      </tp>
      <tp>
        <v>2</v>
        <stp/>
        <stp>a97d60d6-0d12-4f77-96be-65f145520d45</stp>
        <tr r="F48" s="1"/>
      </tp>
      <tp>
        <v>2</v>
        <stp/>
        <stp>d4fd8a59-949b-4904-aed5-d7519a7a6be6</stp>
        <tr r="G29" s="1"/>
      </tp>
    </main>
    <main first="rtdsrv_eco_721ca1a574fa49f5810a3c7bb361f0fa">
      <tp>
        <v>2</v>
        <stp/>
        <stp>6bdc6e98-c24a-43fa-8c6b-838b7132394c</stp>
        <tr r="N70" s="1"/>
      </tp>
    </main>
    <main first="rtdsrv_eco_721ca1a574fa49f5810a3c7bb361f0fa">
      <tp>
        <v>2</v>
        <stp/>
        <stp>7cee955e-491b-4b3a-9d4b-bae518e45f92</stp>
        <tr r="F67" s="1"/>
      </tp>
    </main>
    <main first="rtdsrv_eco_721ca1a574fa49f5810a3c7bb361f0fa">
      <tp>
        <v>2</v>
        <stp/>
        <stp>4806d65b-bf8a-4ec7-a7f5-b895199644e7</stp>
        <tr r="E164" s="1"/>
      </tp>
      <tp>
        <v>2</v>
        <stp/>
        <stp>c8c45116-0b28-4251-abca-a77151210edd</stp>
        <tr r="P20" s="1"/>
      </tp>
      <tp>
        <v>2</v>
        <stp/>
        <stp>6c085f39-906a-47e2-b049-861ada949e2a</stp>
        <tr r="L160" s="1"/>
      </tp>
      <tp>
        <v>2</v>
        <stp/>
        <stp>92b67f5d-8e4f-484e-9f58-8794c3f2e0de</stp>
        <tr r="G103" s="1"/>
      </tp>
      <tp>
        <v>2</v>
        <stp/>
        <stp>64e3fbb3-53d7-4df3-bb22-b660586d2d75</stp>
        <tr r="O33" s="1"/>
      </tp>
      <tp>
        <v>2</v>
        <stp/>
        <stp>6ac98f95-b7b1-43ca-889f-81ea8f90ac94</stp>
        <tr r="J85" s="1"/>
      </tp>
      <tp>
        <v>2</v>
        <stp/>
        <stp>c6c89c5d-1ecb-4407-9cb8-fed94e543841</stp>
        <tr r="M103" s="1"/>
      </tp>
      <tp>
        <v>2</v>
        <stp/>
        <stp>b4b2fdf8-fd97-49d0-bd4f-fa0fbba9389c</stp>
        <tr r="O93" s="1"/>
      </tp>
      <tp>
        <v>2</v>
        <stp/>
        <stp>3cb09f41-fe93-4f54-a444-784c14ee4f8e</stp>
        <tr r="K135" s="1"/>
      </tp>
      <tp>
        <v>2</v>
        <stp/>
        <stp>12ebba64-2346-403b-8605-f9477b72aa81</stp>
        <tr r="O94" s="1"/>
      </tp>
      <tp>
        <v>2</v>
        <stp/>
        <stp>03ac5fb8-1bee-4468-bfc1-32cb0f860bef</stp>
        <tr r="O152" s="1"/>
      </tp>
    </main>
    <main first="rtdsrv_eco_721ca1a574fa49f5810a3c7bb361f0fa">
      <tp>
        <v>2</v>
        <stp/>
        <stp>2ab64e80-dd06-4514-91a1-d4a2312c5967</stp>
        <tr r="P37" s="1"/>
      </tp>
      <tp>
        <v>2</v>
        <stp/>
        <stp>455c6c78-b97a-4aa9-9dd3-8f865bb8bd90</stp>
        <tr r="P125" s="1"/>
      </tp>
      <tp>
        <v>2</v>
        <stp/>
        <stp>0b137aad-589e-4366-b20e-d224e3a7f86e</stp>
        <tr r="F103" s="1"/>
      </tp>
      <tp>
        <v>2</v>
        <stp/>
        <stp>08019b0d-d7d1-4455-a1c8-ff5bfdaa8c2b</stp>
        <tr r="O61" s="1"/>
      </tp>
      <tp>
        <v>2</v>
        <stp/>
        <stp>3956b6fe-41cf-4cb5-99a3-464ad68eaf48</stp>
        <tr r="L112" s="1"/>
      </tp>
      <tp>
        <v>2</v>
        <stp/>
        <stp>ae6da8af-eb78-4f8e-b92c-cfd11fc70f68</stp>
        <tr r="K68" s="1"/>
      </tp>
      <tp>
        <v>2</v>
        <stp/>
        <stp>9128dd2e-6cce-49e6-8b4b-2260a82afbae</stp>
        <tr r="F151" s="1"/>
      </tp>
      <tp>
        <v>2</v>
        <stp/>
        <stp>93d5404f-a0a8-488e-9429-7400115d3980</stp>
        <tr r="L105" s="1"/>
      </tp>
    </main>
    <main first="rtdsrv_eco_721ca1a574fa49f5810a3c7bb361f0fa">
      <tp>
        <v>2</v>
        <stp/>
        <stp>ef3f3ed2-fc1a-43d9-904d-f343a002fb16</stp>
        <tr r="O64" s="1"/>
      </tp>
      <tp>
        <v>2</v>
        <stp/>
        <stp>f5cc3e68-8d57-4fd7-a705-22a5d21a2f62</stp>
        <tr r="I114" s="1"/>
      </tp>
    </main>
    <main first="rtdsrv_eco_721ca1a574fa49f5810a3c7bb361f0fa">
      <tp>
        <v>2</v>
        <stp/>
        <stp>fa01110c-7d4d-4b9b-9f69-73b1a88d91ec</stp>
        <tr r="P126" s="1"/>
      </tp>
      <tp>
        <v>2</v>
        <stp/>
        <stp>d22311e3-4d91-4fb6-87a3-f55479b68e52</stp>
        <tr r="K37" s="1"/>
      </tp>
      <tp>
        <v>2</v>
        <stp/>
        <stp>1bdc56f5-0f76-4011-91a9-dc3ca8854f4a</stp>
        <tr r="E72" s="1"/>
      </tp>
      <tp>
        <v>2</v>
        <stp/>
        <stp>08d4e8b8-2d63-41ba-8fbe-2de78de2d8d0</stp>
        <tr r="H57" s="1"/>
      </tp>
      <tp>
        <v>2</v>
        <stp/>
        <stp>c2271874-5715-44dd-a2a1-55e993c215f2</stp>
        <tr r="O113" s="1"/>
      </tp>
      <tp>
        <v>2</v>
        <stp/>
        <stp>6d5b8239-68cb-4029-9275-dffcdd94be4a</stp>
        <tr r="O79" s="1"/>
      </tp>
      <tp>
        <v>2</v>
        <stp/>
        <stp>007792f5-f091-417e-b89c-80093c34bba7</stp>
        <tr r="M75" s="1"/>
      </tp>
    </main>
    <main first="rtdsrv_eco_721ca1a574fa49f5810a3c7bb361f0fa">
      <tp>
        <v>2</v>
        <stp/>
        <stp>1865df33-6c3d-477a-8f47-2d20a391ccda</stp>
        <tr r="E111" s="1"/>
      </tp>
      <tp>
        <v>2</v>
        <stp/>
        <stp>d83d478d-660b-43b3-be86-8a8f5c448986</stp>
        <tr r="E66" s="1"/>
      </tp>
      <tp>
        <v>2</v>
        <stp/>
        <stp>ff463a8f-d7bd-45da-933d-d8a806c786b7</stp>
        <tr r="O106" s="1"/>
      </tp>
    </main>
    <main first="rtdsrv_eco_721ca1a574fa49f5810a3c7bb361f0fa">
      <tp>
        <v>2</v>
        <stp/>
        <stp>776e396c-492a-4329-8f18-44e6a98b86c1</stp>
        <tr r="O30" s="1"/>
      </tp>
      <tp>
        <v>2</v>
        <stp/>
        <stp>8342185a-25b5-402a-b238-8d02a305450d</stp>
        <tr r="F119" s="1"/>
      </tp>
    </main>
    <main first="rtdsrv_eco_721ca1a574fa49f5810a3c7bb361f0fa">
      <tp>
        <v>2</v>
        <stp/>
        <stp>f95f3142-d8b2-4cd0-b255-a1a960a32a05</stp>
        <tr r="K113" s="1"/>
      </tp>
      <tp>
        <v>2</v>
        <stp/>
        <stp>4c740e31-1edb-4ba4-ad58-352278a3e264</stp>
        <tr r="O82" s="1"/>
      </tp>
      <tp>
        <v>2</v>
        <stp/>
        <stp>614067ac-3926-4b16-bd60-f131d80fc5ca</stp>
        <tr r="I107" s="1"/>
      </tp>
      <tp>
        <v>2</v>
        <stp/>
        <stp>3c4e8178-0ba9-4862-b682-ee2afeb19a94</stp>
        <tr r="H103" s="1"/>
      </tp>
      <tp>
        <v>2</v>
        <stp/>
        <stp>a2592391-3752-4127-a3f1-7fc965c9e90d</stp>
        <tr r="J142" s="1"/>
      </tp>
      <tp>
        <v>2</v>
        <stp/>
        <stp>c29fd602-b11b-4115-89b3-a7f407fa981e</stp>
        <tr r="F141" s="1"/>
      </tp>
      <tp>
        <v>2</v>
        <stp/>
        <stp>dd74a4cc-93a4-4151-8027-ea6477d9c598</stp>
        <tr r="I127" s="1"/>
      </tp>
      <tp>
        <v>2</v>
        <stp/>
        <stp>15dcb706-1051-4001-a8bc-e9daabac129b</stp>
        <tr r="E81" s="1"/>
      </tp>
      <tp>
        <v>2</v>
        <stp/>
        <stp>926a101a-a47a-4802-9c28-ba2133123802</stp>
        <tr r="K22" s="1"/>
      </tp>
      <tp>
        <v>2</v>
        <stp/>
        <stp>7df336ed-201e-46dd-abd3-89070dec94cd</stp>
        <tr r="N159" s="1"/>
      </tp>
      <tp>
        <v>2</v>
        <stp/>
        <stp>b5fa1fd1-0042-4e38-a210-d04e6bffb1f2</stp>
        <tr r="P93" s="1"/>
      </tp>
      <tp>
        <v>2</v>
        <stp/>
        <stp>e136817d-1a64-4ac1-b30e-08cefceb7b03</stp>
        <tr r="P151" s="1"/>
      </tp>
    </main>
    <main first="rtdsrv_eco_721ca1a574fa49f5810a3c7bb361f0fa">
      <tp>
        <v>2</v>
        <stp/>
        <stp>b00ffc36-9eca-44a5-871a-d63e12542c70</stp>
        <tr r="H56" s="1"/>
      </tp>
    </main>
    <main first="rtdsrv_eco_721ca1a574fa49f5810a3c7bb361f0fa">
      <tp>
        <v>2</v>
        <stp/>
        <stp>797845e6-44b2-4a9c-ac97-ece8116ab963</stp>
        <tr r="M45" s="1"/>
      </tp>
      <tp>
        <v>2</v>
        <stp/>
        <stp>452489c5-cc70-4cfa-bdee-e833e9f1bc77</stp>
        <tr r="L41" s="1"/>
      </tp>
      <tp>
        <v>2</v>
        <stp/>
        <stp>c07659c7-8c05-48c6-9834-72345855770a</stp>
        <tr r="N160" s="1"/>
      </tp>
    </main>
    <main first="rtdsrv_eco_721ca1a574fa49f5810a3c7bb361f0fa">
      <tp>
        <v>2</v>
        <stp/>
        <stp>60710fae-8b37-4d88-a3ff-c8a4fd6ffe72</stp>
        <tr r="F53" s="1"/>
      </tp>
    </main>
    <main first="rtdsrv_eco_721ca1a574fa49f5810a3c7bb361f0fa">
      <tp>
        <v>2</v>
        <stp/>
        <stp>907f2d66-925b-49f6-a203-6d7012dc34a3</stp>
        <tr r="O124" s="1"/>
      </tp>
      <tp>
        <v>2</v>
        <stp/>
        <stp>8f6d1c16-27ce-47b6-8dcb-a8ccd727ad0d</stp>
        <tr r="M21" s="1"/>
      </tp>
    </main>
    <main first="rtdsrv_eco_721ca1a574fa49f5810a3c7bb361f0fa">
      <tp>
        <v>2</v>
        <stp/>
        <stp>deed2330-4714-4284-8db3-d7c948c6a2b5</stp>
        <tr r="M171" s="1"/>
      </tp>
    </main>
    <main first="rtdsrv_eco_721ca1a574fa49f5810a3c7bb361f0fa">
      <tp>
        <v>2</v>
        <stp/>
        <stp>b1333ec2-f077-4858-b2b7-d3492bce800f</stp>
        <tr r="O162" s="1"/>
      </tp>
      <tp>
        <v>2</v>
        <stp/>
        <stp>ac0ea55b-419b-41ca-bd36-a57ef5681926</stp>
        <tr r="K69" s="1"/>
      </tp>
    </main>
    <main first="rtdsrv_eco_721ca1a574fa49f5810a3c7bb361f0fa">
      <tp>
        <v>2</v>
        <stp/>
        <stp>3fdfc2c5-c458-4330-a04b-29da999079b4</stp>
        <tr r="G135" s="1"/>
      </tp>
    </main>
    <main first="rtdsrv_eco_721ca1a574fa49f5810a3c7bb361f0fa">
      <tp>
        <v>2</v>
        <stp/>
        <stp>49dad002-7aa7-4c60-a1c2-0a50649392d8</stp>
        <tr r="P21" s="1"/>
      </tp>
      <tp>
        <v>2</v>
        <stp/>
        <stp>89ace2a0-7054-4825-bf30-b7839446f3cf</stp>
        <tr r="N33" s="1"/>
      </tp>
      <tp>
        <v>2</v>
        <stp/>
        <stp>87e6fddf-3187-4d13-8960-9d5833afd88e</stp>
        <tr r="P57" s="1"/>
      </tp>
      <tp>
        <v>2</v>
        <stp/>
        <stp>a811b678-2f2d-4700-8fb9-1aa95cba3f61</stp>
        <tr r="K165" s="1"/>
      </tp>
      <tp>
        <v>2</v>
        <stp/>
        <stp>b7c3e323-49bc-4653-bc9a-3a281f5047bd</stp>
        <tr r="J80" s="1"/>
      </tp>
      <tp>
        <v>2</v>
        <stp/>
        <stp>5bdecbab-e3a1-4729-ada4-a5bd7086d25f</stp>
        <tr r="P143" s="1"/>
      </tp>
      <tp>
        <v>2</v>
        <stp/>
        <stp>527ed214-a4bf-4b94-9df1-d9af61794187</stp>
        <tr r="G18" s="1"/>
      </tp>
      <tp>
        <v>2</v>
        <stp/>
        <stp>f8891aa4-4e83-432c-8fc6-654b76b4cd14</stp>
        <tr r="H131" s="1"/>
      </tp>
      <tp>
        <v>2</v>
        <stp/>
        <stp>350a03f1-5bfc-4e30-be92-10f6a02b608e</stp>
        <tr r="L50" s="1"/>
      </tp>
    </main>
    <main first="rtdsrv_eco_721ca1a574fa49f5810a3c7bb361f0fa">
      <tp>
        <v>2</v>
        <stp/>
        <stp>c24a8d9b-ffbf-4af2-806a-a978dc374de2</stp>
        <tr r="K151" s="1"/>
      </tp>
      <tp>
        <v>2</v>
        <stp/>
        <stp>d3f4fc95-9e51-4bba-a39f-806dc8c8b3b7</stp>
        <tr r="O47" s="1"/>
      </tp>
      <tp>
        <v>2</v>
        <stp/>
        <stp>36b4f236-b0e9-47eb-ad99-fd7ebbcd91d3</stp>
        <tr r="I59" s="1"/>
      </tp>
    </main>
    <main first="rtdsrv_eco_721ca1a574fa49f5810a3c7bb361f0fa">
      <tp>
        <v>2</v>
        <stp/>
        <stp>aba22b60-f034-4663-a723-7e8ac03f1873</stp>
        <tr r="H101" s="1"/>
      </tp>
    </main>
    <main first="rtdsrv_eco_721ca1a574fa49f5810a3c7bb361f0fa">
      <tp>
        <v>2</v>
        <stp/>
        <stp>58dfa371-b3cc-4cbc-a5ad-3b010442b7f6</stp>
        <tr r="N147" s="1"/>
      </tp>
      <tp>
        <v>2</v>
        <stp/>
        <stp>d23f1b23-b7d7-4b0c-8194-015741e59b4f</stp>
        <tr r="F127" s="1"/>
      </tp>
      <tp>
        <v>2</v>
        <stp/>
        <stp>03b7825b-5ccf-409c-84f6-b65a753c38b2</stp>
        <tr r="L59" s="1"/>
      </tp>
      <tp>
        <v>2</v>
        <stp/>
        <stp>034f2c20-bd42-495d-b86d-90b2b9220c01</stp>
        <tr r="L128" s="1"/>
      </tp>
    </main>
    <main first="rtdsrv_eco_721ca1a574fa49f5810a3c7bb361f0fa">
      <tp>
        <v>2</v>
        <stp/>
        <stp>7ee6023c-1036-4789-a442-22558a207245</stp>
        <tr r="K109" s="1"/>
      </tp>
    </main>
    <main first="rtdsrv_eco_721ca1a574fa49f5810a3c7bb361f0fa">
      <tp>
        <v>2</v>
        <stp/>
        <stp>05e8dc35-042e-4771-ac66-e4e759d19f20</stp>
        <tr r="J49" s="1"/>
      </tp>
      <tp>
        <v>2</v>
        <stp/>
        <stp>579379fb-7824-41f6-95ec-283969ffca54</stp>
        <tr r="N94" s="1"/>
      </tp>
    </main>
    <main first="rtdsrv_eco_721ca1a574fa49f5810a3c7bb361f0fa">
      <tp>
        <v>2</v>
        <stp/>
        <stp>91c87cdf-d6c8-4885-8842-98f3fd125a0f</stp>
        <tr r="P77" s="1"/>
      </tp>
      <tp>
        <v>2</v>
        <stp/>
        <stp>1f71d0db-98d4-49bd-b4f8-f6d7ccf9c24c</stp>
        <tr r="G158" s="1"/>
      </tp>
    </main>
    <main first="rtdsrv_eco_721ca1a574fa49f5810a3c7bb361f0fa">
      <tp>
        <v>2</v>
        <stp/>
        <stp>8b146ac2-4cce-41ed-b4d1-3db3885c6a20</stp>
        <tr r="J121" s="1"/>
      </tp>
      <tp>
        <v>2</v>
        <stp/>
        <stp>86883892-120e-4573-876a-01091d96ee9d</stp>
        <tr r="I54" s="1"/>
      </tp>
    </main>
    <main first="rtdsrv_eco_721ca1a574fa49f5810a3c7bb361f0fa">
      <tp>
        <v>2</v>
        <stp/>
        <stp>1596272a-2d4f-478a-ba99-ae2b3512724b</stp>
        <tr r="I131" s="1"/>
      </tp>
      <tp>
        <v>2</v>
        <stp/>
        <stp>ac0b5006-5da7-401b-b616-e9f437ae7142</stp>
        <tr r="H100" s="1"/>
      </tp>
      <tp>
        <v>2</v>
        <stp/>
        <stp>e77a00cd-1882-498d-912f-c63f6e91b9af</stp>
        <tr r="N172" s="1"/>
      </tp>
      <tp>
        <v>2</v>
        <stp/>
        <stp>a19df9d9-57c2-46cc-be89-a7cc4bd8c958</stp>
        <tr r="N110" s="1"/>
      </tp>
    </main>
    <main first="rtdsrv_eco_721ca1a574fa49f5810a3c7bb361f0fa">
      <tp>
        <v>2</v>
        <stp/>
        <stp>51b2eb57-59fa-4242-8937-f873c71d9ba0</stp>
        <tr r="E147" s="1"/>
      </tp>
    </main>
    <main first="rtdsrv_eco_721ca1a574fa49f5810a3c7bb361f0fa">
      <tp>
        <v>2</v>
        <stp/>
        <stp>cdc9e2ed-eb24-47b0-ba9d-cf90140eab70</stp>
        <tr r="F73" s="1"/>
      </tp>
      <tp>
        <v>2</v>
        <stp/>
        <stp>6f3b1d60-cf49-4691-a710-f851bfa2a58e</stp>
        <tr r="P80" s="1"/>
      </tp>
      <tp>
        <v>2</v>
        <stp/>
        <stp>bff82a67-85ae-41f4-9d42-5cda779f0a57</stp>
        <tr r="E82" s="1"/>
      </tp>
      <tp>
        <v>2</v>
        <stp/>
        <stp>331f6af3-98f5-4c5f-9526-d03eec2cafd4</stp>
        <tr r="J131" s="1"/>
      </tp>
      <tp>
        <v>2</v>
        <stp/>
        <stp>51375870-6d6d-44e6-9655-bfd2b5890e44</stp>
        <tr r="K78" s="1"/>
      </tp>
      <tp>
        <v>2</v>
        <stp/>
        <stp>cef94a77-cd99-437e-adba-2681185a8ddc</stp>
        <tr r="H94" s="1"/>
      </tp>
      <tp>
        <v>2</v>
        <stp/>
        <stp>4a3cc797-972e-41b3-8c44-e765fca696dd</stp>
        <tr r="J21" s="1"/>
      </tp>
      <tp>
        <v>2</v>
        <stp/>
        <stp>6ee3c09a-9187-4c34-bbfd-5738539f209d</stp>
        <tr r="F20" s="1"/>
      </tp>
    </main>
    <main first="rtdsrv_eco_721ca1a574fa49f5810a3c7bb361f0fa">
      <tp>
        <v>2</v>
        <stp/>
        <stp>79cf9908-fb2a-4033-83e8-59a8a4a5272e</stp>
        <tr r="J20" s="1"/>
      </tp>
    </main>
    <main first="rtdsrv_eco_721ca1a574fa49f5810a3c7bb361f0fa">
      <tp>
        <v>2</v>
        <stp/>
        <stp>ea1c20c4-9229-4803-b049-0bcf9461a378</stp>
        <tr r="J40" s="1"/>
      </tp>
      <tp>
        <v>2</v>
        <stp/>
        <stp>59a72c67-ac12-4756-9cfd-8fd2ea633f9e</stp>
        <tr r="K139" s="1"/>
      </tp>
      <tp>
        <v>2</v>
        <stp/>
        <stp>078988e8-b1e4-47f4-9fde-810d208f868c</stp>
        <tr r="E101" s="1"/>
      </tp>
      <tp>
        <v>2</v>
        <stp/>
        <stp>1a10c6fb-65ef-477a-9f9d-a38da3d783c8</stp>
        <tr r="G69" s="1"/>
      </tp>
      <tp>
        <v>2</v>
        <stp/>
        <stp>3cccb8ec-bc0c-4b13-aa72-d1f50da48bff</stp>
        <tr r="L111" s="1"/>
      </tp>
      <tp>
        <v>2</v>
        <stp/>
        <stp>1067aed4-fe8f-4ed2-85a7-f9b027609dcc</stp>
        <tr r="O121" s="1"/>
      </tp>
      <tp>
        <v>2</v>
        <stp/>
        <stp>e0566a87-8c79-413a-a594-4e831f1e18d4</stp>
        <tr r="K147" s="1"/>
      </tp>
      <tp>
        <v>2</v>
        <stp/>
        <stp>e01174ec-8037-4d1d-851f-a1f39a24c3a9</stp>
        <tr r="O56" s="1"/>
      </tp>
      <tp>
        <v>2</v>
        <stp/>
        <stp>48fde406-da7d-48e1-a6bc-62f212184149</stp>
        <tr r="M43" s="1"/>
      </tp>
      <tp>
        <v>2</v>
        <stp/>
        <stp>41bb8cf6-2339-49f3-b21f-8aefc82e3128</stp>
        <tr r="I120" s="1"/>
      </tp>
      <tp>
        <v>2</v>
        <stp/>
        <stp>06cea318-a431-4c7c-959d-2f7763e9aae6</stp>
        <tr r="O153" s="1"/>
      </tp>
      <tp>
        <v>2</v>
        <stp/>
        <stp>73f9421f-df75-4ffa-8183-4cbad178bdbf</stp>
        <tr r="I69" s="1"/>
      </tp>
      <tp>
        <v>2</v>
        <stp/>
        <stp>b3f739db-bbd1-497e-b549-b59b56c34062</stp>
        <tr r="M59" s="1"/>
      </tp>
      <tp>
        <v>2</v>
        <stp/>
        <stp>927c4cc8-9745-42b5-8afd-84d2677a02af</stp>
        <tr r="G149" s="1"/>
      </tp>
      <tp>
        <v>2</v>
        <stp/>
        <stp>e4a8e2c3-07b0-4ee5-b78d-a7f66e56ec72</stp>
        <tr r="O99" s="1"/>
      </tp>
    </main>
    <main first="rtdsrv_eco_721ca1a574fa49f5810a3c7bb361f0fa">
      <tp>
        <v>2</v>
        <stp/>
        <stp>bf3e1622-55f9-4da2-81b4-68bc1a42cfea</stp>
        <tr r="P104" s="1"/>
      </tp>
      <tp>
        <v>2</v>
        <stp/>
        <stp>e3dec4ee-cf55-4daf-b1f4-60e19f730816</stp>
        <tr r="L171" s="1"/>
      </tp>
    </main>
    <main first="rtdsrv_eco_721ca1a574fa49f5810a3c7bb361f0fa">
      <tp>
        <v>2</v>
        <stp/>
        <stp>5be84c57-34ea-48b5-a9ea-544978be1dc3</stp>
        <tr r="J72" s="1"/>
      </tp>
    </main>
    <main first="rtdsrv_eco_721ca1a574fa49f5810a3c7bb361f0fa">
      <tp>
        <v>2</v>
        <stp/>
        <stp>7adeb8b8-7e0b-4fdc-ae86-5c86087c6e57</stp>
        <tr r="I148" s="1"/>
      </tp>
      <tp>
        <v>2</v>
        <stp/>
        <stp>ffa1c266-698a-4184-9299-40670d44008e</stp>
        <tr r="N27" s="1"/>
      </tp>
      <tp>
        <v>2</v>
        <stp/>
        <stp>1e9123e0-7f2d-4ad9-9923-2784fb8974d7</stp>
        <tr r="I92" s="1"/>
      </tp>
      <tp>
        <v>2</v>
        <stp/>
        <stp>a096c5cc-d791-4f09-9a9f-dea979530657</stp>
        <tr r="H157" s="1"/>
      </tp>
    </main>
    <main first="rtdsrv_eco_721ca1a574fa49f5810a3c7bb361f0fa">
      <tp>
        <v>2</v>
        <stp/>
        <stp>c84e7e37-d76c-467f-bee5-3ad68439bd9c</stp>
        <tr r="P22" s="1"/>
      </tp>
      <tp>
        <v>2</v>
        <stp/>
        <stp>aacb91f6-fda3-41bd-9665-2c612881f41e</stp>
        <tr r="K18" s="1"/>
      </tp>
      <tp>
        <v>2</v>
        <stp/>
        <stp>ceaccfd4-9e97-4886-85dc-f3b16b8ab213</stp>
        <tr r="F50" s="1"/>
      </tp>
      <tp>
        <v>2</v>
        <stp/>
        <stp>e685cdfb-27aa-43d1-8800-39c0d0212ca0</stp>
        <tr r="J113" s="1"/>
      </tp>
      <tp>
        <v>2</v>
        <stp/>
        <stp>5469d3df-ae32-4fed-b986-a986a14769dc</stp>
        <tr r="H45" s="1"/>
      </tp>
    </main>
    <main first="rtdsrv_eco_721ca1a574fa49f5810a3c7bb361f0fa">
      <tp>
        <v>2</v>
        <stp/>
        <stp>8a5c75ca-8468-4299-ab2a-77c0f91f4b62</stp>
        <tr r="N24" s="1"/>
      </tp>
      <tp>
        <v>2</v>
        <stp/>
        <stp>873eec6f-9bbe-42b5-91bb-a7bc6ea19cae</stp>
        <tr r="M113" s="1"/>
      </tp>
      <tp>
        <v>2</v>
        <stp/>
        <stp>19531bc8-9fa7-4c24-b0a8-58ff3792f30d</stp>
        <tr r="P15" s="1"/>
      </tp>
      <tp>
        <v>2</v>
        <stp/>
        <stp>16ae386c-1dfe-48cc-b657-21581f6365c6</stp>
        <tr r="E80" s="1"/>
      </tp>
      <tp>
        <v>2</v>
        <stp/>
        <stp>0fcafa5f-21bf-4e36-b1c0-041bdf606946</stp>
        <tr r="H172" s="1"/>
      </tp>
    </main>
    <main first="rtdsrv_eco_721ca1a574fa49f5810a3c7bb361f0fa">
      <tp>
        <v>2</v>
        <stp/>
        <stp>7948ebe2-112e-4102-8aae-4715f7c8523f</stp>
        <tr r="N139" s="1"/>
      </tp>
      <tp>
        <v>2</v>
        <stp/>
        <stp>01a2918c-a391-4dba-ac93-f64466980215</stp>
        <tr r="I108" s="1"/>
      </tp>
      <tp>
        <v>2</v>
        <stp/>
        <stp>85f832f0-c2a0-471c-8832-78caf71af072</stp>
        <tr r="P36" s="1"/>
      </tp>
    </main>
    <main first="rtdsrv_eco_721ca1a574fa49f5810a3c7bb361f0fa">
      <tp>
        <v>2</v>
        <stp/>
        <stp>6eb7ba77-40c3-41fa-b19f-24cee5d56bfa</stp>
        <tr r="J146" s="1"/>
      </tp>
      <tp>
        <v>2</v>
        <stp/>
        <stp>1fe3c444-7ca9-4c58-95e7-ac6b5404cda5</stp>
        <tr r="J39" s="1"/>
      </tp>
    </main>
    <main first="rtdsrv_eco_721ca1a574fa49f5810a3c7bb361f0fa">
      <tp>
        <v>2</v>
        <stp/>
        <stp>ddb2fadc-cac9-48b9-942a-c63051ae2a69</stp>
        <tr r="L152" s="1"/>
      </tp>
      <tp>
        <v>2</v>
        <stp/>
        <stp>e40049d5-25b7-478c-b9e0-6189048a6734</stp>
        <tr r="F56" s="1"/>
      </tp>
    </main>
    <main first="rtdsrv_eco_721ca1a574fa49f5810a3c7bb361f0fa">
      <tp>
        <v>2</v>
        <stp/>
        <stp>a1481bab-925c-4ed1-9f72-f34295d1cafe</stp>
        <tr r="L97" s="1"/>
      </tp>
      <tp>
        <v>2</v>
        <stp/>
        <stp>b0511f24-472d-450b-aad5-97e7f9b26aa7</stp>
        <tr r="J55" s="1"/>
      </tp>
      <tp>
        <v>2</v>
        <stp/>
        <stp>e096888d-9a71-4f32-8ccc-379c18822da9</stp>
        <tr r="E83" s="1"/>
      </tp>
      <tp>
        <v>2</v>
        <stp/>
        <stp>ed30e542-5a39-4559-b945-3e3f7df62cfe</stp>
        <tr r="M52" s="1"/>
      </tp>
      <tp>
        <v>2</v>
        <stp/>
        <stp>420ffe3d-4f05-477b-aab5-0873de29754b</stp>
        <tr r="H138" s="1"/>
      </tp>
    </main>
    <main first="rtdsrv_eco_721ca1a574fa49f5810a3c7bb361f0fa">
      <tp>
        <v>2</v>
        <stp/>
        <stp>594d1d6a-dbd3-4e25-a412-6eb956c78e29</stp>
        <tr r="L130" s="1"/>
      </tp>
    </main>
    <main first="rtdsrv_eco_721ca1a574fa49f5810a3c7bb361f0fa">
      <tp>
        <v>2</v>
        <stp/>
        <stp>505c3d01-806c-4a93-8309-53ad7ac3f626</stp>
        <tr r="K54" s="1"/>
      </tp>
    </main>
    <main first="rtdsrv_eco_721ca1a574fa49f5810a3c7bb361f0fa">
      <tp>
        <v>2</v>
        <stp/>
        <stp>af43f617-8507-45db-a878-bcc1507a1efc</stp>
        <tr r="K111" s="1"/>
      </tp>
      <tp>
        <v>2</v>
        <stp/>
        <stp>d3fe10ae-7921-4cb2-b398-1e0d0d526585</stp>
        <tr r="I110" s="1"/>
      </tp>
      <tp>
        <v>2</v>
        <stp/>
        <stp>a8fa9d08-2ee7-4c9b-aa02-249166306532</stp>
        <tr r="P146" s="1"/>
      </tp>
      <tp>
        <v>2</v>
        <stp/>
        <stp>1d856be6-dbdb-43f8-8669-72c68c83a6ef</stp>
        <tr r="M55" s="1"/>
      </tp>
    </main>
    <main first="rtdsrv_eco_721ca1a574fa49f5810a3c7bb361f0fa">
      <tp>
        <v>2</v>
        <stp/>
        <stp>4a6e77bc-2269-4fce-9b92-0bd0921e5c7b</stp>
        <tr r="I143" s="1"/>
      </tp>
      <tp>
        <v>2</v>
        <stp/>
        <stp>0048bde9-5fe3-417f-85de-e4b05e46690c</stp>
        <tr r="K98" s="1"/>
      </tp>
      <tp>
        <v>2</v>
        <stp/>
        <stp>19788aa0-879e-447b-a639-6a05899e9bd4</stp>
        <tr r="K128" s="1"/>
      </tp>
      <tp>
        <v>2</v>
        <stp/>
        <stp>10181e46-9d69-4b3a-8df4-115e85608dc8</stp>
        <tr r="H73" s="1"/>
      </tp>
      <tp>
        <v>2</v>
        <stp/>
        <stp>aeebb497-99d9-4f31-a9a2-070ec5d46160</stp>
        <tr r="F30" s="1"/>
      </tp>
    </main>
    <main first="rtdsrv_eco_721ca1a574fa49f5810a3c7bb361f0fa">
      <tp>
        <v>2</v>
        <stp/>
        <stp>f0bd0437-8d4a-4a02-b2b9-ab0df06d458d</stp>
        <tr r="H67" s="1"/>
      </tp>
    </main>
    <main first="rtdsrv_eco_721ca1a574fa49f5810a3c7bb361f0fa">
      <tp>
        <v>2</v>
        <stp/>
        <stp>3d48b540-7075-42dd-8d7d-28559db36b3d</stp>
        <tr r="H88" s="1"/>
      </tp>
    </main>
    <main first="rtdsrv_eco_721ca1a574fa49f5810a3c7bb361f0fa">
      <tp>
        <v>2</v>
        <stp/>
        <stp>da49f27b-bce5-4b28-9cff-38924e898964</stp>
        <tr r="O60" s="1"/>
      </tp>
      <tp>
        <v>2</v>
        <stp/>
        <stp>5ffa8d2f-e996-476b-bd4b-0eee89a7cae5</stp>
        <tr r="G54" s="1"/>
      </tp>
      <tp>
        <v>2</v>
        <stp/>
        <stp>233497e5-5d5e-489d-b3c7-758e67b6f802</stp>
        <tr r="P147" s="1"/>
      </tp>
      <tp>
        <v>2</v>
        <stp/>
        <stp>c05720e9-1fe1-4a67-9764-e5a87974a089</stp>
        <tr r="P128" s="1"/>
      </tp>
    </main>
    <main first="rtdsrv_eco_721ca1a574fa49f5810a3c7bb361f0fa">
      <tp>
        <v>2</v>
        <stp/>
        <stp>6ef308ab-89bd-48cf-998c-8156cd73ab52</stp>
        <tr r="P67" s="1"/>
      </tp>
    </main>
    <main first="rtdsrv_eco_721ca1a574fa49f5810a3c7bb361f0fa">
      <tp>
        <v>2</v>
        <stp/>
        <stp>19a74795-6e21-48df-b13b-8dae4d0d1ad7</stp>
        <tr r="O164" s="1"/>
      </tp>
    </main>
    <main first="rtdsrv_eco_721ca1a574fa49f5810a3c7bb361f0fa">
      <tp>
        <v>2</v>
        <stp/>
        <stp>14370748-45b2-483d-b29c-c4867b73506b</stp>
        <tr r="K84" s="1"/>
      </tp>
      <tp>
        <v>2</v>
        <stp/>
        <stp>a963c7a1-df81-4ead-a605-dd8f0ea34341</stp>
        <tr r="M56" s="1"/>
      </tp>
      <tp>
        <v>2</v>
        <stp/>
        <stp>68c7a9c1-f64e-4a09-90e2-dac897b34acd</stp>
        <tr r="E39" s="1"/>
      </tp>
      <tp>
        <v>2</v>
        <stp/>
        <stp>38ca5031-1ad5-46bd-bc0b-10b990b1ea56</stp>
        <tr r="K88" s="1"/>
      </tp>
    </main>
    <main first="rtdsrv_eco_721ca1a574fa49f5810a3c7bb361f0fa">
      <tp>
        <v>2</v>
        <stp/>
        <stp>710c8767-4ebb-454d-b8a1-2823eb2cba77</stp>
        <tr r="G41" s="1"/>
      </tp>
    </main>
    <main first="rtdsrv_eco_721ca1a574fa49f5810a3c7bb361f0fa">
      <tp>
        <v>2</v>
        <stp/>
        <stp>3884fef3-7e42-4d21-80d4-668cb606d3b3</stp>
        <tr r="K129" s="1"/>
      </tp>
    </main>
    <main first="rtdsrv_eco_721ca1a574fa49f5810a3c7bb361f0fa">
      <tp>
        <v>2</v>
        <stp/>
        <stp>0da3caf6-74ac-473e-9ac7-6e92e89adeab</stp>
        <tr r="G49" s="1"/>
      </tp>
      <tp>
        <v>2</v>
        <stp/>
        <stp>6930432e-1bdb-4366-a7d9-1c8ce3021507</stp>
        <tr r="N121" s="1"/>
      </tp>
      <tp>
        <v>2</v>
        <stp/>
        <stp>ff1bb819-849e-4156-834c-285b750bce1d</stp>
        <tr r="I100" s="1"/>
      </tp>
      <tp>
        <v>2</v>
        <stp/>
        <stp>7be0701e-6644-4528-9997-18b812529ca4</stp>
        <tr r="K28" s="1"/>
      </tp>
      <tp>
        <v>2</v>
        <stp/>
        <stp>d3aea550-aa5f-49a3-b706-2d7685dec931</stp>
        <tr r="H26" s="1"/>
      </tp>
      <tp>
        <v>2</v>
        <stp/>
        <stp>6503e936-0d11-4f78-8497-7b6acb7e411e</stp>
        <tr r="L90" s="1"/>
      </tp>
      <tp>
        <v>2</v>
        <stp/>
        <stp>27bb6ee7-d30c-4ee5-b22c-c855e4c531a4</stp>
        <tr r="N60" s="1"/>
      </tp>
      <tp>
        <v>2</v>
        <stp/>
        <stp>8d1d5122-f2b3-419e-9012-c93cfa6213f3</stp>
        <tr r="F32" s="1"/>
      </tp>
      <tp>
        <v>2</v>
        <stp/>
        <stp>3115ea85-21dd-4a6f-ba82-d59a1cfcdf4a</stp>
        <tr r="O27" s="1"/>
      </tp>
    </main>
    <main first="rtdsrv_eco_721ca1a574fa49f5810a3c7bb361f0fa">
      <tp>
        <v>2</v>
        <stp/>
        <stp>bfcbef06-2628-495a-869c-ddd0446dd651</stp>
        <tr r="F79" s="1"/>
      </tp>
    </main>
    <main first="rtdsrv_eco_721ca1a574fa49f5810a3c7bb361f0fa">
      <tp>
        <v>2</v>
        <stp/>
        <stp>e62e575d-e930-43fb-82c0-6915c2ed8bdf</stp>
        <tr r="K47" s="1"/>
      </tp>
    </main>
    <main first="rtdsrv_eco_721ca1a574fa49f5810a3c7bb361f0fa">
      <tp>
        <v>2</v>
        <stp/>
        <stp>82e84a4a-ade4-431b-8e38-70569f61e92e</stp>
        <tr r="H105" s="1"/>
      </tp>
      <tp>
        <v>2</v>
        <stp/>
        <stp>bfa7bad2-b43b-43d9-aa57-42a3eebce29d</stp>
        <tr r="H93" s="1"/>
      </tp>
      <tp>
        <v>2</v>
        <stp/>
        <stp>b3c32b01-7ad9-4b94-a906-042c0b81883a</stp>
        <tr r="G161" s="1"/>
      </tp>
      <tp>
        <v>2</v>
        <stp/>
        <stp>9bf984bc-a1c5-4c02-82f7-3d54f982c229</stp>
        <tr r="N30" s="1"/>
      </tp>
      <tp>
        <v>2</v>
        <stp/>
        <stp>14fac982-db7d-4e3c-a401-06b9e67536bb</stp>
        <tr r="N129" s="1"/>
      </tp>
      <tp>
        <v>2</v>
        <stp/>
        <stp>f73297f2-2814-41e9-8be0-8604272a9cec</stp>
        <tr r="M73" s="1"/>
      </tp>
      <tp>
        <v>2</v>
        <stp/>
        <stp>d6fa1187-d52a-4058-9850-1ee65e05db57</stp>
        <tr r="L170" s="1"/>
      </tp>
      <tp>
        <v>2</v>
        <stp/>
        <stp>c8985cef-14d3-4fd2-b571-316a5dc0b658</stp>
        <tr r="E68" s="1"/>
      </tp>
      <tp>
        <v>2</v>
        <stp/>
        <stp>efb6e545-eac7-48fc-968e-2a1c9dbecd76</stp>
        <tr r="L148" s="1"/>
      </tp>
      <tp>
        <v>2</v>
        <stp/>
        <stp>c1f53889-6bd8-4aad-9165-169ad2427e28</stp>
        <tr r="G147" s="1"/>
      </tp>
      <tp>
        <v>2</v>
        <stp/>
        <stp>ecbd7213-f0e1-407a-8306-6966a0d6cc09</stp>
        <tr r="K81" s="1"/>
      </tp>
      <tp>
        <v>2</v>
        <stp/>
        <stp>41414c15-5ff3-4669-ad99-7894b01f3ce2</stp>
        <tr r="E88" s="1"/>
      </tp>
      <tp>
        <v>2</v>
        <stp/>
        <stp>6f877255-a9bb-4d41-8823-1592f89d1705</stp>
        <tr r="L70" s="1"/>
      </tp>
    </main>
    <main first="rtdsrv_eco_721ca1a574fa49f5810a3c7bb361f0fa">
      <tp>
        <v>2</v>
        <stp/>
        <stp>a418142f-9e91-4117-bf50-9a180ac16708</stp>
        <tr r="L21" s="1"/>
      </tp>
      <tp>
        <v>2</v>
        <stp/>
        <stp>5b23f76a-ec55-4593-83f3-891a52e0db48</stp>
        <tr r="G134" s="1"/>
      </tp>
      <tp>
        <v>2</v>
        <stp/>
        <stp>a1c68540-8d5d-4387-b1a3-137dc151cd6d</stp>
        <tr r="O98" s="1"/>
      </tp>
    </main>
    <main first="rtdsrv_eco_721ca1a574fa49f5810a3c7bb361f0fa">
      <tp>
        <v>2</v>
        <stp/>
        <stp>be9958ad-9f17-4368-a5f3-a894677e696c</stp>
        <tr r="H112" s="1"/>
      </tp>
      <tp>
        <v>2</v>
        <stp/>
        <stp>b7f59315-9478-495c-9301-05506ac5f664</stp>
        <tr r="O84" s="1"/>
      </tp>
      <tp>
        <v>2</v>
        <stp/>
        <stp>59dd2c2b-e9dc-4b66-a9fa-6e9217a101da</stp>
        <tr r="N140" s="1"/>
      </tp>
      <tp>
        <v>2</v>
        <stp/>
        <stp>642cf00b-6a72-4749-b2ef-e3088b2a2352</stp>
        <tr r="E159" s="1"/>
      </tp>
    </main>
    <main first="rtdsrv_eco_721ca1a574fa49f5810a3c7bb361f0fa">
      <tp>
        <v>2</v>
        <stp/>
        <stp>e834d776-8d7b-43f3-b9fe-3e10c249d920</stp>
        <tr r="N166" s="1"/>
      </tp>
      <tp>
        <v>2</v>
        <stp/>
        <stp>c062c97d-5e86-4e31-afc1-1e2bb71570e6</stp>
        <tr r="G160" s="1"/>
      </tp>
      <tp>
        <v>2</v>
        <stp/>
        <stp>13037900-6ade-44dc-b267-893eaee9f93f</stp>
        <tr r="H41" s="1"/>
      </tp>
      <tp>
        <v>2</v>
        <stp/>
        <stp>09e8f549-9483-4b65-8722-94e66973b362</stp>
        <tr r="G77" s="1"/>
      </tp>
      <tp>
        <v>2</v>
        <stp/>
        <stp>84f92132-1b1a-4e03-b7bb-e9152d6214ad</stp>
        <tr r="F21" s="1"/>
      </tp>
      <tp>
        <v>2</v>
        <stp/>
        <stp>2ffa2894-0544-44c4-ac29-9a0ed21e97b2</stp>
        <tr r="P18" s="1"/>
      </tp>
      <tp>
        <v>2</v>
        <stp/>
        <stp>68452f6e-f966-4118-aea9-e974156c0a2d</stp>
        <tr r="N80" s="1"/>
      </tp>
      <tp>
        <v>2</v>
        <stp/>
        <stp>0ee8ff36-8efc-4c28-8d2f-7f95b9edcb80</stp>
        <tr r="L83" s="1"/>
      </tp>
      <tp>
        <v>2</v>
        <stp/>
        <stp>4c6301cb-c261-4217-bdb9-016d5adbf9c4</stp>
        <tr r="M80" s="1"/>
      </tp>
    </main>
    <main first="rtdsrv_eco_721ca1a574fa49f5810a3c7bb361f0fa">
      <tp>
        <v>2</v>
        <stp/>
        <stp>6dd8982f-7a79-43b6-a6b9-cf0c7aad6539</stp>
        <tr r="F87" s="1"/>
      </tp>
      <tp>
        <v>2</v>
        <stp/>
        <stp>b4b4a83e-58d1-4af7-8425-b3f6937621ab</stp>
        <tr r="H79" s="1"/>
      </tp>
      <tp>
        <v>2</v>
        <stp/>
        <stp>b71bbc53-6835-431a-baf8-87fe2971cf85</stp>
        <tr r="L122" s="1"/>
      </tp>
      <tp>
        <v>2</v>
        <stp/>
        <stp>d762f41c-04c3-4ce0-9f82-c4715d866fc6</stp>
        <tr r="E64" s="1"/>
      </tp>
      <tp>
        <v>2</v>
        <stp/>
        <stp>989ce4a8-3d1e-42a5-865d-74ce06a5d017</stp>
        <tr r="M69" s="1"/>
      </tp>
      <tp>
        <v>2</v>
        <stp/>
        <stp>d70e801a-892a-484a-87ab-c8230836220c</stp>
        <tr r="H61" s="1"/>
      </tp>
      <tp>
        <v>2</v>
        <stp/>
        <stp>5a6a237e-f6b6-47d9-abca-185cc9191b92</stp>
        <tr r="O15" s="1"/>
      </tp>
    </main>
    <main first="rtdsrv_eco_721ca1a574fa49f5810a3c7bb361f0fa">
      <tp>
        <v>2</v>
        <stp/>
        <stp>ae5e420c-1f07-4df6-a1da-e1cb4100797b</stp>
        <tr r="L52" s="1"/>
      </tp>
      <tp>
        <v>2</v>
        <stp/>
        <stp>d37bc09b-9eb5-42db-9dd4-e2379a37db98</stp>
        <tr r="J18" s="1"/>
      </tp>
    </main>
    <main first="rtdsrv_eco_721ca1a574fa49f5810a3c7bb361f0fa">
      <tp>
        <v>2</v>
        <stp/>
        <stp>cde0a519-4511-4c17-b003-36ee6a4f88df</stp>
        <tr r="F98" s="1"/>
      </tp>
      <tp>
        <v>2</v>
        <stp/>
        <stp>c25e0b3a-3117-4209-89a6-f56ef1b06222</stp>
        <tr r="F135" s="1"/>
      </tp>
      <tp>
        <v>2</v>
        <stp/>
        <stp>8fd0d989-6845-4556-8a34-66e1ecaa2402</stp>
        <tr r="L31" s="1"/>
      </tp>
      <tp>
        <v>2</v>
        <stp/>
        <stp>c78dd75d-61bb-4d6b-8cc1-2d8f18e5ff46</stp>
        <tr r="F9" s="3"/>
      </tp>
    </main>
    <main first="rtdsrv_eco_721ca1a574fa49f5810a3c7bb361f0fa">
      <tp>
        <v>2</v>
        <stp/>
        <stp>78f3d67f-bc65-4966-9142-7f7e26e1f307</stp>
        <tr r="N74" s="1"/>
      </tp>
      <tp>
        <v>2</v>
        <stp/>
        <stp>15777c78-67d3-4fb2-bc2b-3dd6506049e0</stp>
        <tr r="F129" s="1"/>
      </tp>
      <tp>
        <v>2</v>
        <stp/>
        <stp>f7edbd53-f301-4946-b797-a7341d79cd30</stp>
        <tr r="P25" s="1"/>
      </tp>
    </main>
    <main first="rtdsrv_eco_721ca1a574fa49f5810a3c7bb361f0fa">
      <tp>
        <v>2</v>
        <stp/>
        <stp>5fdff315-b11d-46b5-843c-81c2b426c958</stp>
        <tr r="P91" s="1"/>
      </tp>
    </main>
    <main first="rtdsrv_eco_721ca1a574fa49f5810a3c7bb361f0fa">
      <tp>
        <v>2</v>
        <stp/>
        <stp>356cec24-20ac-4fa4-a341-68ee05d50ddb</stp>
        <tr r="G130" s="1"/>
      </tp>
      <tp>
        <v>2</v>
        <stp/>
        <stp>982df7bc-2399-4390-9021-23d6517990a8</stp>
        <tr r="F80" s="1"/>
      </tp>
      <tp>
        <v>2</v>
        <stp/>
        <stp>83ea575e-769c-490c-870b-5168ce69f9dd</stp>
        <tr r="K134" s="1"/>
      </tp>
      <tp>
        <v>2</v>
        <stp/>
        <stp>23cfae92-c618-4438-b1e8-36256c104065</stp>
        <tr r="H83" s="1"/>
      </tp>
      <tp>
        <v>2</v>
        <stp/>
        <stp>b42f001e-8c19-4166-923e-8b5f1b4064e4</stp>
        <tr r="M100" s="1"/>
      </tp>
      <tp>
        <v>2</v>
        <stp/>
        <stp>cb6debc8-5808-46bc-ba9f-755ccd5ee35f</stp>
        <tr r="M27" s="1"/>
      </tp>
      <tp>
        <v>2</v>
        <stp/>
        <stp>d09f1ecd-517d-4082-807e-afe6d64db8a4</stp>
        <tr r="F54" s="1"/>
      </tp>
      <tp>
        <v>2</v>
        <stp/>
        <stp>a7b2eb67-9b9e-4cff-bf7d-ce92d14bcda7</stp>
        <tr r="K93" s="1"/>
      </tp>
      <tp>
        <v>2</v>
        <stp/>
        <stp>85b9eddc-f4af-4808-a656-b57cc7855544</stp>
        <tr r="E74" s="1"/>
      </tp>
      <tp>
        <v>2</v>
        <stp/>
        <stp>2df4bbe8-adc2-48f4-9f67-d25e799cfcc8</stp>
        <tr r="O103" s="1"/>
      </tp>
      <tp>
        <v>2</v>
        <stp/>
        <stp>59c763d7-911b-4b1c-a293-fd612469549a</stp>
        <tr r="P59" s="1"/>
      </tp>
      <tp>
        <v>2</v>
        <stp/>
        <stp>c05d3a9b-5eca-47b4-8085-361701dd1b40</stp>
        <tr r="P26" s="1"/>
      </tp>
    </main>
    <main first="rtdsrv_eco_721ca1a574fa49f5810a3c7bb361f0fa">
      <tp>
        <v>2</v>
        <stp/>
        <stp>1d7bc862-ab91-407d-bf80-4e91b0bd7929</stp>
        <tr r="M42" s="1"/>
      </tp>
    </main>
    <main first="rtdsrv_eco_721ca1a574fa49f5810a3c7bb361f0fa">
      <tp>
        <v>2</v>
        <stp/>
        <stp>b9d305a4-a01a-497f-8214-9b4a1b31070c</stp>
        <tr r="I146" s="1"/>
      </tp>
    </main>
    <main first="rtdsrv_eco_721ca1a574fa49f5810a3c7bb361f0fa">
      <tp>
        <v>2</v>
        <stp/>
        <stp>4459c4db-5563-4983-873c-844ea5739929</stp>
        <tr r="I89" s="1"/>
      </tp>
      <tp>
        <v>2</v>
        <stp/>
        <stp>4657bf36-9b9a-486b-9b27-1cc6daec76c8</stp>
        <tr r="N44" s="1"/>
      </tp>
      <tp>
        <v>2</v>
        <stp/>
        <stp>5fb672ff-97e3-4a0b-b223-d9adb0fc391f</stp>
        <tr r="K52" s="1"/>
      </tp>
      <tp>
        <v>2</v>
        <stp/>
        <stp>889bddff-a542-4e65-9b49-2a97bae8a198</stp>
        <tr r="N32" s="1"/>
      </tp>
      <tp>
        <v>2</v>
        <stp/>
        <stp>78156d4b-ce14-43f6-a092-070f18be7270</stp>
        <tr r="G76" s="1"/>
      </tp>
      <tp>
        <v>2</v>
        <stp/>
        <stp>294b2ec7-a953-4c0f-add5-2a908d3077fb</stp>
        <tr r="H71" s="1"/>
      </tp>
      <tp>
        <v>2</v>
        <stp/>
        <stp>a6c9956b-6604-48b9-90d1-70f3dd67316c</stp>
        <tr r="L29" s="1"/>
      </tp>
      <tp>
        <v>2</v>
        <stp/>
        <stp>edd637ee-ec87-4196-9dba-0f5fc1b5a8a7</stp>
        <tr r="J90" s="1"/>
      </tp>
    </main>
    <main first="rtdsrv_eco_721ca1a574fa49f5810a3c7bb361f0fa">
      <tp>
        <v>2</v>
        <stp/>
        <stp>fc59b98c-a40b-4648-bdd7-c82f3a83336b</stp>
        <tr r="N122" s="1"/>
      </tp>
    </main>
    <main first="rtdsrv_eco_721ca1a574fa49f5810a3c7bb361f0fa">
      <tp>
        <v>2</v>
        <stp/>
        <stp>00302138-9071-4b7a-9128-eadd04f5839d</stp>
        <tr r="O57" s="1"/>
      </tp>
      <tp>
        <v>2</v>
        <stp/>
        <stp>c7d9c3cd-6ab4-48bb-87d5-1b46bc1a58e5</stp>
        <tr r="J27" s="1"/>
      </tp>
      <tp>
        <v>2</v>
        <stp/>
        <stp>8e2bc609-8c86-4c4a-b2cc-16e74144cccf</stp>
        <tr r="L38" s="1"/>
      </tp>
    </main>
    <main first="rtdsrv_eco_721ca1a574fa49f5810a3c7bb361f0fa">
      <tp>
        <v>2</v>
        <stp/>
        <stp>24de0271-77d4-43cd-a1c5-19c8123ab01e</stp>
        <tr r="P109" s="1"/>
      </tp>
      <tp>
        <v>2</v>
        <stp/>
        <stp>dc89a508-58ff-43dd-9e8b-a28a641e075d</stp>
        <tr r="P138" s="1"/>
      </tp>
      <tp>
        <v>2</v>
        <stp/>
        <stp>bb0e448a-1724-4958-b42d-1ccd544244be</stp>
        <tr r="M51" s="1"/>
      </tp>
      <tp>
        <v>2</v>
        <stp/>
        <stp>8c45fc98-a037-4672-92b0-924638ff9507</stp>
        <tr r="L77" s="1"/>
      </tp>
      <tp>
        <v>2</v>
        <stp/>
        <stp>5e6a890c-6fa1-4e68-ace5-363c0908d69a</stp>
        <tr r="L123" s="1"/>
      </tp>
    </main>
    <main first="rtdsrv_eco_721ca1a574fa49f5810a3c7bb361f0fa">
      <tp>
        <v>2</v>
        <stp/>
        <stp>8ba76fbd-a32b-4535-9538-2921a5e47a39</stp>
        <tr r="M41" s="1"/>
      </tp>
      <tp>
        <v>2</v>
        <stp/>
        <stp>bbe81f35-f89a-45fc-bf10-150fd8a513cc</stp>
        <tr r="N152" s="1"/>
      </tp>
      <tp>
        <v>2</v>
        <stp/>
        <stp>6fb0e8b8-7794-44dd-8a2f-35fb43b2c78a</stp>
        <tr r="G91" s="1"/>
      </tp>
    </main>
    <main first="rtdsrv_eco_721ca1a574fa49f5810a3c7bb361f0fa">
      <tp>
        <v>2</v>
        <stp/>
        <stp>9f65f85b-532e-44a2-b727-0451b3babb8b</stp>
        <tr r="G151" s="1"/>
      </tp>
      <tp>
        <v>2</v>
        <stp/>
        <stp>f4ac553f-155f-4449-940f-aa64cc9c15f7</stp>
        <tr r="E146" s="1"/>
      </tp>
    </main>
    <main first="rtdsrv_eco_721ca1a574fa49f5810a3c7bb361f0fa">
      <tp>
        <v>2</v>
        <stp/>
        <stp>485371a4-e990-443a-bbf6-40a29f96c3e3</stp>
        <tr r="K67" s="1"/>
      </tp>
    </main>
    <main first="rtdsrv_eco_721ca1a574fa49f5810a3c7bb361f0fa">
      <tp>
        <v>2</v>
        <stp/>
        <stp>c68b8c9e-f9ae-490e-904e-fd4f0987716c</stp>
        <tr r="F57" s="1"/>
      </tp>
      <tp>
        <v>2</v>
        <stp/>
        <stp>36f2222e-90f3-426f-bb2b-6ba5ac171f14</stp>
        <tr r="I47" s="1"/>
      </tp>
      <tp>
        <v>2</v>
        <stp/>
        <stp>e4da4532-b9eb-4d17-8230-986b3478ae8a</stp>
        <tr r="L48" s="1"/>
      </tp>
    </main>
    <main first="rtdsrv_eco_721ca1a574fa49f5810a3c7bb361f0fa">
      <tp>
        <v>2</v>
        <stp/>
        <stp>b827095c-80d4-4ae6-9120-0318940e14cf</stp>
        <tr r="F84" s="1"/>
      </tp>
      <tp>
        <v>2</v>
        <stp/>
        <stp>aa07616e-c96e-4203-a584-9d22fc9d51cf</stp>
        <tr r="O127" s="1"/>
      </tp>
    </main>
    <main first="rtdsrv_eco_721ca1a574fa49f5810a3c7bb361f0fa">
      <tp>
        <v>2</v>
        <stp/>
        <stp>61ee5489-495b-473d-8e14-431ada7db85b</stp>
        <tr r="L100" s="1"/>
      </tp>
      <tp>
        <v>2</v>
        <stp/>
        <stp>5003def7-1240-4476-ba4c-6dd035e059ee</stp>
        <tr r="M48" s="1"/>
      </tp>
    </main>
    <main first="rtdsrv_eco_721ca1a574fa49f5810a3c7bb361f0fa">
      <tp>
        <v>2</v>
        <stp/>
        <stp>bef5d97d-6cc0-464e-8d00-e466812924f9</stp>
        <tr r="M125" s="1"/>
      </tp>
      <tp>
        <v>2</v>
        <stp/>
        <stp>5cf93e3b-cdfc-499e-bce9-fa4df89f82e3</stp>
        <tr r="L26" s="1"/>
      </tp>
      <tp>
        <v>2</v>
        <stp/>
        <stp>2d62b7a0-78ce-4b42-94d3-c78d692ad26c</stp>
        <tr r="H78" s="1"/>
      </tp>
      <tp>
        <v>2</v>
        <stp/>
        <stp>6d6682f1-f921-4ed6-8db5-3bf6a19979c9</stp>
        <tr r="J160" s="1"/>
      </tp>
    </main>
    <main first="rtdsrv_eco_721ca1a574fa49f5810a3c7bb361f0fa">
      <tp>
        <v>2</v>
        <stp/>
        <stp>c7303752-e6a2-4e16-9425-150dac2249f7</stp>
        <tr r="J87" s="1"/>
      </tp>
    </main>
    <main first="rtdsrv_eco_721ca1a574fa49f5810a3c7bb361f0fa">
      <tp>
        <v>2</v>
        <stp/>
        <stp>b35c1492-3b71-48e9-8517-86cd0456c03b</stp>
        <tr r="J58" s="1"/>
      </tp>
      <tp>
        <v>2</v>
        <stp/>
        <stp>a9f44808-5dd3-4e8a-8dc8-b2c218fef233</stp>
        <tr r="F46" s="1"/>
      </tp>
    </main>
    <main first="rtdsrv_eco_721ca1a574fa49f5810a3c7bb361f0fa">
      <tp>
        <v>2</v>
        <stp/>
        <stp>450819e3-c25e-4a50-aae1-8d8042c16b0f</stp>
        <tr r="K99" s="1"/>
      </tp>
    </main>
    <main first="rtdsrv_eco_721ca1a574fa49f5810a3c7bb361f0fa">
      <tp>
        <v>2</v>
        <stp/>
        <stp>2950b992-f879-4133-bf8d-50894aef1261</stp>
        <tr r="K159" s="1"/>
      </tp>
      <tp>
        <v>2</v>
        <stp/>
        <stp>8af7599b-74c9-42cf-895b-6db36ef35350</stp>
        <tr r="I154" s="1"/>
      </tp>
      <tp>
        <v>2</v>
        <stp/>
        <stp>8429529d-a491-4d5c-809e-b34d69e14934</stp>
        <tr r="I51" s="1"/>
      </tp>
      <tp>
        <v>2</v>
        <stp/>
        <stp>be89adf9-3e23-4992-9395-51b9b5dc731b</stp>
        <tr r="E36" s="1"/>
      </tp>
    </main>
    <main first="rtdsrv_eco_721ca1a574fa49f5810a3c7bb361f0fa">
      <tp>
        <v>2</v>
        <stp/>
        <stp>b5ccf500-924c-44ca-87a2-8333be202aed</stp>
        <tr r="O23" s="1"/>
      </tp>
    </main>
    <main first="rtdsrv_eco_721ca1a574fa49f5810a3c7bb361f0fa">
      <tp>
        <v>2</v>
        <stp/>
        <stp>32929e30-ba16-4b79-aa1a-4881035a1802</stp>
        <tr r="J140" s="1"/>
      </tp>
      <tp>
        <v>2</v>
        <stp/>
        <stp>34028216-14e6-4099-861f-db629e7756e0</stp>
        <tr r="O65" s="1"/>
      </tp>
    </main>
    <main first="rtdsrv_eco_721ca1a574fa49f5810a3c7bb361f0fa">
      <tp>
        <v>2</v>
        <stp/>
        <stp>47affe5d-0c88-4164-9791-c5cbc278cff7</stp>
        <tr r="O137" s="1"/>
      </tp>
    </main>
    <main first="rtdsrv_eco_721ca1a574fa49f5810a3c7bb361f0fa">
      <tp>
        <v>2</v>
        <stp/>
        <stp>9cf98f65-9c4e-4450-bfce-f4107ea96034</stp>
        <tr r="J138" s="1"/>
      </tp>
    </main>
    <main first="rtdsrv_eco_721ca1a574fa49f5810a3c7bb361f0fa">
      <tp>
        <v>2</v>
        <stp/>
        <stp>c7c442c6-8e80-4e2d-8c0b-c2c29ec4005b</stp>
        <tr r="K50" s="1"/>
      </tp>
      <tp>
        <v>2</v>
        <stp/>
        <stp>f7a817c7-9125-46f6-942e-a26aed633ed7</stp>
        <tr r="E25" s="1"/>
      </tp>
      <tp>
        <v>2</v>
        <stp/>
        <stp>543054e9-edbf-4663-bed1-ea53ee330868</stp>
        <tr r="J31" s="1"/>
      </tp>
      <tp>
        <v>2</v>
        <stp/>
        <stp>500ecbf8-4331-4a72-9a9e-27fcc6fefb32</stp>
        <tr r="H24" s="1"/>
      </tp>
      <tp>
        <v>2</v>
        <stp/>
        <stp>b059b8bd-b123-4434-a62f-4e22a609a113</stp>
        <tr r="H66" s="1"/>
      </tp>
      <tp>
        <v>2</v>
        <stp/>
        <stp>202aac16-af08-479a-835f-c35eac339866</stp>
        <tr r="L46" s="1"/>
      </tp>
      <tp>
        <v>2</v>
        <stp/>
        <stp>4a442f4d-9223-40df-b426-7d3133feb3b3</stp>
        <tr r="I26" s="1"/>
      </tp>
    </main>
    <main first="rtdsrv_eco_721ca1a574fa49f5810a3c7bb361f0fa">
      <tp>
        <v>2</v>
        <stp/>
        <stp>dbcb99e4-dd9a-4784-a39a-6da45ac6492a</stp>
        <tr r="K72" s="1"/>
      </tp>
      <tp>
        <v>2</v>
        <stp/>
        <stp>e6af02bc-84bc-4b5c-bc6b-1fba41007073</stp>
        <tr r="O21" s="1"/>
      </tp>
      <tp>
        <v>2</v>
        <stp/>
        <stp>984bc468-b452-43b5-a879-8bf09593d5a8</stp>
        <tr r="M15" s="1"/>
      </tp>
      <tp>
        <v>2</v>
        <stp/>
        <stp>dd966861-a15d-4984-a018-76c83c2a4cf1</stp>
        <tr r="H113" s="1"/>
      </tp>
      <tp>
        <v>2</v>
        <stp/>
        <stp>38a57a30-2090-4cb5-a2ce-b13756f764c4</stp>
        <tr r="E113" s="1"/>
      </tp>
      <tp>
        <v>2</v>
        <stp/>
        <stp>a81b5aa9-24d9-4c80-8cc7-a7a951158022</stp>
        <tr r="E153" s="1"/>
      </tp>
      <tp>
        <v>2</v>
        <stp/>
        <stp>54132131-5cb4-4100-b02c-8c2318844ff0</stp>
        <tr r="E99" s="1"/>
      </tp>
      <tp>
        <v>2</v>
        <stp/>
        <stp>224ee82b-d232-4f63-b678-870296399da1</stp>
        <tr r="J158" s="1"/>
      </tp>
    </main>
    <main first="rtdsrv_eco_721ca1a574fa49f5810a3c7bb361f0fa">
      <tp>
        <v>2</v>
        <stp/>
        <stp>fc61d543-30f8-45de-b14c-1f904dc449d2</stp>
        <tr r="F40" s="1"/>
      </tp>
    </main>
    <main first="rtdsrv_eco_721ca1a574fa49f5810a3c7bb361f0fa">
      <tp>
        <v>2</v>
        <stp/>
        <stp>d00b4a98-e69f-424f-9167-a66dc9eafd40</stp>
        <tr r="O73" s="1"/>
      </tp>
    </main>
    <main first="rtdsrv_eco_721ca1a574fa49f5810a3c7bb361f0fa">
      <tp>
        <v>2</v>
        <stp/>
        <stp>0a86d312-9b2e-45c3-9af2-993598adb0ff</stp>
        <tr r="N26" s="1"/>
      </tp>
      <tp>
        <v>2</v>
        <stp/>
        <stp>74bc797f-b2f6-40f4-89aa-17869c73badc</stp>
        <tr r="G129" s="1"/>
      </tp>
      <tp>
        <v>2</v>
        <stp/>
        <stp>9591295d-00c3-4b6b-8376-6e676f76cef1</stp>
        <tr r="I45" s="1"/>
      </tp>
    </main>
    <main first="rtdsrv_eco_721ca1a574fa49f5810a3c7bb361f0fa">
      <tp>
        <v>2</v>
        <stp/>
        <stp>f1db3919-64af-4533-b4a9-8d3f6b7b5e11</stp>
        <tr r="E45" s="1"/>
      </tp>
      <tp>
        <v>2</v>
        <stp/>
        <stp>a0254ada-846c-46e6-8219-ae872a0a5e96</stp>
        <tr r="H141" s="1"/>
      </tp>
      <tp>
        <v>2</v>
        <stp/>
        <stp>c3323187-8ef6-441a-9764-28c6485acbf7</stp>
        <tr r="G26" s="1"/>
      </tp>
      <tp>
        <v>2</v>
        <stp/>
        <stp>c3cbd073-56e5-4335-8d78-af7bfdae59f0</stp>
        <tr r="N107" s="1"/>
      </tp>
      <tp>
        <v>2</v>
        <stp/>
        <stp>63dbc521-2f22-498f-8c16-891f349b5ad5</stp>
        <tr r="M152" s="1"/>
      </tp>
      <tp>
        <v>2</v>
        <stp/>
        <stp>e3ec88ff-50d3-4870-bc84-5396334849a4</stp>
        <tr r="E61" s="1"/>
      </tp>
      <tp>
        <v>2</v>
        <stp/>
        <stp>3213fde1-a484-47bf-932b-ad94c0c3a803</stp>
        <tr r="O148" s="1"/>
      </tp>
    </main>
    <main first="rtdsrv_eco_721ca1a574fa49f5810a3c7bb361f0fa">
      <tp>
        <v>2</v>
        <stp/>
        <stp>e9832476-a602-4bc6-b15d-0c407690e570</stp>
        <tr r="M142" s="1"/>
      </tp>
      <tp>
        <v>2</v>
        <stp/>
        <stp>fd79d0cd-d055-4bdb-82fa-24f2477e083e</stp>
        <tr r="O43" s="1"/>
      </tp>
    </main>
    <main first="rtdsrv_eco_721ca1a574fa49f5810a3c7bb361f0fa">
      <tp>
        <v>2</v>
        <stp/>
        <stp>23a56c77-d0c0-40ec-a3cf-8ee828469f6c</stp>
        <tr r="E122" s="1"/>
      </tp>
      <tp>
        <v>2</v>
        <stp/>
        <stp>bfff585b-e327-400f-8044-76ae8d36e4bd</stp>
        <tr r="G146" s="1"/>
      </tp>
      <tp>
        <v>2</v>
        <stp/>
        <stp>c2f8cf7b-8d4d-4dbd-b1cc-00cfae7d01f7</stp>
        <tr r="H77" s="1"/>
      </tp>
      <tp>
        <v>2</v>
        <stp/>
        <stp>593858fc-4c94-4aa8-af04-942d426c64b8</stp>
        <tr r="G24" s="1"/>
      </tp>
    </main>
    <main first="rtdsrv_eco_721ca1a574fa49f5810a3c7bb361f0fa">
      <tp>
        <v>2</v>
        <stp/>
        <stp>76b7874c-437d-40c0-8588-c2491f4c6f80</stp>
        <tr r="N112" s="1"/>
      </tp>
    </main>
    <main first="rtdsrv_eco_721ca1a574fa49f5810a3c7bb361f0fa">
      <tp>
        <v>2</v>
        <stp/>
        <stp>0201d819-bffa-44ae-ba70-ed110d46257f</stp>
        <tr r="P78" s="1"/>
      </tp>
      <tp>
        <v>2</v>
        <stp/>
        <stp>bda639e6-0d32-4a6b-9384-782f5302c341</stp>
        <tr r="F130" s="1"/>
      </tp>
      <tp>
        <v>2</v>
        <stp/>
        <stp>2c7ea46d-91b9-4bc6-8261-7eac3603922c</stp>
        <tr r="M88" s="1"/>
      </tp>
      <tp>
        <v>2</v>
        <stp/>
        <stp>32bbe0f4-71d4-4166-a754-bb71e9fe1b2b</stp>
        <tr r="F31" s="1"/>
      </tp>
      <tp>
        <v>2</v>
        <stp/>
        <stp>9a3d4ce5-83ea-4684-8e3a-eb70ccda3350</stp>
        <tr r="G105" s="1"/>
      </tp>
      <tp>
        <v>2</v>
        <stp/>
        <stp>fea923f4-45c1-49bb-8ab1-f901fa1ec5af</stp>
        <tr r="O165" s="1"/>
      </tp>
    </main>
    <main first="rtdsrv_eco_721ca1a574fa49f5810a3c7bb361f0fa">
      <tp>
        <v>2</v>
        <stp/>
        <stp>d300667b-9eec-4b36-b669-dffa50302e1a</stp>
        <tr r="F120" s="1"/>
      </tp>
      <tp>
        <v>2</v>
        <stp/>
        <stp>05f9604b-88e5-49a0-9bee-bdd8d40627d1</stp>
        <tr r="M23" s="1"/>
      </tp>
      <tp>
        <v>2</v>
        <stp/>
        <stp>86115369-c740-47f9-aa7c-b3d49b008683</stp>
        <tr r="H80" s="1"/>
      </tp>
      <tp>
        <v>2</v>
        <stp/>
        <stp>10514051-9c43-4006-8d9b-a805749ec570</stp>
        <tr r="F157" s="1"/>
      </tp>
      <tp>
        <v>2</v>
        <stp/>
        <stp>90f6b69f-1618-4d94-8eb6-ff55a1bc5977</stp>
        <tr r="F139" s="1"/>
      </tp>
      <tp>
        <v>2</v>
        <stp/>
        <stp>0ff56870-f50d-4791-8f47-8927e3e06882</stp>
        <tr r="L161" s="1"/>
      </tp>
      <tp>
        <v>2</v>
        <stp/>
        <stp>a048e814-ff12-4a6e-854a-3467430e2793</stp>
        <tr r="H149" s="1"/>
      </tp>
      <tp>
        <v>2</v>
        <stp/>
        <stp>b9a69f1b-280e-4e48-a5a0-a9bef113f366</stp>
        <tr r="N51" s="1"/>
      </tp>
    </main>
    <main first="rtdsrv_eco_721ca1a574fa49f5810a3c7bb361f0fa">
      <tp>
        <v>2</v>
        <stp/>
        <stp>1a8b8820-70b8-4041-91f5-64f3813ae3b7</stp>
        <tr r="I83" s="1"/>
      </tp>
      <tp>
        <v>2</v>
        <stp/>
        <stp>417a719b-c652-43ca-a392-9270c22c4466</stp>
        <tr r="G99" s="1"/>
      </tp>
      <tp>
        <v>2</v>
        <stp/>
        <stp>5c2d5a81-543c-4b18-8be3-383dbedcd8ca</stp>
        <tr r="G47" s="1"/>
      </tp>
      <tp>
        <v>2</v>
        <stp/>
        <stp>1d279206-af4e-446c-831c-5be000b95861</stp>
        <tr r="M89" s="1"/>
      </tp>
      <tp>
        <v>2</v>
        <stp/>
        <stp>4fd958ef-f422-4a31-9463-5bf1dd75a6a2</stp>
        <tr r="N82" s="1"/>
      </tp>
    </main>
    <main first="rtdsrv_eco_721ca1a574fa49f5810a3c7bb361f0fa">
      <tp>
        <v>2</v>
        <stp/>
        <stp>918e4b02-e0d8-4c64-9487-5ad666ea7b95</stp>
        <tr r="G139" s="1"/>
      </tp>
      <tp>
        <v>2</v>
        <stp/>
        <stp>aa19821e-339b-4677-b77f-08d592780e16</stp>
        <tr r="G85" s="1"/>
      </tp>
      <tp>
        <v>2</v>
        <stp/>
        <stp>2be069fa-c7a6-4bca-a650-2d3ba5640263</stp>
        <tr r="N46" s="1"/>
      </tp>
      <tp>
        <v>2</v>
        <stp/>
        <stp>0f644271-8f72-45ce-b40a-d97b770d7869</stp>
        <tr r="I138" s="1"/>
      </tp>
      <tp>
        <v>2</v>
        <stp/>
        <stp>1c081a34-13d6-453e-bbe4-c9de2a7e9dc8</stp>
        <tr r="F75" s="1"/>
      </tp>
      <tp>
        <v>2</v>
        <stp/>
        <stp>754f2813-d319-4981-92f1-5aaa42687bdf</stp>
        <tr r="E129" s="1"/>
      </tp>
      <tp>
        <v>2</v>
        <stp/>
        <stp>a34563cf-b06e-4608-a2f1-5eb0dab727c9</stp>
        <tr r="P86" s="1"/>
      </tp>
    </main>
    <main first="rtdsrv_eco_721ca1a574fa49f5810a3c7bb361f0fa">
      <tp>
        <v>2</v>
        <stp/>
        <stp>b2a635b5-1aa0-4d26-a1d6-d1b149254c19</stp>
        <tr r="J81" s="1"/>
      </tp>
      <tp>
        <v>2</v>
        <stp/>
        <stp>acb88d6f-6501-4ec8-addf-3da5a62bb0ff</stp>
        <tr r="I164" s="1"/>
      </tp>
      <tp>
        <v>2</v>
        <stp/>
        <stp>28d2bd46-ad6d-4b64-a44e-2705fac5dd14</stp>
        <tr r="K27" s="1"/>
      </tp>
      <tp>
        <v>2</v>
        <stp/>
        <stp>b32e3739-3143-4b69-b75a-0edfd4305e53</stp>
        <tr r="H152" s="1"/>
      </tp>
    </main>
    <main first="rtdsrv_eco_721ca1a574fa49f5810a3c7bb361f0fa">
      <tp>
        <v>2</v>
        <stp/>
        <stp>fd99cd0b-4b6b-4c92-ab0f-5a8be9204a4f</stp>
        <tr r="P30" s="1"/>
      </tp>
      <tp>
        <v>2</v>
        <stp/>
        <stp>c47d4731-3e4c-4929-96e3-6d4aeda35c72</stp>
        <tr r="E38" s="1"/>
      </tp>
      <tp>
        <v>2</v>
        <stp/>
        <stp>c4d374d8-48fc-4da1-ae37-dde317249e6c</stp>
        <tr r="F148" s="1"/>
      </tp>
      <tp>
        <v>2</v>
        <stp/>
        <stp>fc84cbec-77d1-400d-8bbc-c96ae9add006</stp>
        <tr r="O134" s="1"/>
      </tp>
      <tp>
        <v>2</v>
        <stp/>
        <stp>8ae8b092-ce08-40ba-9804-bcecf7e767b6</stp>
        <tr r="F61" s="1"/>
      </tp>
      <tp>
        <v>2</v>
        <stp/>
        <stp>c1f7f89e-a666-4764-a705-04e8faef9930</stp>
        <tr r="J94" s="1"/>
      </tp>
      <tp>
        <v>2</v>
        <stp/>
        <stp>721ac19a-c4e2-4170-9ca1-aa226be21252</stp>
        <tr r="P65" s="1"/>
      </tp>
      <tp>
        <v>2</v>
        <stp/>
        <stp>932dc58f-abd4-4a45-a2ab-fc53df5d66f0</stp>
        <tr r="J77" s="1"/>
      </tp>
      <tp>
        <v>2</v>
        <stp/>
        <stp>22840c41-bfc5-478d-b62b-11f5d6730b55</stp>
        <tr r="M108" s="1"/>
      </tp>
      <tp>
        <v>2</v>
        <stp/>
        <stp>a3fdd2b4-3fe9-406b-8679-be1d13b291da</stp>
        <tr r="F24" s="1"/>
      </tp>
    </main>
    <main first="rtdsrv_eco_721ca1a574fa49f5810a3c7bb361f0fa">
      <tp>
        <v>2</v>
        <stp/>
        <stp>2fcfbdda-c89d-44a5-9372-edca6ce10df4</stp>
        <tr r="P90" s="1"/>
      </tp>
      <tp>
        <v>2</v>
        <stp/>
        <stp>776c6cdd-9fcb-4e16-9931-d8d92e383586</stp>
        <tr r="P60" s="1"/>
      </tp>
      <tp>
        <v>2</v>
        <stp/>
        <stp>7d73bed1-e93c-4d1d-9a59-3766fd6d6f95</stp>
        <tr r="M130" s="1"/>
      </tp>
    </main>
    <main first="rtdsrv_eco_721ca1a574fa49f5810a3c7bb361f0fa">
      <tp>
        <v>2</v>
        <stp/>
        <stp>eff3e5f7-98d9-46fc-b306-365dc7be583e</stp>
        <tr r="M20" s="1"/>
      </tp>
      <tp>
        <v>2</v>
        <stp/>
        <stp>639c3393-5aac-4093-9120-20558e798a81</stp>
        <tr r="N127" s="1"/>
      </tp>
      <tp>
        <v>2</v>
        <stp/>
        <stp>87811300-ae4d-47d9-8a81-7d0641dad1c2</stp>
        <tr r="M114" s="1"/>
      </tp>
      <tp>
        <v>2</v>
        <stp/>
        <stp>ebb1f5bf-35cf-44c2-ac0d-4c3c5f3b5c9c</stp>
        <tr r="I166" s="1"/>
      </tp>
      <tp>
        <v>2</v>
        <stp/>
        <stp>b0b3a780-23d6-42db-82e2-94fad23f14f8</stp>
        <tr r="F108" s="1"/>
      </tp>
      <tp>
        <v>2</v>
        <stp/>
        <stp>78e36af2-c6ef-4b15-a6bb-d892abd847b3</stp>
        <tr r="N72" s="1"/>
      </tp>
      <tp>
        <v>2</v>
        <stp/>
        <stp>279d1526-6c34-4ff4-aeaf-233ee1d78c01</stp>
        <tr r="E97" s="1"/>
      </tp>
      <tp>
        <v>2</v>
        <stp/>
        <stp>25b223d9-9715-4639-9a28-53d60a62bf21</stp>
        <tr r="L137" s="1"/>
      </tp>
      <tp>
        <v>2</v>
        <stp/>
        <stp>0eeaa044-a6bf-4216-882c-977eccbc3d80</stp>
        <tr r="L104" s="1"/>
      </tp>
      <tp>
        <v>2</v>
        <stp/>
        <stp>c3dcad43-45bf-4092-b6d8-552666c306e4</stp>
        <tr r="H114" s="1"/>
      </tp>
      <tp>
        <v>2</v>
        <stp/>
        <stp>c0723fa4-b348-4f40-a7d9-f537c40f1a67</stp>
        <tr r="G9" s="3"/>
      </tp>
      <tp>
        <v>2</v>
        <stp/>
        <stp>d33e1399-2e01-4956-95c3-e5c96ee00736</stp>
        <tr r="G152" s="1"/>
      </tp>
      <tp>
        <v>2</v>
        <stp/>
        <stp>dba484f1-6f3e-4134-9c80-7e45e8470178</stp>
        <tr r="H40" s="1"/>
      </tp>
      <tp>
        <v>2</v>
        <stp/>
        <stp>babc0c33-a4b4-4b6b-ad86-e72a173f4941</stp>
        <tr r="H64" s="1"/>
      </tp>
    </main>
    <main first="rtdsrv_eco_721ca1a574fa49f5810a3c7bb361f0fa">
      <tp>
        <v>2</v>
        <stp/>
        <stp>a6a2117e-a6e4-471a-87a3-15ab2b0b21da</stp>
        <tr r="M148" s="1"/>
      </tp>
      <tp>
        <v>2</v>
        <stp/>
        <stp>12cb47c5-150c-4d21-b206-ad08ea2b70f9</stp>
        <tr r="M83" s="1"/>
      </tp>
      <tp>
        <v>2</v>
        <stp/>
        <stp>b7931170-c568-4695-ad4e-bd588e42be8b</stp>
        <tr r="I80" s="1"/>
      </tp>
      <tp>
        <v>2</v>
        <stp/>
        <stp>2d46769e-eecb-4845-9a6c-8cedb58f1b1f</stp>
        <tr r="E49" s="1"/>
      </tp>
      <tp>
        <v>2</v>
        <stp/>
        <stp>14ea29e6-b52c-41cc-a74c-09a1c7c4c619</stp>
        <tr r="P24" s="1"/>
      </tp>
      <tp>
        <v>2</v>
        <stp/>
        <stp>ff051d80-ffad-4f31-b9ed-f0ee4a9c6a36</stp>
        <tr r="G169" s="1"/>
      </tp>
    </main>
    <main first="rtdsrv_eco_721ca1a574fa49f5810a3c7bb361f0fa">
      <tp>
        <v>2</v>
        <stp/>
        <stp>baccbcdc-4a01-46eb-8c6b-9c060ecefd58</stp>
        <tr r="K131" s="1"/>
      </tp>
      <tp>
        <v>2</v>
        <stp/>
        <stp>d3e28d1b-a32b-40f8-82a1-69e88c41c5e1</stp>
        <tr r="N19" s="1"/>
      </tp>
      <tp>
        <v>2</v>
        <stp/>
        <stp>655ded23-78b6-4041-adc7-a2a8209d062e</stp>
        <tr r="L99" s="1"/>
      </tp>
    </main>
    <main first="rtdsrv_eco_721ca1a574fa49f5810a3c7bb361f0fa">
      <tp>
        <v>2</v>
        <stp/>
        <stp>2a3ca262-725e-4c8f-8434-8dd746b95cf6</stp>
        <tr r="H39" s="1"/>
      </tp>
      <tp>
        <v>2</v>
        <stp/>
        <stp>53e4226e-1017-4ea6-b67f-1da79afa14ab</stp>
        <tr r="H150" s="1"/>
      </tp>
      <tp>
        <v>2</v>
        <stp/>
        <stp>7c54b955-1569-42d4-b286-eb9b5a813db2</stp>
        <tr r="M94" s="1"/>
      </tp>
      <tp>
        <v>2</v>
        <stp/>
        <stp>7cf10b14-5907-4178-ae12-3830d164a49b</stp>
        <tr r="P48" s="1"/>
      </tp>
    </main>
    <main first="rtdsrv_eco_721ca1a574fa49f5810a3c7bb361f0fa">
      <tp>
        <v>2</v>
        <stp/>
        <stp>090d7854-4f5a-49eb-955f-547fe350bef8</stp>
        <tr r="L151" s="1"/>
      </tp>
      <tp>
        <v>2</v>
        <stp/>
        <stp>3af056b6-0d61-44e9-88ad-f0d7098da692</stp>
        <tr r="J126" s="1"/>
      </tp>
      <tp>
        <v>2</v>
        <stp/>
        <stp>5326c671-fe39-40de-8318-b875087fb796</stp>
        <tr r="M78" s="1"/>
      </tp>
    </main>
    <main first="rtdsrv_eco_721ca1a574fa49f5810a3c7bb361f0fa">
      <tp>
        <v>2</v>
        <stp/>
        <stp>6f4b8e21-c8c6-446f-81c9-bdd96ce40b8e</stp>
        <tr r="H119" s="1"/>
      </tp>
    </main>
    <main first="rtdsrv_eco_721ca1a574fa49f5810a3c7bb361f0fa">
      <tp>
        <v>2</v>
        <stp/>
        <stp>5fee5d38-673e-48f0-ade2-f5821afb551f</stp>
        <tr r="J135" s="1"/>
      </tp>
      <tp>
        <v>2</v>
        <stp/>
        <stp>bf374a81-d7e1-4b1b-ae71-7f3ee1b7eaa9</stp>
        <tr r="P163" s="1"/>
      </tp>
      <tp>
        <v>2</v>
        <stp/>
        <stp>b562a4c0-a89c-4c23-a5b7-10e8166e9743</stp>
        <tr r="E117" s="1"/>
      </tp>
    </main>
    <main first="rtdsrv_eco_721ca1a574fa49f5810a3c7bb361f0fa">
      <tp>
        <v>2</v>
        <stp/>
        <stp>f5950cf2-2eed-45e6-afa0-1bbd3444fef4</stp>
        <tr r="N25" s="1"/>
      </tp>
      <tp>
        <v>2</v>
        <stp/>
        <stp>c56e8631-e274-434e-9548-aba8706d3ec5</stp>
        <tr r="F68" s="1"/>
      </tp>
      <tp>
        <v>2</v>
        <stp/>
        <stp>c8014f6f-9b8d-4ef2-9706-0741fae70386</stp>
        <tr r="H31" s="1"/>
      </tp>
      <tp>
        <v>2</v>
        <stp/>
        <stp>e45f3e9d-3fd0-4069-8851-f102cfd97943</stp>
        <tr r="E32" s="1"/>
      </tp>
      <tp>
        <v>2</v>
        <stp/>
        <stp>fd277278-7b34-473a-98db-f0bebedba18e</stp>
        <tr r="O154" s="1"/>
      </tp>
      <tp>
        <v>2</v>
        <stp/>
        <stp>9b4e9590-64bb-4011-b27e-b6fed0d33af1</stp>
        <tr r="P27" s="1"/>
      </tp>
      <tp>
        <v>2</v>
        <stp/>
        <stp>0d8a0b5e-c963-457f-b924-933b052a7793</stp>
        <tr r="P97" s="1"/>
      </tp>
    </main>
    <main first="rtdsrv_eco_721ca1a574fa49f5810a3c7bb361f0fa">
      <tp>
        <v>2</v>
        <stp/>
        <stp>5314b56a-ca0c-4ebe-ac4b-ed44530e0c96</stp>
        <tr r="O105" s="1"/>
      </tp>
    </main>
    <main first="rtdsrv_eco_721ca1a574fa49f5810a3c7bb361f0fa">
      <tp>
        <v>2</v>
        <stp/>
        <stp>a178794e-557e-4102-9801-18b3bbec8e65</stp>
        <tr r="N28" s="1"/>
      </tp>
      <tp>
        <v>2</v>
        <stp/>
        <stp>5a127a5d-b20f-474e-8dc0-89e8be04b8ef</stp>
        <tr r="E110" s="1"/>
      </tp>
      <tp>
        <v>2</v>
        <stp/>
        <stp>50fcdeb4-41eb-4e5f-aee5-ca1105f4c6a1</stp>
        <tr r="E60" s="1"/>
      </tp>
    </main>
    <main first="rtdsrv_eco_721ca1a574fa49f5810a3c7bb361f0fa">
      <tp>
        <v>2</v>
        <stp/>
        <stp>15e56119-5bb8-44f3-9881-2ff718ac7d7b</stp>
        <tr r="K120" s="1"/>
      </tp>
      <tp>
        <v>2</v>
        <stp/>
        <stp>eceed290-4a6b-41e0-a0e9-547f3f2eeb55</stp>
        <tr r="M33" s="1"/>
      </tp>
    </main>
    <main first="rtdsrv_eco_721ca1a574fa49f5810a3c7bb361f0fa">
      <tp>
        <v>2</v>
        <stp/>
        <stp>deb1d39e-ace3-4aea-87c7-327bde8aab57</stp>
        <tr r="I57" s="1"/>
      </tp>
      <tp>
        <v>2</v>
        <stp/>
        <stp>d06303ea-a461-4eba-8d6b-d5c37baf0b25</stp>
        <tr r="E40" s="1"/>
      </tp>
      <tp>
        <v>2</v>
        <stp/>
        <stp>8beacc15-34e0-4d23-b566-2ba93170bd3e</stp>
        <tr r="L143" s="1"/>
      </tp>
      <tp>
        <v>2</v>
        <stp/>
        <stp>3c0d1fef-d77c-4d3a-9105-997701e0c85f</stp>
        <tr r="P66" s="1"/>
      </tp>
      <tp>
        <v>2</v>
        <stp/>
        <stp>67cd54dc-e0b2-420a-99d2-72a975f68d27</stp>
        <tr r="O157" s="1"/>
      </tp>
      <tp>
        <v>2</v>
        <stp/>
        <stp>e9979a1a-b929-44c9-a84f-53f8da9f7e86</stp>
        <tr r="N148" s="1"/>
      </tp>
      <tp>
        <v>2</v>
        <stp/>
        <stp>848a8c59-21f2-4eee-9f49-fbda0df75261</stp>
        <tr r="L136" s="1"/>
      </tp>
    </main>
    <main first="rtdsrv_eco_721ca1a574fa49f5810a3c7bb361f0fa">
      <tp>
        <v>2</v>
        <stp/>
        <stp>a0346b7a-f758-44f3-80f1-a3094bb950a1</stp>
        <tr r="L117" s="1"/>
      </tp>
      <tp>
        <v>2</v>
        <stp/>
        <stp>a65e51b9-a2dd-4341-b5ba-40f20f9e3b51</stp>
        <tr r="G108" s="1"/>
      </tp>
      <tp>
        <v>2</v>
        <stp/>
        <stp>8adb13ae-e3df-4376-8924-8acbcb97d164</stp>
        <tr r="K80" s="1"/>
      </tp>
      <tp>
        <v>2</v>
        <stp/>
        <stp>f5a47bdd-e63c-40c2-97bf-7f5e8d969a65</stp>
        <tr r="I122" s="1"/>
      </tp>
      <tp>
        <v>2</v>
        <stp/>
        <stp>f135a72c-ade2-4980-a659-7ccfd66a56f2</stp>
        <tr r="F143" s="1"/>
      </tp>
      <tp>
        <v>2</v>
        <stp/>
        <stp>29358666-832a-426a-8929-a42903d6cb5b</stp>
        <tr r="O100" s="1"/>
      </tp>
      <tp>
        <v>2</v>
        <stp/>
        <stp>4dd83878-249a-4f37-8d99-6f013c7d6d48</stp>
        <tr r="E26" s="1"/>
      </tp>
    </main>
    <main first="rtdsrv_eco_721ca1a574fa49f5810a3c7bb361f0fa">
      <tp>
        <v>2</v>
        <stp/>
        <stp>e733c569-ccf0-4e5f-905e-151c9798a1a0</stp>
        <tr r="J37" s="1"/>
      </tp>
    </main>
    <main first="rtdsrv_eco_721ca1a574fa49f5810a3c7bb361f0fa">
      <tp>
        <v>2</v>
        <stp/>
        <stp>989601a3-5a99-405b-b81c-7bd3f5e0890d</stp>
        <tr r="L56" s="1"/>
      </tp>
      <tp>
        <v>2</v>
        <stp/>
        <stp>a580820a-89cb-4136-8fef-838a380eef4e</stp>
        <tr r="J15" s="1"/>
      </tp>
      <tp>
        <v>2</v>
        <stp/>
        <stp>794c037b-59c1-4208-a1df-2bf609a1d931</stp>
        <tr r="J164" s="1"/>
      </tp>
      <tp>
        <v>2</v>
        <stp/>
        <stp>6764eb1d-4fa2-402a-92b7-968a16449c2d</stp>
        <tr r="G72" s="1"/>
      </tp>
    </main>
    <main first="rtdsrv_eco_721ca1a574fa49f5810a3c7bb361f0fa">
      <tp>
        <v>2</v>
        <stp/>
        <stp>24196875-e553-4b26-bf2e-84de898d8ac5</stp>
        <tr r="F118" s="1"/>
      </tp>
    </main>
    <main first="rtdsrv_eco_721ca1a574fa49f5810a3c7bb361f0fa">
      <tp>
        <v>2</v>
        <stp/>
        <stp>badc8e74-09e4-498f-8739-b5406d916189</stp>
        <tr r="I60" s="1"/>
      </tp>
      <tp>
        <v>2</v>
        <stp/>
        <stp>c6b1740d-5ce8-4b02-8805-ed44afb9d65e</stp>
        <tr r="L60" s="1"/>
      </tp>
    </main>
    <main first="rtdsrv_eco_721ca1a574fa49f5810a3c7bb361f0fa">
      <tp>
        <v>2</v>
        <stp/>
        <stp>44c33d85-0a30-4fd9-9888-665cbba2841d</stp>
        <tr r="H92" s="1"/>
      </tp>
    </main>
    <main first="rtdsrv_eco_721ca1a574fa49f5810a3c7bb361f0fa">
      <tp>
        <v>2</v>
        <stp/>
        <stp>9a89b60e-20ea-477c-9319-13239df77a02</stp>
        <tr r="H42" s="1"/>
      </tp>
    </main>
    <main first="rtdsrv_eco_721ca1a574fa49f5810a3c7bb361f0fa">
      <tp>
        <v>2</v>
        <stp/>
        <stp>c4061c11-af5e-492f-874d-8cc46613304a</stp>
        <tr r="O41" s="1"/>
      </tp>
    </main>
    <main first="rtdsrv_eco_721ca1a574fa49f5810a3c7bb361f0fa">
      <tp>
        <v>2</v>
        <stp/>
        <stp>a40a214e-c7e1-4a49-8dd2-aec5cf0d4904</stp>
        <tr r="O29" s="1"/>
      </tp>
      <tp>
        <v>2</v>
        <stp/>
        <stp>8d4f9bbb-061d-432e-985a-5f7e59d21801</stp>
        <tr r="H122" s="1"/>
      </tp>
      <tp>
        <v>2</v>
        <stp/>
        <stp>ff619f53-21bd-4180-a1c1-44a7759d4a8b</stp>
        <tr r="J24" s="1"/>
      </tp>
      <tp>
        <v>2</v>
        <stp/>
        <stp>eca1f0a4-abac-41bd-ad10-d12f6ebdb2a4</stp>
        <tr r="N108" s="1"/>
      </tp>
      <tp>
        <v>2</v>
        <stp/>
        <stp>4aa3afbd-a1a9-4cdb-ae1a-f30e77c000c0</stp>
        <tr r="K103" s="1"/>
      </tp>
    </main>
    <main first="rtdsrv_eco_721ca1a574fa49f5810a3c7bb361f0fa">
      <tp>
        <v>2</v>
        <stp/>
        <stp>789e85a4-44f6-42f9-bde0-4e99120c5353</stp>
        <tr r="H38" s="1"/>
      </tp>
      <tp>
        <v>2</v>
        <stp/>
        <stp>e53c5dc9-a329-4950-9304-1175530a8304</stp>
        <tr r="M139" s="1"/>
      </tp>
      <tp>
        <v>2</v>
        <stp/>
        <stp>889d06f3-48e6-48c0-a19c-fafc1e343617</stp>
        <tr r="N93" s="1"/>
      </tp>
    </main>
    <main first="rtdsrv_eco_721ca1a574fa49f5810a3c7bb361f0fa">
      <tp>
        <v>2</v>
        <stp/>
        <stp>98c599ea-c706-4372-ba27-0869cc4318dd</stp>
        <tr r="J52" s="1"/>
      </tp>
      <tp>
        <v>2</v>
        <stp/>
        <stp>23cf8087-d669-413d-8c69-a6dbdfe9dd45</stp>
        <tr r="O81" s="1"/>
      </tp>
      <tp>
        <v>2</v>
        <stp/>
        <stp>eeffbaab-f4ce-4f16-9d0d-c3f51d753281</stp>
        <tr r="G148" s="1"/>
      </tp>
      <tp>
        <v>2</v>
        <stp/>
        <stp>1a95b5f1-00b6-4d40-89bb-e4f9eec1ff6a</stp>
        <tr r="H72" s="1"/>
      </tp>
      <tp>
        <v>2</v>
        <stp/>
        <stp>1d4af66e-d3ac-4469-9fbf-48037082cda1</stp>
        <tr r="E69" s="1"/>
      </tp>
      <tp>
        <v>2</v>
        <stp/>
        <stp>7efd5a1f-296b-40a0-bcec-05fadbae8549</stp>
        <tr r="M143" s="1"/>
      </tp>
    </main>
    <main first="rtdsrv_eco_721ca1a574fa49f5810a3c7bb361f0fa">
      <tp>
        <v>2</v>
        <stp/>
        <stp>f071bbca-5bbf-4266-8607-e4ed6286dfca</stp>
        <tr r="F126" s="1"/>
      </tp>
    </main>
    <main first="rtdsrv_eco_721ca1a574fa49f5810a3c7bb361f0fa">
      <tp>
        <v>2</v>
        <stp/>
        <stp>71dd36f5-3186-4dcf-9090-0c75c8858107</stp>
        <tr r="J44" s="1"/>
      </tp>
      <tp>
        <v>2</v>
        <stp/>
        <stp>6f04b392-cfd5-4580-b4e5-482ddcf8292d</stp>
        <tr r="L23" s="1"/>
      </tp>
      <tp>
        <v>2</v>
        <stp/>
        <stp>19b9b4b7-443d-4437-be18-3fd4faea9914</stp>
        <tr r="L146" s="1"/>
      </tp>
      <tp>
        <v>2</v>
        <stp/>
        <stp>b122cca1-d9ed-4c78-919e-57934795063c</stp>
        <tr r="I105" s="1"/>
      </tp>
    </main>
    <main first="rtdsrv_eco_721ca1a574fa49f5810a3c7bb361f0fa">
      <tp>
        <v>2</v>
        <stp/>
        <stp>95c42a84-c109-48d7-9bf5-86b262a77ca4</stp>
        <tr r="K158" s="1"/>
      </tp>
      <tp>
        <v>2</v>
        <stp/>
        <stp>4d562731-8baa-4d0f-b3db-5c288389881c</stp>
        <tr r="K104" s="1"/>
      </tp>
      <tp>
        <v>2</v>
        <stp/>
        <stp>c8174798-4dda-42ac-ad41-c1778e3439dd</stp>
        <tr r="I50" s="1"/>
      </tp>
      <tp>
        <v>2</v>
        <stp/>
        <stp>e7e721d1-b708-478b-b364-92e1af9caed6</stp>
        <tr r="N164" s="1"/>
      </tp>
    </main>
    <main first="rtdsrv_eco_721ca1a574fa49f5810a3c7bb361f0fa">
      <tp>
        <v>2</v>
        <stp/>
        <stp>6c46e8f1-86ae-42ba-b9bc-71394f88c67a</stp>
        <tr r="K171" s="1"/>
      </tp>
    </main>
    <main first="rtdsrv_eco_721ca1a574fa49f5810a3c7bb361f0fa">
      <tp>
        <v>2</v>
        <stp/>
        <stp>68e2518f-8a07-4ca2-9245-a2f094fbf01f</stp>
        <tr r="I140" s="1"/>
      </tp>
      <tp>
        <v>2</v>
        <stp/>
        <stp>b539359f-05a6-47d4-8d21-73d956f4a251</stp>
        <tr r="N23" s="1"/>
      </tp>
      <tp>
        <v>2</v>
        <stp/>
        <stp>a33eb3be-39a6-4569-802f-d94df76fc752</stp>
        <tr r="O20" s="1"/>
      </tp>
      <tp>
        <v>2</v>
        <stp/>
        <stp>3caa73d5-0d71-488c-9ae6-4efbb0241258</stp>
        <tr r="K57" s="1"/>
      </tp>
      <tp>
        <v>2</v>
        <stp/>
        <stp>b542d3e6-945d-475d-8707-590fea0d32d2</stp>
        <tr r="L43" s="1"/>
      </tp>
      <tp>
        <v>2</v>
        <stp/>
        <stp>88eb1e73-8af3-4d2c-92a2-ea70be324b34</stp>
        <tr r="F114" s="1"/>
      </tp>
      <tp>
        <v>2</v>
        <stp/>
        <stp>cac3451d-0cb0-41dc-9367-a2768225305f</stp>
        <tr r="P38" s="1"/>
      </tp>
      <tp>
        <v>2</v>
        <stp/>
        <stp>5139b045-3407-42ba-96ae-1621335616f1</stp>
        <tr r="K61" s="1"/>
      </tp>
      <tp>
        <v>2</v>
        <stp/>
        <stp>82e3314a-ff7f-4f21-92a2-cb8d939b3e37</stp>
        <tr r="I68" s="1"/>
      </tp>
      <tp>
        <v>2</v>
        <stp/>
        <stp>171bf135-1075-41b4-9164-737e06fd41be</stp>
        <tr r="G33" s="1"/>
      </tp>
      <tp>
        <v>2</v>
        <stp/>
        <stp>5cc3d1f2-6e16-4254-a75b-b5b53a7da0bc</stp>
        <tr r="G84" s="1"/>
      </tp>
      <tp>
        <v>2</v>
        <stp/>
        <stp>dfc2b380-7c61-4863-9a6f-e09162e13d7f</stp>
        <tr r="J47" s="1"/>
      </tp>
    </main>
    <main first="rtdsrv_eco_721ca1a574fa49f5810a3c7bb361f0fa">
      <tp>
        <v>2</v>
        <stp/>
        <stp>cada600d-e1b7-4290-be22-05cd9c3eea4e</stp>
        <tr r="N49" s="1"/>
      </tp>
    </main>
    <main first="rtdsrv_eco_721ca1a574fa49f5810a3c7bb361f0fa">
      <tp>
        <v>2</v>
        <stp/>
        <stp>044abcb6-37d7-4d9d-9c99-599372d77353</stp>
        <tr r="O114" s="1"/>
      </tp>
      <tp>
        <v>2</v>
        <stp/>
        <stp>ab56cae3-4137-483c-b4b0-ea692b76d4ac</stp>
        <tr r="O66" s="1"/>
      </tp>
      <tp>
        <v>2</v>
        <stp/>
        <stp>dadbd7e1-8850-4216-9d51-9930378ddb29</stp>
        <tr r="I136" s="1"/>
      </tp>
    </main>
    <main first="rtdsrv_eco_721ca1a574fa49f5810a3c7bb361f0fa">
      <tp>
        <v>2</v>
        <stp/>
        <stp>645fdfee-f3ce-4c12-b03f-edf505778ee1</stp>
        <tr r="F146" s="1"/>
      </tp>
    </main>
    <main first="rtdsrv_eco_721ca1a574fa49f5810a3c7bb361f0fa">
      <tp>
        <v>2</v>
        <stp/>
        <stp>db584998-849e-4d75-964e-5a1a9b797c5f</stp>
        <tr r="J88" s="1"/>
      </tp>
      <tp>
        <v>2</v>
        <stp/>
        <stp>7f544150-6447-40f7-8060-079f14ff1a47</stp>
        <tr r="F85" s="1"/>
      </tp>
      <tp>
        <v>2</v>
        <stp/>
        <stp>cee96b80-5f8b-4e45-96ec-ad7500a0c4a1</stp>
        <tr r="M76" s="1"/>
      </tp>
    </main>
    <main first="rtdsrv_eco_721ca1a574fa49f5810a3c7bb361f0fa">
      <tp>
        <v>2</v>
        <stp/>
        <stp>14f67a9b-797f-488a-88a9-56647fb4c0fa</stp>
        <tr r="F15" s="1"/>
      </tp>
    </main>
    <main first="rtdsrv_eco_721ca1a574fa49f5810a3c7bb361f0fa">
      <tp>
        <v>2</v>
        <stp/>
        <stp>a65038ab-dc4d-499e-ae8b-d760e4026689</stp>
        <tr r="P160" s="1"/>
      </tp>
      <tp>
        <v>2</v>
        <stp/>
        <stp>b755ae2d-f9a0-40f1-9cf1-1bbf053fa660</stp>
        <tr r="E29" s="1"/>
      </tp>
      <tp>
        <v>2</v>
        <stp/>
        <stp>d6998b94-6d8e-4eb6-97f6-6a9fb02f3a16</stp>
        <tr r="H117" s="1"/>
      </tp>
      <tp>
        <v>2</v>
        <stp/>
        <stp>c2dbc77c-885b-4f3e-9f0e-ad29b9d6371b</stp>
        <tr r="O97" s="1"/>
      </tp>
    </main>
    <main first="rtdsrv_eco_721ca1a574fa49f5810a3c7bb361f0fa">
      <tp>
        <v>2</v>
        <stp/>
        <stp>4fa02b6b-e602-4f6b-8207-edfc0485faab</stp>
        <tr r="I20" s="1"/>
      </tp>
    </main>
    <main first="rtdsrv_eco_721ca1a574fa49f5810a3c7bb361f0fa">
      <tp>
        <v>2</v>
        <stp/>
        <stp>a37a1ef6-b2ea-4b4e-a207-050e8462fb47</stp>
        <tr r="F90" s="1"/>
      </tp>
      <tp>
        <v>2</v>
        <stp/>
        <stp>d255c73c-5aaf-4b17-817c-e64dfe0b4af7</stp>
        <tr r="J99" s="1"/>
      </tp>
      <tp>
        <v>2</v>
        <stp/>
        <stp>2aede6d2-eaf6-46e3-ada4-f2b24fdbd653</stp>
        <tr r="F170" s="1"/>
      </tp>
      <tp>
        <v>2</v>
        <stp/>
        <stp>0c611a0b-b1d4-4080-9e7e-4d7e41a280c8</stp>
        <tr r="E85" s="1"/>
      </tp>
      <tp>
        <v>2</v>
        <stp/>
        <stp>6f8bb01e-69dd-4b66-8037-7676d4d0ee04</stp>
        <tr r="I67" s="1"/>
      </tp>
      <tp>
        <v>2</v>
        <stp/>
        <stp>6118d765-fb70-4f20-8ff2-e32de237952f</stp>
        <tr r="J169" s="1"/>
      </tp>
      <tp>
        <v>2</v>
        <stp/>
        <stp>f157cea3-cc89-4cbf-8757-1aa862240566</stp>
        <tr r="F51" s="1"/>
      </tp>
      <tp>
        <v>2</v>
        <stp/>
        <stp>99b17514-1587-4a5b-87c4-5827f560334d</stp>
        <tr r="E24" s="1"/>
      </tp>
      <tp>
        <v>2</v>
        <stp/>
        <stp>4031c9ed-a42b-4ed9-8ffb-62a08608f13f</stp>
        <tr r="F147" s="1"/>
      </tp>
      <tp>
        <v>2</v>
        <stp/>
        <stp>0b16afdf-898f-4a53-8d3a-198cd23a15db</stp>
        <tr r="P45" s="1"/>
      </tp>
      <tp>
        <v>2</v>
        <stp/>
        <stp>8e2beb12-13f1-47a0-8739-0ca5cf8da228</stp>
        <tr r="E46" s="1"/>
      </tp>
    </main>
    <main first="rtdsrv_eco_721ca1a574fa49f5810a3c7bb361f0fa">
      <tp>
        <v>2</v>
        <stp/>
        <stp>d8e5b8a3-fc7f-4f17-93ff-4acabc055722</stp>
        <tr r="N64" s="1"/>
      </tp>
      <tp>
        <v>2</v>
        <stp/>
        <stp>fa675aa6-4d74-45fc-aa92-fc1d96bd9921</stp>
        <tr r="O123" s="1"/>
      </tp>
      <tp>
        <v>2</v>
        <stp/>
        <stp>0d46db21-8456-4773-bb83-ff78a4c9ce54</stp>
        <tr r="L75" s="1"/>
      </tp>
      <tp>
        <v>2</v>
        <stp/>
        <stp>003b6b1a-6a3d-4767-84ea-c32134d2834d</stp>
        <tr r="H134" s="1"/>
      </tp>
      <tp>
        <v>2</v>
        <stp/>
        <stp>e6a51333-f438-4f6b-81d3-303b8cc344d9</stp>
        <tr r="O18" s="1"/>
      </tp>
      <tp>
        <v>2</v>
        <stp/>
        <stp>4157c165-6f63-46a0-951a-0c130e5d83ae</stp>
        <tr r="L134" s="1"/>
      </tp>
      <tp>
        <v>2</v>
        <stp/>
        <stp>5bf54840-eee9-4cdc-b9a9-e16a68ccc6e2</stp>
        <tr r="I58" s="1"/>
      </tp>
      <tp>
        <v>2</v>
        <stp/>
        <stp>ac4b97c6-79e7-4eb6-970a-4472e20dba6b</stp>
        <tr r="L24" s="1"/>
      </tp>
      <tp>
        <v>2</v>
        <stp/>
        <stp>0ae6ab42-9886-4c75-a84e-2e2e193f3e26</stp>
        <tr r="E120" s="1"/>
      </tp>
      <tp>
        <v>2</v>
        <stp/>
        <stp>7d956695-9380-42d8-81b8-00d32fcc0e31</stp>
        <tr r="M127" s="1"/>
      </tp>
      <tp>
        <v>2</v>
        <stp/>
        <stp>971d8808-8f45-4a34-a757-aa0a61d7ad8b</stp>
        <tr r="K148" s="1"/>
      </tp>
      <tp>
        <v>2</v>
        <stp/>
        <stp>97e6ee8c-b08b-4980-9a64-cd25dc79a3a5</stp>
        <tr r="H111" s="1"/>
      </tp>
      <tp>
        <v>2</v>
        <stp/>
        <stp>8bfc2716-49de-4de2-93bf-cf7ace450018</stp>
        <tr r="O53" s="1"/>
      </tp>
    </main>
    <main first="rtdsrv_eco_721ca1a574fa49f5810a3c7bb361f0fa">
      <tp>
        <v>2</v>
        <stp/>
        <stp>8c111ca2-62af-4ca3-8fad-3e92b5605626</stp>
        <tr r="H158" s="1"/>
      </tp>
      <tp>
        <v>2</v>
        <stp/>
        <stp>94dd0ff5-d7fe-45b6-85fc-2d5b629ea2b1</stp>
        <tr r="L51" s="1"/>
      </tp>
      <tp>
        <v>2</v>
        <stp/>
        <stp>e28a07bd-ba2c-452e-a4d3-a63936ab6dbc</stp>
        <tr r="K146" s="1"/>
      </tp>
    </main>
    <main first="rtdsrv_eco_721ca1a574fa49f5810a3c7bb361f0fa">
      <tp>
        <v>2</v>
        <stp/>
        <stp>915e8253-e90c-435e-89a5-ca9fa857799c</stp>
        <tr r="G106" s="1"/>
      </tp>
    </main>
    <main first="rtdsrv_eco_721ca1a574fa49f5810a3c7bb361f0fa">
      <tp>
        <v>2</v>
        <stp/>
        <stp>323fe715-20ff-4d61-a677-8f3fc33f9f28</stp>
        <tr r="G101" s="1"/>
      </tp>
      <tp>
        <v>2</v>
        <stp/>
        <stp>8a83bba5-1b76-44f2-bca9-acf5d51e45bb</stp>
        <tr r="E89" s="1"/>
      </tp>
      <tp>
        <v>2</v>
        <stp/>
        <stp>52df0753-4268-4ce1-b7e1-84c1ef0b856c</stp>
        <tr r="G131" s="1"/>
      </tp>
      <tp>
        <v>2</v>
        <stp/>
        <stp>3b370c06-166f-427b-a3c7-bdad942a4ced</stp>
        <tr r="O172" s="1"/>
      </tp>
      <tp>
        <v>2</v>
        <stp/>
        <stp>fd25ce49-b25b-4f06-864e-82ab704aea0d</stp>
        <tr r="P171" s="1"/>
      </tp>
      <tp>
        <v>2</v>
        <stp/>
        <stp>fa4f253a-4a62-44e7-b9fd-9368d62c9621</stp>
        <tr r="I158" s="1"/>
      </tp>
      <tp>
        <v>2</v>
        <stp/>
        <stp>c8458aef-05d4-4fd3-803a-0f65080e8577</stp>
        <tr r="M74" s="1"/>
      </tp>
    </main>
    <main first="rtdsrv_eco_721ca1a574fa49f5810a3c7bb361f0fa">
      <tp>
        <v>2</v>
        <stp/>
        <stp>8384a216-b1b4-4d07-bc1b-8fa3a3638296</stp>
        <tr r="G166" s="1"/>
      </tp>
      <tp>
        <v>2</v>
        <stp/>
        <stp>055e6332-6db8-4466-8663-cc2885fe0d17</stp>
        <tr r="G78" s="1"/>
      </tp>
      <tp>
        <v>2</v>
        <stp/>
        <stp>8543c2b3-345e-41b0-8dac-931b5e75b137</stp>
        <tr r="O147" s="1"/>
      </tp>
    </main>
    <main first="rtdsrv_eco_721ca1a574fa49f5810a3c7bb361f0fa">
      <tp>
        <v>2</v>
        <stp/>
        <stp>7a503808-976d-4b01-8fd2-6fa64c6262b5</stp>
        <tr r="J45" s="1"/>
      </tp>
    </main>
    <main first="rtdsrv_eco_721ca1a574fa49f5810a3c7bb361f0fa">
      <tp>
        <v>2</v>
        <stp/>
        <stp>73f7e58e-f410-4834-b243-ccfa499dc84b</stp>
        <tr r="P92" s="1"/>
      </tp>
    </main>
    <main first="rtdsrv_eco_721ca1a574fa49f5810a3c7bb361f0fa">
      <tp>
        <v>2</v>
        <stp/>
        <stp>395e59f4-5225-4067-8103-7d580f42c2a9</stp>
        <tr r="H70" s="1"/>
      </tp>
      <tp>
        <v>2</v>
        <stp/>
        <stp>9f059f6b-1aa2-4de1-916e-77a06bcb5a2c</stp>
        <tr r="E41" s="1"/>
      </tp>
    </main>
    <main first="rtdsrv_eco_721ca1a574fa49f5810a3c7bb361f0fa">
      <tp>
        <v>2</v>
        <stp/>
        <stp>bb252c15-8452-4e1c-a2a9-254e8883c410</stp>
        <tr r="P112" s="1"/>
      </tp>
    </main>
    <main first="rtdsrv_eco_721ca1a574fa49f5810a3c7bb361f0fa">
      <tp>
        <v>2</v>
        <stp/>
        <stp>9e9bfaaf-7f2c-4dd8-8f8f-24d8a1783483</stp>
        <tr r="L94" s="1"/>
      </tp>
      <tp>
        <v>2</v>
        <stp/>
        <stp>de36f1fb-b66b-43b3-a30a-9624a4166513</stp>
        <tr r="H22" s="1"/>
      </tp>
    </main>
    <main first="rtdsrv_eco_721ca1a574fa49f5810a3c7bb361f0fa">
      <tp>
        <v>2</v>
        <stp/>
        <stp>6b70f864-c7ba-4b37-8282-6d4edd14141d</stp>
        <tr r="N104" s="1"/>
      </tp>
      <tp>
        <v>2</v>
        <stp/>
        <stp>0c27c13d-a22a-45d9-a5ef-500e18762eb7</stp>
        <tr r="N135" s="1"/>
      </tp>
      <tp>
        <v>2</v>
        <stp/>
        <stp>7f932037-d172-4fa6-a527-95fb96c5078a</stp>
        <tr r="J22" s="1"/>
      </tp>
      <tp>
        <v>2</v>
        <stp/>
        <stp>64b0b554-1731-48ac-a5cc-a451810aa770</stp>
        <tr r="N149" s="1"/>
      </tp>
      <tp>
        <v>2</v>
        <stp/>
        <stp>046f3dd0-e324-4302-9e2c-d15443ebf5c2</stp>
        <tr r="J162" s="1"/>
      </tp>
    </main>
    <main first="rtdsrv_eco_721ca1a574fa49f5810a3c7bb361f0fa">
      <tp>
        <v>2</v>
        <stp/>
        <stp>fe523b7f-eb13-497c-b6ae-6c76d3ee139c</stp>
        <tr r="I123" s="1"/>
      </tp>
      <tp>
        <v>2</v>
        <stp/>
        <stp>20901d00-f319-47e3-aa6c-4c682a64367a</stp>
        <tr r="M53" s="1"/>
      </tp>
      <tp>
        <v>2</v>
        <stp/>
        <stp>ec49615f-a30a-4403-9ba9-b45f8fa7f01c</stp>
        <tr r="H147" s="1"/>
      </tp>
      <tp>
        <v>2</v>
        <stp/>
        <stp>ef89d38f-2e91-49be-a949-8fb146beae22</stp>
        <tr r="M22" s="1"/>
      </tp>
      <tp>
        <v>2</v>
        <stp/>
        <stp>c0f96e90-eb67-42f0-a5f2-5e71a0bda053</stp>
        <tr r="E67" s="1"/>
      </tp>
    </main>
    <main first="rtdsrv_eco_721ca1a574fa49f5810a3c7bb361f0fa">
      <tp>
        <v>2</v>
        <stp/>
        <stp>e5aa3d98-da42-4452-8f56-b0cf050c240e</stp>
        <tr r="M166" s="1"/>
      </tp>
    </main>
    <main first="rtdsrv_eco_721ca1a574fa49f5810a3c7bb361f0fa">
      <tp>
        <v>2</v>
        <stp/>
        <stp>0dbf7bfc-ec13-4161-aaaa-f1309289c3a4</stp>
        <tr r="P127" s="1"/>
      </tp>
      <tp>
        <v>2</v>
        <stp/>
        <stp>319017d1-de8f-471d-8052-520c3ab50c58</stp>
        <tr r="N113" s="1"/>
      </tp>
      <tp>
        <v>2</v>
        <stp/>
        <stp>310ec358-1d9a-486b-a355-ac9a76a522fd</stp>
        <tr r="K29" s="1"/>
      </tp>
      <tp>
        <v>2</v>
        <stp/>
        <stp>99f56426-79de-4b36-80cd-0e2bf1d79854</stp>
        <tr r="F83" s="1"/>
      </tp>
      <tp>
        <v>2</v>
        <stp/>
        <stp>334df688-a59d-4562-8fb7-985f38fe676a</stp>
        <tr r="H165" s="1"/>
      </tp>
      <tp>
        <v>2</v>
        <stp/>
        <stp>38308d81-6ecb-48df-ac71-d85be96b3944</stp>
        <tr r="F122" s="1"/>
      </tp>
      <tp>
        <v>2</v>
        <stp/>
        <stp>db258881-bc69-4e6b-ae02-797ff534ae74</stp>
        <tr r="K170" s="1"/>
      </tp>
      <tp>
        <v>2</v>
        <stp/>
        <stp>79d7082a-bed7-4d39-ba36-380427edbe88</stp>
        <tr r="J54" s="1"/>
      </tp>
      <tp>
        <v>2</v>
        <stp/>
        <stp>3e82b48f-0409-440a-a343-aec233962a47</stp>
        <tr r="M30" s="1"/>
      </tp>
      <tp>
        <v>2</v>
        <stp/>
        <stp>2add3099-e441-4be2-826b-a5147b1badb1</stp>
        <tr r="F52" s="1"/>
      </tp>
    </main>
    <main first="rtdsrv_eco_721ca1a574fa49f5810a3c7bb361f0fa">
      <tp>
        <v>2</v>
        <stp/>
        <stp>eb50c7d5-b535-4173-bb2c-d7a8215ec351</stp>
        <tr r="K137" s="1"/>
      </tp>
      <tp>
        <v>2</v>
        <stp/>
        <stp>2f4ee6e5-6dd3-402a-adde-7349fa5a727e</stp>
        <tr r="M24" s="1"/>
      </tp>
      <tp>
        <v>2</v>
        <stp/>
        <stp>e65724e2-d9c5-4d4e-ae30-6b70fa3fa093</stp>
        <tr r="E52" s="1"/>
      </tp>
      <tp>
        <v>2</v>
        <stp/>
        <stp>81951a22-1c0e-45ef-ae1a-909692f8f72f</stp>
        <tr r="I72" s="1"/>
      </tp>
    </main>
    <main first="rtdsrv_eco_721ca1a574fa49f5810a3c7bb361f0fa">
      <tp>
        <v>2</v>
        <stp/>
        <stp>ddb45cc0-8e62-46ba-b217-49e3c3d0df69</stp>
        <tr r="H120" s="1"/>
      </tp>
    </main>
    <main first="rtdsrv_eco_721ca1a574fa49f5810a3c7bb361f0fa">
      <tp>
        <v>2</v>
        <stp/>
        <stp>c2f0b882-84b4-4655-8469-95c7e54de2aa</stp>
        <tr r="K161" s="1"/>
      </tp>
      <tp>
        <v>2</v>
        <stp/>
        <stp>0fb9b5d4-f7b6-4d55-a83c-4efe6073bea8</stp>
        <tr r="J92" s="1"/>
      </tp>
      <tp>
        <v>2</v>
        <stp/>
        <stp>2aaab65b-e039-415f-bb1b-e5e08c7cc061</stp>
        <tr r="I77" s="1"/>
      </tp>
      <tp>
        <v>2</v>
        <stp/>
        <stp>1ddcc3be-c006-4eb1-ab8d-2baa884aede8</stp>
        <tr r="P103" s="1"/>
      </tp>
    </main>
    <main first="rtdsrv_eco_721ca1a574fa49f5810a3c7bb361f0fa">
      <tp>
        <v>2</v>
        <stp/>
        <stp>be0febb9-0ab5-410b-bb4c-4e411e249b50</stp>
        <tr r="H142" s="1"/>
      </tp>
    </main>
    <main first="rtdsrv_eco_721ca1a574fa49f5810a3c7bb361f0fa">
      <tp>
        <v>2</v>
        <stp/>
        <stp>094d0fcb-ee5a-4109-beb3-80833caa4187</stp>
        <tr r="I18" s="1"/>
      </tp>
      <tp>
        <v>2</v>
        <stp/>
        <stp>e6d7dfe2-7a1c-4c2d-be32-f202e30bd22c</stp>
        <tr r="M122" s="1"/>
      </tp>
      <tp>
        <v>2</v>
        <stp/>
        <stp>dac7eae1-0fd9-4eb6-a4b7-8bcb535c96a5</stp>
        <tr r="N87" s="1"/>
      </tp>
      <tp>
        <v>2</v>
        <stp/>
        <stp>9d080ed5-fd9a-4027-81cb-cef4271a0be7</stp>
        <tr r="J57" s="1"/>
      </tp>
      <tp>
        <v>2</v>
        <stp/>
        <stp>a8b6664b-8ba6-442a-8ea1-2b4bb6a08a12</stp>
        <tr r="P64" s="1"/>
      </tp>
    </main>
    <main first="rtdsrv_eco_721ca1a574fa49f5810a3c7bb361f0fa">
      <tp>
        <v>2</v>
        <stp/>
        <stp>39670458-186b-4588-a5a0-6aa0d242e5ad</stp>
        <tr r="F26" s="1"/>
      </tp>
      <tp>
        <v>2</v>
        <stp/>
        <stp>57e44aa4-189c-42ad-aa5e-4e0026e88f37</stp>
        <tr r="O166" s="1"/>
      </tp>
    </main>
    <main first="rtdsrv_eco_721ca1a574fa49f5810a3c7bb361f0fa">
      <tp>
        <v>2</v>
        <stp/>
        <stp>e1e2f641-6e4c-453e-a871-658fcdc521bb</stp>
        <tr r="E125" s="1"/>
      </tp>
      <tp>
        <v>2</v>
        <stp/>
        <stp>49848d17-8ecd-45b3-97bf-a6befe39ada7</stp>
        <tr r="O101" s="1"/>
      </tp>
      <tp>
        <v>2</v>
        <stp/>
        <stp>871bbcaa-b811-429b-a7c0-0d3534bd9d32</stp>
        <tr r="F166" s="1"/>
      </tp>
      <tp>
        <v>2</v>
        <stp/>
        <stp>bc462686-4f9d-4e35-a709-17ae039f9c10</stp>
        <tr r="J83" s="1"/>
      </tp>
    </main>
    <main first="rtdsrv_eco_721ca1a574fa49f5810a3c7bb361f0fa">
      <tp>
        <v>2</v>
        <stp/>
        <stp>0ec2f87b-ab0d-4cad-b678-48402f58e259</stp>
        <tr r="M120" s="1"/>
      </tp>
      <tp>
        <v>2</v>
        <stp/>
        <stp>0f7c082e-d80c-44c1-8fb7-9faac5d3494c</stp>
        <tr r="H21" s="1"/>
      </tp>
      <tp>
        <v>2</v>
        <stp/>
        <stp>f5e4a011-8e5d-4d9a-be13-ae963825f318</stp>
        <tr r="L142" s="1"/>
      </tp>
    </main>
    <main first="rtdsrv_eco_721ca1a574fa49f5810a3c7bb361f0fa">
      <tp>
        <v>2</v>
        <stp/>
        <stp>d2824775-7543-4f5f-bd3d-a66b3d2406b5</stp>
        <tr r="E135" s="1"/>
      </tp>
      <tp>
        <v>2</v>
        <stp/>
        <stp>8295ca8a-b36c-465f-b6a9-eb78a3424d18</stp>
        <tr r="G100" s="1"/>
      </tp>
      <tp>
        <v>2</v>
        <stp/>
        <stp>324eb4fb-d125-44d7-a383-366aca97f9f5</stp>
        <tr r="J112" s="1"/>
      </tp>
      <tp>
        <v>2</v>
        <stp/>
        <stp>5364dd5a-24ac-4a90-965e-6b9356df4762</stp>
        <tr r="P166" s="1"/>
      </tp>
      <tp>
        <v>2</v>
        <stp/>
        <stp>4c3d8739-2507-4856-b518-e7642a7a8456</stp>
        <tr r="L157" s="1"/>
      </tp>
      <tp>
        <v>2</v>
        <stp/>
        <stp>d9b55253-baad-4bba-a81b-098936f7d534</stp>
        <tr r="E54" s="1"/>
      </tp>
      <tp>
        <v>2</v>
        <stp/>
        <stp>dc6453a5-7574-4fc5-8e28-42085b22d3a9</stp>
        <tr r="O71" s="1"/>
      </tp>
    </main>
    <main first="rtdsrv_eco_721ca1a574fa49f5810a3c7bb361f0fa">
      <tp>
        <v>2</v>
        <stp/>
        <stp>97b044ab-76e6-490d-be07-3e2704785210</stp>
        <tr r="H85" s="1"/>
      </tp>
      <tp>
        <v>2</v>
        <stp/>
        <stp>01193fff-ac95-453f-9946-bb67943e911e</stp>
        <tr r="L40" s="1"/>
      </tp>
    </main>
    <main first="rtdsrv_eco_721ca1a574fa49f5810a3c7bb361f0fa">
      <tp>
        <v>2</v>
        <stp/>
        <stp>795cd2c7-9cc7-4a20-bf77-1e0e1e7da628</stp>
        <tr r="E166" s="1"/>
      </tp>
      <tp>
        <v>2</v>
        <stp/>
        <stp>e1e01b51-929c-4c98-a659-8c60918656b0</stp>
        <tr r="E59" s="1"/>
      </tp>
    </main>
    <main first="rtdsrv_eco_721ca1a574fa49f5810a3c7bb361f0fa">
      <tp>
        <v>2</v>
        <stp/>
        <stp>26a4f60b-eaf3-47f7-ad50-cdfed3f36344</stp>
        <tr r="I74" s="1"/>
      </tp>
      <tp>
        <v>2</v>
        <stp/>
        <stp>b0acdb00-5716-4a48-9842-df68f95bc7cf</stp>
        <tr r="N154" s="1"/>
      </tp>
      <tp>
        <v>2</v>
        <stp/>
        <stp>371b3131-ea53-4bd2-a3af-0c80dd111487</stp>
        <tr r="G93" s="1"/>
      </tp>
    </main>
    <main first="rtdsrv_eco_721ca1a574fa49f5810a3c7bb361f0fa">
      <tp>
        <v>2</v>
        <stp/>
        <stp>efd90c6e-d3d7-4c4d-952a-24427353134c</stp>
        <tr r="J114" s="1"/>
      </tp>
      <tp>
        <v>2</v>
        <stp/>
        <stp>963cfab9-2d51-4918-b962-0209cb4c7866</stp>
        <tr r="G128" s="1"/>
      </tp>
    </main>
    <main first="rtdsrv_eco_721ca1a574fa49f5810a3c7bb361f0fa">
      <tp>
        <v>2</v>
        <stp/>
        <stp>eaa1dd86-a2ba-4295-a97f-fc9e20e3f6c1</stp>
        <tr r="O125" s="1"/>
      </tp>
      <tp>
        <v>2</v>
        <stp/>
        <stp>2c6d63c5-501f-4e3f-bfab-1f0c731f9442</stp>
        <tr r="O59" s="1"/>
      </tp>
      <tp>
        <v>2</v>
        <stp/>
        <stp>9e12c2ce-74fd-4db7-9a06-23c5be95f281</stp>
        <tr r="K40" s="1"/>
      </tp>
    </main>
    <main first="rtdsrv_eco_721ca1a574fa49f5810a3c7bb361f0fa">
      <tp>
        <v>2</v>
        <stp/>
        <stp>3b888e4d-bd86-4dcb-bd27-9e7010c05c8d</stp>
        <tr r="P69" s="1"/>
      </tp>
      <tp>
        <v>2</v>
        <stp/>
        <stp>15f02782-9e69-4472-a7f1-8943af892360</stp>
        <tr r="I28" s="1"/>
      </tp>
      <tp>
        <v>2</v>
        <stp/>
        <stp>32c18364-6dfa-4db1-9db0-4e05d6596455</stp>
        <tr r="H60" s="1"/>
      </tp>
      <tp>
        <v>2</v>
        <stp/>
        <stp>031c524c-3f10-487a-af3d-1b2ae7786638</stp>
        <tr r="I171" s="1"/>
      </tp>
      <tp>
        <v>2</v>
        <stp/>
        <stp>3877af5b-dfc9-4138-962a-a4c5eee51b25</stp>
        <tr r="P159" s="1"/>
      </tp>
    </main>
    <main first="rtdsrv_eco_721ca1a574fa49f5810a3c7bb361f0fa">
      <tp>
        <v>2</v>
        <stp/>
        <stp>c0f7779f-c7a2-4e7b-b131-3cc8aa0383d0</stp>
        <tr r="F41" s="1"/>
      </tp>
    </main>
    <main first="rtdsrv_eco_721ca1a574fa49f5810a3c7bb361f0fa">
      <tp>
        <v>2</v>
        <stp/>
        <stp>0c38c101-a000-48fe-9728-596c58c14a02</stp>
        <tr r="M82" s="1"/>
      </tp>
      <tp>
        <v>2</v>
        <stp/>
        <stp>41ebc83b-cf13-47b3-9ce3-d4aac45f389c</stp>
        <tr r="E65" s="1"/>
      </tp>
      <tp>
        <v>2</v>
        <stp/>
        <stp>64c5c1c7-0a18-48a9-9ace-43b3191dca8a</stp>
        <tr r="F92" s="1"/>
      </tp>
      <tp>
        <v>2</v>
        <stp/>
        <stp>cec2ec98-bb37-454a-920b-fc44b77a2e6a</stp>
        <tr r="J102" s="1"/>
      </tp>
      <tp>
        <v>2</v>
        <stp/>
        <stp>e539551a-9506-4506-8258-693bcbea2e5e</stp>
        <tr r="F94" s="1"/>
      </tp>
      <tp>
        <v>2</v>
        <stp/>
        <stp>c3820715-eb09-4706-bf0f-0e72412c87d9</stp>
        <tr r="O89" s="1"/>
      </tp>
      <tp>
        <v>2</v>
        <stp/>
        <stp>4733b868-97d3-4de6-afb2-a4c1f09d8b79</stp>
        <tr r="H48" s="1"/>
      </tp>
      <tp>
        <v>2</v>
        <stp/>
        <stp>3aff057b-3e9a-4c41-a365-5220c2f58d8f</stp>
        <tr r="M46" s="1"/>
      </tp>
      <tp>
        <v>2</v>
        <stp/>
        <stp>448b6fd2-b76e-409f-ac7e-6d02d716c6e9</stp>
        <tr r="K140" s="1"/>
      </tp>
      <tp>
        <v>2</v>
        <stp/>
        <stp>6c1f395d-488b-491d-befd-1007fa11b937</stp>
        <tr r="I106" s="1"/>
      </tp>
    </main>
    <main first="rtdsrv_eco_721ca1a574fa49f5810a3c7bb361f0fa">
      <tp>
        <v>2</v>
        <stp/>
        <stp>62517435-a428-426f-bbef-baa7549085db</stp>
        <tr r="H137" s="1"/>
      </tp>
      <tp>
        <v>2</v>
        <stp/>
        <stp>aa9e7361-eeeb-4bc9-a0f7-4e4990466957</stp>
        <tr r="J50" s="1"/>
      </tp>
      <tp>
        <v>2</v>
        <stp/>
        <stp>a4dce0f5-c146-473f-bae6-229490fecb21</stp>
        <tr r="L28" s="1"/>
      </tp>
    </main>
    <main first="rtdsrv_eco_721ca1a574fa49f5810a3c7bb361f0fa">
      <tp>
        <v>2</v>
        <stp/>
        <stp>6617248d-f9f7-42f2-86c0-9bc57dc947f8</stp>
        <tr r="L42" s="1"/>
      </tp>
      <tp>
        <v>2</v>
        <stp/>
        <stp>efc4738e-1384-4835-90aa-658b13a4f264</stp>
        <tr r="E33" s="1"/>
      </tp>
    </main>
    <main first="rtdsrv_eco_721ca1a574fa49f5810a3c7bb361f0fa">
      <tp>
        <v>2</v>
        <stp/>
        <stp>bd2660a9-7b7f-4ddf-ab2f-cfe14ca4764d</stp>
        <tr r="H127" s="1"/>
      </tp>
      <tp>
        <v>2</v>
        <stp/>
        <stp>43cf18a8-6d12-4176-be70-98b7a84dc8df</stp>
        <tr r="F154" s="1"/>
      </tp>
      <tp>
        <v>2</v>
        <stp/>
        <stp>c62b96d3-25fb-45cb-8edf-3c0fcf5be5e3</stp>
        <tr r="N83" s="1"/>
      </tp>
      <tp>
        <v>2</v>
        <stp/>
        <stp>5fc73c96-d903-4226-a8e4-85b4853fd6cc</stp>
        <tr r="K142" s="1"/>
      </tp>
    </main>
    <main first="rtdsrv_eco_721ca1a574fa49f5810a3c7bb361f0fa">
      <tp>
        <v>2</v>
        <stp/>
        <stp>a7aad672-219e-435d-a635-0a35f14ba077</stp>
        <tr r="G92" s="1"/>
      </tp>
      <tp>
        <v>2</v>
        <stp/>
        <stp>982ec8f0-05dc-456e-89e7-dec097f93f03</stp>
        <tr r="K65" s="1"/>
      </tp>
    </main>
    <main first="rtdsrv_eco_721ca1a574fa49f5810a3c7bb361f0fa">
      <tp>
        <v>2</v>
        <stp/>
        <stp>13eab316-c7ad-4c3b-bf5a-52b91533970a</stp>
        <tr r="I142" s="1"/>
      </tp>
      <tp>
        <v>2</v>
        <stp/>
        <stp>30c9d269-bf33-4ed8-85d1-fdbdcd56d853</stp>
        <tr r="P150" s="1"/>
      </tp>
      <tp>
        <v>2</v>
        <stp/>
        <stp>e05444ce-dfb1-4725-aab0-d0f6f042e320</stp>
        <tr r="I76" s="1"/>
      </tp>
      <tp>
        <v>2</v>
        <stp/>
        <stp>638f7153-69d4-4b06-a21c-fed7de7507dc</stp>
        <tr r="K130" s="1"/>
      </tp>
      <tp>
        <v>2</v>
        <stp/>
        <stp>15665a18-5d0c-473a-967e-bf99309efef1</stp>
        <tr r="H102" s="1"/>
      </tp>
      <tp>
        <v>2</v>
        <stp/>
        <stp>bf932973-85dd-4ddf-84a9-86eaf3573a25</stp>
        <tr r="H99" s="1"/>
      </tp>
      <tp>
        <v>2</v>
        <stp/>
        <stp>4e1cab8c-e479-426c-b0b2-c7f56a1dd190</stp>
        <tr r="K15" s="1"/>
      </tp>
      <tp>
        <v>2</v>
        <stp/>
        <stp>035e31f5-26e0-4d83-9f24-ca01c55a4a50</stp>
        <tr r="I172" s="1"/>
      </tp>
      <tp>
        <v>2</v>
        <stp/>
        <stp>7af1c297-5e5a-47cb-a92c-3cbb2c9692cc</stp>
        <tr r="P72" s="1"/>
      </tp>
      <tp>
        <v>2</v>
        <stp/>
        <stp>8354871c-7268-42c9-8401-fef759870b86</stp>
        <tr r="I44" s="1"/>
      </tp>
      <tp>
        <v>2</v>
        <stp/>
        <stp>0dc8171b-7dec-4a42-88b9-d722715a9669</stp>
        <tr r="P94" s="1"/>
      </tp>
      <tp>
        <v>2</v>
        <stp/>
        <stp>b00cca24-c784-4c3a-a74a-1c94156395ec</stp>
        <tr r="M92" s="1"/>
      </tp>
    </main>
    <main first="rtdsrv_eco_721ca1a574fa49f5810a3c7bb361f0fa">
      <tp>
        <v>2</v>
        <stp/>
        <stp>717895d6-2998-4380-b9ea-2ec4dc189ad7</stp>
        <tr r="J166" s="1"/>
      </tp>
      <tp>
        <v>2</v>
        <stp/>
        <stp>0e7e9f57-b569-4430-8c18-3dcd230b63fc</stp>
        <tr r="L150" s="1"/>
      </tp>
      <tp>
        <v>2</v>
        <stp/>
        <stp>3d437201-b073-4f0c-a1ed-cd34ca8f23a7</stp>
        <tr r="O42" s="1"/>
      </tp>
      <tp>
        <v>2</v>
        <stp/>
        <stp>25a0802e-849d-47cc-9d89-f06f9c6581db</stp>
        <tr r="J103" s="1"/>
      </tp>
      <tp>
        <v>2</v>
        <stp/>
        <stp>ed868886-8022-4941-a65c-3b56059ca3ef</stp>
        <tr r="G11" s="3"/>
      </tp>
      <tp>
        <v>2</v>
        <stp/>
        <stp>09c0309a-57a1-41b3-8b9c-52cf54e5b43d</stp>
        <tr r="N91" s="1"/>
      </tp>
      <tp>
        <v>2</v>
        <stp/>
        <stp>23fa4384-1686-451e-936f-2670fc8b5397</stp>
        <tr r="M31" s="1"/>
      </tp>
      <tp>
        <v>2</v>
        <stp/>
        <stp>596fb0f6-2adf-4c38-92de-10a0fa5ae281</stp>
        <tr r="N65" s="1"/>
      </tp>
      <tp>
        <v>2</v>
        <stp/>
        <stp>a24a5fa6-0523-4161-9109-8c2d24ee0669</stp>
        <tr r="G159" s="1"/>
      </tp>
      <tp>
        <v>2</v>
        <stp/>
        <stp>81f0a158-4b94-4131-b27e-b0a4a3528582</stp>
        <tr r="G154" s="1"/>
      </tp>
      <tp>
        <v>2</v>
        <stp/>
        <stp>db14726b-60ca-4a51-bc7f-e481acca733c</stp>
        <tr r="I141" s="1"/>
      </tp>
    </main>
    <main first="rtdsrv_eco_721ca1a574fa49f5810a3c7bb361f0fa">
      <tp>
        <v>2</v>
        <stp/>
        <stp>e59efb04-580d-450a-bbee-a7a8307f8e41</stp>
        <tr r="E77" s="1"/>
      </tp>
      <tp>
        <v>2</v>
        <stp/>
        <stp>2f6d1914-3d64-4985-bab2-001176f6f90b</stp>
        <tr r="M112" s="1"/>
      </tp>
      <tp>
        <v>2</v>
        <stp/>
        <stp>fbf4abac-5529-4d62-be2c-c0e7fb5fec62</stp>
        <tr r="E149" s="1"/>
      </tp>
      <tp>
        <v>2</v>
        <stp/>
        <stp>a2608528-4d96-45dc-bd6c-10cf442a2fe0</stp>
        <tr r="E94" s="1"/>
      </tp>
      <tp>
        <v>2</v>
        <stp/>
        <stp>d0f004bf-3a38-4be1-89f2-5d6f580338f8</stp>
        <tr r="E160" s="1"/>
      </tp>
      <tp>
        <v>2</v>
        <stp/>
        <stp>57b8e7d4-1ba4-4445-88b7-800d56f3fd11</stp>
        <tr r="N31" s="1"/>
      </tp>
    </main>
    <main first="rtdsrv_eco_721ca1a574fa49f5810a3c7bb361f0fa">
      <tp>
        <v>2</v>
        <stp/>
        <stp>80717d2a-fcc1-46ef-b5cf-ffbacc42f6c6</stp>
        <tr r="N153" s="1"/>
      </tp>
    </main>
    <main first="rtdsrv_eco_721ca1a574fa49f5810a3c7bb361f0fa">
      <tp>
        <v>2</v>
        <stp/>
        <stp>75088f1a-1f54-4f04-9c3a-1e904b9c1f32</stp>
        <tr r="M25" s="1"/>
      </tp>
    </main>
    <main first="rtdsrv_eco_721ca1a574fa49f5810a3c7bb361f0fa">
      <tp>
        <v>2</v>
        <stp/>
        <stp>25575ef4-f79a-4d47-a980-432f572289f3</stp>
        <tr r="K122" s="1"/>
      </tp>
      <tp>
        <v>2</v>
        <stp/>
        <stp>2a8574cf-f650-4fb7-9d6a-cdf644821fa1</stp>
        <tr r="J93" s="1"/>
      </tp>
      <tp>
        <v>2</v>
        <stp/>
        <stp>5f72f1a7-f7e3-4170-b0ad-4778ae110603</stp>
        <tr r="B11" s="3"/>
      </tp>
      <tp>
        <v>2</v>
        <stp/>
        <stp>3b73ed5e-7799-479a-a575-d0123179bb5f</stp>
        <tr r="L72" s="1"/>
      </tp>
    </main>
    <main first="rtdsrv_eco_721ca1a574fa49f5810a3c7bb361f0fa">
      <tp>
        <v>2</v>
        <stp/>
        <stp>657cf519-7085-483d-b02d-1ccf05e173de</stp>
        <tr r="O142" s="1"/>
      </tp>
      <tp>
        <v>2</v>
        <stp/>
        <stp>17c1b73a-f6f5-4cb3-9864-4f33110a70a4</stp>
        <tr r="F49" s="1"/>
      </tp>
      <tp>
        <v>2</v>
        <stp/>
        <stp>0c3ebad5-1d6a-40a6-9bff-3f3990f1f108</stp>
        <tr r="D9" s="3"/>
      </tp>
      <tp>
        <v>2</v>
        <stp/>
        <stp>157ee5a5-bebc-4212-b6fb-53571b65ccb8</stp>
        <tr r="G107" s="1"/>
      </tp>
    </main>
    <main first="rtdsrv_eco_721ca1a574fa49f5810a3c7bb361f0fa">
      <tp>
        <v>2</v>
        <stp/>
        <stp>001077af-a874-4c85-b790-7988c50ceba3</stp>
        <tr r="N40" s="1"/>
      </tp>
      <tp>
        <v>2</v>
        <stp/>
        <stp>dbf868b9-f738-495e-be9d-a4535ff5565e</stp>
        <tr r="L91" s="1"/>
      </tp>
    </main>
    <main first="rtdsrv_eco_721ca1a574fa49f5810a3c7bb361f0fa">
      <tp>
        <v>2</v>
        <stp/>
        <stp>671746a2-cffb-45af-bdb7-53a5134f2be9</stp>
        <tr r="K58" s="1"/>
      </tp>
    </main>
    <main first="rtdsrv_eco_721ca1a574fa49f5810a3c7bb361f0fa">
      <tp>
        <v>2</v>
        <stp/>
        <stp>bbf8a4d0-ad5a-4670-960e-7f844bff860f</stp>
        <tr r="C4" s="1"/>
      </tp>
    </main>
    <main first="rtdsrv_eco_721ca1a574fa49f5810a3c7bb361f0fa">
      <tp>
        <v>2</v>
        <stp/>
        <stp>2ad12778-0486-4a22-8abc-f3f43074d08b</stp>
        <tr r="H30" s="1"/>
      </tp>
    </main>
    <main first="rtdsrv_eco_721ca1a574fa49f5810a3c7bb361f0fa">
      <tp>
        <v>2</v>
        <stp/>
        <stp>34a6ba8c-4419-44df-aa23-0c101a6b822a</stp>
        <tr r="E124" s="1"/>
      </tp>
    </main>
    <main first="rtdsrv_eco_721ca1a574fa49f5810a3c7bb361f0fa">
      <tp>
        <v>2</v>
        <stp/>
        <stp>84306175-4543-4e50-b3df-6280cae503a9</stp>
        <tr r="I81" s="1"/>
      </tp>
      <tp>
        <v>2</v>
        <stp/>
        <stp>0f59f34c-3cf6-48a4-8139-c666bb58e007</stp>
        <tr r="I149" s="1"/>
      </tp>
      <tp>
        <v>2</v>
        <stp/>
        <stp>682a37f2-4821-4e9f-8b9b-7276f2250ac6</stp>
        <tr r="F22" s="1"/>
      </tp>
      <tp>
        <v>2</v>
        <stp/>
        <stp>93a38e16-3d37-4f6d-8964-6ce21e43b49c</stp>
        <tr r="H107" s="1"/>
      </tp>
      <tp>
        <v>2</v>
        <stp/>
        <stp>7d18bef9-59ea-4822-8229-1a9d411c7a6d</stp>
        <tr r="L141" s="1"/>
      </tp>
      <tp>
        <v>2</v>
        <stp/>
        <stp>eae75cd0-3015-40a5-82a8-4a730ca7db67</stp>
        <tr r="E76" s="1"/>
      </tp>
    </main>
    <main first="rtdsrv_eco_721ca1a574fa49f5810a3c7bb361f0fa">
      <tp>
        <v>2</v>
        <stp/>
        <stp>aca74e56-4d9f-42b7-9ca1-b4f72f0b431e</stp>
        <tr r="J89" s="1"/>
      </tp>
    </main>
    <main first="rtdsrv_eco_721ca1a574fa49f5810a3c7bb361f0fa">
      <tp>
        <v>2</v>
        <stp/>
        <stp>e1b45fe6-46b1-41bb-a575-f401a31054b1</stp>
        <tr r="J110" s="1"/>
      </tp>
      <tp>
        <v>2</v>
        <stp/>
        <stp>416f97c6-2386-4d76-b53b-a06d41f06531</stp>
        <tr r="E162" s="1"/>
      </tp>
    </main>
    <main first="rtdsrv_eco_721ca1a574fa49f5810a3c7bb361f0fa">
      <tp>
        <v>2</v>
        <stp/>
        <stp>0ce41ca7-2d4c-44b9-8250-6363c930912d</stp>
        <tr r="L15" s="1"/>
      </tp>
      <tp>
        <v>2</v>
        <stp/>
        <stp>6eb263e4-139a-4c8f-86cf-44d081ff9b46</stp>
        <tr r="M107" s="1"/>
      </tp>
      <tp>
        <v>2</v>
        <stp/>
        <stp>dfb9fc22-ac27-45db-9968-fed5bf86063f</stp>
        <tr r="I119" s="1"/>
      </tp>
      <tp>
        <v>2</v>
        <stp/>
        <stp>15537082-c35a-4544-8d32-659d5341fbe0</stp>
        <tr r="F138" s="1"/>
      </tp>
      <tp>
        <v>2</v>
        <stp/>
        <stp>02ada57e-dafc-4893-84d3-124182ecf100</stp>
        <tr r="I75" s="1"/>
      </tp>
      <tp>
        <v>2</v>
        <stp/>
        <stp>bdfe0a5b-b90e-44e6-a67a-6d9533fb2415</stp>
        <tr r="P79" s="1"/>
      </tp>
      <tp>
        <v>2</v>
        <stp/>
        <stp>76bf1785-2624-4a62-8128-af9412945b16</stp>
        <tr r="M131" s="1"/>
      </tp>
    </main>
    <main first="rtdsrv_eco_721ca1a574fa49f5810a3c7bb361f0fa">
      <tp>
        <v>2</v>
        <stp/>
        <stp>d07f51e3-2acd-46d0-9b17-1ea723069a0a</stp>
        <tr r="I112" s="1"/>
      </tp>
    </main>
    <main first="rtdsrv_eco_721ca1a574fa49f5810a3c7bb361f0fa">
      <tp>
        <v>2</v>
        <stp/>
        <stp>c21f8c02-40ac-4fe0-80dd-85e7037f12ef</stp>
        <tr r="K127" s="1"/>
      </tp>
      <tp>
        <v>2</v>
        <stp/>
        <stp>30e497b1-571a-47f5-9dce-853b852b9a6e</stp>
        <tr r="F44" s="1"/>
      </tp>
    </main>
    <main first="rtdsrv_eco_721ca1a574fa49f5810a3c7bb361f0fa">
      <tp>
        <v>2</v>
        <stp/>
        <stp>45fa113d-ad31-42f8-8275-dc4eb4a21824</stp>
        <tr r="E58" s="1"/>
      </tp>
      <tp>
        <v>2</v>
        <stp/>
        <stp>9e6c568f-b2aa-43de-b361-7b04928e57e9</stp>
        <tr r="G94" s="1"/>
      </tp>
      <tp>
        <v>2</v>
        <stp/>
        <stp>81c4b650-823e-428c-bba0-b550f9b8d4c3</stp>
        <tr r="G114" s="1"/>
      </tp>
      <tp>
        <v>2</v>
        <stp/>
        <stp>37a90366-2602-4b6e-bd75-180db82cca75</stp>
        <tr r="O68" s="1"/>
      </tp>
      <tp>
        <v>2</v>
        <stp/>
        <stp>f52c35d9-c481-4230-805c-767f6d3501d0</stp>
        <tr r="E154" s="1"/>
      </tp>
      <tp>
        <v>2</v>
        <stp/>
        <stp>3d814d2c-0e63-473e-8e37-ae0b95d60322</stp>
        <tr r="G19" s="1"/>
      </tp>
      <tp>
        <v>2</v>
        <stp/>
        <stp>ea012ad6-e912-4b95-9443-6f5cf66c01ca</stp>
        <tr r="F123" s="1"/>
      </tp>
      <tp>
        <v>2</v>
        <stp/>
        <stp>4df8dfbb-5cfb-4b02-aa3e-b230b277b39e</stp>
        <tr r="P157" s="1"/>
      </tp>
    </main>
    <main first="rtdsrv_eco_721ca1a574fa49f5810a3c7bb361f0fa">
      <tp>
        <v>2</v>
        <stp/>
        <stp>1eef4885-ee69-4efc-8956-37313e850996</stp>
        <tr r="K31" s="1"/>
      </tp>
    </main>
    <main first="rtdsrv_eco_721ca1a574fa49f5810a3c7bb361f0fa">
      <tp>
        <v>2</v>
        <stp/>
        <stp>758411c8-ce47-44ed-a75d-a4a3fab70fd4</stp>
        <tr r="P19" s="1"/>
      </tp>
      <tp>
        <v>2</v>
        <stp/>
        <stp>fd11c276-ec66-4210-9d75-f06039c4688b</stp>
        <tr r="K125" s="1"/>
      </tp>
    </main>
    <main first="rtdsrv_eco_721ca1a574fa49f5810a3c7bb361f0fa">
      <tp>
        <v>2</v>
        <stp/>
        <stp>9fdf9186-405c-4912-92e4-80de4c5e3b2f</stp>
        <tr r="J56" s="1"/>
      </tp>
      <tp>
        <v>2</v>
        <stp/>
        <stp>f0ba1891-da95-4db9-95d4-5c2054c21cd4</stp>
        <tr r="H104" s="1"/>
      </tp>
      <tp>
        <v>2</v>
        <stp/>
        <stp>30f1fb23-5f12-447d-8f54-8229579ee662</stp>
        <tr r="E23" s="1"/>
      </tp>
    </main>
    <main first="rtdsrv_eco_721ca1a574fa49f5810a3c7bb361f0fa">
      <tp>
        <v>2</v>
        <stp/>
        <stp>1192a2bb-3ad7-42f6-b54f-6a2c4d3542de</stp>
        <tr r="N43" s="1"/>
      </tp>
      <tp>
        <v>2</v>
        <stp/>
        <stp>75359751-23cc-4e7d-91d4-c75955cc57a4</stp>
        <tr r="J25" s="1"/>
      </tp>
    </main>
    <main first="rtdsrv_eco_721ca1a574fa49f5810a3c7bb361f0fa">
      <tp>
        <v>2</v>
        <stp/>
        <stp>3d193d45-de6a-462c-a9a6-f356ffb96654</stp>
        <tr r="E118" s="1"/>
      </tp>
    </main>
    <main first="rtdsrv_eco_721ca1a574fa49f5810a3c7bb361f0fa">
      <tp>
        <v>2</v>
        <stp/>
        <stp>d545a7e3-1275-461e-81b1-f14ff42864a6</stp>
        <tr r="K110" s="1"/>
      </tp>
      <tp>
        <v>2</v>
        <stp/>
        <stp>c7c1577d-8040-45b7-b880-db6cce26d5e0</stp>
        <tr r="G68" s="1"/>
      </tp>
      <tp>
        <v>2</v>
        <stp/>
        <stp>9538ec15-b231-4a1a-a3c9-6f070f8e5342</stp>
        <tr r="I37" s="1"/>
      </tp>
    </main>
    <main first="rtdsrv_eco_721ca1a574fa49f5810a3c7bb361f0fa">
      <tp>
        <v>2</v>
        <stp/>
        <stp>0d166939-745e-4014-899f-3cb2c8274921</stp>
        <tr r="I46" s="1"/>
      </tp>
    </main>
    <main first="rtdsrv_eco_721ca1a574fa49f5810a3c7bb361f0fa">
      <tp>
        <v>2</v>
        <stp/>
        <stp>df9c5c0b-c7a5-4701-b427-ce8da1d4d4f5</stp>
        <tr r="M29" s="1"/>
      </tp>
      <tp>
        <v>2</v>
        <stp/>
        <stp>8e6d2be2-f04b-4301-a20a-1e409b1bcb42</stp>
        <tr r="G123" s="1"/>
      </tp>
      <tp>
        <v>2</v>
        <stp/>
        <stp>1c8049ac-1ecc-43ab-9bec-ccf0589b6231</stp>
        <tr r="F23" s="1"/>
      </tp>
      <tp>
        <v>2</v>
        <stp/>
        <stp>ef4ae181-799a-4852-a80f-b17d8719aaf7</stp>
        <tr r="O83" s="1"/>
      </tp>
      <tp>
        <v>2</v>
        <stp/>
        <stp>e78dc481-f597-4502-8eae-bcda6abd71fe</stp>
        <tr r="M104" s="1"/>
      </tp>
    </main>
    <main first="rtdsrv_eco_721ca1a574fa49f5810a3c7bb361f0fa">
      <tp>
        <v>2</v>
        <stp/>
        <stp>9b583054-df81-4163-b9b3-990ebbaae947</stp>
        <tr r="L18" s="1"/>
      </tp>
      <tp>
        <v>2</v>
        <stp/>
        <stp>98422532-17c6-4348-b2bc-651a62059db1</stp>
        <tr r="P74" s="1"/>
      </tp>
      <tp>
        <v>2</v>
        <stp/>
        <stp>9c2ec04c-dfb0-416a-b3db-0784c08f7029</stp>
        <tr r="F42" s="1"/>
      </tp>
      <tp>
        <v>2</v>
        <stp/>
        <stp>f803a11a-8da9-41b4-a4c0-83eea4687d73</stp>
        <tr r="P114" s="1"/>
      </tp>
      <tp>
        <v>2</v>
        <stp/>
        <stp>eb01f720-3a72-4c00-860c-3475bb0ec565</stp>
        <tr r="E161" s="1"/>
      </tp>
      <tp>
        <v>2</v>
        <stp/>
        <stp>09408eba-c893-494f-b55c-d817a08caa52</stp>
        <tr r="O28" s="1"/>
      </tp>
      <tp>
        <v>2</v>
        <stp/>
        <stp>f9471985-9a56-4723-b554-93c042f5382b</stp>
        <tr r="H109" s="1"/>
      </tp>
      <tp>
        <v>2</v>
        <stp/>
        <stp>273977e7-f99d-4fb0-b902-eecc80d6f544</stp>
        <tr r="H28" s="1"/>
      </tp>
      <tp>
        <v>2</v>
        <stp/>
        <stp>071b3116-7c4a-472f-8351-5a08329f8741</stp>
        <tr r="I162" s="1"/>
      </tp>
      <tp>
        <v>2</v>
        <stp/>
        <stp>24b3ec87-daea-4024-a33d-9de81b6384c6</stp>
        <tr r="K107" s="1"/>
      </tp>
      <tp>
        <v>2</v>
        <stp/>
        <stp>8d7c0efa-82ce-4bb3-91f1-58cb9cf7e189</stp>
        <tr r="I118" s="1"/>
      </tp>
      <tp>
        <v>2</v>
        <stp/>
        <stp>0a4ceb1c-e562-4da2-bc3e-80d115fb4d89</stp>
        <tr r="H128" s="1"/>
      </tp>
    </main>
    <main first="rtdsrv_eco_721ca1a574fa49f5810a3c7bb361f0fa">
      <tp>
        <v>2</v>
        <stp/>
        <stp>dd70bbe7-37a2-4f22-a548-1616c33aa021</stp>
        <tr r="O22" s="1"/>
      </tp>
      <tp>
        <v>2</v>
        <stp/>
        <stp>9ee60989-ee6b-4812-830e-936eb621b848</stp>
        <tr r="E50" s="1"/>
      </tp>
      <tp>
        <v>2</v>
        <stp/>
        <stp>a6c648a5-d9e2-41a1-904d-d9b85eefa55f</stp>
        <tr r="O126" s="1"/>
      </tp>
      <tp>
        <v>2</v>
        <stp/>
        <stp>392e6760-3387-4ae4-a8ad-2986d1203f46</stp>
        <tr r="L149" s="1"/>
      </tp>
    </main>
    <main first="rtdsrv_eco_721ca1a574fa49f5810a3c7bb361f0fa">
      <tp>
        <v>2</v>
        <stp/>
        <stp>c3f5d0b5-b6cd-46b3-9278-0df2825d252a</stp>
        <tr r="G42" s="1"/>
      </tp>
      <tp>
        <v>2</v>
        <stp/>
        <stp>bd0e7c68-0881-407d-bf74-5340407f3aa4</stp>
        <tr r="E102" s="1"/>
      </tp>
      <tp>
        <v>2</v>
        <stp/>
        <stp>4073ce5c-81af-450e-b119-9d16a81b7cbd</stp>
        <tr r="O85" s="1"/>
      </tp>
      <tp>
        <v>2</v>
        <stp/>
        <stp>f1719920-f824-4422-90a3-b89c82f3a197</stp>
        <tr r="E79" s="1"/>
      </tp>
    </main>
    <main first="rtdsrv_eco_721ca1a574fa49f5810a3c7bb361f0fa">
      <tp>
        <v>2</v>
        <stp/>
        <stp>24e712b3-a8d6-4a3d-be0e-baf66ca5b745</stp>
        <tr r="H146" s="1"/>
      </tp>
      <tp>
        <v>2</v>
        <stp/>
        <stp>5c6a2475-6eb0-44fa-aaf0-6dfa6a916ebd</stp>
        <tr r="G71" s="1"/>
      </tp>
      <tp>
        <v>2</v>
        <stp/>
        <stp>7205f201-6fc9-4cd3-81e8-2cc4336366bb</stp>
        <tr r="L37" s="1"/>
      </tp>
    </main>
    <main first="rtdsrv_eco_721ca1a574fa49f5810a3c7bb361f0fa">
      <tp>
        <v>2</v>
        <stp/>
        <stp>69335d30-3260-457c-b08d-0a70e4e16fcb</stp>
        <tr r="F162" s="1"/>
      </tp>
      <tp>
        <v>2</v>
        <stp/>
        <stp>33f61ed2-d054-4bca-b7e0-5b01773f8efe</stp>
        <tr r="K64" s="1"/>
      </tp>
      <tp>
        <v>2</v>
        <stp/>
        <stp>51d82b06-7602-499e-825d-1dc73b595446</stp>
        <tr r="F113" s="1"/>
      </tp>
      <tp>
        <v>2</v>
        <stp/>
        <stp>6380bdc3-a895-4965-91aa-ff5f15dfd770</stp>
        <tr r="P73" s="1"/>
      </tp>
      <tp>
        <v>2</v>
        <stp/>
        <stp>8ba26118-a1d0-4cda-9939-6089036e5e29</stp>
        <tr r="N54" s="1"/>
      </tp>
      <tp>
        <v>2</v>
        <stp/>
        <stp>38c4694c-405e-4a7c-b175-459141794c86</stp>
        <tr r="G79" s="1"/>
      </tp>
      <tp>
        <v>2</v>
        <stp/>
        <stp>0af12bea-dd1e-43da-b3ed-4ae17b4e8f7d</stp>
        <tr r="I19" s="1"/>
      </tp>
      <tp>
        <v>2</v>
        <stp/>
        <stp>127350f4-2af2-4879-a568-9d5bb9aadd93</stp>
        <tr r="I125" s="1"/>
      </tp>
    </main>
    <main first="rtdsrv_eco_721ca1a574fa49f5810a3c7bb361f0fa">
      <tp>
        <v>2</v>
        <stp/>
        <stp>28e699a6-5667-420b-bc19-1a3fdb934bdb</stp>
        <tr r="N141" s="1"/>
      </tp>
    </main>
    <main first="rtdsrv_eco_721ca1a574fa49f5810a3c7bb361f0fa">
      <tp>
        <v>2</v>
        <stp/>
        <stp>5c1f3498-3f61-4895-a249-a3423c9ef389</stp>
        <tr r="K106" s="1"/>
      </tp>
      <tp>
        <v>2</v>
        <stp/>
        <stp>2d45c16d-9be0-4344-937a-93a0ac77e947</stp>
        <tr r="L98" s="1"/>
      </tp>
      <tp>
        <v>2</v>
        <stp/>
        <stp>1e349bbe-0087-4c99-98a8-d91c4b868233</stp>
        <tr r="M124" s="1"/>
      </tp>
      <tp>
        <v>2</v>
        <stp/>
        <stp>943384d1-156f-4ed2-9bf7-83ae0fd5363d</stp>
        <tr r="L32" s="1"/>
      </tp>
      <tp>
        <v>2</v>
        <stp/>
        <stp>0f8046ed-d470-4018-a378-2f68886c2c20</stp>
        <tr r="M146" s="1"/>
      </tp>
      <tp>
        <v>2</v>
        <stp/>
        <stp>505c6f04-3544-45a3-9ceb-43653531337e</stp>
        <tr r="I152" s="1"/>
      </tp>
      <tp>
        <v>2</v>
        <stp/>
        <stp>af11c619-1751-42d5-955b-1e0a66d2b4a6</stp>
        <tr r="H153" s="1"/>
      </tp>
    </main>
    <main first="rtdsrv_eco_721ca1a574fa49f5810a3c7bb361f0fa">
      <tp>
        <v>2</v>
        <stp/>
        <stp>332e6d3a-f0f4-4e8f-b342-79ed5973ce02</stp>
        <tr r="I43" s="1"/>
      </tp>
    </main>
    <main first="rtdsrv_eco_721ca1a574fa49f5810a3c7bb361f0fa">
      <tp>
        <v>2</v>
        <stp/>
        <stp>a1cdd17b-5a7e-4a04-b1f3-e7b2a7ce4a8b</stp>
        <tr r="H43" s="1"/>
      </tp>
      <tp>
        <v>2</v>
        <stp/>
        <stp>646a23bd-ae86-41ec-a756-9c8e364edc49</stp>
        <tr r="P120" s="1"/>
      </tp>
      <tp>
        <v>2</v>
        <stp/>
        <stp>e2a64cd2-dcc1-4f12-9894-10c28199d94b</stp>
        <tr r="L102" s="1"/>
      </tp>
      <tp>
        <v>2</v>
        <stp/>
        <stp>cf370dc7-2e08-4568-b5e1-20e38bddb98d</stp>
        <tr r="M128" s="1"/>
      </tp>
    </main>
    <main first="rtdsrv_eco_721ca1a574fa49f5810a3c7bb361f0fa">
      <tp>
        <v>2</v>
        <stp/>
        <stp>e4272d8a-3c9a-44b5-b2fb-8d514058cb15</stp>
        <tr r="L120" s="1"/>
      </tp>
      <tp>
        <v>2</v>
        <stp/>
        <stp>c856f87f-5257-4c17-b6f0-b194abb701ad</stp>
        <tr r="E100" s="1"/>
      </tp>
      <tp>
        <v>2</v>
        <stp/>
        <stp>9be157cb-488e-4b37-8d65-22837b8ae60f</stp>
        <tr r="O92" s="1"/>
      </tp>
    </main>
    <main first="rtdsrv_eco_721ca1a574fa49f5810a3c7bb361f0fa">
      <tp>
        <v>2</v>
        <stp/>
        <stp>11fc4af4-d2a0-4233-821a-fa96b750dfd4</stp>
        <tr r="E70" s="1"/>
      </tp>
      <tp>
        <v>2</v>
        <stp/>
        <stp>862f44b0-743a-4c37-8932-856752c9608a</stp>
        <tr r="M86" s="1"/>
      </tp>
      <tp>
        <v>2</v>
        <stp/>
        <stp>e0f0cb5d-798d-44e3-a60e-3e60fa391d1b</stp>
        <tr r="I73" s="1"/>
      </tp>
      <tp>
        <v>2</v>
        <stp/>
        <stp>0963916d-3830-463e-a8fc-1a4c79691fb4</stp>
        <tr r="E31" s="1"/>
      </tp>
      <tp>
        <v>2</v>
        <stp/>
        <stp>4dbf55b8-f947-4a1a-bbec-424db10356eb</stp>
        <tr r="G60" s="1"/>
      </tp>
    </main>
    <main first="rtdsrv_eco_721ca1a574fa49f5810a3c7bb361f0fa">
      <tp>
        <v>2</v>
        <stp/>
        <stp>0395ace1-ecc6-49df-828b-babc287f6403</stp>
        <tr r="H148" s="1"/>
      </tp>
      <tp>
        <v>2</v>
        <stp/>
        <stp>7d1e54ba-db8c-4df0-ae75-5189e005e44e</stp>
        <tr r="L73" s="1"/>
      </tp>
      <tp>
        <v>2</v>
        <stp/>
        <stp>69e3529c-06d5-463c-98c0-d7cc62984880</stp>
        <tr r="N131" s="1"/>
      </tp>
    </main>
    <main first="rtdsrv_eco_721ca1a574fa49f5810a3c7bb361f0fa">
      <tp>
        <v>2</v>
        <stp/>
        <stp>32fa87a5-c5f4-4bad-b473-610d92c400d4</stp>
        <tr r="K32" s="1"/>
      </tp>
    </main>
    <main first="rtdsrv_eco_721ca1a574fa49f5810a3c7bb361f0fa">
      <tp>
        <v>2</v>
        <stp/>
        <stp>2ef9c5e1-8602-4200-a678-73742b435896</stp>
        <tr r="P29" s="1"/>
      </tp>
      <tp>
        <v>2</v>
        <stp/>
        <stp>e25180cb-630d-483c-8b10-8157a4afbe56</stp>
        <tr r="O122" s="1"/>
      </tp>
      <tp>
        <v>2</v>
        <stp/>
        <stp>ce24dee7-d6ee-4583-9d6b-ce48aabf3ca2</stp>
        <tr r="L129" s="1"/>
      </tp>
      <tp>
        <v>2</v>
        <stp/>
        <stp>d09b6a69-f5a2-4954-97c1-0b4333360781</stp>
        <tr r="O109" s="1"/>
      </tp>
    </main>
    <main first="rtdsrv_eco_721ca1a574fa49f5810a3c7bb361f0fa">
      <tp>
        <v>2</v>
        <stp/>
        <stp>3b65776f-349f-4a56-8eee-3aedb6dfbde5</stp>
        <tr r="M58" s="1"/>
      </tp>
      <tp>
        <v>2</v>
        <stp/>
        <stp>e439f9ca-5254-43a8-9dd8-30fbd1001c99</stp>
        <tr r="N117" s="1"/>
      </tp>
      <tp>
        <v>2</v>
        <stp/>
        <stp>3b7f92bf-23ed-4052-b0de-d9c15214b9dd</stp>
        <tr r="E157" s="1"/>
      </tp>
      <tp>
        <v>2</v>
        <stp/>
        <stp>71b50eb4-9152-4298-88c6-3ac87abcf037</stp>
        <tr r="K141" s="1"/>
      </tp>
      <tp>
        <v>2</v>
        <stp/>
        <stp>c374edbb-3cd2-413c-afbc-b00f1bae7119</stp>
        <tr r="P161" s="1"/>
      </tp>
    </main>
    <main first="rtdsrv_eco_721ca1a574fa49f5810a3c7bb361f0fa">
      <tp>
        <v>2</v>
        <stp/>
        <stp>7d1483db-68e8-4e09-8f59-773c89b04e66</stp>
        <tr r="I135" s="1"/>
      </tp>
      <tp>
        <v>2</v>
        <stp/>
        <stp>90045d00-13d6-4996-95b4-3ab315f91c01</stp>
        <tr r="J148" s="1"/>
      </tp>
      <tp>
        <v>2</v>
        <stp/>
        <stp>5de0f47e-ed45-421a-ae14-160edb842799</stp>
        <tr r="L159" s="1"/>
      </tp>
      <tp>
        <v>2</v>
        <stp/>
        <stp>4ec8f2bc-2dd6-4d1d-9d5c-2b3ec1c7aaf9</stp>
        <tr r="N56" s="1"/>
      </tp>
    </main>
    <main first="rtdsrv_eco_721ca1a574fa49f5810a3c7bb361f0fa">
      <tp>
        <v>2</v>
        <stp/>
        <stp>c5262af2-97fe-4661-b2c7-0e4958a36d09</stp>
        <tr r="G40" s="1"/>
      </tp>
      <tp>
        <v>2</v>
        <stp/>
        <stp>545db4e3-e905-4df6-80d1-f294c35020e9</stp>
        <tr r="N29" s="1"/>
      </tp>
    </main>
    <main first="rtdsrv_eco_721ca1a574fa49f5810a3c7bb361f0fa">
      <tp>
        <v>2</v>
        <stp/>
        <stp>a37ce248-74dd-442c-8f46-52f2ab4fc7b0</stp>
        <tr r="H163" s="1"/>
      </tp>
      <tp>
        <v>2</v>
        <stp/>
        <stp>8b69a433-7415-42c5-bb82-a45b281b9f65</stp>
        <tr r="P102" s="1"/>
      </tp>
      <tp>
        <v>2</v>
        <stp/>
        <stp>d7a4dd68-5282-4254-9e2b-358121c54c2c</stp>
        <tr r="G163" s="1"/>
      </tp>
    </main>
    <main first="rtdsrv_eco_721ca1a574fa49f5810a3c7bb361f0fa">
      <tp>
        <v>2</v>
        <stp/>
        <stp>7da1c3d0-b88a-453b-88ad-bc3dac2e8179</stp>
        <tr r="O163" s="1"/>
      </tp>
      <tp>
        <v>2</v>
        <stp/>
        <stp>9f3cf54a-164c-49f5-8b61-8299275fdccc</stp>
        <tr r="L86" s="1"/>
      </tp>
      <tp>
        <v>2</v>
        <stp/>
        <stp>b933b2da-218a-4aa0-8d19-99448cf5cebb</stp>
        <tr r="N123" s="1"/>
      </tp>
    </main>
    <main first="rtdsrv_eco_721ca1a574fa49f5810a3c7bb361f0fa">
      <tp>
        <v>2</v>
        <stp/>
        <stp>8ba2f09f-145e-464a-ab6c-c0e71fce1ee2</stp>
        <tr r="O158" s="1"/>
      </tp>
      <tp>
        <v>2</v>
        <stp/>
        <stp>0141acdc-ef48-4b1c-b88a-9dad28bab780</stp>
        <tr r="G109" s="1"/>
      </tp>
      <tp>
        <v>2</v>
        <stp/>
        <stp>fd95c79c-7e59-4846-a6d9-f2600ee03fcb</stp>
        <tr r="H110" s="1"/>
      </tp>
      <tp>
        <v>2</v>
        <stp/>
        <stp>9e9c1d1b-d6f1-4e4f-b002-d224136655d9</stp>
        <tr r="M54" s="1"/>
      </tp>
      <tp>
        <v>2</v>
        <stp/>
        <stp>144b9c95-3bfa-4953-8a44-9efeac1beba8</stp>
        <tr r="F106" s="1"/>
      </tp>
    </main>
    <main first="rtdsrv_eco_721ca1a574fa49f5810a3c7bb361f0fa">
      <tp>
        <v>2</v>
        <stp/>
        <stp>54e8eae9-0bc4-4746-8f4e-00d946682f89</stp>
        <tr r="E152" s="1"/>
      </tp>
      <tp>
        <v>2</v>
        <stp/>
        <stp>ecdeae8a-24a5-4bbc-a529-d84a9868bb9a</stp>
        <tr r="F102" s="1"/>
      </tp>
      <tp>
        <v>2</v>
        <stp/>
        <stp>83d99c84-cb3c-4f22-974f-0f3932495f4a</stp>
        <tr r="K86" s="1"/>
      </tp>
      <tp>
        <v>2</v>
        <stp/>
        <stp>b0246b39-c383-4edd-a419-c63ffc20e6a0</stp>
        <tr r="N158" s="1"/>
      </tp>
      <tp>
        <v>2</v>
        <stp/>
        <stp>48614dcb-4609-4cbe-a9d8-182ca73b4a20</stp>
        <tr r="H108" s="1"/>
      </tp>
      <tp>
        <v>2</v>
        <stp/>
        <stp>643eec9d-4887-45cb-8e48-714533a85066</stp>
        <tr r="F55" s="1"/>
      </tp>
    </main>
    <main first="rtdsrv_eco_721ca1a574fa49f5810a3c7bb361f0fa">
      <tp>
        <v>2</v>
        <stp/>
        <stp>2b4b125f-a60e-43fe-b6bd-6ab11d5ba4b5</stp>
        <tr r="K92" s="1"/>
      </tp>
      <tp>
        <v>2</v>
        <stp/>
        <stp>60903057-29a3-4de1-9fee-59db5a32a9a6</stp>
        <tr r="L65" s="1"/>
      </tp>
      <tp>
        <v>2</v>
        <stp/>
        <stp>1c8c90ff-a573-4bfd-8650-3c006f968a47</stp>
        <tr r="L20" s="1"/>
      </tp>
    </main>
    <main first="rtdsrv_eco_721ca1a574fa49f5810a3c7bb361f0fa">
      <tp>
        <v>2</v>
        <stp/>
        <stp>f37e20ae-bbe1-4c0a-8571-1023cd477ddd</stp>
        <tr r="O149" s="1"/>
      </tp>
      <tp>
        <v>2</v>
        <stp/>
        <stp>34374b28-49e7-4039-b3ea-558f99d465b3</stp>
        <tr r="P28" s="1"/>
      </tp>
      <tp>
        <v>2</v>
        <stp/>
        <stp>ae751b2c-f559-4f0b-9950-f970605458f1</stp>
        <tr r="O37" s="1"/>
      </tp>
      <tp>
        <v>2</v>
        <stp/>
        <stp>2a5dafda-1abe-4dad-9152-53079a2ac2dd</stp>
        <tr r="F124" s="1"/>
      </tp>
    </main>
    <main first="rtdsrv_eco_721ca1a574fa49f5810a3c7bb361f0fa">
      <tp>
        <v>2</v>
        <stp/>
        <stp>89792826-8dac-4f9d-bd3d-44174e7358ff</stp>
        <tr r="P118" s="1"/>
      </tp>
      <tp>
        <v>2</v>
        <stp/>
        <stp>52f520a8-fdcf-4892-92fa-cba61cb126d0</stp>
        <tr r="O36" s="1"/>
      </tp>
    </main>
    <main first="rtdsrv_eco_721ca1a574fa49f5810a3c7bb361f0fa">
      <tp>
        <v>2</v>
        <stp/>
        <stp>3387af82-c596-4205-9628-db54ec8e87c0</stp>
        <tr r="G73" s="1"/>
      </tp>
      <tp>
        <v>2</v>
        <stp/>
        <stp>30aff3e7-2199-4700-aef5-bec44a424d64</stp>
        <tr r="L53" s="1"/>
      </tp>
      <tp>
        <v>2</v>
        <stp/>
        <stp>bacf05f9-a09c-4597-b61d-3623d357e179</stp>
        <tr r="K101" s="1"/>
      </tp>
      <tp>
        <v>2</v>
        <stp/>
        <stp>09086df7-8121-456c-9f20-7024cb6afa25</stp>
        <tr r="K164" s="1"/>
      </tp>
      <tp>
        <v>2</v>
        <stp/>
        <stp>f22e8797-e067-4d93-b904-ee03e231132e</stp>
        <tr r="K76" s="1"/>
      </tp>
    </main>
    <main first="rtdsrv_eco_721ca1a574fa49f5810a3c7bb361f0fa">
      <tp>
        <v>2</v>
        <stp/>
        <stp>9e411564-2484-4701-8969-0ad97606a5e7</stp>
        <tr r="H47" s="1"/>
      </tp>
      <tp>
        <v>2</v>
        <stp/>
        <stp>3517fac7-290f-4627-ad26-52c20d17c214</stp>
        <tr r="M71" s="1"/>
      </tp>
      <tp>
        <v>2</v>
        <stp/>
        <stp>6dd4a2c0-363e-4a5e-845f-d1c39096a338</stp>
        <tr r="F100" s="1"/>
      </tp>
      <tp>
        <v>2</v>
        <stp/>
        <stp>878cb0dc-8d64-4760-8d9a-db0a7f6735ca</stp>
        <tr r="J82" s="1"/>
      </tp>
      <tp>
        <v>2</v>
        <stp/>
        <stp>97975730-0f4e-414c-a46a-3ed3f7b31072</stp>
        <tr r="J159" s="1"/>
      </tp>
    </main>
    <main first="rtdsrv_eco_721ca1a574fa49f5810a3c7bb361f0fa">
      <tp>
        <v>2</v>
        <stp/>
        <stp>68221f3b-fcaf-47b8-abb5-0d92946075b9</stp>
        <tr r="I90" s="1"/>
      </tp>
      <tp>
        <v>2</v>
        <stp/>
        <stp>a4d9f0b1-c1f4-4700-aba0-5be4e5a15f9c</stp>
        <tr r="L138" s="1"/>
      </tp>
      <tp>
        <v>2</v>
        <stp/>
        <stp>dd912752-5c6c-49c7-b3cd-32f89ba5ae68</stp>
        <tr r="F172" s="1"/>
      </tp>
      <tp>
        <v>2</v>
        <stp/>
        <stp>2026d044-86a3-47b2-8e0d-8bd81f26699f</stp>
        <tr r="J123" s="1"/>
      </tp>
    </main>
    <main first="rtdsrv_eco_721ca1a574fa49f5810a3c7bb361f0fa">
      <tp>
        <v>2</v>
        <stp/>
        <stp>5033d585-0310-4f6c-b47f-366d1f1e96a6</stp>
        <tr r="F104" s="1"/>
      </tp>
      <tp>
        <v>2</v>
        <stp/>
        <stp>10051b5b-3f26-44d2-9910-ca2937a4d38c</stp>
        <tr r="J170" s="1"/>
      </tp>
      <tp>
        <v>2</v>
        <stp/>
        <stp>5e5fb642-4bdd-48d2-8af8-c8a139d325f0</stp>
        <tr r="I111" s="1"/>
      </tp>
      <tp>
        <v>2</v>
        <stp/>
        <stp>b471115d-16e5-4a10-81a9-8fa0025536a0</stp>
        <tr r="P142" s="1"/>
      </tp>
      <tp>
        <v>2</v>
        <stp/>
        <stp>e993e295-72ed-4c1d-95f8-11d7203648d9</stp>
        <tr r="O150" s="1"/>
      </tp>
      <tp>
        <v>2</v>
        <stp/>
        <stp>f5138b95-f47a-4635-9b55-7775c8b1e9e9</stp>
        <tr r="M164" s="1"/>
      </tp>
    </main>
    <main first="rtdsrv_eco_721ca1a574fa49f5810a3c7bb361f0fa">
      <tp>
        <v>2</v>
        <stp/>
        <stp>eb7651c7-9e0a-4423-807b-3afbd879a04c</stp>
        <tr r="I170" s="1"/>
      </tp>
    </main>
    <main first="rtdsrv_eco_721ca1a574fa49f5810a3c7bb361f0fa">
      <tp>
        <v>2</v>
        <stp/>
        <stp>bbe0921f-a87c-44a3-8995-4884474c13c3</stp>
        <tr r="K51" s="1"/>
      </tp>
      <tp>
        <v>2</v>
        <stp/>
        <stp>876e97d8-d9bf-4c73-8f09-61f88cf272dd</stp>
        <tr r="L64" s="1"/>
      </tp>
    </main>
    <main first="rtdsrv_eco_721ca1a574fa49f5810a3c7bb361f0fa">
      <tp>
        <v>2</v>
        <stp/>
        <stp>c081a361-e0ee-4bd1-9d09-5e3ee414b135</stp>
        <tr r="M110" s="1"/>
      </tp>
      <tp>
        <v>2</v>
        <stp/>
        <stp>b8aaa976-7209-4d0d-a295-31c20e4a2825</stp>
        <tr r="F60" s="1"/>
      </tp>
    </main>
    <main first="rtdsrv_eco_721ca1a574fa49f5810a3c7bb361f0fa">
      <tp>
        <v>2</v>
        <stp/>
        <stp>be7d9ed1-7e90-40fa-b3a5-a25c8505473e</stp>
        <tr r="H140" s="1"/>
      </tp>
    </main>
    <main first="rtdsrv_eco_721ca1a574fa49f5810a3c7bb361f0fa">
      <tp>
        <v>2</v>
        <stp/>
        <stp>146cd255-5b63-49b3-8833-e3cceb456e0e</stp>
        <tr r="J48" s="1"/>
      </tp>
    </main>
    <main first="rtdsrv_eco_721ca1a574fa49f5810a3c7bb361f0fa">
      <tp>
        <v>2</v>
        <stp/>
        <stp>5d1f33c6-fd60-4ce3-9c3c-7741f90cf8c2</stp>
        <tr r="N162" s="1"/>
      </tp>
    </main>
    <main first="rtdsrv_eco_721ca1a574fa49f5810a3c7bb361f0fa">
      <tp>
        <v>2</v>
        <stp/>
        <stp>e28eab3f-b452-4edc-9829-0423e5117e62</stp>
        <tr r="J67" s="1"/>
      </tp>
      <tp>
        <v>2</v>
        <stp/>
        <stp>2082d40a-a368-4cdc-84b1-7f9e7f08ec3c</stp>
        <tr r="G165" s="1"/>
      </tp>
      <tp>
        <v>2</v>
        <stp/>
        <stp>9f3d2147-4b4c-44be-bdc6-c3f13b192349</stp>
        <tr r="N61" s="1"/>
      </tp>
      <tp>
        <v>2</v>
        <stp/>
        <stp>d4e7e609-3819-4a3a-8778-0043453a4eb8</stp>
        <tr r="I159" s="1"/>
      </tp>
    </main>
    <main first="rtdsrv_eco_721ca1a574fa49f5810a3c7bb361f0fa">
      <tp>
        <v>2</v>
        <stp/>
        <stp>62246f03-376d-48e1-a7f0-aec92baf207c</stp>
        <tr r="O120" s="1"/>
      </tp>
      <tp>
        <v>2</v>
        <stp/>
        <stp>45684050-4bb8-44bf-87bf-1100e7d364b8</stp>
        <tr r="L36" s="1"/>
      </tp>
      <tp>
        <v>2</v>
        <stp/>
        <stp>daf594d1-8061-4972-9378-dbff7a3dd31d</stp>
        <tr r="J26" s="1"/>
      </tp>
      <tp>
        <v>2</v>
        <stp/>
        <stp>8e8395dd-5bd0-4cef-a2c7-9442287b84ea</stp>
        <tr r="N86" s="1"/>
      </tp>
      <tp>
        <v>2</v>
        <stp/>
        <stp>adf7b496-7db4-41fa-b7e8-fc8c6a4a09e3</stp>
        <tr r="K91" s="1"/>
      </tp>
      <tp>
        <v>2</v>
        <stp/>
        <stp>a5d340b0-b17c-421e-87c4-f9bd498cd935</stp>
        <tr r="P75" s="1"/>
      </tp>
      <tp>
        <v>2</v>
        <stp/>
        <stp>1990a1b3-37c7-457c-93ca-50df0e53d665</stp>
        <tr r="L131" s="1"/>
      </tp>
      <tp>
        <v>2</v>
        <stp/>
        <stp>508feef8-95c3-4015-b067-372f7ffecfbf</stp>
        <tr r="G45" s="1"/>
      </tp>
      <tp>
        <v>2</v>
        <stp/>
        <stp>dfe1c5d4-aa55-4cde-9818-f8785d334b64</stp>
        <tr r="N52" s="1"/>
      </tp>
      <tp>
        <v>2</v>
        <stp/>
        <stp>01085280-cc51-4423-8b96-903a63b161f5</stp>
        <tr r="E104" s="1"/>
      </tp>
      <tp>
        <v>2</v>
        <stp/>
        <stp>3ddb530f-27c4-4524-b988-3e3b55d43af6</stp>
        <tr r="L58" s="1"/>
      </tp>
      <tp>
        <v>2</v>
        <stp/>
        <stp>2a8142eb-d761-48c9-adc8-93850113971e</stp>
        <tr r="M150" s="1"/>
      </tp>
      <tp>
        <v>2</v>
        <stp/>
        <stp>3eba4066-ebc1-458c-8a6d-5f9ccc5dd858</stp>
        <tr r="F65" s="1"/>
      </tp>
    </main>
    <main first="rtdsrv_eco_721ca1a574fa49f5810a3c7bb361f0fa">
      <tp>
        <v>2</v>
        <stp/>
        <stp>ee87d859-fe10-48f0-b770-fcdadfd14a0b</stp>
        <tr r="J33" s="1"/>
      </tp>
      <tp>
        <v>2</v>
        <stp/>
        <stp>45d9fdd8-a49b-4686-878e-df9368711863</stp>
        <tr r="F29" s="1"/>
      </tp>
    </main>
    <main first="rtdsrv_eco_721ca1a574fa49f5810a3c7bb361f0fa">
      <tp>
        <v>2</v>
        <stp/>
        <stp>69257c96-af61-4f4e-88ad-dd651a405bb8</stp>
        <tr r="H19" s="1"/>
      </tp>
    </main>
    <main first="rtdsrv_eco_721ca1a574fa49f5810a3c7bb361f0fa">
      <tp>
        <v>2</v>
        <stp/>
        <stp>de13561d-3ecb-4e93-baf6-57e3e8115ba2</stp>
        <tr r="P32" s="1"/>
      </tp>
    </main>
    <main first="rtdsrv_eco_721ca1a574fa49f5810a3c7bb361f0fa">
      <tp>
        <v>2</v>
        <stp/>
        <stp>4e839cbe-f38c-47f0-b869-c59bd269e98a</stp>
        <tr r="O131" s="1"/>
      </tp>
      <tp>
        <v>2</v>
        <stp/>
        <stp>143008b0-c184-4482-9eb6-ae8f761d6486</stp>
        <tr r="J70" s="1"/>
      </tp>
      <tp>
        <v>2</v>
        <stp/>
        <stp>63e362c3-7c4f-44e1-bd2d-1027f9198de9</stp>
        <tr r="P107" s="1"/>
      </tp>
      <tp>
        <v>2</v>
        <stp/>
        <stp>00c956fd-3645-47e0-9d32-8916cdc88341</stp>
        <tr r="P50" s="1"/>
      </tp>
      <tp>
        <v>2</v>
        <stp/>
        <stp>71902ebf-494d-40b5-b49b-be3655594dae</stp>
        <tr r="H121" s="1"/>
      </tp>
      <tp>
        <v>2</v>
        <stp/>
        <stp>1915655b-c065-4c95-ab51-6a7ad0f8cf09</stp>
        <tr r="J111" s="1"/>
      </tp>
      <tp>
        <v>2</v>
        <stp/>
        <stp>cf1b4fff-6d14-403a-831d-3876b4e592a6</stp>
        <tr r="M162" s="1"/>
      </tp>
      <tp>
        <v>2</v>
        <stp/>
        <stp>6641b443-a213-40a9-88a2-8ee7e20b1415</stp>
        <tr r="J79" s="1"/>
      </tp>
      <tp>
        <v>2</v>
        <stp/>
        <stp>39f4d004-2638-4204-8d20-4d2bfeec1db2</stp>
        <tr r="N81" s="1"/>
      </tp>
    </main>
    <main first="rtdsrv_eco_721ca1a574fa49f5810a3c7bb361f0fa">
      <tp>
        <v>2</v>
        <stp/>
        <stp>361d922f-a00a-41f4-9d8b-c70eb619f009</stp>
        <tr r="P85" s="1"/>
      </tp>
      <tp>
        <v>2</v>
        <stp/>
        <stp>c05f48f7-4c11-47c4-9f55-ad0e100de1d2</stp>
        <tr r="L125" s="1"/>
      </tp>
      <tp>
        <v>2</v>
        <stp/>
        <stp>c4068b14-ef42-4587-bbe2-b08900999958</stp>
        <tr r="N79" s="1"/>
      </tp>
    </main>
    <main first="rtdsrv_eco_721ca1a574fa49f5810a3c7bb361f0fa">
      <tp>
        <v>2</v>
        <stp/>
        <stp>d698f8a5-3b43-4fdd-aa21-9025dad8ebc8</stp>
        <tr r="O161" s="1"/>
      </tp>
    </main>
    <main first="rtdsrv_eco_721ca1a574fa49f5810a3c7bb361f0fa">
      <tp>
        <v>2</v>
        <stp/>
        <stp>af9df27c-db88-4498-8f20-eadfa717644c</stp>
        <tr r="H166" s="1"/>
      </tp>
    </main>
    <main first="rtdsrv_eco_721ca1a574fa49f5810a3c7bb361f0fa">
      <tp>
        <v>2</v>
        <stp/>
        <stp>e9aaac22-e2b0-44a1-96f2-6724d7a9a085</stp>
        <tr r="J38" s="1"/>
      </tp>
    </main>
    <main first="rtdsrv_eco_721ca1a574fa49f5810a3c7bb361f0fa">
      <tp>
        <v>2</v>
        <stp/>
        <stp>13eb9b0f-68f4-4237-888f-d632c6c150ce</stp>
        <tr r="L45" s="1"/>
      </tp>
      <tp>
        <v>2</v>
        <stp/>
        <stp>504024cb-f9a0-4f84-8c01-bf23d96d7ace</stp>
        <tr r="G171" s="1"/>
      </tp>
      <tp>
        <v>2</v>
        <stp/>
        <stp>ebd6c6e4-0df8-482f-ad86-d37e4e6c34d3</stp>
        <tr r="E170" s="1"/>
      </tp>
      <tp>
        <v>2</v>
        <stp/>
        <stp>7e14b41d-8854-48d1-aeb5-2c5089954872</stp>
        <tr r="G43" s="1"/>
      </tp>
    </main>
    <main first="rtdsrv_eco_721ca1a574fa49f5810a3c7bb361f0fa">
      <tp>
        <v>2</v>
        <stp/>
        <stp>0cb4413a-02d8-4f95-9b80-93277ed6da34</stp>
        <tr r="G113" s="1"/>
      </tp>
      <tp>
        <v>2</v>
        <stp/>
        <stp>c6363167-883d-4f17-a9f9-68d4291757f3</stp>
        <tr r="M87" s="1"/>
      </tp>
    </main>
    <main first="rtdsrv_eco_721ca1a574fa49f5810a3c7bb361f0fa">
      <tp>
        <v>2</v>
        <stp/>
        <stp>b187ed9b-1c25-43f8-9b0c-4cf7f3ad6d25</stp>
        <tr r="N77" s="1"/>
      </tp>
      <tp>
        <v>2</v>
        <stp/>
        <stp>b6599602-b28b-44fb-99f0-04169908c32b</stp>
        <tr r="G172" s="1"/>
      </tp>
    </main>
    <main first="rtdsrv_eco_721ca1a574fa49f5810a3c7bb361f0fa">
      <tp>
        <v>2</v>
        <stp/>
        <stp>3b8aa09c-3ff0-438a-9a71-38dc3bb355e5</stp>
        <tr r="N120" s="1"/>
      </tp>
      <tp>
        <v>2</v>
        <stp/>
        <stp>4f140c34-0bbc-4aba-b928-1a74bfed1982</stp>
        <tr r="G120" s="1"/>
      </tp>
      <tp>
        <v>2</v>
        <stp/>
        <stp>a8ef873a-6c98-4276-acef-47cca417f136</stp>
        <tr r="N126" s="1"/>
      </tp>
    </main>
    <main first="rtdsrv_eco_721ca1a574fa49f5810a3c7bb361f0fa">
      <tp>
        <v>2</v>
        <stp/>
        <stp>f7a8110c-8d9d-47a8-903e-7eda6863c00c</stp>
        <tr r="K169" s="1"/>
      </tp>
    </main>
    <main first="rtdsrv_eco_721ca1a574fa49f5810a3c7bb361f0fa">
      <tp>
        <v>2</v>
        <stp/>
        <stp>23585164-7d41-4c06-a784-7c77f9e81927</stp>
        <tr r="F47" s="1"/>
      </tp>
      <tp>
        <v>2</v>
        <stp/>
        <stp>8411697d-9718-481f-b5f0-b1132eb6f8a9</stp>
        <tr r="M101" s="1"/>
      </tp>
    </main>
    <main first="rtdsrv_eco_721ca1a574fa49f5810a3c7bb361f0fa">
      <tp>
        <v>2</v>
        <stp/>
        <stp>5de84f96-77e3-4550-a83c-7e69b396e875</stp>
        <tr r="J46" s="1"/>
      </tp>
    </main>
    <main first="rtdsrv_eco_721ca1a574fa49f5810a3c7bb361f0fa">
      <tp>
        <v>2</v>
        <stp/>
        <stp>0ac52b19-3936-4f6b-ad85-d8f6e383c90e</stp>
        <tr r="P71" s="1"/>
      </tp>
    </main>
    <main first="rtdsrv_eco_721ca1a574fa49f5810a3c7bb361f0fa">
      <tp>
        <v>2</v>
        <stp/>
        <stp>78ac9198-66af-4640-ac64-176836c41aae</stp>
        <tr r="G75" s="1"/>
      </tp>
    </main>
    <main first="rtdsrv_eco_721ca1a574fa49f5810a3c7bb361f0fa">
      <tp>
        <v>2</v>
        <stp/>
        <stp>bad5286f-181f-431d-adfc-0d6923e87d5f</stp>
        <tr r="P81" s="1"/>
      </tp>
    </main>
    <main first="rtdsrv_eco_721ca1a574fa49f5810a3c7bb361f0fa">
      <tp>
        <v>2</v>
        <stp/>
        <stp>2be245e1-b9ec-486f-826d-4f62e8479b2b</stp>
        <tr r="G57" s="1"/>
      </tp>
      <tp>
        <v>2</v>
        <stp/>
        <stp>4e9fcce4-fbc5-4a22-8273-f40db11209a5</stp>
        <tr r="J154" s="1"/>
      </tp>
      <tp>
        <v>2</v>
        <stp/>
        <stp>96fa57c6-fdf3-48b7-9336-69273012e39a</stp>
        <tr r="L121" s="1"/>
      </tp>
    </main>
    <main first="rtdsrv_eco_721ca1a574fa49f5810a3c7bb361f0fa">
      <tp>
        <v>2</v>
        <stp/>
        <stp>afbfc38d-eada-4f0c-a1de-4fd7a85550ea</stp>
        <tr r="M160" s="1"/>
      </tp>
      <tp>
        <v>2</v>
        <stp/>
        <stp>fcfe3698-9a05-4391-96f7-e84ed94f6cc8</stp>
        <tr r="E37" s="1"/>
      </tp>
      <tp>
        <v>2</v>
        <stp/>
        <stp>e361b9a8-138b-42a3-9917-338be6724e7e</stp>
        <tr r="G58" s="1"/>
      </tp>
      <tp>
        <v>2</v>
        <stp/>
        <stp>a341e9cf-36d5-4df6-8839-2cee564360a2</stp>
        <tr r="P111" s="1"/>
      </tp>
      <tp>
        <v>2</v>
        <stp/>
        <stp>4388b9c5-53b2-4561-bda6-56325259421f</stp>
        <tr r="H164" s="1"/>
      </tp>
      <tp>
        <v>2</v>
        <stp/>
        <stp>ade3e868-db36-414c-b463-c91818cd6562</stp>
        <tr r="K45" s="1"/>
      </tp>
      <tp>
        <v>2</v>
        <stp/>
        <stp>e1ec5c6c-bea5-42d2-aa0d-e2e3fab0c83d</stp>
        <tr r="L55" s="1"/>
      </tp>
    </main>
    <main first="rtdsrv_eco_721ca1a574fa49f5810a3c7bb361f0fa">
      <tp>
        <v>2</v>
        <stp/>
        <stp>7dc9d611-e29f-46ce-a06c-f60408cef376</stp>
        <tr r="K39" s="1"/>
      </tp>
      <tp>
        <v>2</v>
        <stp/>
        <stp>a103c144-4f6f-4a3e-9318-14211897756a</stp>
        <tr r="M72" s="1"/>
      </tp>
    </main>
    <main first="rtdsrv_eco_721ca1a574fa49f5810a3c7bb361f0fa">
      <tp>
        <v>2</v>
        <stp/>
        <stp>7c628346-fef3-4778-9730-431c7f597175</stp>
        <tr r="E18" s="1"/>
      </tp>
      <tp>
        <v>2</v>
        <stp/>
        <stp>e3d0540b-5867-42e3-831b-ca9d89ff115d</stp>
        <tr r="K71" s="1"/>
      </tp>
      <tp>
        <v>2</v>
        <stp/>
        <stp>8b2beb1e-45a1-4c59-88c7-e4028bd7ba12</stp>
        <tr r="J117" s="1"/>
      </tp>
      <tp>
        <v>2</v>
        <stp/>
        <stp>57ff376c-9a9b-4dad-833c-77650726c725</stp>
        <tr r="P99" s="1"/>
      </tp>
    </main>
    <main first="rtdsrv_eco_721ca1a574fa49f5810a3c7bb361f0fa">
      <tp>
        <v>2</v>
        <stp/>
        <stp>e74e231b-32ad-45e4-aaf5-24bc983cf060</stp>
        <tr r="M90" s="1"/>
      </tp>
    </main>
    <main first="rtdsrv_eco_721ca1a574fa49f5810a3c7bb361f0fa">
      <tp>
        <v>2</v>
        <stp/>
        <stp>809f6f2a-74d2-4c91-a7ed-e684fb449823</stp>
        <tr r="N48" s="1"/>
      </tp>
      <tp>
        <v>2</v>
        <stp/>
        <stp>fbe3c926-17c8-41d4-8cad-d367db51b7b6</stp>
        <tr r="M165" s="1"/>
      </tp>
    </main>
    <main first="rtdsrv_eco_721ca1a574fa49f5810a3c7bb361f0fa">
      <tp>
        <v>2</v>
        <stp/>
        <stp>83e60966-141d-4982-a91e-ca455b1c0be3</stp>
        <tr r="H27" s="1"/>
      </tp>
      <tp>
        <v>2</v>
        <stp/>
        <stp>36c764fa-ffec-49ae-8603-08f0dc54b3ab</stp>
        <tr r="K138" s="1"/>
      </tp>
      <tp>
        <v>2</v>
        <stp/>
        <stp>fd7322ad-7c33-4b42-bc5b-d83aa52cf241</stp>
        <tr r="K89" s="1"/>
      </tp>
    </main>
    <main first="rtdsrv_eco_721ca1a574fa49f5810a3c7bb361f0fa">
      <tp>
        <v>2</v>
        <stp/>
        <stp>15725cfc-76c4-4f28-bdc3-0407bac576d7</stp>
        <tr r="F81" s="1"/>
      </tp>
      <tp>
        <v>2</v>
        <stp/>
        <stp>a4a6759b-1ca6-4bcd-8a4c-39406553e595</stp>
        <tr r="J165" s="1"/>
      </tp>
      <tp>
        <v>2</v>
        <stp/>
        <stp>9ff319cb-214f-40a6-8ed2-be261f40feab</stp>
        <tr r="O48" s="1"/>
      </tp>
      <tp>
        <v>2</v>
        <stp/>
        <stp>7cb3c8ac-4d14-4dd5-92a6-86d7a2270ff7</stp>
        <tr r="L140" s="1"/>
      </tp>
      <tp>
        <v>2</v>
        <stp/>
        <stp>1b847851-fa3c-47ad-89c8-a37035cd0da8</stp>
        <tr r="F77" s="1"/>
      </tp>
    </main>
    <main first="rtdsrv_eco_721ca1a574fa49f5810a3c7bb361f0fa">
      <tp>
        <v>2</v>
        <stp/>
        <stp>49c76311-a06d-4f7f-b335-fe99b7ee754d</stp>
        <tr r="G56" s="1"/>
      </tp>
      <tp>
        <v>2</v>
        <stp/>
        <stp>bb257d2b-7810-444a-b2f7-3ae847f30931</stp>
        <tr r="N85" s="1"/>
      </tp>
    </main>
    <main first="rtdsrv_eco_721ca1a574fa49f5810a3c7bb361f0fa">
      <tp>
        <v>2</v>
        <stp/>
        <stp>380f2e11-141a-40da-a320-466d5d65148c</stp>
        <tr r="L54" s="1"/>
      </tp>
      <tp>
        <v>2</v>
        <stp/>
        <stp>67948de9-823a-410c-b724-297b1bca783f</stp>
        <tr r="K112" s="1"/>
      </tp>
    </main>
    <main first="rtdsrv_eco_721ca1a574fa49f5810a3c7bb361f0fa">
      <tp>
        <v>2</v>
        <stp/>
        <stp>8d7c1a08-23c2-434d-b69e-fee9dd033291</stp>
        <tr r="N171" s="1"/>
      </tp>
    </main>
    <main first="rtdsrv_eco_721ca1a574fa49f5810a3c7bb361f0fa">
      <tp>
        <v>2</v>
        <stp/>
        <stp>bbe7384b-4475-40ce-b38b-2b6ba183993d</stp>
        <tr r="F165" s="1"/>
      </tp>
      <tp>
        <v>2</v>
        <stp/>
        <stp>207b1955-44fa-44ba-ad5a-6d5c459adaad</stp>
        <tr r="F59" s="1"/>
      </tp>
      <tp>
        <v>2</v>
        <stp/>
        <stp>fe714482-9b78-4ec3-96ee-7e2356552441</stp>
        <tr r="L88" s="1"/>
      </tp>
      <tp>
        <v>2</v>
        <stp/>
        <stp>05efa036-38e0-4421-9d91-fa47eda9db20</stp>
        <tr r="M85" s="1"/>
      </tp>
      <tp>
        <v>2</v>
        <stp/>
        <stp>df8b3e94-a3b4-4119-8c59-fddf7fa3b574</stp>
        <tr r="O19" s="1"/>
      </tp>
      <tp>
        <v>2</v>
        <stp/>
        <stp>ff65facf-919c-4f4d-bb37-3ef8adf141ed</stp>
        <tr r="F25" s="1"/>
      </tp>
      <tp>
        <v>2</v>
        <stp/>
        <stp>7eefc8d8-5fe1-4b74-91bc-163d3b92d38f</stp>
        <tr r="J69" s="1"/>
      </tp>
    </main>
    <main first="rtdsrv_eco_721ca1a574fa49f5810a3c7bb361f0fa">
      <tp>
        <v>2</v>
        <stp/>
        <stp>b27a13e5-5579-43f6-a2c6-fdb9487c1d3f</stp>
        <tr r="N37" s="1"/>
      </tp>
      <tp>
        <v>2</v>
        <stp/>
        <stp>f6aca5f1-cfd9-4771-8b88-a59af7b3226f</stp>
        <tr r="J127" s="1"/>
      </tp>
      <tp>
        <v>2</v>
        <stp/>
        <stp>e27007b1-98ec-42e1-9738-8b303ab02d0c</stp>
        <tr r="I64" s="1"/>
      </tp>
    </main>
    <main first="rtdsrv_eco_721ca1a574fa49f5810a3c7bb361f0fa">
      <tp>
        <v>2</v>
        <stp/>
        <stp>584bffc6-6d64-46e0-b44c-588cd58c38e9</stp>
        <tr r="P106" s="1"/>
      </tp>
    </main>
    <main first="rtdsrv_eco_721ca1a574fa49f5810a3c7bb361f0fa">
      <tp>
        <v>2</v>
        <stp/>
        <stp>ead68e6e-c19f-49be-a0c3-88f42850086b</stp>
        <tr r="I56" s="1"/>
      </tp>
    </main>
    <main first="rtdsrv_eco_721ca1a574fa49f5810a3c7bb361f0fa">
      <tp>
        <v>2</v>
        <stp/>
        <stp>19d11c36-1d9d-487d-b03b-3fb28f026e11</stp>
        <tr r="J124" s="1"/>
      </tp>
      <tp>
        <v>2</v>
        <stp/>
        <stp>9b70bd83-10eb-41a3-9241-1d8968621523</stp>
        <tr r="F33" s="1"/>
      </tp>
      <tp>
        <v>2</v>
        <stp/>
        <stp>523213f5-3d85-480b-8e9c-fd2211feee41</stp>
        <tr r="L27" s="1"/>
      </tp>
      <tp>
        <v>2</v>
        <stp/>
        <stp>1a315b3e-6dae-4f66-ad0e-33ceead6f849</stp>
        <tr r="G25" s="1"/>
      </tp>
    </main>
    <main first="rtdsrv_eco_721ca1a574fa49f5810a3c7bb361f0fa">
      <tp>
        <v>2</v>
        <stp/>
        <stp>b2dca2e8-1a95-4f93-9c95-6ae17bb19aae</stp>
        <tr r="M138" s="1"/>
      </tp>
      <tp>
        <v>2</v>
        <stp/>
        <stp>9a24d7f5-764b-447d-8358-688a5d3a55ac</stp>
        <tr r="I169" s="1"/>
      </tp>
    </main>
    <main first="rtdsrv_eco_721ca1a574fa49f5810a3c7bb361f0fa">
      <tp>
        <v>2</v>
        <stp/>
        <stp>5a977f06-ada0-4a4d-9a47-79e6757efc9c</stp>
        <tr r="K94" s="1"/>
      </tp>
      <tp>
        <v>2</v>
        <stp/>
        <stp>27dd47ab-7eef-40e4-85f8-788efee96a4c</stp>
        <tr r="F128" s="1"/>
      </tp>
    </main>
    <main first="rtdsrv_eco_721ca1a574fa49f5810a3c7bb361f0fa">
      <tp>
        <v>2</v>
        <stp/>
        <stp>55028aeb-9a51-47e4-aeeb-f7862f839792</stp>
        <tr r="F111" s="1"/>
      </tp>
      <tp>
        <v>2</v>
        <stp/>
        <stp>94fe1fe2-88a8-4e2c-bc04-18eaf9c12bf5</stp>
        <tr r="M169" s="1"/>
      </tp>
      <tp>
        <v>2</v>
        <stp/>
        <stp>cab67ac4-f05d-4bea-a9f8-80eb3255d963</stp>
        <tr r="E169" s="1"/>
      </tp>
      <tp>
        <v>2</v>
        <stp/>
        <stp>3228039e-1caa-44b3-950e-39e35e72a532</stp>
        <tr r="I161" s="1"/>
      </tp>
    </main>
    <main first="rtdsrv_eco_721ca1a574fa49f5810a3c7bb361f0fa">
      <tp>
        <v>2</v>
        <stp/>
        <stp>a694bae2-4e7b-46fb-b24e-b349bd71583a</stp>
        <tr r="H98" s="1"/>
      </tp>
      <tp>
        <v>2</v>
        <stp/>
        <stp>e09855c5-b3a3-4706-a33d-6aad98201a3b</stp>
        <tr r="F150" s="1"/>
      </tp>
      <tp>
        <v>2</v>
        <stp/>
        <stp>bb467937-19f1-4481-8d04-96761a4dcfd1</stp>
        <tr r="G118" s="1"/>
      </tp>
      <tp>
        <v>2</v>
        <stp/>
        <stp>f9bb6e6a-d200-4fbe-bf40-a75bd3800760</stp>
        <tr r="K85" s="1"/>
      </tp>
    </main>
    <main first="rtdsrv_eco_721ca1a574fa49f5810a3c7bb361f0fa">
      <tp>
        <v>2</v>
        <stp/>
        <stp>8cc788c5-8c30-4462-a935-32bfb388e9f3</stp>
        <tr r="J91" s="1"/>
      </tp>
      <tp>
        <v>2</v>
        <stp/>
        <stp>b1a6dce9-9a32-4e5d-9577-bce8f793b6d2</stp>
        <tr r="E15" s="1"/>
      </tp>
      <tp>
        <v>2</v>
        <stp/>
        <stp>c4b8255e-098e-4d89-8fbf-15bef77ec27c</stp>
        <tr r="J59" s="1"/>
      </tp>
      <tp>
        <v>2</v>
        <stp/>
        <stp>758bcc49-5a09-4f76-9a86-407ca00de77d</stp>
        <tr r="E75" s="1"/>
      </tp>
      <tp>
        <v>2</v>
        <stp/>
        <stp>ce9784f4-e0c9-412c-8893-a1e4c0a2a533</stp>
        <tr r="E73" s="1"/>
      </tp>
    </main>
    <main first="rtdsrv_eco_721ca1a574fa49f5810a3c7bb361f0fa">
      <tp>
        <v>2</v>
        <stp/>
        <stp>fae6f64c-cdc6-4f80-89d8-8e6e1fd0e984</stp>
        <tr r="N170" s="1"/>
      </tp>
      <tp>
        <v>2</v>
        <stp/>
        <stp>69c63b92-93ce-4e68-8003-839de4a0b7e9</stp>
        <tr r="P164" s="1"/>
      </tp>
      <tp>
        <v>2</v>
        <stp/>
        <stp>8e3b1808-bb41-4934-a6c8-74537d37ab8c</stp>
        <tr r="G142" s="1"/>
      </tp>
      <tp>
        <v>2</v>
        <stp/>
        <stp>0bd15ad0-89b9-4aac-ae90-b28ea9da201f</stp>
        <tr r="N78" s="1"/>
      </tp>
    </main>
    <main first="rtdsrv_eco_721ca1a574fa49f5810a3c7bb361f0fa">
      <tp>
        <v>2</v>
        <stp/>
        <stp>d4bda4be-8b1a-4ecc-8fdd-3f2acee85f36</stp>
        <tr r="F18" s="1"/>
      </tp>
      <tp>
        <v>2</v>
        <stp/>
        <stp>7ce81bf8-3713-44e3-8884-195c893d2cd2</stp>
        <tr r="H139" s="1"/>
      </tp>
    </main>
    <main first="rtdsrv_eco_721ca1a574fa49f5810a3c7bb361f0fa">
      <tp>
        <v>2</v>
        <stp/>
        <stp>ef688b8c-6a5b-42e6-819d-f589ebbe902c</stp>
        <tr r="N38" s="1"/>
      </tp>
      <tp>
        <v>2</v>
        <stp/>
        <stp>dacc2a76-e819-4f11-905e-d691852a38b4</stp>
        <tr r="H87" s="1"/>
      </tp>
      <tp>
        <v>2</v>
        <stp/>
        <stp>9c214325-d2b9-460c-b721-3be01df499a6</stp>
        <tr r="M140" s="1"/>
      </tp>
      <tp>
        <v>2</v>
        <stp/>
        <stp>eae4e556-50db-42b7-9991-5304f1d187dd</stp>
        <tr r="M84" s="1"/>
      </tp>
      <tp>
        <v>2</v>
        <stp/>
        <stp>a332e38e-c805-41ca-889b-7b62701a3372</stp>
        <tr r="M26" s="1"/>
      </tp>
      <tp>
        <v>2</v>
        <stp/>
        <stp>bbf2bd73-e903-483d-b3a6-52e0d84db613</stp>
        <tr r="I117" s="1"/>
      </tp>
      <tp>
        <v>2</v>
        <stp/>
        <stp>d82b83bf-72f6-4119-8188-8e13cab89c76</stp>
        <tr r="J43" s="1"/>
      </tp>
      <tp>
        <v>2</v>
        <stp/>
        <stp>1e351eff-946c-4b9f-8b01-21df0399b721</stp>
        <tr r="K49" s="1"/>
      </tp>
    </main>
    <main first="rtdsrv_eco_721ca1a574fa49f5810a3c7bb361f0fa">
      <tp>
        <v>2</v>
        <stp/>
        <stp>632c5c36-f9dc-4089-ab51-010537ccefff</stp>
        <tr r="P98" s="1"/>
      </tp>
      <tp>
        <v>2</v>
        <stp/>
        <stp>cbb84db9-3a3d-48a9-8c21-0a91b65bd3ad</stp>
        <tr r="G89" s="1"/>
      </tp>
      <tp>
        <v>2</v>
        <stp/>
        <stp>3d4fd290-7a10-47eb-a12c-125fc8d99aca</stp>
        <tr r="N101" s="1"/>
      </tp>
      <tp>
        <v>2</v>
        <stp/>
        <stp>482a3bcc-abaa-45f3-85a0-329abdc3fec4</stp>
        <tr r="L108" s="1"/>
      </tp>
    </main>
    <main first="rtdsrv_eco_721ca1a574fa49f5810a3c7bb361f0fa">
      <tp>
        <v>2</v>
        <stp/>
        <stp>c2bd0836-7195-45d0-8bee-b3c8b3f4828f</stp>
        <tr r="G21" s="1"/>
      </tp>
      <tp>
        <v>2</v>
        <stp/>
        <stp>ab36a963-1f06-45a5-89ec-6e97e67b737d</stp>
        <tr r="F93" s="1"/>
      </tp>
      <tp>
        <v>2</v>
        <stp/>
        <stp>fcd11ff2-433c-49a7-8095-be2950d980d9</stp>
        <tr r="P170" s="1"/>
      </tp>
    </main>
    <main first="rtdsrv_eco_721ca1a574fa49f5810a3c7bb361f0fa">
      <tp>
        <v>2</v>
        <stp/>
        <stp>382b2ef1-0c3f-4470-bff6-b0a9044faecf</stp>
        <tr r="P76" s="1"/>
      </tp>
    </main>
    <main first="rtdsrv_eco_721ca1a574fa49f5810a3c7bb361f0fa">
      <tp>
        <v>2</v>
        <stp/>
        <stp>4caa8f26-91cc-4df6-88f9-acfb0c94260e</stp>
        <tr r="E112" s="1"/>
      </tp>
      <tp>
        <v>2</v>
        <stp/>
        <stp>d521bc8a-ddfe-4d72-ba62-81977ef46863</stp>
        <tr r="G170" s="1"/>
      </tp>
      <tp>
        <v>2</v>
        <stp/>
        <stp>d8ba02a5-ac03-4b13-9633-c4f1c5fe30fe</stp>
        <tr r="L135" s="1"/>
      </tp>
      <tp>
        <v>2</v>
        <stp/>
        <stp>03e5d9b9-7a95-48e7-955c-2042407a4e4c</stp>
        <tr r="P169" s="1"/>
      </tp>
    </main>
    <main first="rtdsrv_eco_721ca1a574fa49f5810a3c7bb361f0fa">
      <tp>
        <v>2</v>
        <stp/>
        <stp>ca3bba5f-9ce4-4236-8962-f9ad49b01cef</stp>
        <tr r="F11" s="3"/>
      </tp>
    </main>
    <main first="rtdsrv_eco_721ca1a574fa49f5810a3c7bb361f0fa">
      <tp>
        <v>2</v>
        <stp/>
        <stp>8c4c7265-9afd-4ce4-befa-ab4fea9f5bac</stp>
        <tr r="H162" s="1"/>
      </tp>
      <tp>
        <v>2</v>
        <stp/>
        <stp>dcb875e9-ee7a-4b29-83eb-9eb1d08fca51</stp>
        <tr r="L61" s="1"/>
      </tp>
    </main>
    <main first="rtdsrv_eco_721ca1a574fa49f5810a3c7bb361f0fa">
      <tp>
        <v>2</v>
        <stp/>
        <stp>106342b2-de7e-48a2-b3d3-76446db0e98b</stp>
        <tr r="N114" s="1"/>
      </tp>
    </main>
    <main first="rtdsrv_eco_721ca1a574fa49f5810a3c7bb361f0fa">
      <tp>
        <v>2</v>
        <stp/>
        <stp>415db27b-17c9-4a07-bf39-9a4b84e8986a</stp>
        <tr r="G36" s="1"/>
      </tp>
      <tp>
        <v>2</v>
        <stp/>
        <stp>7b862777-c074-44bd-87f7-8fa3802b2900</stp>
        <tr r="O151" s="1"/>
      </tp>
      <tp>
        <v>2</v>
        <stp/>
        <stp>68448d6d-a116-4db4-98e3-aff54399eb74</stp>
        <tr r="G30" s="1"/>
      </tp>
    </main>
    <main first="rtdsrv_eco_721ca1a574fa49f5810a3c7bb361f0fa">
      <tp>
        <v>2</v>
        <stp/>
        <stp>e202e884-b902-44d3-b22c-d542be636b82</stp>
        <tr r="I130" s="1"/>
      </tp>
      <tp>
        <v>2</v>
        <stp/>
        <stp>3fd63d83-0aaf-4d73-829c-8c3c04d404a0</stp>
        <tr r="N138" s="1"/>
      </tp>
    </main>
    <main first="rtdsrv_eco_721ca1a574fa49f5810a3c7bb361f0fa">
      <tp>
        <v>2</v>
        <stp/>
        <stp>688243e3-007c-4dca-920d-e029c8ea3977</stp>
        <tr r="P33" s="1"/>
      </tp>
      <tp>
        <v>2</v>
        <stp/>
        <stp>ea7006eb-bb72-4b83-bd8c-3f53a27cf189</stp>
        <tr r="H86" s="1"/>
      </tp>
    </main>
    <main first="rtdsrv_eco_721ca1a574fa49f5810a3c7bb361f0fa">
      <tp>
        <v>2</v>
        <stp/>
        <stp>d78a82c4-693e-4be8-950d-4acb20397102</stp>
        <tr r="M109" s="1"/>
      </tp>
      <tp>
        <v>2</v>
        <stp/>
        <stp>59cd2d11-dc01-475b-ad13-9ed7e2deafef</stp>
        <tr r="L169" s="1"/>
      </tp>
    </main>
    <main first="rtdsrv_eco_721ca1a574fa49f5810a3c7bb361f0fa">
      <tp>
        <v>2</v>
        <stp/>
        <stp>903437ab-d5bb-4fe3-9787-ce54ac88c59c</stp>
        <tr r="E87" s="1"/>
      </tp>
    </main>
    <main first="rtdsrv_eco_721ca1a574fa49f5810a3c7bb361f0fa">
      <tp>
        <v>2</v>
        <stp/>
        <stp>22c9c952-f7ee-4f26-b577-9ced953bdaec</stp>
        <tr r="P137" s="1"/>
      </tp>
    </main>
    <main first="rtdsrv_eco_721ca1a574fa49f5810a3c7bb361f0fa">
      <tp>
        <v>2</v>
        <stp/>
        <stp>a1665f3c-2e12-424e-8792-eb019580b58e</stp>
        <tr r="E121" s="1"/>
      </tp>
      <tp>
        <v>2</v>
        <stp/>
        <stp>64b84047-15d9-4641-9ded-533f112578f6</stp>
        <tr r="K123" s="1"/>
      </tp>
      <tp>
        <v>2</v>
        <stp/>
        <stp>01e25210-8e85-499b-b0f2-066893acea43</stp>
        <tr r="H44" s="1"/>
      </tp>
      <tp>
        <v>2</v>
        <stp/>
        <stp>c9e6713a-c16c-414a-b82e-6f59651d80f8</stp>
        <tr r="O129" s="1"/>
      </tp>
      <tp>
        <v>2</v>
        <stp/>
        <stp>1543c951-6a7d-4d39-b483-d1b8e5cd1d29</stp>
        <tr r="M60" s="1"/>
      </tp>
    </main>
    <main first="rtdsrv_eco_721ca1a574fa49f5810a3c7bb361f0fa">
      <tp>
        <v>2</v>
        <stp/>
        <stp>234f676a-cce5-42b8-ba93-20f7191374d6</stp>
        <tr r="O86" s="1"/>
      </tp>
      <tp>
        <v>2</v>
        <stp/>
        <stp>25dd8ed0-7b0b-4468-814b-5614c4d2b24f</stp>
        <tr r="N92" s="1"/>
      </tp>
      <tp>
        <v>2</v>
        <stp/>
        <stp>78826963-9411-480d-9fc2-4f5f3a83acd6</stp>
        <tr r="J125" s="1"/>
      </tp>
      <tp>
        <v>2</v>
        <stp/>
        <stp>3217c31a-1d3d-4d87-9e70-d9ea2cdd114a</stp>
        <tr r="N36" s="1"/>
      </tp>
    </main>
    <main first="rtdsrv_eco_721ca1a574fa49f5810a3c7bb361f0fa">
      <tp>
        <v>2</v>
        <stp/>
        <stp>4977e69d-0996-4d3e-aed3-8d21515b0089</stp>
        <tr r="I41" s="1"/>
      </tp>
    </main>
    <main first="rtdsrv_eco_721ca1a574fa49f5810a3c7bb361f0fa">
      <tp>
        <v>2</v>
        <stp/>
        <stp>d3a0ae5b-a67e-419d-9994-7dcc5f45c399</stp>
        <tr r="H36" s="1"/>
      </tp>
    </main>
    <main first="rtdsrv_eco_721ca1a574fa49f5810a3c7bb361f0fa">
      <tp>
        <v>2</v>
        <stp/>
        <stp>7c0cf456-7b99-4b87-8c6d-39ae620661dd</stp>
        <tr r="M65" s="1"/>
      </tp>
      <tp>
        <v>2</v>
        <stp/>
        <stp>4e124d43-7d66-4d58-a2ea-fc685af852f9</stp>
        <tr r="F109" s="1"/>
      </tp>
      <tp>
        <v>2</v>
        <stp/>
        <stp>74a20a5b-76ee-4b15-b89a-e6779620a50e</stp>
        <tr r="G127" s="1"/>
      </tp>
      <tp>
        <v>2</v>
        <stp/>
        <stp>853a43ee-2f7e-4c58-ba16-2dfc71dd332d</stp>
        <tr r="J119" s="1"/>
      </tp>
      <tp>
        <v>2</v>
        <stp/>
        <stp>63e0d5ca-8a22-45a5-8285-59fa6f39a71e</stp>
        <tr r="N128" s="1"/>
      </tp>
      <tp>
        <v>2</v>
        <stp/>
        <stp>541684fc-e6e5-4038-809e-3ffa68c56a72</stp>
        <tr r="H55" s="1"/>
      </tp>
      <tp>
        <v>2</v>
        <stp/>
        <stp>89a4e069-aa75-46ed-8662-24e8e3d39f25</stp>
        <tr r="N21" s="1"/>
      </tp>
      <tp>
        <v>2</v>
        <stp/>
        <stp>291e2910-a565-4449-ad43-1623a0817187</stp>
        <tr r="P40" s="1"/>
      </tp>
      <tp>
        <v>2</v>
        <stp/>
        <stp>1cf9a3ed-9026-4a29-80c7-ba02607ee971</stp>
        <tr r="P89" s="1"/>
      </tp>
      <tp>
        <v>2</v>
        <stp/>
        <stp>8beee2a8-9b9e-4391-a27d-660ec4b026d8</stp>
        <tr r="G164" s="1"/>
      </tp>
      <tp>
        <v>2</v>
        <stp/>
        <stp>0ed11e10-578b-4128-9c60-2d1087d01327</stp>
        <tr r="F78" s="1"/>
      </tp>
      <tp>
        <v>2</v>
        <stp/>
        <stp>5870cc4e-df34-466b-ad76-e7a19ce4ceb5</stp>
        <tr r="M64" s="1"/>
      </tp>
      <tp>
        <v>2</v>
        <stp/>
        <stp>7deefd6e-c5ae-4646-9680-d1acb404f323</stp>
        <tr r="J64" s="1"/>
      </tp>
    </main>
    <main first="rtdsrv_eco_721ca1a574fa49f5810a3c7bb361f0fa">
      <tp>
        <v>2</v>
        <stp/>
        <stp>37fa3b37-5ff3-4c83-9713-d9af772f17f3</stp>
        <tr r="J147" s="1"/>
      </tp>
      <tp>
        <v>2</v>
        <stp/>
        <stp>c77a8f7b-9f6f-4e00-9067-d6b625313655</stp>
        <tr r="I87" s="1"/>
      </tp>
      <tp>
        <v>2</v>
        <stp/>
        <stp>955dd3b6-4f95-4c31-a683-c0564545ee15</stp>
        <tr r="P70" s="1"/>
      </tp>
    </main>
    <main first="rtdsrv_eco_721ca1a574fa49f5810a3c7bb361f0fa">
      <tp>
        <v>2</v>
        <stp/>
        <stp>56718fe1-2366-4671-b4ab-c8e5c7e0df00</stp>
        <tr r="E44" s="1"/>
      </tp>
      <tp>
        <v>2</v>
        <stp/>
        <stp>e20df000-9d40-4381-b579-828ae55b1acb</stp>
        <tr r="N136" s="1"/>
      </tp>
      <tp>
        <v>2</v>
        <stp/>
        <stp>83d6fca6-c93a-4939-a200-648df117dd6a</stp>
        <tr r="F70" s="1"/>
      </tp>
    </main>
    <main first="rtdsrv_eco_721ca1a574fa49f5810a3c7bb361f0fa">
      <tp>
        <v>2</v>
        <stp/>
        <stp>457c9873-8a8d-4337-9e6c-9ee002dac83f</stp>
        <tr r="I85" s="1"/>
      </tp>
      <tp>
        <v>2</v>
        <stp/>
        <stp>5562eab6-6777-4aef-a98e-72d1eef0b04f</stp>
        <tr r="G111" s="1"/>
      </tp>
      <tp>
        <v>2</v>
        <stp/>
        <stp>3b719d95-5e1e-4c62-bbcb-a2a593ad1897</stp>
        <tr r="G98" s="1"/>
      </tp>
      <tp>
        <v>2</v>
        <stp/>
        <stp>b34feda1-a258-41f1-a65a-ff55f6d359f0</stp>
        <tr r="I128" s="1"/>
      </tp>
      <tp>
        <v>2</v>
        <stp/>
        <stp>3a5aca59-2556-4e6d-8dfe-046eaffde910</stp>
        <tr r="G124" s="1"/>
      </tp>
    </main>
    <main first="rtdsrv_eco_721ca1a574fa49f5810a3c7bb361f0fa">
      <tp>
        <v>2</v>
        <stp/>
        <stp>87464d8c-eab6-404a-98f0-28cd64bdea3a</stp>
        <tr r="K87" s="1"/>
      </tp>
    </main>
    <main first="rtdsrv_eco_721ca1a574fa49f5810a3c7bb361f0fa">
      <tp>
        <v>2</v>
        <stp/>
        <stp>c689cf89-7be4-4235-8a5b-b3c56888d065</stp>
        <tr r="L68" s="1"/>
      </tp>
    </main>
    <main first="rtdsrv_eco_721ca1a574fa49f5810a3c7bb361f0fa">
      <tp>
        <v>2</v>
        <stp/>
        <stp>64e02f14-fc6f-4b46-a0b9-6fc98bfc88c4</stp>
        <tr r="G140" s="1"/>
      </tp>
      <tp>
        <v>2</v>
        <stp/>
        <stp>cff1e297-8bb1-45f5-af7a-bb98e14dea95</stp>
        <tr r="H20" s="1"/>
      </tp>
    </main>
    <main first="rtdsrv_eco_721ca1a574fa49f5810a3c7bb361f0fa">
      <tp>
        <v>2</v>
        <stp/>
        <stp>9f5f33ee-88c9-4b4b-ba63-4548ce607504</stp>
        <tr r="N119" s="1"/>
      </tp>
      <tp>
        <v>2</v>
        <stp/>
        <stp>76559016-2e3f-4799-a445-24b45e2114bf</stp>
        <tr r="P139" s="1"/>
      </tp>
      <tp>
        <v>2</v>
        <stp/>
        <stp>f1557558-e14a-4d5a-98da-6c79f99fdb85</stp>
        <tr r="E19" s="1"/>
      </tp>
    </main>
    <main first="rtdsrv_eco_721ca1a574fa49f5810a3c7bb361f0fa">
      <tp>
        <v>2</v>
        <stp/>
        <stp>b9597fa0-e2f4-4df3-837e-9c7d89f9385a</stp>
        <tr r="O128" s="1"/>
      </tp>
      <tp>
        <v>2</v>
        <stp/>
        <stp>8676c1df-b0c4-4d4b-9dcb-5c709b23a9c5</stp>
        <tr r="I49" s="1"/>
      </tp>
    </main>
    <main first="rtdsrv_eco_721ca1a574fa49f5810a3c7bb361f0fa">
      <tp>
        <v>2</v>
        <stp/>
        <stp>3f74526a-52d5-4568-a3a5-841421e74a60</stp>
        <tr r="L80" s="1"/>
      </tp>
      <tp>
        <v>2</v>
        <stp/>
        <stp>88f6487f-7551-4265-8bfb-f50b64a3e93c</stp>
        <tr r="G80" s="1"/>
      </tp>
    </main>
    <main first="rtdsrv_eco_721ca1a574fa49f5810a3c7bb361f0fa">
      <tp>
        <v>2</v>
        <stp/>
        <stp>531ad890-ce53-432b-a1e0-2c91af82569f</stp>
        <tr r="F89" s="1"/>
      </tp>
    </main>
    <main first="rtdsrv_eco_721ca1a574fa49f5810a3c7bb361f0fa">
      <tp>
        <v>2</v>
        <stp/>
        <stp>53172fd1-3f85-440a-974a-ee67a85d8248</stp>
        <tr r="H82" s="1"/>
      </tp>
      <tp>
        <v>2</v>
        <stp/>
        <stp>c3651977-5afc-4e0d-8514-4cff7ae3f427</stp>
        <tr r="P121" s="1"/>
      </tp>
      <tp>
        <v>2</v>
        <stp/>
        <stp>bbbc1f19-47b2-494f-978c-ba31c5c43f2f</stp>
        <tr r="P55" s="1"/>
      </tp>
      <tp>
        <v>2</v>
        <stp/>
        <stp>23f028c1-664c-41f6-9d71-46f554fc4bbe</stp>
        <tr r="P117" s="1"/>
      </tp>
      <tp>
        <v>2</v>
        <stp/>
        <stp>2e477994-dc68-4ebc-9610-de6dc79ecd0a</stp>
        <tr r="J61" s="1"/>
      </tp>
      <tp>
        <v>2</v>
        <stp/>
        <stp>801b8665-3f50-41e1-819b-faa5f860e853</stp>
        <tr r="L89" s="1"/>
      </tp>
      <tp>
        <v>2</v>
        <stp/>
        <stp>c7cb70ca-923f-499e-b2f5-d89108f6fafc</stp>
        <tr r="J32" s="1"/>
      </tp>
      <tp>
        <v>2</v>
        <stp/>
        <stp>fc035e94-82c4-4c45-8f11-0074b3af2ebf</stp>
        <tr r="K149" s="1"/>
      </tp>
      <tp>
        <v>2</v>
        <stp/>
        <stp>9645815c-195f-4589-aaea-17ce30c721f8</stp>
        <tr r="M47" s="1"/>
      </tp>
      <tp>
        <v>2</v>
        <stp/>
        <stp>f9b90993-a35f-417c-8b7e-e8f20adcf033</stp>
        <tr r="M77" s="1"/>
      </tp>
    </main>
    <main first="rtdsrv_eco_721ca1a574fa49f5810a3c7bb361f0fa">
      <tp>
        <v>2</v>
        <stp/>
        <stp>b31a48e4-69f8-4f77-ba73-62537ef6a677</stp>
        <tr r="K152" s="1"/>
      </tp>
      <tp>
        <v>2</v>
        <stp/>
        <stp>80434154-f85c-44b7-877b-ff733809bef0</stp>
        <tr r="O49" s="1"/>
      </tp>
    </main>
    <main first="rtdsrv_eco_721ca1a574fa49f5810a3c7bb361f0fa">
      <tp>
        <v>2</v>
        <stp/>
        <stp>9e4d5a25-81a0-4dc7-9c30-3e1ece81ad47</stp>
        <tr r="N73" s="1"/>
      </tp>
      <tp>
        <v>2</v>
        <stp/>
        <stp>320ff5f6-a385-4819-b307-5e8ca50bcca9</stp>
        <tr r="N59" s="1"/>
      </tp>
      <tp>
        <v>2</v>
        <stp/>
        <stp>6812e126-3b22-483d-9423-5c3f3c9680c6</stp>
        <tr r="J78" s="1"/>
      </tp>
      <tp>
        <v>2</v>
        <stp/>
        <stp>914ef861-a749-4642-9e72-f03a296bc896</stp>
        <tr r="I139" s="1"/>
      </tp>
      <tp>
        <v>2</v>
        <stp/>
        <stp>fbb8eef3-9c83-4739-992a-c9ec24be3d95</stp>
        <tr r="G50" s="1"/>
      </tp>
    </main>
    <main first="rtdsrv_eco_721ca1a574fa49f5810a3c7bb361f0fa">
      <tp>
        <v>2</v>
        <stp/>
        <stp>5ae9f6d1-9857-427a-8270-79f19850fecf</stp>
        <tr r="L30" s="1"/>
      </tp>
      <tp>
        <v>2</v>
        <stp/>
        <stp>f08458d1-1783-4307-a772-9cc9339ef557</stp>
        <tr r="O139" s="1"/>
      </tp>
      <tp>
        <v>2</v>
        <stp/>
        <stp>1c21e422-9bda-4c7c-a899-98542badb292</stp>
        <tr r="J106" s="1"/>
      </tp>
      <tp>
        <v>2</v>
        <stp/>
        <stp>a723d9fb-60ea-462e-b0e8-b4f59b447283</stp>
        <tr r="I71" s="1"/>
      </tp>
      <tp>
        <v>2</v>
        <stp/>
        <stp>b9a33a54-cebe-48c4-b8fd-ecef4bb104d7</stp>
        <tr r="F105" s="1"/>
      </tp>
    </main>
    <main first="rtdsrv_eco_721ca1a574fa49f5810a3c7bb361f0fa">
      <tp>
        <v>2</v>
        <stp/>
        <stp>0f17a3f4-b151-48e8-a36e-2af2aeb0fa3e</stp>
        <tr r="P83" s="1"/>
      </tp>
      <tp>
        <v>2</v>
        <stp/>
        <stp>e1683457-354b-48fc-8394-9bf660b09b27</stp>
        <tr r="I86" s="1"/>
      </tp>
      <tp>
        <v>2</v>
        <stp/>
        <stp>4e4c313c-972b-4635-84ee-79145ac9093e</stp>
        <tr r="I66" s="1"/>
      </tp>
    </main>
    <main first="rtdsrv_eco_721ca1a574fa49f5810a3c7bb361f0fa">
      <tp>
        <v>2</v>
        <stp/>
        <stp>25d1a422-1cdc-4839-8dd4-ea3bbc722354</stp>
        <tr r="I61" s="1"/>
      </tp>
      <tp>
        <v>2</v>
        <stp/>
        <stp>d7afbd37-01dd-44dc-b9c0-f37df8f0e42a</stp>
        <tr r="E172" s="1"/>
      </tp>
    </main>
    <main first="rtdsrv_eco_721ca1a574fa49f5810a3c7bb361f0fa">
      <tp>
        <v>2</v>
        <stp/>
        <stp>04c02ef9-acfb-472d-a0ff-1901146a2c78</stp>
        <tr r="G52" s="1"/>
      </tp>
      <tp>
        <v>2</v>
        <stp/>
        <stp>e1829a1f-553a-4497-8037-ba65c9015dcd</stp>
        <tr r="O40" s="1"/>
      </tp>
      <tp>
        <v>2</v>
        <stp/>
        <stp>db11a99a-142e-4c33-bd61-a22cc233e2bd</stp>
        <tr r="J149" s="1"/>
      </tp>
      <tp>
        <v>2</v>
        <stp/>
        <stp>fbce804f-afd5-4700-9082-81ca7b71f59b</stp>
        <tr r="K38" s="1"/>
      </tp>
      <tp>
        <v>2</v>
        <stp/>
        <stp>e6b89367-e504-43a5-bb96-930eef808d1a</stp>
        <tr r="P44" s="1"/>
      </tp>
      <tp>
        <v>2</v>
        <stp/>
        <stp>ff204cd7-848d-4c54-85a2-74576183f02d</stp>
        <tr r="J172" s="1"/>
      </tp>
      <tp>
        <v>2</v>
        <stp/>
        <stp>0dd311e3-99b8-4991-877a-1b52bd220117</stp>
        <tr r="J100" s="1"/>
      </tp>
      <tp>
        <v>2</v>
        <stp/>
        <stp>d5ff4202-4805-46a5-809c-dfadc7111312</stp>
        <tr r="K48" s="1"/>
      </tp>
      <tp>
        <v>2</v>
        <stp/>
        <stp>480c8b6f-de40-4697-9b3d-6cccfb9b2f13</stp>
        <tr r="G117" s="1"/>
      </tp>
      <tp>
        <v>2</v>
        <stp/>
        <stp>4d9f963f-b22c-4ffc-a50c-d24289b9b5ad</stp>
        <tr r="P31" s="1"/>
      </tp>
    </main>
    <main first="rtdsrv_eco_721ca1a574fa49f5810a3c7bb361f0fa">
      <tp>
        <v>2</v>
        <stp/>
        <stp>98b7168c-b5e3-46a2-a9e2-0559e17ecb44</stp>
        <tr r="I137" s="1"/>
      </tp>
      <tp>
        <v>2</v>
        <stp/>
        <stp>86ee3aff-fcf4-43fa-a28f-440e189939d7</stp>
        <tr r="I36" s="1"/>
      </tp>
      <tp>
        <v>2</v>
        <stp/>
        <stp>1e891755-eab7-406c-9bd4-d6ed680dacdf</stp>
        <tr r="N165" s="1"/>
      </tp>
      <tp>
        <v>2</v>
        <stp/>
        <stp>ea7c61be-b952-4334-a484-4a475d3f8f63</stp>
        <tr r="E84" s="1"/>
      </tp>
      <tp>
        <v>2</v>
        <stp/>
        <stp>23d22fb1-993b-4021-b85a-baf1ad4410e3</stp>
        <tr r="G110" s="1"/>
      </tp>
    </main>
    <main first="rtdsrv_eco_721ca1a574fa49f5810a3c7bb361f0fa">
      <tp>
        <v>2</v>
        <stp/>
        <stp>04ce17dc-9d0f-4381-8cfe-cae953d77ba6</stp>
        <tr r="K24" s="1"/>
      </tp>
      <tp>
        <v>2</v>
        <stp/>
        <stp>6ccc647f-0344-416d-948d-931ec7683bbe</stp>
        <tr r="P49" s="1"/>
      </tp>
      <tp>
        <v>2</v>
        <stp/>
        <stp>f9bfe63a-f104-4d84-9c00-4ba0f64b1db1</stp>
        <tr r="F28" s="1"/>
      </tp>
    </main>
    <main first="rtdsrv_eco_721ca1a574fa49f5810a3c7bb361f0fa">
      <tp>
        <v>2</v>
        <stp/>
        <stp>394959d1-cd38-4e39-983a-7a560d5ee103</stp>
        <tr r="N53" s="1"/>
      </tp>
      <tp>
        <v>2</v>
        <stp/>
        <stp>8efbf25a-0227-4448-9ddb-9a12ec643da6</stp>
        <tr r="O50" s="1"/>
      </tp>
      <tp>
        <v>2</v>
        <stp/>
        <stp>3f5b7585-fc05-4546-b5de-6481f648c8b3</stp>
        <tr r="F86" s="1"/>
      </tp>
      <tp>
        <v>2</v>
        <stp/>
        <stp>596b30d2-5d11-49b7-8373-1ce03f1c2d4b</stp>
        <tr r="H68" s="1"/>
      </tp>
      <tp>
        <v>2</v>
        <stp/>
        <stp>491c00d5-d44f-4b28-ac80-4022e106a164</stp>
        <tr r="G65" s="1"/>
      </tp>
      <tp>
        <v>2</v>
        <stp/>
        <stp>6f140829-2451-4886-8c0a-422db670a30f</stp>
        <tr r="M57" s="1"/>
      </tp>
    </main>
    <main first="rtdsrv_eco_721ca1a574fa49f5810a3c7bb361f0fa">
      <tp>
        <v>2</v>
        <stp/>
        <stp>d697030a-0940-46a3-8db3-174e563778e3</stp>
        <tr r="G86" s="1"/>
      </tp>
      <tp>
        <v>2</v>
        <stp/>
        <stp>47c7d0a7-de3f-4d96-a4d8-dc5a86225995</stp>
        <tr r="H170" s="1"/>
      </tp>
      <tp>
        <v>2</v>
        <stp/>
        <stp>593ba1ec-81ed-4459-afd1-d2b58f093deb</stp>
        <tr r="E143" s="1"/>
      </tp>
    </main>
    <main first="rtdsrv_eco_721ca1a574fa49f5810a3c7bb361f0fa">
      <tp>
        <v>2</v>
        <stp/>
        <stp>de86882a-1b6c-438a-a087-8877bbf3221d</stp>
        <tr r="I163" s="1"/>
      </tp>
      <tp>
        <v>2</v>
        <stp/>
        <stp>2053e8ac-49b4-4f2f-b764-ff361fb30149</stp>
        <tr r="G70" s="1"/>
      </tp>
      <tp>
        <v>2</v>
        <stp/>
        <stp>83154bbf-a1df-4652-9e37-439769278fbe</stp>
        <tr r="P61" s="1"/>
      </tp>
      <tp>
        <v>2</v>
        <stp/>
        <stp>6288acfe-4c25-4b88-a1fa-5276ecdbf757</stp>
        <tr r="L110" s="1"/>
      </tp>
    </main>
    <main first="rtdsrv_eco_721ca1a574fa49f5810a3c7bb361f0fa">
      <tp>
        <v>2</v>
        <stp/>
        <stp>6754e094-2429-472b-ab2f-d1d209058000</stp>
        <tr r="P53" s="1"/>
      </tp>
      <tp>
        <v>2</v>
        <stp/>
        <stp>be25a955-d74f-40fe-8c55-4aac7ffcf28c</stp>
        <tr r="J161" s="1"/>
      </tp>
      <tp>
        <v>2</v>
        <stp/>
        <stp>09222d50-6f28-4c9e-b0d8-cf2355b51d21</stp>
        <tr r="C2" s="3"/>
      </tp>
    </main>
    <main first="rtdsrv_eco_721ca1a574fa49f5810a3c7bb361f0fa">
      <tp>
        <v>2</v>
        <stp/>
        <stp>1f4dda52-85e9-43ab-8130-319b57288570</stp>
        <tr r="P101" s="1"/>
      </tp>
      <tp>
        <v>2</v>
        <stp/>
        <stp>ac5344a4-38ab-490e-8c83-03ba055fcb1d</stp>
        <tr r="O143" s="1"/>
      </tp>
      <tp>
        <v>2</v>
        <stp/>
        <stp>17de4c25-6ce8-4418-87aa-c98909afcf40</stp>
        <tr r="I126" s="1"/>
      </tp>
      <tp>
        <v>2</v>
        <stp/>
        <stp>c4f6fd9f-2c7f-4c9b-983d-2257790b5ed3</stp>
        <tr r="P134" s="1"/>
      </tp>
      <tp>
        <v>2</v>
        <stp/>
        <stp>e45c73bd-6052-4be9-b095-b61769668cc1</stp>
        <tr r="G44" s="1"/>
      </tp>
      <tp>
        <v>2</v>
        <stp/>
        <stp>38664d89-3567-42c8-ad98-13d1b1fc016b</stp>
        <tr r="O44" s="1"/>
      </tp>
      <tp>
        <v>2</v>
        <stp/>
        <stp>e85102ac-3848-4c2d-91ef-b2803aa076df</stp>
        <tr r="J137" s="1"/>
      </tp>
    </main>
    <main first="rtdsrv_eco_721ca1a574fa49f5810a3c7bb361f0fa">
      <tp>
        <v>2</v>
        <stp/>
        <stp>db1f37d9-33a1-478b-a14c-5a797925d55d</stp>
        <tr r="J71" s="1"/>
      </tp>
      <tp>
        <v>2</v>
        <stp/>
        <stp>609f1806-3d0a-4c1d-9127-d637708466d4</stp>
        <tr r="H53" s="1"/>
      </tp>
    </main>
    <main first="rtdsrv_eco_721ca1a574fa49f5810a3c7bb361f0fa">
      <tp>
        <v>2</v>
        <stp/>
        <stp>aea037bf-52ff-48f4-b47b-883f281299c1</stp>
        <tr r="P130" s="1"/>
      </tp>
    </main>
    <main first="rtdsrv_eco_721ca1a574fa49f5810a3c7bb361f0fa">
      <tp>
        <v>2</v>
        <stp/>
        <stp>887631c4-4f45-4023-9b0b-6eb970919687</stp>
        <tr r="L118" s="1"/>
      </tp>
      <tp>
        <v>2</v>
        <stp/>
        <stp>1bd5835f-9356-4954-84d0-c6bde5b24fa3</stp>
        <tr r="G102" s="1"/>
      </tp>
      <tp>
        <v>2</v>
        <stp/>
        <stp>d8549961-08ce-4fec-81bb-52e61f8bf978</stp>
        <tr r="P108" s="1"/>
      </tp>
      <tp>
        <v>2</v>
        <stp/>
        <stp>92d7a6ab-9b91-4f8c-98cb-b706f13ebf52</stp>
        <tr r="J76" s="1"/>
      </tp>
      <tp>
        <v>2</v>
        <stp/>
        <stp>76ad4924-86d5-47a4-99c0-9df388df6ad3</stp>
        <tr r="J139" s="1"/>
      </tp>
    </main>
    <main first="rtdsrv_eco_721ca1a574fa49f5810a3c7bb361f0fa">
      <tp>
        <v>2</v>
        <stp/>
        <stp>f47581b5-99a3-4bf1-9752-3ee742848232</stp>
        <tr r="H159" s="1"/>
      </tp>
    </main>
    <main first="rtdsrv_eco_721ca1a574fa49f5810a3c7bb361f0fa">
      <tp>
        <v>2</v>
        <stp/>
        <stp>1a1230f3-cff1-46e0-96dc-395a6a70cca7</stp>
        <tr r="K46" s="1"/>
      </tp>
      <tp>
        <v>2</v>
        <stp/>
        <stp>6fc6e9e2-9462-4f75-b1a7-0b68f97ce45e</stp>
        <tr r="I79" s="1"/>
      </tp>
      <tp>
        <v>2</v>
        <stp/>
        <stp>d4aaa7c1-b2d7-4947-b227-9fb1ef13b9e8</stp>
        <tr r="M99" s="1"/>
      </tp>
    </main>
    <main first="rtdsrv_eco_721ca1a574fa49f5810a3c7bb361f0fa">
      <tp>
        <v>2</v>
        <stp/>
        <stp>fefa2984-633a-4c97-a834-ac992575def0</stp>
        <tr r="E150" s="1"/>
      </tp>
      <tp>
        <v>2</v>
        <stp/>
        <stp>b5ec7c9f-439f-49b1-8a85-9c6e5bf4b4d1</stp>
        <tr r="I88" s="1"/>
      </tp>
      <tp>
        <v>2</v>
        <stp/>
        <stp>d5a9b93f-d93c-433f-b53f-8ecb173eb122</stp>
        <tr r="G138" s="1"/>
      </tp>
    </main>
    <main first="rtdsrv_eco_721ca1a574fa49f5810a3c7bb361f0fa">
      <tp>
        <v>2</v>
        <stp/>
        <stp>11718c25-a47e-4406-be6a-f66feb310993</stp>
        <tr r="J98" s="1"/>
      </tp>
    </main>
    <main first="rtdsrv_eco_721ca1a574fa49f5810a3c7bb361f0fa">
      <tp>
        <v>2</v>
        <stp/>
        <stp>8a2775ab-9497-4e75-800b-618f6d6d9cab</stp>
        <tr r="J75" s="1"/>
      </tp>
    </main>
    <main first="rtdsrv_eco_721ca1a574fa49f5810a3c7bb361f0fa">
      <tp>
        <v>2</v>
        <stp/>
        <stp>5dde9ce8-c94f-4820-b671-efe86c46b801</stp>
        <tr r="O25" s="1"/>
      </tp>
    </main>
    <main first="rtdsrv_eco_721ca1a574fa49f5810a3c7bb361f0fa">
      <tp>
        <v>2</v>
        <stp/>
        <stp>93440f7e-8068-4e9d-aa80-48937c5594f8</stp>
        <tr r="I31" s="1"/>
      </tp>
    </main>
    <main first="rtdsrv_eco_721ca1a574fa49f5810a3c7bb361f0fa">
      <tp>
        <v>2</v>
        <stp/>
        <stp>fb0b2e7b-50ad-4c8a-b8af-3901ef390349</stp>
        <tr r="O107" s="1"/>
      </tp>
    </main>
    <main first="rtdsrv_eco_721ca1a574fa49f5810a3c7bb361f0fa">
      <tp>
        <v>2</v>
        <stp/>
        <stp>477c1fe0-ebc1-4185-a2f3-69dc6f4fcf62</stp>
        <tr r="L163" s="1"/>
      </tp>
    </main>
    <main first="rtdsrv_eco_721ca1a574fa49f5810a3c7bb361f0fa">
      <tp>
        <v>2</v>
        <stp/>
        <stp>2fd3ddb7-1160-448a-803f-e4ac73c26818</stp>
        <tr r="I124" s="1"/>
      </tp>
      <tp>
        <v>2</v>
        <stp/>
        <stp>ed98e93a-f492-4b50-a2e4-72b6848ec62b</stp>
        <tr r="J86" s="1"/>
      </tp>
      <tp>
        <v>2</v>
        <stp/>
        <stp>642658ff-8913-467a-ba9f-8c3b72cfdc9c</stp>
        <tr r="M37" s="1"/>
      </tp>
      <tp>
        <v>2</v>
        <stp/>
        <stp>ddfd212c-d248-4e1c-b090-3252e2c5b5c8</stp>
        <tr r="L109" s="1"/>
      </tp>
    </main>
    <main first="rtdsrv_eco_721ca1a574fa49f5810a3c7bb361f0fa">
      <tp>
        <v>2</v>
        <stp/>
        <stp>b8399b0d-e404-41d3-bc60-01ff2b973794</stp>
        <tr r="G82" s="1"/>
      </tp>
      <tp>
        <v>2</v>
        <stp/>
        <stp>77c7d6ba-3716-45cd-a092-58acb88891cb</stp>
        <tr r="O74" s="1"/>
      </tp>
      <tp>
        <v>2</v>
        <stp/>
        <stp>daebea29-8240-419d-8663-408e315c55e4</stp>
        <tr r="F149" s="1"/>
      </tp>
      <tp>
        <v>2</v>
        <stp/>
        <stp>8f58ad68-2dea-469c-bb99-9ff10e3ca74c</stp>
        <tr r="O24" s="1"/>
      </tp>
    </main>
    <main first="rtdsrv_eco_721ca1a574fa49f5810a3c7bb361f0fa">
      <tp>
        <v>2</v>
        <stp/>
        <stp>d3f91780-4e38-45e9-8ba6-2ada75a3ab3e</stp>
        <tr r="M18" s="1"/>
      </tp>
      <tp>
        <v>2</v>
        <stp/>
        <stp>cf3c6046-59fd-4186-b893-13ad991048fc</stp>
        <tr r="I53" s="1"/>
      </tp>
      <tp>
        <v>2</v>
        <stp/>
        <stp>41243966-fb67-45f1-b07a-963d319f315f</stp>
        <tr r="O45" s="1"/>
      </tp>
      <tp>
        <v>2</v>
        <stp/>
        <stp>8af4c588-ec0f-44bd-8d7b-bf411c02c9b2</stp>
        <tr r="L164" s="1"/>
      </tp>
      <tp>
        <v>2</v>
        <stp/>
        <stp>156951e2-8404-4a5b-9563-219a936364bd</stp>
        <tr r="H50" s="1"/>
      </tp>
      <tp>
        <v>2</v>
        <stp/>
        <stp>59781b80-a494-4a15-a1e5-9c25742e5c8a</stp>
        <tr r="G55" s="1"/>
      </tp>
      <tp>
        <v>2</v>
        <stp/>
        <stp>425555be-9cee-46be-b0ca-3a2fa23b25b7</stp>
        <tr r="F72" s="1"/>
      </tp>
      <tp>
        <v>2</v>
        <stp/>
        <stp>1a46fbc6-a4e9-43e3-b171-ed129e50a9b8</stp>
        <tr r="I23" s="1"/>
      </tp>
      <tp>
        <v>2</v>
        <stp/>
        <stp>547d0b4b-54b7-4aae-87fd-19217d764cb2</stp>
        <tr r="M170" s="1"/>
      </tp>
      <tp>
        <v>2</v>
        <stp/>
        <stp>095c4139-a5c2-4fc9-906b-9ce1e9d5abd1</stp>
        <tr r="J134" s="1"/>
      </tp>
    </main>
    <main first="rtdsrv_eco_721ca1a574fa49f5810a3c7bb361f0fa">
      <tp>
        <v>2</v>
        <stp/>
        <stp>712565e9-a7cb-4b78-a163-6ac2f7d2ccab</stp>
        <tr r="E140" s="1"/>
      </tp>
      <tp>
        <v>2</v>
        <stp/>
        <stp>49481038-dc10-4bf5-b444-15b794f773ac</stp>
        <tr r="O46" s="1"/>
      </tp>
      <tp>
        <v>2</v>
        <stp/>
        <stp>829b5a3d-44ed-4ca0-93ab-12879cfbc974</stp>
        <tr r="K90" s="1"/>
      </tp>
    </main>
    <main first="rtdsrv_eco_721ca1a574fa49f5810a3c7bb361f0fa">
      <tp>
        <v>2</v>
        <stp/>
        <stp>10c064f4-ba68-4859-abf1-ddc1411da251</stp>
        <tr r="K70" s="1"/>
      </tp>
      <tp>
        <v>2</v>
        <stp/>
        <stp>59c020d3-5ed8-4fbf-8d64-36f6e3263702</stp>
        <tr r="O170" s="1"/>
      </tp>
      <tp>
        <v>2</v>
        <stp/>
        <stp>446c63cf-8c9d-409e-88c2-2bd68ffa1c44</stp>
        <tr r="I15" s="1"/>
      </tp>
    </main>
    <main first="rtdsrv_eco_721ca1a574fa49f5810a3c7bb361f0fa">
      <tp>
        <v>2</v>
        <stp/>
        <stp>f22b61a6-a8f2-4982-b6b9-29f81a6e341b</stp>
        <tr r="M118" s="1"/>
      </tp>
    </main>
    <main first="rtdsrv_eco_721ca1a574fa49f5810a3c7bb361f0fa">
      <tp>
        <v>2</v>
        <stp/>
        <stp>f209fb1c-83c3-4bf4-873d-95cdfbd26fa2</stp>
        <tr r="N89" s="1"/>
      </tp>
      <tp>
        <v>2</v>
        <stp/>
        <stp>e93d2724-62f9-43c5-93a6-427970f2a0d7</stp>
        <tr r="I52" s="1"/>
      </tp>
    </main>
    <main first="rtdsrv_eco_721ca1a574fa49f5810a3c7bb361f0fa">
      <tp>
        <v>2</v>
        <stp/>
        <stp>8bd61dcd-0259-4566-8383-475b55081d38</stp>
        <tr r="I91" s="1"/>
      </tp>
      <tp>
        <v>2</v>
        <stp/>
        <stp>5e849f12-5b52-4e70-8468-3efb6322f874</stp>
        <tr r="I103" s="1"/>
      </tp>
      <tp>
        <v>2</v>
        <stp/>
        <stp>9e8f25d4-883b-48ea-a5ce-4419e0e860ea</stp>
        <tr r="N125" s="1"/>
      </tp>
      <tp>
        <v>2</v>
        <stp/>
        <stp>ff738dc8-296f-454e-aeeb-904d2f9cd826</stp>
        <tr r="M39" s="1"/>
      </tp>
    </main>
    <main first="rtdsrv_eco_721ca1a574fa49f5810a3c7bb361f0fa">
      <tp>
        <v>2</v>
        <stp/>
        <stp>d6b1b830-df1b-4c3b-a9a6-1c917e56e0c1</stp>
        <tr r="K30" s="1"/>
      </tp>
      <tp>
        <v>2</v>
        <stp/>
        <stp>d8b9f772-b5a9-43ab-b340-b6de0ebc8780</stp>
        <tr r="E126" s="1"/>
      </tp>
      <tp>
        <v>2</v>
        <stp/>
        <stp>29e958ff-5089-4476-905d-9876fb8f2266</stp>
        <tr r="L19" s="1"/>
      </tp>
      <tp>
        <v>2</v>
        <stp/>
        <stp>9ede25e1-1727-4190-8f45-c98127ef4407</stp>
        <tr r="I21" s="1"/>
      </tp>
      <tp>
        <v>2</v>
        <stp/>
        <stp>e27dbe38-91aa-4d09-9556-87d20881c219</stp>
        <tr r="K157" s="1"/>
      </tp>
    </main>
    <main first="rtdsrv_eco_721ca1a574fa49f5810a3c7bb361f0fa">
      <tp>
        <v>2</v>
        <stp/>
        <stp>093db54f-250a-45d8-99af-99e55be98c8c</stp>
        <tr r="J150" s="1"/>
      </tp>
    </main>
    <main first="rtdsrv_eco_721ca1a574fa49f5810a3c7bb361f0fa">
      <tp>
        <v>2</v>
        <stp/>
        <stp>fb385f80-1ebe-496c-a23e-4f35e8e31d1d</stp>
        <tr r="F76" s="1"/>
      </tp>
      <tp>
        <v>2</v>
        <stp/>
        <stp>ad412789-b67b-4e8e-842d-4f323f075918</stp>
        <tr r="P122" s="1"/>
      </tp>
      <tp>
        <v>2</v>
        <stp/>
        <stp>9f3736e6-573f-4f5f-b13b-e357aecf298b</stp>
        <tr r="L119" s="1"/>
      </tp>
      <tp>
        <v>2</v>
        <stp/>
        <stp>59fcf679-def4-4201-8d19-bfc5dff194e2</stp>
        <tr r="O67" s="1"/>
      </tp>
    </main>
    <main first="rtdsrv_eco_721ca1a574fa49f5810a3c7bb361f0fa">
      <tp>
        <v>2</v>
        <stp/>
        <stp>5f8ec24d-617b-41ba-a8ac-12db080757a9</stp>
        <tr r="P123" s="1"/>
      </tp>
      <tp>
        <v>2</v>
        <stp/>
        <stp>1e63ac3a-2a78-484c-9d07-19ad3084a1ae</stp>
        <tr r="M98" s="1"/>
      </tp>
      <tp>
        <v>2</v>
        <stp/>
        <stp>0ed08c41-2940-446b-aba7-34617921ae2f</stp>
        <tr r="N76" s="1"/>
      </tp>
      <tp>
        <v>2</v>
        <stp/>
        <stp>d14a7198-d39f-4f67-918a-110955d5d0c8</stp>
        <tr r="L154" s="1"/>
      </tp>
      <tp>
        <v>2</v>
        <stp/>
        <stp>0bf2f517-889c-4209-a385-97b0122af4c0</stp>
        <tr r="L124" s="1"/>
      </tp>
    </main>
    <main first="rtdsrv_eco_721ca1a574fa49f5810a3c7bb361f0fa">
      <tp>
        <v>2</v>
        <stp/>
        <stp>8ca78455-960c-4d4c-97d0-c71458b8e9fc</stp>
        <tr r="M44" s="1"/>
      </tp>
    </main>
    <main first="rtdsrv_eco_721ca1a574fa49f5810a3c7bb361f0fa">
      <tp>
        <v>2</v>
        <stp/>
        <stp>e1ad1032-722e-4b73-b56c-99303fd70331</stp>
        <tr r="G37" s="1"/>
      </tp>
      <tp>
        <v>2</v>
        <stp/>
        <stp>b2728940-5b48-4ba6-b1e4-86453456c006</stp>
        <tr r="H106" s="1"/>
      </tp>
      <tp>
        <v>2</v>
        <stp/>
        <stp>3bf637cf-3f8e-4b38-b25f-919ddd9d5aa6</stp>
        <tr r="H69" s="1"/>
      </tp>
      <tp>
        <v>2</v>
        <stp/>
        <stp>7ecb482e-f51c-49af-96bd-7ba82438b671</stp>
        <tr r="J23" s="1"/>
      </tp>
      <tp>
        <v>2</v>
        <stp/>
        <stp>010628aa-93f8-48d3-892a-680acc7355ad</stp>
        <tr r="M134" s="1"/>
      </tp>
      <tp>
        <v>2</v>
        <stp/>
        <stp>8621a976-5afe-49e7-a53c-0afea4ea94a7</stp>
        <tr r="P82" s="1"/>
      </tp>
    </main>
    <main first="rtdsrv_eco_721ca1a574fa49f5810a3c7bb361f0fa">
      <tp>
        <v>2</v>
        <stp/>
        <stp>ff83d9e2-4fea-4ae9-abcb-7757f8769a8d</stp>
        <tr r="J28" s="1"/>
      </tp>
      <tp>
        <v>2</v>
        <stp/>
        <stp>2f660b0e-248f-4579-a794-8bca4907e26e</stp>
        <tr r="N100" s="1"/>
      </tp>
      <tp>
        <v>2</v>
        <stp/>
        <stp>6fa45fb2-3a5e-4423-a393-20764a026750</stp>
        <tr r="G121" s="1"/>
      </tp>
    </main>
    <main first="rtdsrv_eco_721ca1a574fa49f5810a3c7bb361f0fa">
      <tp>
        <v>2</v>
        <stp/>
        <stp>e07b2ded-99ee-4770-86b6-de87b60ec352</stp>
        <tr r="F36" s="1"/>
      </tp>
      <tp>
        <v>2</v>
        <stp/>
        <stp>987e8376-54bf-4a24-838c-d66b2c55e847</stp>
        <tr r="E103" s="1"/>
      </tp>
      <tp>
        <v>2</v>
        <stp/>
        <stp>ff9b3e42-dcc8-482f-85a9-6f35b813aa5e</stp>
        <tr r="N103" s="1"/>
      </tp>
      <tp>
        <v>2</v>
        <stp/>
        <stp>763cf5bf-d793-4127-baf5-195aa3e8accd</stp>
        <tr r="H18" s="1"/>
      </tp>
      <tp>
        <v>2</v>
        <stp/>
        <stp>5a74d916-6b25-4c91-93a4-9228aca630c8</stp>
        <tr r="J157" s="1"/>
      </tp>
      <tp>
        <v>2</v>
        <stp/>
        <stp>626f66eb-74ff-4aed-bb86-7b5387f8ceb3</stp>
        <tr r="F152" s="1"/>
      </tp>
      <tp>
        <v>2</v>
        <stp/>
        <stp>2c61ffc5-0dee-4a9c-b894-62e24461267a</stp>
        <tr r="K119" s="1"/>
      </tp>
      <tp>
        <v>2</v>
        <stp/>
        <stp>eb668b42-c6bb-4e12-ad94-1e89ec45e127</stp>
        <tr r="J68" s="1"/>
      </tp>
    </main>
    <main first="rtdsrv_eco_721ca1a574fa49f5810a3c7bb361f0fa">
      <tp>
        <v>2</v>
        <stp/>
        <stp>9b8888d9-58f4-4f72-9ab6-b664f49eebbb</stp>
        <tr r="P88" s="1"/>
      </tp>
      <tp>
        <v>2</v>
        <stp/>
        <stp>77e89c3a-8653-48aa-bf08-77a0667dcc10</stp>
        <tr r="O171" s="1"/>
      </tp>
      <tp>
        <v>2</v>
        <stp/>
        <stp>26ead40f-4c5c-4ca3-b695-c69def6d930b</stp>
        <tr r="K21" s="1"/>
      </tp>
      <tp>
        <v>2</v>
        <stp/>
        <stp>ee213fc5-9cc5-4870-8c02-a51673912c43</stp>
        <tr r="F117" s="1"/>
      </tp>
      <tp>
        <v>2</v>
        <stp/>
        <stp>859ba119-c4da-44e3-b194-6c716adbb0f8</stp>
        <tr r="J60" s="1"/>
      </tp>
      <tp>
        <v>2</v>
        <stp/>
        <stp>2f8664ce-6d94-49ff-9080-905dae474037</stp>
        <tr r="I113" s="1"/>
      </tp>
    </main>
    <main first="rtdsrv_eco_721ca1a574fa49f5810a3c7bb361f0fa">
      <tp>
        <v>2</v>
        <stp/>
        <stp>9fbb4769-90ef-4b21-9a1d-f6423c917b75</stp>
        <tr r="G141" s="1"/>
      </tp>
      <tp>
        <v>2</v>
        <stp/>
        <stp>6365f0d2-f92d-4bf5-96c2-e1ac2dfb39d4</stp>
        <tr r="N42" s="1"/>
      </tp>
      <tp>
        <v>2</v>
        <stp/>
        <stp>3daaea69-9355-4da4-a006-60d23b7de594</stp>
        <tr r="M49" s="1"/>
      </tp>
      <tp>
        <v>2</v>
        <stp/>
        <stp>511f67d9-0246-4812-bd2c-cacb89fc0184</stp>
        <tr r="O140" s="1"/>
      </tp>
      <tp>
        <v>2</v>
        <stp/>
        <stp>c3734c97-bcd6-49e9-b5e7-cfd65312ad60</stp>
        <tr r="G38" s="1"/>
      </tp>
      <tp>
        <v>2</v>
        <stp/>
        <stp>ed839766-e820-49b2-a73b-ade17804c48a</stp>
        <tr r="J104" s="1"/>
      </tp>
    </main>
    <main first="rtdsrv_eco_721ca1a574fa49f5810a3c7bb361f0fa">
      <tp>
        <v>2</v>
        <stp/>
        <stp>0824023c-3bec-4213-9e37-a09e3ccc857c</stp>
        <tr r="L101" s="1"/>
      </tp>
      <tp>
        <v>2</v>
        <stp/>
        <stp>03e13526-fa78-4919-b4ae-5c0b417125b8</stp>
        <tr r="I165" s="1"/>
      </tp>
      <tp>
        <v>2</v>
        <stp/>
        <stp>6e155d33-1fd5-4ba3-9354-d0f8a834da37</stp>
        <tr r="F136" s="1"/>
      </tp>
    </main>
    <main first="rtdsrv_eco_721ca1a574fa49f5810a3c7bb361f0fa">
      <tp>
        <v>2</v>
        <stp/>
        <stp>10f20d45-f35e-4a48-a856-ced0f0daf5a9</stp>
        <tr r="L44" s="1"/>
      </tp>
    </main>
    <main first="rtdsrv_eco_721ca1a574fa49f5810a3c7bb361f0fa">
      <tp>
        <v>2</v>
        <stp/>
        <stp>e182bf8b-43d2-46d8-ba60-9a0030f26cad</stp>
        <tr r="I153" s="1"/>
      </tp>
      <tp>
        <v>2</v>
        <stp/>
        <stp>3faa2600-925f-4b0e-ade1-64c1677b052c</stp>
        <tr r="M136" s="1"/>
      </tp>
    </main>
    <main first="rtdsrv_eco_721ca1a574fa49f5810a3c7bb361f0fa">
      <tp>
        <v>2</v>
        <stp/>
        <stp>c508d649-274e-4ade-8d9c-21ade7539411</stp>
        <tr r="M135" s="1"/>
      </tp>
      <tp>
        <v>2</v>
        <stp/>
        <stp>fb1445c8-eafc-445a-a31c-e16188f1045f</stp>
        <tr r="O87" s="1"/>
      </tp>
      <tp>
        <v>2</v>
        <stp/>
        <stp>6e3e9893-3887-46b4-8515-66ac525bc0ad</stp>
        <tr r="N67" s="1"/>
      </tp>
      <tp>
        <v>2</v>
        <stp/>
        <stp>5e6ed935-1114-4202-b660-1f11956fde14</stp>
        <tr r="K42" s="1"/>
      </tp>
      <tp>
        <v>2</v>
        <stp/>
        <stp>5b281962-32ca-4433-84e9-559a6afa05b8</stp>
        <tr r="I150" s="1"/>
      </tp>
      <tp>
        <v>2</v>
        <stp/>
        <stp>4d81d62c-00e8-42d5-9b8d-a59fdab3cd76</stp>
        <tr r="P23" s="1"/>
      </tp>
    </main>
    <main first="rtdsrv_eco_721ca1a574fa49f5810a3c7bb361f0fa">
      <tp>
        <v>2</v>
        <stp/>
        <stp>e362fffe-9a55-4e7c-80cc-82067d0bfea4</stp>
        <tr r="E158" s="1"/>
      </tp>
      <tp>
        <v>2</v>
        <stp/>
        <stp>538419bc-4f36-4f73-800f-ce197d92dcb5</stp>
        <tr r="O31" s="1"/>
      </tp>
      <tp>
        <v>2</v>
        <stp/>
        <stp>a4499906-328b-43bc-8c72-55dbda1f4aa8</stp>
        <tr r="E57" s="1"/>
      </tp>
      <tp>
        <v>2</v>
        <stp/>
        <stp>c925262f-d9f9-41e7-86d9-aef492f7b002</stp>
        <tr r="L113" s="1"/>
      </tp>
    </main>
    <main first="rtdsrv_eco_721ca1a574fa49f5810a3c7bb361f0fa">
      <tp>
        <v>2</v>
        <stp/>
        <stp>3af928ba-c332-405a-923e-04d185ebf6bd</stp>
        <tr r="N71" s="1"/>
      </tp>
      <tp>
        <v>2</v>
        <stp/>
        <stp>a00191af-0262-46e4-af1c-b4c52945fffe</stp>
        <tr r="F171" s="1"/>
      </tp>
      <tp>
        <v>2</v>
        <stp/>
        <stp>ca9ebb9f-480f-40b6-89d1-eff3765f0e4a</stp>
        <tr r="J97" s="1"/>
      </tp>
      <tp>
        <v>2</v>
        <stp/>
        <stp>3bac538e-0a91-4660-b447-7576e0e0003c</stp>
        <tr r="P46" s="1"/>
      </tp>
      <tp>
        <v>2</v>
        <stp/>
        <stp>4099c475-fa5b-4d0b-9ce9-25c33cb08c81</stp>
        <tr r="K150" s="1"/>
      </tp>
    </main>
    <main first="rtdsrv_eco_721ca1a574fa49f5810a3c7bb361f0fa">
      <tp>
        <v>2</v>
        <stp/>
        <stp>7abc5cb7-12b3-4531-aecd-e223f3902001</stp>
        <tr r="P131" s="1"/>
      </tp>
    </main>
    <main first="rtdsrv_eco_721ca1a574fa49f5810a3c7bb361f0fa">
      <tp>
        <v>2</v>
        <stp/>
        <stp>b57ce01c-2249-494b-93ab-b08a90262d4c</stp>
        <tr r="N106" s="1"/>
      </tp>
    </main>
    <main first="rtdsrv_eco_721ca1a574fa49f5810a3c7bb361f0fa">
      <tp>
        <v>2</v>
        <stp/>
        <stp>560e712f-217e-4c51-a238-033c5f57d2df</stp>
        <tr r="H136" s="1"/>
      </tp>
      <tp>
        <v>2</v>
        <stp/>
        <stp>4e1beabf-de74-489e-8d3a-a1619a62b616</stp>
        <tr r="H29" s="1"/>
      </tp>
    </main>
    <main first="rtdsrv_eco_721ca1a574fa49f5810a3c7bb361f0fa">
      <tp>
        <v>2</v>
        <stp/>
        <stp>bb4d6a74-caa1-497d-83bb-0c050dc6c162</stp>
        <tr r="F91" s="1"/>
      </tp>
    </main>
    <main first="rtdsrv_eco_721ca1a574fa49f5810a3c7bb361f0fa">
      <tp>
        <v>2</v>
        <stp/>
        <stp>2b6f6914-3704-4919-a76b-1d68c1ce4bb3</stp>
        <tr r="M97" s="1"/>
      </tp>
    </main>
    <main first="rtdsrv_eco_721ca1a574fa49f5810a3c7bb361f0fa">
      <tp>
        <v>2</v>
        <stp/>
        <stp>7039e240-87c5-4ed9-84ab-dc6a1a5ef034</stp>
        <tr r="I25" s="1"/>
      </tp>
      <tp>
        <v>2</v>
        <stp/>
        <stp>0e17605e-488d-494b-baca-62fa9aad7c92</stp>
        <tr r="L165" s="1"/>
      </tp>
      <tp>
        <v>2</v>
        <stp/>
        <stp>fd17aa4a-3b27-4501-bb21-a4021e31f46c</stp>
        <tr r="J42" s="1"/>
      </tp>
      <tp>
        <v>2</v>
        <stp/>
        <stp>91df18cf-50ee-487f-820c-8a10f97cab25</stp>
        <tr r="N146" s="1"/>
      </tp>
      <tp>
        <v>2</v>
        <stp/>
        <stp>be5ceb3f-b003-48c6-bafe-a01df755db70</stp>
        <tr r="P154" s="1"/>
      </tp>
      <tp>
        <v>2</v>
        <stp/>
        <stp>f221eb20-3000-4428-891c-81fd836f48c7</stp>
        <tr r="M119" s="1"/>
      </tp>
      <tp>
        <v>2</v>
        <stp/>
        <stp>54c7559f-e8bc-48e3-b264-d34bf0635254</stp>
        <tr r="K136" s="1"/>
      </tp>
      <tp>
        <v>2</v>
        <stp/>
        <stp>6a497666-fdcf-4bee-94ff-1f67c03b54d4</stp>
        <tr r="J53" s="1"/>
      </tp>
    </main>
    <main first="rtdsrv_eco_721ca1a574fa49f5810a3c7bb361f0fa">
      <tp>
        <v>2</v>
        <stp/>
        <stp>e56fa1f3-69e2-4d85-a817-962e26ab4f30</stp>
        <tr r="O104" s="1"/>
      </tp>
      <tp>
        <v>2</v>
        <stp/>
        <stp>a1e1ab2a-61fc-4efe-8045-1306afd7019b</stp>
        <tr r="M19" s="1"/>
      </tp>
      <tp>
        <v>2</v>
        <stp/>
        <stp>a68ab9bb-f1ff-4a77-a1e9-84aa39865f5b</stp>
        <tr r="E78" s="1"/>
      </tp>
      <tp>
        <v>2</v>
        <stp/>
        <stp>2c119e2e-313f-4019-8ae4-397d857b859d</stp>
        <tr r="E21" s="1"/>
      </tp>
      <tp>
        <v>2</v>
        <stp/>
        <stp>739b0a7b-8db5-4cdb-8e94-b3a81a11a319</stp>
        <tr r="I38" s="1"/>
      </tp>
      <tp>
        <v>2</v>
        <stp/>
        <stp>ecc861ff-bbe6-4dce-ac7c-cdc1b7b14a8c</stp>
        <tr r="H76" s="1"/>
      </tp>
    </main>
    <main first="rtdsrv_eco_721ca1a574fa49f5810a3c7bb361f0fa">
      <tp>
        <v>2</v>
        <stp/>
        <stp>4f3e2d82-ee4d-4a87-b812-2f86b1f4ff9a</stp>
        <tr r="G28" s="1"/>
      </tp>
    </main>
    <main first="rtdsrv_eco_721ca1a574fa49f5810a3c7bb361f0fa">
      <tp>
        <v>2</v>
        <stp/>
        <stp>b66b95ef-1868-4f6a-a871-564ebfa92d6f</stp>
        <tr r="G61" s="1"/>
      </tp>
      <tp>
        <v>2</v>
        <stp/>
        <stp>a9229c46-29c7-442b-aa45-0e3513185814</stp>
        <tr r="K19" s="1"/>
      </tp>
    </main>
    <main first="rtdsrv_eco_721ca1a574fa49f5810a3c7bb361f0fa">
      <tp>
        <v>2</v>
        <stp/>
        <stp>c430f4dd-226e-41b1-8d26-e50ee011cdd6</stp>
        <tr r="L87" s="1"/>
      </tp>
      <tp>
        <v>2</v>
        <stp/>
        <stp>c903b9f7-25d6-43b4-912e-a16eabe257c5</stp>
        <tr r="N97" s="1"/>
      </tp>
      <tp>
        <v>2</v>
        <stp/>
        <stp>30426656-0d0f-43f5-bb1f-952c75e4cbbb</stp>
        <tr r="M158" s="1"/>
      </tp>
      <tp>
        <v>2</v>
        <stp/>
        <stp>45aef148-ec59-4e17-b184-d705d83cf17f</stp>
        <tr r="M67" s="1"/>
      </tp>
    </main>
    <main first="rtdsrv_eco_721ca1a574fa49f5810a3c7bb361f0fa">
      <tp>
        <v>2</v>
        <stp/>
        <stp>ad270fec-ee04-46de-84de-901640dc4650</stp>
        <tr r="L79" s="1"/>
      </tp>
      <tp>
        <v>2</v>
        <stp/>
        <stp>f42ba006-d42e-4885-b158-150bd0986501</stp>
        <tr r="K36" s="1"/>
      </tp>
    </main>
    <main first="rtdsrv_eco_721ca1a574fa49f5810a3c7bb361f0fa">
      <tp>
        <v>2</v>
        <stp/>
        <stp>f156baea-6600-47cd-b1d6-e13e3efdfb1d</stp>
        <tr r="H97" s="1"/>
      </tp>
    </main>
    <main first="rtdsrv_eco_721ca1a574fa49f5810a3c7bb361f0fa">
      <tp>
        <v>2</v>
        <stp/>
        <stp>ab936d23-d993-47b3-871b-3556a5c7e03f</stp>
        <tr r="L39" s="1"/>
      </tp>
      <tp>
        <v>2</v>
        <stp/>
        <stp>ea1153eb-d623-4d84-ba5d-c02973e93dd7</stp>
        <tr r="M81" s="1"/>
      </tp>
    </main>
    <main first="rtdsrv_eco_721ca1a574fa49f5810a3c7bb361f0fa">
      <tp>
        <v>2</v>
        <stp/>
        <stp>0d404bd6-e7f2-4960-a8f6-55ffa2cf2bf0</stp>
        <tr r="E11" s="3"/>
      </tp>
      <tp>
        <v>2</v>
        <stp/>
        <stp>c068fe55-02dd-4bfe-aa5e-ade7b2ac53bd</stp>
        <tr r="G137" s="1"/>
      </tp>
      <tp>
        <v>2</v>
        <stp/>
        <stp>4667bafe-b6e6-4c24-bf55-b437342ceda7</stp>
        <tr r="P136" s="1"/>
      </tp>
    </main>
    <main first="rtdsrv_eco_721ca1a574fa49f5810a3c7bb361f0fa">
      <tp>
        <v>2</v>
        <stp/>
        <stp>08003369-b0f5-48be-97c3-99e39ed64c73</stp>
        <tr r="H135" s="1"/>
      </tp>
      <tp>
        <v>2</v>
        <stp/>
        <stp>eeda593f-4d37-4f9e-b69c-9dd53741d704</stp>
        <tr r="K143" s="1"/>
      </tp>
      <tp>
        <v>2</v>
        <stp/>
        <stp>62f20790-e79f-49a6-90a7-de9d47edc53d</stp>
        <tr r="L107" s="1"/>
      </tp>
    </main>
    <main first="rtdsrv_eco_721ca1a574fa49f5810a3c7bb361f0fa">
      <tp>
        <v>2</v>
        <stp/>
        <stp>2549c07b-be38-4f5a-bdae-40f9f3d8f408</stp>
        <tr r="E151" s="1"/>
      </tp>
    </main>
    <main first="rtdsrv_eco_721ca1a574fa49f5810a3c7bb361f0fa">
      <tp>
        <v>2</v>
        <stp/>
        <stp>10ebcc67-f702-4b8b-8af3-2c0a8c7a2aaf</stp>
        <tr r="E48" s="1"/>
      </tp>
    </main>
    <main first="rtdsrv_eco_721ca1a574fa49f5810a3c7bb361f0fa">
      <tp>
        <v>2</v>
        <stp/>
        <stp>2b653f35-ed40-47c8-a71c-689cf2d2c305</stp>
        <tr r="M70" s="1"/>
      </tp>
    </main>
    <main first="rtdsrv_eco_721ca1a574fa49f5810a3c7bb361f0fa">
      <tp>
        <v>2</v>
        <stp/>
        <stp>c68e6045-9f38-4772-9d34-74d3dbd3491a</stp>
        <tr r="J74" s="1"/>
      </tp>
      <tp>
        <v>2</v>
        <stp/>
        <stp>0980e7e8-f244-415b-a75e-08e233919e9e</stp>
        <tr r="E71" s="1"/>
      </tp>
    </main>
    <main first="rtdsrv_eco_721ca1a574fa49f5810a3c7bb361f0fa">
      <tp>
        <v>2</v>
        <stp/>
        <stp>bd88c6fa-480b-4a7b-b2c7-9189f6bbe1f2</stp>
        <tr r="M117" s="1"/>
      </tp>
    </main>
    <main first="rtdsrv_eco_721ca1a574fa49f5810a3c7bb361f0fa">
      <tp>
        <v>2</v>
        <stp/>
        <stp>b54aacf7-3a82-4f3a-8564-b20504850eeb</stp>
        <tr r="H37" s="1"/>
      </tp>
      <tp>
        <v>2</v>
        <stp/>
        <stp>4245ff9a-7f4d-4f4e-874f-0c383ca4ac45</stp>
        <tr r="N161" s="1"/>
      </tp>
      <tp>
        <v>2</v>
        <stp/>
        <stp>4288a7a8-0b20-47dd-8cb0-2ccb112c9013</stp>
        <tr r="K126" s="1"/>
      </tp>
      <tp>
        <v>2</v>
        <stp/>
        <stp>b9f7b9e6-d6d6-453e-9cc0-7e8650b4ff46</stp>
        <tr r="E130" s="1"/>
      </tp>
      <tp>
        <v>2</v>
        <stp/>
        <stp>e5902dba-d778-43cc-bf3a-5718461325ed</stp>
        <tr r="E109" s="1"/>
      </tp>
    </main>
    <main first="rtdsrv_eco_721ca1a574fa49f5810a3c7bb361f0fa">
      <tp>
        <v>2</v>
        <stp/>
        <stp>6314048b-db6d-44e7-a064-da17e6520d2a</stp>
        <tr r="M129" s="1"/>
      </tp>
      <tp>
        <v>2</v>
        <stp/>
        <stp>5c799811-110c-48fa-836b-d1f81e7358c0</stp>
        <tr r="G27" s="1"/>
      </tp>
      <tp>
        <v>2</v>
        <stp/>
        <stp>e40597fd-3187-43c3-bc44-2c6426598341</stp>
        <tr r="K44" s="1"/>
      </tp>
    </main>
    <main first="rtdsrv_eco_721ca1a574fa49f5810a3c7bb361f0fa">
      <tp>
        <v>2</v>
        <stp/>
        <stp>94dfc218-0ec5-4839-9296-f4ccd1652b79</stp>
        <tr r="H32" s="1"/>
      </tp>
    </main>
    <main first="rtdsrv_eco_721ca1a574fa49f5810a3c7bb361f0fa">
      <tp>
        <v>2</v>
        <stp/>
        <stp>88f7f8e3-8f86-4106-b53b-6ece8866c16d</stp>
        <tr r="H74" s="1"/>
      </tp>
      <tp>
        <v>2</v>
        <stp/>
        <stp>0bbd15f5-24cd-4a0d-be55-6494af8117a3</stp>
        <tr r="N150" s="1"/>
      </tp>
      <tp>
        <v>2</v>
        <stp/>
        <stp>a57265db-3e41-41d0-b22b-2e81d0183588</stp>
        <tr r="F121" s="1"/>
      </tp>
    </main>
    <main first="rtdsrv_eco_721ca1a574fa49f5810a3c7bb361f0fa">
      <tp>
        <v>2</v>
        <stp/>
        <stp>650de329-fe61-46b2-ba5a-e2cf23cf07f2</stp>
        <tr r="G48" s="1"/>
      </tp>
      <tp>
        <v>2</v>
        <stp/>
        <stp>a6628155-1e88-4035-9bc9-02340409e7b5</stp>
        <tr r="K118" s="1"/>
      </tp>
      <tp>
        <v>2</v>
        <stp/>
        <stp>03f75d37-1c05-4d43-9df3-4f3c01840503</stp>
        <tr r="E105" s="1"/>
      </tp>
    </main>
    <main first="rtdsrv_eco_721ca1a574fa49f5810a3c7bb361f0fa">
      <tp>
        <v>2</v>
        <stp/>
        <stp>9e128043-a7a7-4192-89ea-578e8aafdd5a</stp>
        <tr r="F82" s="1"/>
      </tp>
      <tp>
        <v>2</v>
        <stp/>
        <stp>bdd3a16f-4f72-48a4-80f9-29f69b25b9e1</stp>
        <tr r="N15" s="1"/>
      </tp>
      <tp>
        <v>2</v>
        <stp/>
        <stp>86c55ca4-ec2e-41ac-974b-6f630c9c7301</stp>
        <tr r="O112" s="1"/>
      </tp>
    </main>
    <main first="rtdsrv_eco_721ca1a574fa49f5810a3c7bb361f0fa">
      <tp>
        <v>2</v>
        <stp/>
        <stp>a3cc6e5c-eb23-4886-a0c2-39a2d883f6b4</stp>
        <tr r="K79" s="1"/>
      </tp>
      <tp>
        <v>2</v>
        <stp/>
        <stp>7967d144-9356-41c9-b585-f3c56b8090b9</stp>
        <tr r="G81" s="1"/>
      </tp>
      <tp>
        <v>2</v>
        <stp/>
        <stp>eb1280b6-490d-4e29-842e-b1d1a92ae4c5</stp>
        <tr r="J109" s="1"/>
      </tp>
      <tp>
        <v>2</v>
        <stp/>
        <stp>31a87284-bdb8-4c2f-b511-85aa013e7cdb</stp>
        <tr r="M40" s="1"/>
      </tp>
      <tp>
        <v>2</v>
        <stp/>
        <stp>2f5547aa-c325-4d94-a85e-cb15a484a410</stp>
        <tr r="P39" s="1"/>
      </tp>
      <tp>
        <v>2</v>
        <stp/>
        <stp>79b74644-99a9-4b33-bdb1-9a1d43fd4d2f</stp>
        <tr r="O26" s="1"/>
      </tp>
      <tp>
        <v>2</v>
        <stp/>
        <stp>4c5f258f-2dc2-4418-ba4f-a07e61a638b2</stp>
        <tr r="J141" s="1"/>
      </tp>
      <tp>
        <v>2</v>
        <stp/>
        <stp>5b4aefbb-687a-41c3-bf6d-b6d73c2b43d2</stp>
        <tr r="H125" s="1"/>
      </tp>
    </main>
    <main first="rtdsrv_eco_721ca1a574fa49f5810a3c7bb361f0fa">
      <tp>
        <v>2</v>
        <stp/>
        <stp>8ee4fcc0-d920-475e-88cf-93aafbb5bdc5</stp>
        <tr r="J130" s="1"/>
      </tp>
      <tp>
        <v>2</v>
        <stp/>
        <stp>00b2aa1c-0136-482e-9530-4bbc2608429c</stp>
        <tr r="K172" s="1"/>
      </tp>
    </main>
    <main first="rtdsrv_eco_721ca1a574fa49f5810a3c7bb361f0fa">
      <tp>
        <v>2</v>
        <stp/>
        <stp>a7cbd45d-fab9-436c-b1bd-6803255638a7</stp>
        <tr r="I33" s="1"/>
      </tp>
    </main>
    <main first="rtdsrv_eco_721ca1a574fa49f5810a3c7bb361f0fa">
      <tp>
        <v>2</v>
        <stp/>
        <stp>abcad6a8-e1ff-4c93-9366-7bbd72c5253b</stp>
        <tr r="K59" s="1"/>
      </tp>
      <tp>
        <v>2</v>
        <stp/>
        <stp>bec6310f-3047-42b9-8af0-a3c32c0bf956</stp>
        <tr r="F64" s="1"/>
      </tp>
      <tp>
        <v>2</v>
        <stp/>
        <stp>3aa51ad1-d356-4125-aea0-3c2aaa90fc8d</stp>
        <tr r="I39" s="1"/>
      </tp>
      <tp>
        <v>2</v>
        <stp/>
        <stp>d1797634-6a1d-4ffc-a90f-22e0eeff0d57</stp>
        <tr r="P47" s="1"/>
      </tp>
      <tp>
        <v>2</v>
        <stp/>
        <stp>9d9337bc-1980-4e7a-9baf-9051d07c134c</stp>
        <tr r="O169" s="1"/>
      </tp>
      <tp>
        <v>2</v>
        <stp/>
        <stp>86e40e42-5e2d-4836-885a-575f541127c2</stp>
        <tr r="F27" s="1"/>
      </tp>
      <tp>
        <v>2</v>
        <stp/>
        <stp>d781069a-6fbc-443a-8fce-974166d80ea7</stp>
        <tr r="H124" s="1"/>
      </tp>
      <tp>
        <v>2</v>
        <stp/>
        <stp>dd6f051e-5177-4234-8ed4-3851fd4ae90d</stp>
        <tr r="G83" s="1"/>
      </tp>
      <tp>
        <v>2</v>
        <stp/>
        <stp>dfb4eddd-a0da-45a4-abf0-51e19ff67763</stp>
        <tr r="F125" s="1"/>
      </tp>
      <tp>
        <v>2</v>
        <stp/>
        <stp>65ff1147-4065-440a-91f5-2cb7f3111670</stp>
        <tr r="F137" s="1"/>
      </tp>
      <tp>
        <v>2</v>
        <stp/>
        <stp>cdf465e4-c8af-42e4-bd18-6e5a8208b150</stp>
        <tr r="G119" s="1"/>
      </tp>
      <tp>
        <v>2</v>
        <stp/>
        <stp>2501a671-4fb1-4deb-a240-301f102ce0b5</stp>
        <tr r="K20" s="1"/>
      </tp>
      <tp>
        <v>2</v>
        <stp/>
        <stp>fa4a1a7b-8439-44cf-8e83-76447be61ceb</stp>
        <tr r="N90" s="1"/>
      </tp>
      <tp>
        <v>2</v>
        <stp/>
        <stp>86ea76a7-81ae-4e58-9aa6-2f2c8f0b2013</stp>
        <tr r="H161" s="1"/>
      </tp>
    </main>
    <main first="rtdsrv_eco_721ca1a574fa49f5810a3c7bb361f0fa">
      <tp>
        <v>2</v>
        <stp/>
        <stp>5e01d259-3529-49e4-bc76-ddef4e0d47ba</stp>
        <tr r="P100" s="1"/>
      </tp>
      <tp>
        <v>2</v>
        <stp/>
        <stp>3e725b48-1364-4443-a7b8-5b88bd4c2059</stp>
        <tr r="O75" s="1"/>
      </tp>
    </main>
    <main first="rtdsrv_eco_721ca1a574fa49f5810a3c7bb361f0fa">
      <tp>
        <v>2</v>
        <stp/>
        <stp>37100a0d-7def-42c7-88fc-e7d29e1163bd</stp>
        <tr r="E137" s="1"/>
      </tp>
    </main>
    <main first="rtdsrv_eco_721ca1a574fa49f5810a3c7bb361f0fa">
      <tp>
        <v>2</v>
        <stp/>
        <stp>ea6cffe4-824a-4c09-88f9-be4eafb881ad</stp>
        <tr r="K73" s="1"/>
      </tp>
      <tp>
        <v>2</v>
        <stp/>
        <stp>5cab0221-53b8-4596-a5c8-0bf116ed774e</stp>
        <tr r="M38" s="1"/>
      </tp>
      <tp>
        <v>2</v>
        <stp/>
        <stp>8c4fada6-7c89-4ef2-abea-ff8c4b18c11f</stp>
        <tr r="N143" s="1"/>
      </tp>
      <tp>
        <v>2</v>
        <stp/>
        <stp>88b86218-7a33-48c8-a81b-78494f81a801</stp>
        <tr r="O52" s="1"/>
      </tp>
      <tp>
        <v>2</v>
        <stp/>
        <stp>8c1bc1f4-dd02-4fcd-87d4-d58ffcd6b274</stp>
        <tr r="H154" s="1"/>
      </tp>
      <tp>
        <v>2</v>
        <stp/>
        <stp>3cd1a3bc-8fb1-4ab9-8561-5686f467575e</stp>
        <tr r="N169" s="1"/>
      </tp>
      <tp>
        <v>2</v>
        <stp/>
        <stp>53dbbef3-78b7-4305-9076-365f0aab1f24</stp>
        <tr r="J36" s="1"/>
      </tp>
    </main>
    <main first="rtdsrv_eco_721ca1a574fa49f5810a3c7bb361f0fa">
      <tp>
        <v>2</v>
        <stp/>
        <stp>a1c8614c-0a7c-444d-a9b4-c4f7749aed73</stp>
        <tr r="M161" s="1"/>
      </tp>
      <tp>
        <v>2</v>
        <stp/>
        <stp>008beef5-66e3-49ce-868d-1ffd722aa83a</stp>
        <tr r="M61" s="1"/>
      </tp>
      <tp>
        <v>2</v>
        <stp/>
        <stp>2d80f560-13ca-4214-8c00-93c80a3fdd58</stp>
        <tr r="K23" s="1"/>
      </tp>
    </main>
    <main first="rtdsrv_eco_721ca1a574fa49f5810a3c7bb361f0fa">
      <tp>
        <v>2</v>
        <stp/>
        <stp>a497a521-eed5-49c2-b340-80d1fe120eb5</stp>
        <tr r="E98" s="1"/>
      </tp>
      <tp>
        <v>2</v>
        <stp/>
        <stp>9d35ee95-85b3-42ce-b23e-c54171d3a9c8</stp>
        <tr r="M123" s="1"/>
      </tp>
    </main>
    <main first="rtdsrv_eco_721ca1a574fa49f5810a3c7bb361f0fa">
      <tp>
        <v>2</v>
        <stp/>
        <stp>b2b55d0b-02e1-4cd7-b6d5-331e61a34ec3</stp>
        <tr r="P158" s="1"/>
      </tp>
    </main>
    <main first="rtdsrv_eco_721ca1a574fa49f5810a3c7bb361f0fa">
      <tp>
        <v>2</v>
        <stp/>
        <stp>028e9b28-201a-4708-979e-eae4e5971edb</stp>
        <tr r="O110" s="1"/>
      </tp>
      <tp>
        <v>2</v>
        <stp/>
        <stp>fef2245f-c70d-491b-b977-874bf6db04d3</stp>
        <tr r="M157" s="1"/>
      </tp>
      <tp>
        <v>2</v>
        <stp/>
        <stp>d1a785cf-700d-42c0-84af-bff4e7163adb</stp>
        <tr r="F99" s="1"/>
      </tp>
    </main>
    <main first="rtdsrv_eco_721ca1a574fa49f5810a3c7bb361f0fa">
      <tp>
        <v>2</v>
        <stp/>
        <stp>a6513e80-95aa-4894-ad81-cf9f4727aefb</stp>
        <tr r="K162" s="1"/>
      </tp>
    </main>
    <main first="rtdsrv_eco_721ca1a574fa49f5810a3c7bb361f0fa">
      <tp>
        <v>2</v>
        <stp/>
        <stp>2c39321a-c4dd-4efd-bf67-8ff01ec111a1</stp>
        <tr r="E107" s="1"/>
      </tp>
      <tp>
        <v>2</v>
        <stp/>
        <stp>31c46a72-b4a6-4fee-a602-8ccee052efaf</stp>
        <tr r="F58" s="1"/>
      </tp>
    </main>
    <main first="rtdsrv_eco_721ca1a574fa49f5810a3c7bb361f0fa">
      <tp>
        <v>2</v>
        <stp/>
        <stp>7cfde853-a599-4f0a-a88a-a7a2e739a172</stp>
        <tr r="I151" s="1"/>
      </tp>
      <tp>
        <v>2</v>
        <stp/>
        <stp>bfc76fcf-3c57-41b5-a55e-d15cc6f23f77</stp>
        <tr r="K154" s="1"/>
      </tp>
      <tp>
        <v>2</v>
        <stp/>
        <stp>c6cc4515-ecbb-4997-92e8-871d0cc3728f</stp>
        <tr r="O135" s="1"/>
      </tp>
    </main>
    <main first="rtdsrv_eco_721ca1a574fa49f5810a3c7bb361f0fa">
      <tp>
        <v>2</v>
        <stp/>
        <stp>e671616e-84ab-4140-acf7-df2c2ec9f835</stp>
        <tr r="H91" s="1"/>
      </tp>
      <tp>
        <v>2</v>
        <stp/>
        <stp>87c146c8-30c0-4630-943f-7cc94cd5fc18</stp>
        <tr r="E139" s="1"/>
      </tp>
    </main>
    <main first="rtdsrv_eco_721ca1a574fa49f5810a3c7bb361f0fa">
      <tp>
        <v>2</v>
        <stp/>
        <stp>a3743216-19b7-45c0-aa1a-27b50c8cf7e5</stp>
        <tr r="E42" s="1"/>
      </tp>
    </main>
    <main first="rtdsrv_eco_721ca1a574fa49f5810a3c7bb361f0fa">
      <tp>
        <v>2</v>
        <stp/>
        <stp>7a516fbf-5b49-4cd3-abad-415ac1aba2d0</stp>
        <tr r="E93" s="1"/>
      </tp>
      <tp>
        <v>2</v>
        <stp/>
        <stp>0819c538-cf07-42e9-8ec7-358435924f3b</stp>
        <tr r="L103" s="1"/>
      </tp>
      <tp>
        <v>2</v>
        <stp/>
        <stp>62a3b2ad-db56-48fa-b17b-1cb4a24a8172</stp>
        <tr r="L126" s="1"/>
      </tp>
      <tp>
        <v>2</v>
        <stp/>
        <stp>b5d21362-14c8-483b-a2a9-5fff7b403b3c</stp>
        <tr r="E28" s="1"/>
      </tp>
    </main>
    <main first="rtdsrv_eco_721ca1a574fa49f5810a3c7bb361f0fa">
      <tp>
        <v>2</v>
        <stp/>
        <stp>9b39babd-4199-4cf6-8f9e-d077ec51899a</stp>
        <tr r="K26" s="1"/>
      </tp>
      <tp>
        <v>2</v>
        <stp/>
        <stp>c6137ebd-2e17-411a-ac68-bff8e7e82523</stp>
        <tr r="G51" s="1"/>
      </tp>
    </main>
    <main first="rtdsrv_eco_721ca1a574fa49f5810a3c7bb361f0fa">
      <tp>
        <v>2</v>
        <stp/>
        <stp>86a7f7e1-c7e8-477f-88c1-d57e5992a908</stp>
        <tr r="I134" s="1"/>
      </tp>
    </main>
    <main first="rtdsrv_eco_721ca1a574fa49f5810a3c7bb361f0fa">
      <tp>
        <v>2</v>
        <stp/>
        <stp>434ce799-365c-4df9-9681-9469b5492e5c</stp>
        <tr r="N22" s="1"/>
      </tp>
      <tp>
        <v>2</v>
        <stp/>
        <stp>a1eb3e62-f198-46d9-83b0-885d6bbefa85</stp>
        <tr r="M66" s="1"/>
      </tp>
      <tp>
        <v>2</v>
        <stp/>
        <stp>5f04ea0c-0da4-4903-b0f2-d16d17c4a687</stp>
        <tr r="E127" s="1"/>
      </tp>
    </main>
    <main first="rtdsrv_eco_721ca1a574fa49f5810a3c7bb361f0fa">
      <tp>
        <v>2</v>
        <stp/>
        <stp>d79b03a2-be2d-4beb-801c-425a57278bb6</stp>
        <tr r="H81" s="1"/>
      </tp>
      <tp>
        <v>2</v>
        <stp/>
        <stp>db32db9c-52de-4fef-a114-850c40a0a5ef</stp>
        <tr r="M105" s="1"/>
      </tp>
      <tp>
        <v>2</v>
        <stp/>
        <stp>a77f6252-0261-40d8-bb99-2d16b18bc382</stp>
        <tr r="O70" s="1"/>
      </tp>
      <tp>
        <v>2</v>
        <stp/>
        <stp>48cb696f-082d-4f51-80a5-ca606fd3b420</stp>
        <tr r="O108" s="1"/>
      </tp>
    </main>
    <main first="rtdsrv_eco_721ca1a574fa49f5810a3c7bb361f0fa">
      <tp>
        <v>2</v>
        <stp/>
        <stp>682be5d8-21ab-4357-8f9e-cf70ea450d85</stp>
        <tr r="I109" s="1"/>
      </tp>
      <tp>
        <v>2</v>
        <stp/>
        <stp>83ce85ee-4064-4bdb-9121-e4443706e35f</stp>
        <tr r="P52" s="1"/>
      </tp>
    </main>
    <main first="rtdsrv_eco_721ca1a574fa49f5810a3c7bb361f0fa">
      <tp>
        <v>2</v>
        <stp/>
        <stp>7ffd3419-0a06-481e-ad8f-46c549acdbeb</stp>
        <tr r="M126" s="1"/>
      </tp>
    </main>
    <main first="rtdsrv_eco_721ca1a574fa49f5810a3c7bb361f0fa">
      <tp>
        <v>2</v>
        <stp/>
        <stp>e0f53e82-bc7a-4144-b57f-377985cf8d86</stp>
        <tr r="I55" s="1"/>
      </tp>
    </main>
    <main first="rtdsrv_eco_721ca1a574fa49f5810a3c7bb361f0fa">
      <tp>
        <v>2</v>
        <stp/>
        <stp>82e4319b-d8ed-458e-81ee-104c64fef1db</stp>
        <tr r="J30" s="1"/>
      </tp>
      <tp>
        <v>2</v>
        <stp/>
        <stp>757018a7-fd51-4a00-96c1-6c4f6083798e</stp>
        <tr r="H90" s="1"/>
      </tp>
      <tp>
        <v>2</v>
        <stp/>
        <stp>62a60fa5-a3b6-432e-9628-fd29ae53318a</stp>
        <tr r="F164" s="1"/>
      </tp>
      <tp>
        <v>2</v>
        <stp/>
        <stp>c38eab27-d914-47ca-8477-491c1149495f</stp>
        <tr r="G97" s="1"/>
      </tp>
      <tp>
        <v>2</v>
        <stp/>
        <stp>903cb43c-6403-4206-afaa-bee52c791131</stp>
        <tr r="G20" s="1"/>
      </tp>
    </main>
    <main first="rtdsrv_eco_721ca1a574fa49f5810a3c7bb361f0fa">
      <tp>
        <v>2</v>
        <stp/>
        <stp>5651277c-53eb-49ad-80c2-67a353bd7e57</stp>
        <tr r="F88" s="1"/>
      </tp>
    </main>
    <main first="rtdsrv_eco_721ca1a574fa49f5810a3c7bb361f0fa">
      <tp>
        <v>2</v>
        <stp/>
        <stp>203abc4b-411c-4bc0-a07d-94e5f7aed1c9</stp>
        <tr r="I42" s="1"/>
      </tp>
      <tp>
        <v>2</v>
        <stp/>
        <stp>6f2ad705-41b0-454b-9445-5268ca6a2239</stp>
        <tr r="M154" s="1"/>
      </tp>
    </main>
    <main first="rtdsrv_eco_721ca1a574fa49f5810a3c7bb361f0fa">
      <tp>
        <v>2</v>
        <stp/>
        <stp>8cc3b928-37dd-4dc0-8ce5-d8760a2297dd</stp>
        <tr r="N134" s="1"/>
      </tp>
      <tp>
        <v>2</v>
        <stp/>
        <stp>5f4bb05f-e0d0-4997-92f1-05e95cf25f16</stp>
        <tr r="G90" s="1"/>
      </tp>
    </main>
    <main first="rtdsrv_eco_721ca1a574fa49f5810a3c7bb361f0fa">
      <tp>
        <v>2</v>
        <stp/>
        <stp>9cc525f6-c060-487e-a4d0-209ecf88f071</stp>
        <tr r="K83" s="1"/>
      </tp>
      <tp>
        <v>2</v>
        <stp/>
        <stp>ff145014-7ee7-4363-acdb-1dab3b502bcf</stp>
        <tr r="O38" s="1"/>
      </tp>
      <tp>
        <v>2</v>
        <stp/>
        <stp>1c41fab5-62e7-4f4c-9217-92e450bf76dd</stp>
        <tr r="F153" s="1"/>
      </tp>
      <tp>
        <v>2</v>
        <stp/>
        <stp>3f2ba5d6-2a19-460d-8593-db14b56f293f</stp>
        <tr r="K160" s="1"/>
      </tp>
      <tp>
        <v>2</v>
        <stp/>
        <stp>83615444-fdbd-4342-a7ef-7d1983d4e3d9</stp>
        <tr r="N68" s="1"/>
      </tp>
      <tp>
        <v>2</v>
        <stp/>
        <stp>901bc646-0142-4be0-8b00-9c7002cd35ab</stp>
        <tr r="O32" s="1"/>
      </tp>
      <tp>
        <v>2</v>
        <stp/>
        <stp>8a3b84c1-6cf2-4553-9855-9174eb3a4d3d</stp>
        <tr r="I99" s="1"/>
      </tp>
      <tp>
        <v>2</v>
        <stp/>
        <stp>e9cc6fd7-b326-45db-9796-75d779d61834</stp>
        <tr r="K82" s="1"/>
      </tp>
      <tp>
        <v>2</v>
        <stp/>
        <stp>a06c2c0d-c3eb-44fd-ae77-6e9607fb2b3a</stp>
        <tr r="N20" s="1"/>
      </tp>
    </main>
    <main first="rtdsrv_eco_721ca1a574fa49f5810a3c7bb361f0fa">
      <tp>
        <v>2</v>
        <stp/>
        <stp>f96b06db-e6ba-4090-9e63-aaed98ea6f97</stp>
        <tr r="O78" s="1"/>
      </tp>
      <tp>
        <v>2</v>
        <stp/>
        <stp>bf85ad06-ef45-46ca-b272-ff4e7ee60ab0</stp>
        <tr r="N124" s="1"/>
      </tp>
    </main>
    <main first="rtdsrv_eco_721ca1a574fa49f5810a3c7bb361f0fa">
      <tp>
        <v>2</v>
        <stp/>
        <stp>af0ef18b-a98f-4e5e-8008-d42d156151a8</stp>
        <tr r="K121" s="1"/>
      </tp>
    </main>
    <main first="rtdsrv_eco_721ca1a574fa49f5810a3c7bb361f0fa">
      <tp>
        <v>2</v>
        <stp/>
        <stp>fbaa026c-f123-4b79-a383-91bfbab38494</stp>
        <tr r="I65" s="1"/>
      </tp>
    </main>
    <main first="rtdsrv_eco_721ca1a574fa49f5810a3c7bb361f0fa">
      <tp>
        <v>2</v>
        <stp/>
        <stp>8f017580-ebe1-4af1-b187-1b7d88c776df</stp>
        <tr r="M28" s="1"/>
      </tp>
      <tp>
        <v>2</v>
        <stp/>
        <stp>51c6c37d-5892-4586-8cc0-55b28019f4ea</stp>
        <tr r="G122" s="1"/>
      </tp>
      <tp>
        <v>2</v>
        <stp/>
        <stp>2ecc99eb-7a1a-4780-b512-c524c895a446</stp>
        <tr r="J120" s="1"/>
      </tp>
      <tp>
        <v>2</v>
        <stp/>
        <stp>c9447e46-fbce-4c21-b3c9-f8efbbc5fa6b</stp>
        <tr r="E138" s="1"/>
      </tp>
      <tp>
        <v>2</v>
        <stp/>
        <stp>c1030cf4-a44b-46cd-ad78-362a6debeaf4</stp>
        <tr r="N66" s="1"/>
      </tp>
      <tp>
        <v>2</v>
        <stp/>
        <stp>dd307ce3-6b45-45b7-be50-e78e0279cec8</stp>
        <tr r="F163" s="1"/>
      </tp>
      <tp>
        <v>2</v>
        <stp/>
        <stp>f7fccdd9-1e72-4526-a9e7-2189ba2e122a</stp>
        <tr r="P153" s="1"/>
      </tp>
      <tp>
        <v>2</v>
        <stp/>
        <stp>672ba669-6335-4d05-8e5a-638acbd2e5bc</stp>
        <tr r="L93" s="1"/>
      </tp>
      <tp>
        <v>2</v>
        <stp/>
        <stp>c97bc254-99cc-473e-a977-c13e7445a6c3</stp>
        <tr r="J118" s="1"/>
      </tp>
      <tp>
        <v>2</v>
        <stp/>
        <stp>9afa41ff-e8a3-43ba-9325-f4cd0db5aedd</stp>
        <tr r="J101" s="1"/>
      </tp>
      <tp>
        <v>2</v>
        <stp/>
        <stp>2c669f07-53b8-4e38-905b-61964f3b494e</stp>
        <tr r="H51" s="1"/>
      </tp>
      <tp>
        <v>2</v>
        <stp/>
        <stp>3164d1fa-d91e-44cb-90a5-50735e2aba00</stp>
        <tr r="G104" s="1"/>
      </tp>
      <tp>
        <v>2</v>
        <stp/>
        <stp>fcadaa8c-6c59-4ed8-b8f5-357bd9d24557</stp>
        <tr r="K53" s="1"/>
      </tp>
    </main>
    <main first="rtdsrv_eco_721ca1a574fa49f5810a3c7bb361f0fa">
      <tp>
        <v>2</v>
        <stp/>
        <stp>6f2fc0df-d1ed-4de2-86e7-556c6a550b56</stp>
        <tr r="N69" s="1"/>
      </tp>
    </main>
    <main first="rtdsrv_eco_721ca1a574fa49f5810a3c7bb361f0fa">
      <tp>
        <v>2</v>
        <stp/>
        <stp>292ccecc-ed9b-47fa-950c-5e17dff018f4</stp>
        <tr r="J171" s="1"/>
      </tp>
      <tp>
        <v>2</v>
        <stp/>
        <stp>b0704706-9614-49e4-911f-d94bec0fc24e</stp>
        <tr r="L47" s="1"/>
      </tp>
      <tp>
        <v>2</v>
        <stp/>
        <stp>18e611a5-1798-4853-9781-1dda7fd4dbfa</stp>
        <tr r="K55" s="1"/>
      </tp>
      <tp>
        <v>2</v>
        <stp/>
        <stp>7d53e066-a7d3-4a0b-8373-7653224fa7be</stp>
        <tr r="H160" s="1"/>
      </tp>
      <tp>
        <v>2</v>
        <stp/>
        <stp>a664ebf8-b502-4645-a43f-ef51f47551e8</stp>
        <tr r="I101" s="1"/>
      </tp>
      <tp>
        <v>2</v>
        <stp/>
        <stp>d52aa255-4470-47dc-9f50-af080bd5d231</stp>
        <tr r="I30" s="1"/>
      </tp>
    </main>
    <main first="rtdsrv_eco_721ca1a574fa49f5810a3c7bb361f0fa">
      <tp>
        <v>2</v>
        <stp/>
        <stp>033bce6b-d88f-47d7-bfc8-8ab5504a1d36</stp>
        <tr r="M137" s="1"/>
      </tp>
      <tp>
        <v>2</v>
        <stp/>
        <stp>a1e06052-aa38-47c1-8a0b-6f1007650c45</stp>
        <tr r="O119" s="1"/>
      </tp>
      <tp>
        <v>2</v>
        <stp/>
        <stp>955d16e9-7a3b-4029-9b1f-08ece2148eb6</stp>
        <tr r="I129" s="1"/>
      </tp>
      <tp>
        <v>2</v>
        <stp/>
        <stp>16d353ef-12bb-4b75-8814-06c4c1677d3c</stp>
        <tr r="O39" s="1"/>
      </tp>
    </main>
    <main first="rtdsrv_eco_721ca1a574fa49f5810a3c7bb361f0fa">
      <tp>
        <v>2</v>
        <stp/>
        <stp>ba651bfe-07bb-460c-b320-56da32b5250c</stp>
        <tr r="E171" s="1"/>
      </tp>
      <tp>
        <v>2</v>
        <stp/>
        <stp>16713902-49f6-4402-bcf5-09cffd430aba</stp>
        <tr r="G157" s="1"/>
      </tp>
      <tp>
        <v>2</v>
        <stp/>
        <stp>3d947ddd-a86c-48a3-a2f9-061803cceb0f</stp>
        <tr r="M163" s="1"/>
      </tp>
    </main>
    <main first="rtdsrv_eco_721ca1a574fa49f5810a3c7bb361f0fa">
      <tp>
        <v>2</v>
        <stp/>
        <stp>f0532a90-fc21-4e47-b2f8-6cecad925242</stp>
        <tr r="I78" s="1"/>
      </tp>
      <tp>
        <v>2</v>
        <stp/>
        <stp>3d6c3e07-9815-4c36-862a-7d6f53a95877</stp>
        <tr r="C3" s="1"/>
      </tp>
      <tp>
        <v>2</v>
        <stp/>
        <stp>74604617-1939-443c-b605-7d3354be1cef</stp>
        <tr r="F161" s="1"/>
      </tp>
    </main>
    <main first="rtdsrv_eco_721ca1a574fa49f5810a3c7bb361f0fa">
      <tp>
        <v>2</v>
        <stp/>
        <stp>26b3cbf9-09b0-4df7-80ca-ed551ca82d4d</stp>
        <tr r="P129" s="1"/>
      </tp>
      <tp>
        <v>2</v>
        <stp/>
        <stp>d18c1a0f-4dc3-4868-99fa-09213100da23</stp>
        <tr r="K77" s="1"/>
      </tp>
      <tp>
        <v>2</v>
        <stp/>
        <stp>7e2a2574-58fd-4686-a77d-5da6aa4f821c</stp>
        <tr r="M147" s="1"/>
      </tp>
      <tp>
        <v>2</v>
        <stp/>
        <stp>d1c9dc2b-090c-48bb-af25-30e904151e4a</stp>
        <tr r="P68" s="1"/>
      </tp>
      <tp>
        <v>2</v>
        <stp/>
        <stp>0c95e259-d6e0-4060-9804-6247814dde44</stp>
        <tr r="E114" s="1"/>
      </tp>
      <tp>
        <v>2</v>
        <stp/>
        <stp>5ec4df17-c133-4e3b-97c9-4add125bea19</stp>
        <tr r="I93" s="1"/>
      </tp>
    </main>
    <main first="rtdsrv_eco_721ca1a574fa49f5810a3c7bb361f0fa">
      <tp>
        <v>2</v>
        <stp/>
        <stp>51ffd39d-568f-45f5-8b9e-82cd191edce6</stp>
        <tr r="H84" s="1"/>
      </tp>
    </main>
    <main first="rtdsrv_eco_721ca1a574fa49f5810a3c7bb361f0fa">
      <tp>
        <v>2</v>
        <stp/>
        <stp>f640c5f4-a7e6-4488-9dcd-1b74c0edd8e5</stp>
        <tr r="K66" s="1"/>
      </tp>
      <tp>
        <v>2</v>
        <stp/>
        <stp>fce0f165-2250-4d97-92ab-0e0f0a478a15</stp>
        <tr r="H65" s="1"/>
      </tp>
      <tp>
        <v>2</v>
        <stp/>
        <stp>b816eb61-914d-402e-a5c2-cffdb3dd7c01</stp>
        <tr r="F97" s="1"/>
      </tp>
    </main>
    <main first="rtdsrv_eco_721ca1a574fa49f5810a3c7bb361f0fa">
      <tp>
        <v>2</v>
        <stp/>
        <stp>f17c5b02-44ff-4842-831d-1043c5d5c203</stp>
        <tr r="E30" s="1"/>
      </tp>
      <tp>
        <v>2</v>
        <stp/>
        <stp>6c433c16-3fae-46c4-930a-a9268803be7e</stp>
        <tr r="G53" s="1"/>
      </tp>
    </main>
    <main first="rtdsrv_eco_721ca1a574fa49f5810a3c7bb361f0fa">
      <tp>
        <v>2</v>
        <stp/>
        <stp>29068c46-c2dc-443c-afc2-8e2988299707</stp>
        <tr r="P162" s="1"/>
      </tp>
    </main>
    <main first="rtdsrv_eco_721ca1a574fa49f5810a3c7bb361f0fa">
      <tp>
        <v>2</v>
        <stp/>
        <stp>2255fa06-44d5-46c0-9845-ff1700633f75</stp>
        <tr r="F159" s="1"/>
      </tp>
      <tp>
        <v>2</v>
        <stp/>
        <stp>2bbee4ef-313b-410c-a97f-caa9564fe51e</stp>
        <tr r="P41" s="1"/>
      </tp>
    </main>
    <main first="rtdsrv_eco_721ca1a574fa49f5810a3c7bb361f0fa">
      <tp>
        <v>2</v>
        <stp/>
        <stp>84752969-5078-4123-9fe0-393505cc31da</stp>
        <tr r="G153" s="1"/>
      </tp>
    </main>
    <main first="rtdsrv_eco_721ca1a574fa49f5810a3c7bb361f0fa">
      <tp>
        <v>2</v>
        <stp/>
        <stp>aba8a85f-9717-4da4-899d-715a2910151f</stp>
        <tr r="O72" s="1"/>
      </tp>
      <tp>
        <v>2</v>
        <stp/>
        <stp>64f742e3-33ba-4962-bce3-f84438dd71ac</stp>
        <tr r="N142" s="1"/>
      </tp>
      <tp>
        <v>2</v>
        <stp/>
        <stp>c2dd0533-d274-438c-b918-8e2e9cdc3d99</stp>
        <tr r="I104" s="1"/>
      </tp>
    </main>
    <main first="rtdsrv_eco_721ca1a574fa49f5810a3c7bb361f0fa">
      <tp>
        <v>2</v>
        <stp/>
        <stp>161a7677-42eb-4f9a-96a1-6262dacf34c1</stp>
        <tr r="L139" s="1"/>
      </tp>
    </main>
    <main first="rtdsrv_eco_721ca1a574fa49f5810a3c7bb361f0fa">
      <tp>
        <v>2</v>
        <stp/>
        <stp>1510d905-4913-4fc2-9bf0-8999ae499c5d</stp>
        <tr r="E106" s="1"/>
      </tp>
    </main>
    <main first="rtdsrv_eco_721ca1a574fa49f5810a3c7bb361f0fa">
      <tp>
        <v>2</v>
        <stp/>
        <stp>6f82eef7-4cb4-4f53-b548-ded412b2d421</stp>
        <tr r="L81" s="1"/>
      </tp>
      <tp>
        <v>2</v>
        <stp/>
        <stp>64faf06f-d059-4d15-a148-024baeeffe8b</stp>
        <tr r="M172" s="1"/>
      </tp>
      <tp>
        <v>2</v>
        <stp/>
        <stp>53bcea3c-2237-4df3-a17b-d7dde6bc366a</stp>
        <tr r="O54" s="1"/>
      </tp>
      <tp>
        <v>2</v>
        <stp/>
        <stp>bc3e861c-37ce-4bc7-9edc-cf127cde8c22</stp>
        <tr r="E55" s="1"/>
      </tp>
    </main>
    <main first="rtdsrv_eco_721ca1a574fa49f5810a3c7bb361f0fa">
      <tp>
        <v>2</v>
        <stp/>
        <stp>579b98f3-07df-4624-9065-4862c266dc29</stp>
        <tr r="J41" s="1"/>
      </tp>
      <tp>
        <v>2</v>
        <stp/>
        <stp>e4c2ee00-c67b-4fc3-8222-2f86582ca92a</stp>
        <tr r="N111" s="1"/>
      </tp>
    </main>
    <main first="rtdsrv_eco_721ca1a574fa49f5810a3c7bb361f0fa">
      <tp>
        <v>2</v>
        <stp/>
        <stp>bf47debc-7dda-4ed3-b3ed-e48b3c79aa56</stp>
        <tr r="L172" s="1"/>
      </tp>
      <tp>
        <v>2</v>
        <stp/>
        <stp>374a1f4c-aaae-44e0-98ec-5c843bdfc038</stp>
        <tr r="N41" s="1"/>
      </tp>
      <tp>
        <v>2</v>
        <stp/>
        <stp>5df13d47-4f69-46d9-94ee-5f64fb2c088b</stp>
        <tr r="N47" s="1"/>
      </tp>
      <tp>
        <v>2</v>
        <stp/>
        <stp>d40015d8-7ab9-46de-8dce-3a43347b8197</stp>
        <tr r="J65" s="1"/>
      </tp>
      <tp>
        <v>2</v>
        <stp/>
        <stp>fff53f35-1f81-495c-942f-6190e62f834a</stp>
        <tr r="G67" s="1"/>
      </tp>
      <tp>
        <v>2</v>
        <stp/>
        <stp>61387b99-a1ec-4c4e-86f2-e6e2bae562c0</stp>
        <tr r="J84" s="1"/>
      </tp>
      <tp>
        <v>2</v>
        <stp/>
        <stp>d76d748f-679c-4141-ad1a-f7930f3da08f</stp>
        <tr r="N18" s="1"/>
      </tp>
      <tp>
        <v>2</v>
        <stp/>
        <stp>67597682-c379-412a-958e-3befb9e4f407</stp>
        <tr r="K163" s="1"/>
      </tp>
      <tp>
        <v>2</v>
        <stp/>
        <stp>bf793593-bfba-4b87-866f-bf7525aa6736</stp>
        <tr r="O160" s="1"/>
      </tp>
      <tp>
        <v>2</v>
        <stp/>
        <stp>a5b77e1f-3508-4547-a039-39f1092d23cb</stp>
        <tr r="M68" s="1"/>
      </tp>
    </main>
    <main first="rtdsrv_eco_721ca1a574fa49f5810a3c7bb361f0fa">
      <tp>
        <v>2</v>
        <stp/>
        <stp>e8c10d08-5ca0-40e1-8a12-82fac8535781</stp>
        <tr r="P165" s="1"/>
      </tp>
      <tp>
        <v>2</v>
        <stp/>
        <stp>6c9f7f71-00a1-4e59-8913-197605075ec7</stp>
        <tr r="H123" s="1"/>
      </tp>
      <tp>
        <v>2</v>
        <stp/>
        <stp>97624a3f-a3ca-4a2d-98c1-6f1c47af351d</stp>
        <tr r="N98" s="1"/>
      </tp>
    </main>
    <main first="rtdsrv_eco_721ca1a574fa49f5810a3c7bb361f0fa">
      <tp>
        <v>2</v>
        <stp/>
        <stp>edab246a-e3a3-401f-bc30-e17636ba43ea</stp>
        <tr r="H49" s="1"/>
      </tp>
      <tp>
        <v>2</v>
        <stp/>
        <stp>bcd71f57-c006-444b-a444-77e877ec2d12</stp>
        <tr r="E27" s="1"/>
      </tp>
      <tp>
        <v>2</v>
        <stp/>
        <stp>89e007da-c74d-4403-a6b5-e31819c19b51</stp>
        <tr r="O138" s="1"/>
      </tp>
      <tp>
        <v>2</v>
        <stp/>
        <stp>65fbdbac-0427-492e-90b6-fd452375dcb9</stp>
        <tr r="E165" s="1"/>
      </tp>
    </main>
    <main first="rtdsrv_eco_721ca1a574fa49f5810a3c7bb361f0fa">
      <tp>
        <v>2</v>
        <stp/>
        <stp>ac7a39ea-5315-48e8-ba58-74763729b593</stp>
        <tr r="O118" s="1"/>
      </tp>
    </main>
    <main first="rtdsrv_eco_721ca1a574fa49f5810a3c7bb361f0fa">
      <tp>
        <v>2</v>
        <stp/>
        <stp>b161deea-5072-4dd7-a27b-7631942847e9</stp>
        <tr r="N151" s="1"/>
      </tp>
      <tp>
        <v>2</v>
        <stp/>
        <stp>eddb67ff-6390-4575-b0c6-6b76d63123aa</stp>
        <tr r="K41" s="1"/>
      </tp>
    </main>
    <main first="rtdsrv_eco_721ca1a574fa49f5810a3c7bb361f0fa">
      <tp>
        <v>2</v>
        <stp/>
        <stp>fd38762f-a1b5-47aa-8c26-b36ca4c6b30c</stp>
        <tr r="J108" s="1"/>
      </tp>
      <tp>
        <v>2</v>
        <stp/>
        <stp>dda3f3cb-dbe6-4a03-ac13-e568fa58f133</stp>
        <tr r="H33" s="1"/>
      </tp>
      <tp>
        <v>2</v>
        <stp/>
        <stp>fed70062-d5a0-4723-a5ee-e842c2ddb915</stp>
        <tr r="F112" s="1"/>
      </tp>
      <tp>
        <v>2</v>
        <stp/>
        <stp>4251116a-7e18-4257-9354-d1a257326dc5</stp>
        <tr r="J129" s="1"/>
      </tp>
      <tp>
        <v>2</v>
        <stp/>
        <stp>b46d1a13-17f2-423a-99ad-297a9019a918</stp>
        <tr r="H54" s="1"/>
      </tp>
      <tp>
        <v>2</v>
        <stp/>
        <stp>6f40a811-1f10-4cb5-b082-ce0a4517bf0a</stp>
        <tr r="P152" s="1"/>
      </tp>
      <tp>
        <v>2</v>
        <stp/>
        <stp>68434df8-4f06-41ba-ade8-46e1488a8618</stp>
        <tr r="K114" s="1"/>
      </tp>
      <tp>
        <v>2</v>
        <stp/>
        <stp>16f9bc40-54e2-4de0-81ef-f8a9a861aa70</stp>
        <tr r="K56" s="1"/>
      </tp>
      <tp>
        <v>2</v>
        <stp/>
        <stp>7dc172ec-421b-435f-a100-9798e511db26</stp>
        <tr r="J151" s="1"/>
      </tp>
    </main>
    <main first="rtdsrv_eco_721ca1a574fa49f5810a3c7bb361f0fa">
      <tp>
        <v>2</v>
        <stp/>
        <stp>1e93eaaf-03eb-4bd2-b19c-b322d9f4eaba</stp>
        <tr r="L22" s="1"/>
      </tp>
      <tp>
        <v>2</v>
        <stp/>
        <stp>8468bf28-65c2-4a08-abab-097bf180dac5</stp>
        <tr r="F45" s="1"/>
      </tp>
      <tp>
        <v>2</v>
        <stp/>
        <stp>5d1692c8-f9e1-4bc1-93e6-1a748a3750f3</stp>
        <tr r="C8" s="1"/>
      </tp>
    </main>
    <main first="rtdsrv_eco_721ca1a574fa49f5810a3c7bb361f0fa">
      <tp>
        <v>2</v>
        <stp/>
        <stp>1ef2e955-bb5a-424d-b8a8-e855f4bc5cd9</stp>
        <tr r="N99" s="1"/>
      </tp>
    </main>
    <main first="rtdsrv_eco_721ca1a574fa49f5810a3c7bb361f0fa">
      <tp>
        <v>2</v>
        <stp/>
        <stp>25981ae0-402e-4cfd-854d-c0242179ce5d</stp>
        <tr r="F169" s="1"/>
      </tp>
      <tp>
        <v>2</v>
        <stp/>
        <stp>d3d349fc-dd87-4599-ba40-9d923eb1265a</stp>
        <tr r="O146" s="1"/>
      </tp>
      <tp>
        <v>2</v>
        <stp/>
        <stp>42ebcccb-0b0a-4a20-a8c5-8ccd9c220f95</stp>
        <tr r="L84" s="1"/>
      </tp>
      <tp>
        <v>2</v>
        <stp/>
        <stp>7ffeee3b-3cc4-44f7-972c-9249dd53d7be</stp>
        <tr r="L69" s="1"/>
      </tp>
      <tp>
        <v>2</v>
        <stp/>
        <stp>9e300301-feea-43c2-aae4-6ce83ec0f5b2</stp>
        <tr r="O55" s="1"/>
      </tp>
    </main>
    <main first="rtdsrv_eco_721ca1a574fa49f5810a3c7bb361f0fa">
      <tp>
        <v>2</v>
        <stp/>
        <stp>378e3bb3-eabb-46b8-8276-579f3d196831</stp>
        <tr r="O58" s="1"/>
      </tp>
      <tp>
        <v>2</v>
        <stp/>
        <stp>4e75d5b9-6711-4752-a70e-ce78c6673c05</stp>
        <tr r="K33" s="1"/>
      </tp>
      <tp>
        <v>2</v>
        <stp/>
        <stp>dcae6b6b-dd7d-4da8-98e8-6b95367d183e</stp>
        <tr r="P172" s="1"/>
      </tp>
      <tp>
        <v>2</v>
        <stp/>
        <stp>8c1d70d8-c410-4632-ac33-15c4dd54c439</stp>
        <tr r="P87" s="1"/>
      </tp>
    </main>
    <main first="rtdsrv_eco_721ca1a574fa49f5810a3c7bb361f0fa">
      <tp>
        <v>2</v>
        <stp/>
        <stp>7b634115-3d0e-496a-91a4-9777b6ec351d</stp>
        <tr r="P84" s="1"/>
      </tp>
      <tp>
        <v>2</v>
        <stp/>
        <stp>b4de30bd-fad5-4ac3-a070-a5afdf48ca67</stp>
        <tr r="I97" s="1"/>
      </tp>
      <tp>
        <v>2</v>
        <stp/>
        <stp>6a2eb2fe-19ff-4a2d-972b-4a9e785f0972</stp>
        <tr r="I121" s="1"/>
      </tp>
      <tp>
        <v>2</v>
        <stp/>
        <stp>910e8d69-65e8-4307-ba33-63af321472d3</stp>
        <tr r="L114" s="1"/>
      </tp>
      <tp>
        <v>2</v>
        <stp/>
        <stp>b05e7756-3549-435e-9a0e-46ab6aa45bd3</stp>
        <tr r="H151" s="1"/>
      </tp>
      <tp>
        <v>2</v>
        <stp/>
        <stp>0b3b20bd-9050-49d1-8ceb-39e7a4e34f7f</stp>
        <tr r="M121" s="1"/>
      </tp>
      <tp>
        <v>2</v>
        <stp/>
        <stp>541e5d5e-f094-4fd6-88c5-944b57843485</stp>
        <tr r="K74" s="1"/>
      </tp>
      <tp>
        <v>2</v>
        <stp/>
        <stp>b547eb52-fb9b-4542-b0a7-56425fc9df6f</stp>
        <tr r="N55" s="1"/>
      </tp>
    </main>
    <main first="rtdsrv_eco_721ca1a574fa49f5810a3c7bb361f0fa">
      <tp>
        <v>2</v>
        <stp/>
        <stp>92f1995a-155b-47bf-9b7d-e6cdb8ebc112</stp>
        <tr r="P58" s="1"/>
      </tp>
      <tp>
        <v>2</v>
        <stp/>
        <stp>e9d2c9e5-f2a2-4553-b526-665b015b0470</stp>
        <tr r="H75" s="1"/>
      </tp>
      <tp>
        <v>2</v>
        <stp/>
        <stp>55180d29-6f2e-4094-bcce-f63cc4a7bfa6</stp>
        <tr r="J107" s="1"/>
      </tp>
      <tp>
        <v>2</v>
        <stp/>
        <stp>df4f6d0c-fc7e-4f85-a7da-2004fc7fe221</stp>
        <tr r="P54" s="1"/>
      </tp>
      <tp>
        <v>2</v>
        <stp/>
        <stp>06257593-194f-420d-9671-dedb3e51a5a2</stp>
        <tr r="F38" s="1"/>
      </tp>
      <tp>
        <v>2</v>
        <stp/>
        <stp>baf6c145-5a6d-467a-a892-556c18e86dab</stp>
        <tr r="N105" s="1"/>
      </tp>
    </main>
    <main first="rtdsrv_eco_721ca1a574fa49f5810a3c7bb361f0fa">
      <tp>
        <v>2</v>
        <stp/>
        <stp>bd3c7f20-cc74-4dac-bf36-a31d4002bfef</stp>
        <tr r="K105" s="1"/>
      </tp>
    </main>
    <main first="rtdsrv_eco_721ca1a574fa49f5810a3c7bb361f0fa">
      <tp>
        <v>2</v>
        <stp/>
        <stp>8d60f648-6215-459f-8bd2-6f87e7598bac</stp>
        <tr r="L74" s="1"/>
      </tp>
      <tp>
        <v>2</v>
        <stp/>
        <stp>ef06980b-db09-438f-8c52-88df33c42781</stp>
        <tr r="L67" s="1"/>
      </tp>
    </main>
    <main first="rtdsrv_eco_721ca1a574fa49f5810a3c7bb361f0fa">
      <tp>
        <v>2</v>
        <stp/>
        <stp>41104121-f2b5-4442-a3a1-de80b746c2cc</stp>
        <tr r="E20" s="1"/>
      </tp>
      <tp>
        <v>2</v>
        <stp/>
        <stp>84cb6051-59e5-4d12-b1a8-82fb4fe67c8b</stp>
        <tr r="J122" s="1"/>
      </tp>
      <tp>
        <v>2</v>
        <stp/>
        <stp>bc7b6ade-79a2-4fac-8740-9261473e123c</stp>
        <tr r="L162" s="1"/>
      </tp>
      <tp>
        <v>2</v>
        <stp/>
        <stp>482c4a67-bcc7-425d-8774-698b10181469</stp>
        <tr r="N50" s="1"/>
      </tp>
      <tp>
        <v>2</v>
        <stp/>
        <stp>a78874ef-c727-4fac-b9ae-7e0733e0ca66</stp>
        <tr r="E136" s="1"/>
      </tp>
    </main>
    <main first="rtdsrv_eco_721ca1a574fa49f5810a3c7bb361f0fa">
      <tp>
        <v>2</v>
        <stp/>
        <stp>a4743368-ff41-42ca-8403-639c5b59a450</stp>
        <tr r="L127" s="1"/>
      </tp>
      <tp>
        <v>2</v>
        <stp/>
        <stp>34581e2f-bbec-4f9b-8461-eb86e1ed6ac4</stp>
        <tr r="J143" s="1"/>
      </tp>
      <tp>
        <v>2</v>
        <stp/>
        <stp>e00ff681-9484-42ee-b982-93ccc05d0423</stp>
        <tr r="M36" s="1"/>
      </tp>
    </main>
    <main first="rtdsrv_eco_721ca1a574fa49f5810a3c7bb361f0fa">
      <tp>
        <v>2</v>
        <stp/>
        <stp>8555f28f-1e59-4ced-80db-6f2fec156fa0</stp>
        <tr r="L147" s="1"/>
      </tp>
      <tp>
        <v>2</v>
        <stp/>
        <stp>823cc28a-3b08-4ac7-89cd-e07d5fb38d1d</stp>
        <tr r="O141" s="1"/>
      </tp>
    </main>
    <main first="rtdsrv_eco_721ca1a574fa49f5810a3c7bb361f0fa">
      <tp>
        <v>2</v>
        <stp/>
        <stp>ac0b9b09-38fc-4477-9d1d-1cdf8586e7f3</stp>
        <tr r="E108" s="1"/>
      </tp>
    </main>
    <main first="rtdsrv_eco_721ca1a574fa49f5810a3c7bb361f0fa">
      <tp>
        <v>2</v>
        <stp/>
        <stp>07d6ec81-347b-485d-8a04-2fb4eea7de87</stp>
        <tr r="K97" s="1"/>
      </tp>
    </main>
    <main first="rtdsrv_eco_721ca1a574fa49f5810a3c7bb361f0fa">
      <tp>
        <v>2</v>
        <stp/>
        <stp>7a3e30cd-c717-42c1-8b73-db6bca51bb31</stp>
        <tr r="F158" s="1"/>
      </tp>
    </main>
    <main first="rtdsrv_eco_721ca1a574fa49f5810a3c7bb361f0fa">
      <tp>
        <v>2</v>
        <stp/>
        <stp>446e7a6b-44f6-4d37-bab2-f2b24fd2f5ee</stp>
        <tr r="O130" s="1"/>
      </tp>
    </main>
    <main first="rtdsrv_eco_721ca1a574fa49f5810a3c7bb361f0fa">
      <tp>
        <v>2</v>
        <stp/>
        <stp>eaab7dc7-7fa4-43e2-b9f7-7f50fc371601</stp>
        <tr r="F71" s="1"/>
      </tp>
      <tp>
        <v>2</v>
        <stp/>
        <stp>bd7cb363-25b5-4f03-8218-729a79a4c91a</stp>
        <tr r="P140" s="1"/>
      </tp>
      <tp>
        <v>2</v>
        <stp/>
        <stp>cd963d67-1c86-4eec-824f-7bcc94210e9f</stp>
        <tr r="K108" s="1"/>
      </tp>
      <tp>
        <v>2</v>
        <stp/>
        <stp>64beb468-1a42-4f88-94ab-cd87b851ba97</stp>
        <tr r="L153" s="1"/>
      </tp>
      <tp>
        <v>2</v>
        <stp/>
        <stp>11ae33f2-4b0b-4164-8bd9-ccb4fdd9b49b</stp>
        <tr r="E123" s="1"/>
      </tp>
    </main>
    <main first="rtdsrv_eco_721ca1a574fa49f5810a3c7bb361f0fa">
      <tp>
        <v>2</v>
        <stp/>
        <stp>31c16779-2af1-4e81-8df1-ba37c4085cf3</stp>
        <tr r="N45" s="1"/>
      </tp>
      <tp>
        <v>2</v>
        <stp/>
        <stp>377c04db-92e2-43d0-9f9d-162f914ceabe</stp>
        <tr r="P56" s="1"/>
      </tp>
    </main>
    <main first="rtdsrv_eco_721ca1a574fa49f5810a3c7bb361f0fa">
      <tp>
        <v>2</v>
        <stp/>
        <stp>4bcb167e-7caa-400c-b85d-a2468172fc1a</stp>
        <tr r="G125" s="1"/>
      </tp>
    </main>
    <main first="rtdsrv_eco_721ca1a574fa49f5810a3c7bb361f0fa">
      <tp>
        <v>2</v>
        <stp/>
        <stp>745ae27f-818f-4fa0-819d-bdb69b8e0d3a</stp>
        <tr r="L78" s="1"/>
      </tp>
    </main>
    <main first="rtdsrv_eco_721ca1a574fa49f5810a3c7bb361f0fa">
      <tp>
        <v>2</v>
        <stp/>
        <stp>bc109836-9bbf-4902-a110-40709ab12e98</stp>
        <tr r="N137" s="1"/>
      </tp>
      <tp>
        <v>2</v>
        <stp/>
        <stp>7fb667cf-8dcd-46fa-bc0c-dcf836d3088c</stp>
        <tr r="H58" s="1"/>
      </tp>
    </main>
    <main first="rtdsrv_eco_721ca1a574fa49f5810a3c7bb361f0fa">
      <tp>
        <v>2</v>
        <stp/>
        <stp>6f06db97-3ac7-49a8-ad31-5363fb83d8ac</stp>
        <tr r="E90" s="1"/>
      </tp>
      <tp>
        <v>2</v>
        <stp/>
        <stp>e049c0a3-7342-4597-994e-78649a758850</stp>
        <tr r="G32" s="1"/>
      </tp>
    </main>
    <main first="rtdsrv_eco_721ca1a574fa49f5810a3c7bb361f0fa">
      <tp>
        <v>2</v>
        <stp/>
        <stp>9d4fdf78-61d5-4462-bbae-342c7dcb2b12</stp>
        <tr r="F43" s="1"/>
      </tp>
      <tp>
        <v>2</v>
        <stp/>
        <stp>39f58bbd-dd8d-4a82-973b-161ff9d89dca</stp>
        <tr r="N57" s="1"/>
      </tp>
    </main>
    <main first="rtdsrv_eco_721ca1a574fa49f5810a3c7bb361f0fa">
      <tp>
        <v>2</v>
        <stp/>
        <stp>6671c054-25bf-4e68-b490-64a84e20a1a4</stp>
        <tr r="E128" s="1"/>
      </tp>
      <tp>
        <v>2</v>
        <stp/>
        <stp>26fed6e1-2e38-4aa7-8f66-61dd2fc371e8</stp>
        <tr r="L49" s="1"/>
      </tp>
      <tp>
        <v>2</v>
        <stp/>
        <stp>6e130f7a-158d-4152-9f2f-35f9fa38e321</stp>
        <tr r="K153" s="1"/>
      </tp>
    </main>
    <main first="rtdsrv_eco_721ca1a574fa49f5810a3c7bb361f0fa">
      <tp>
        <v>2</v>
        <stp/>
        <stp>e6fafc33-b0f0-4826-b1be-76eb861ee6f2</stp>
        <tr r="P51" s="1"/>
      </tp>
      <tp>
        <v>2</v>
        <stp/>
        <stp>27bffb8a-4b73-4e3c-a0f2-7246c83af8c1</stp>
        <tr r="H59" s="1"/>
      </tp>
      <tp>
        <v>2</v>
        <stp/>
        <stp>50a649d6-33cd-4e3f-83e2-89975c1295c1</stp>
        <tr r="M151" s="1"/>
      </tp>
    </main>
    <main first="rtdsrv_eco_721ca1a574fa49f5810a3c7bb361f0fa">
      <tp>
        <v>2</v>
        <stp/>
        <stp>bb3ee983-3a77-4cd3-9a25-e57f58a362f6</stp>
        <tr r="K102" s="1"/>
      </tp>
      <tp>
        <v>2</v>
        <stp/>
        <stp>49a2d912-4714-4c49-b765-c8d601b05d80</stp>
        <tr r="P148" s="1"/>
      </tp>
      <tp>
        <v>2</v>
        <stp/>
        <stp>4c29e057-38f9-4553-936d-a69b54630189</stp>
        <tr r="F39" s="1"/>
      </tp>
      <tp>
        <v>2</v>
        <stp/>
        <stp>518992fc-0c0a-49d7-81bb-2508372ca218</stp>
        <tr r="L33" s="1"/>
      </tp>
      <tp>
        <v>2</v>
        <stp/>
        <stp>9437733d-460e-4509-8b5c-79e3c291fbe2</stp>
        <tr r="O111" s="1"/>
      </tp>
    </main>
    <main first="rtdsrv_eco_721ca1a574fa49f5810a3c7bb361f0fa">
      <tp>
        <v>2</v>
        <stp/>
        <stp>8a21a5b5-0af2-48db-8329-d516bafb767d</stp>
        <tr r="L25" s="1"/>
      </tp>
    </main>
    <main first="rtdsrv_eco_721ca1a574fa49f5810a3c7bb361f0fa">
      <tp>
        <v>2</v>
        <stp/>
        <stp>b550089e-d0cc-4318-8325-61dab241d615</stp>
        <tr r="I102" s="1"/>
      </tp>
    </main>
    <main first="rtdsrv_eco_721ca1a574fa49f5810a3c7bb361f0fa">
      <tp>
        <v>2</v>
        <stp/>
        <stp>6d156cc5-1f64-479e-9ff9-8df75b578e78</stp>
        <tr r="E91" s="1"/>
      </tp>
      <tp>
        <v>2</v>
        <stp/>
        <stp>9f6fd630-ef22-4da7-98c9-a156a4e482c5</stp>
        <tr r="F66" s="1"/>
      </tp>
      <tp>
        <v>2</v>
        <stp/>
        <stp>2072c379-c407-4a87-8e25-7cf28e05e51c</stp>
        <tr r="N75" s="1"/>
      </tp>
    </main>
    <main first="rtdsrv_eco_721ca1a574fa49f5810a3c7bb361f0fa">
      <tp>
        <v>2</v>
        <stp/>
        <stp>19da86e4-126e-473e-b29b-cf4e03cc4ab4</stp>
        <tr r="L82" s="1"/>
      </tp>
      <tp>
        <v>2</v>
        <stp/>
        <stp>31241792-a6b4-411c-b1f9-61d72a642d24</stp>
        <tr r="H171" s="1"/>
      </tp>
    </main>
    <main first="rtdsrv_eco_721ca1a574fa49f5810a3c7bb361f0fa">
      <tp>
        <v>2</v>
        <stp/>
        <stp>ba1ed58f-2282-4627-821d-dd5b1d73f68d</stp>
        <tr r="J128" s="1"/>
      </tp>
      <tp>
        <v>2</v>
        <stp/>
        <stp>5cb63cde-126f-436e-968e-784b633b213a</stp>
        <tr r="L85" s="1"/>
      </tp>
      <tp>
        <v>2</v>
        <stp/>
        <stp>c67b2a03-0932-4a53-af5e-9196514dc738</stp>
        <tr r="E134" s="1"/>
      </tp>
      <tp>
        <v>2</v>
        <stp/>
        <stp>07e745eb-9749-4830-91d5-39bd042e5406</stp>
        <tr r="J163" s="1"/>
      </tp>
      <tp>
        <v>2</v>
        <stp/>
        <stp>d23af99d-bd7e-48a8-ba20-0d1e744ade92</stp>
        <tr r="O88" s="1"/>
      </tp>
      <tp>
        <v>2</v>
        <stp/>
        <stp>3e18168e-8435-402a-a29a-ffbc359376e7</stp>
        <tr r="G66" s="1"/>
      </tp>
      <tp>
        <v>2</v>
        <stp/>
        <stp>4b2bdedb-a391-4944-a775-8b8fb73aaf82</stp>
        <tr r="J152" s="1"/>
      </tp>
      <tp>
        <v>2</v>
        <stp/>
        <stp>f16c2f99-05a7-4187-8b38-e011b45521f1</stp>
        <tr r="M79" s="1"/>
      </tp>
      <tp>
        <v>2</v>
        <stp/>
        <stp>6155fa62-ecaf-43bd-9fce-af7230ba3206</stp>
        <tr r="M102" s="1"/>
      </tp>
      <tp>
        <v>2</v>
        <stp/>
        <stp>42b31058-a045-4245-9531-4da76e49f2c0</stp>
        <tr r="H169" s="1"/>
      </tp>
    </main>
    <main first="rtdsrv_eco_721ca1a574fa49f5810a3c7bb361f0fa">
      <tp>
        <v>2</v>
        <stp/>
        <stp>543e3f24-776a-4605-8d7a-cd18dde131c1</stp>
        <tr r="I157" s="1"/>
      </tp>
    </main>
    <main first="rtdsrv_eco_721ca1a574fa49f5810a3c7bb361f0fa">
      <tp>
        <v>2</v>
        <stp/>
        <stp>f1ab6984-2192-42b4-9aa3-6c1e7b264897</stp>
        <tr r="I84" s="1"/>
      </tp>
    </main>
    <main first="rtdsrv_eco_721ca1a574fa49f5810a3c7bb361f0fa">
      <tp>
        <v>2</v>
        <stp/>
        <stp>f4cbb1a7-258d-40a2-afc6-766fc3a0157b</stp>
        <tr r="G87" s="1"/>
      </tp>
      <tp>
        <v>2</v>
        <stp/>
        <stp>deb2d6c6-31af-4abe-a1fb-a33b159f9396</stp>
        <tr r="G22" s="1"/>
      </tp>
      <tp>
        <v>2</v>
        <stp/>
        <stp>386f688d-c812-4351-b27d-47767305b749</stp>
        <tr r="N163" s="1"/>
      </tp>
      <tp>
        <v>2</v>
        <stp/>
        <stp>cedb767e-0485-4881-b63c-2f906b4fe362</stp>
        <tr r="I147" s="1"/>
      </tp>
      <tp>
        <v>2</v>
        <stp/>
        <stp>0a73de50-7831-47f2-a9ea-51cfc136c24a</stp>
        <tr r="I24" s="1"/>
      </tp>
      <tp>
        <v>2</v>
        <stp/>
        <stp>3c4c3e52-05be-43ea-bab2-b188ed1d760a</stp>
        <tr r="E142" s="1"/>
      </tp>
      <tp>
        <v>2</v>
        <stp/>
        <stp>2c4a316d-dc61-45b4-a0f6-e38f37cf8638</stp>
        <tr r="J29" s="1"/>
      </tp>
      <tp>
        <v>2</v>
        <stp/>
        <stp>4d87251b-d835-4e57-bfd5-231ca498c701</stp>
        <tr r="P42" s="1"/>
      </tp>
      <tp>
        <v>2</v>
        <stp/>
        <stp>cce88842-2f21-4bb9-b3ff-5282c7fbbe39</stp>
        <tr r="H15" s="1"/>
      </tp>
    </main>
    <main first="rtdsrv_eco_721ca1a574fa49f5810a3c7bb361f0fa">
      <tp>
        <v>2</v>
        <stp/>
        <stp>e0790c98-9fce-4fb7-b572-fa276e4808f3</stp>
        <tr r="F142" s="1"/>
      </tp>
      <tp>
        <v>2</v>
        <stp/>
        <stp>16cce479-dd32-4bfa-ae44-056a0a9a6108</stp>
        <tr r="P141" s="1"/>
      </tp>
      <tp>
        <v>2</v>
        <stp/>
        <stp>af754acc-a504-44e4-aec7-4f4ec68d57b2</stp>
        <tr r="I40" s="1"/>
      </tp>
      <tp>
        <v>2</v>
        <stp/>
        <stp>72816853-4958-45ec-8f45-8de058efdc9d</stp>
        <tr r="J19" s="1"/>
      </tp>
    </main>
    <main first="rtdsrv_eco_721ca1a574fa49f5810a3c7bb361f0fa">
      <tp>
        <v>2</v>
        <stp/>
        <stp>9b64cd47-0ca2-481e-9102-13bc2475a203</stp>
        <tr r="G46" s="1"/>
      </tp>
      <tp>
        <v>2</v>
        <stp/>
        <stp>3078d20a-5224-41c6-aabb-0a402a7f85be</stp>
        <tr r="M141" s="1"/>
      </tp>
      <tp>
        <v>2</v>
        <stp/>
        <stp>0e35b525-ac85-4661-b581-b36c1ec0a805</stp>
        <tr r="O136" s="1"/>
      </tp>
    </main>
    <main first="rtdsrv_eco_721ca1a574fa49f5810a3c7bb361f0fa">
      <tp>
        <v>2</v>
        <stp/>
        <stp>1bc516db-486b-4d13-9b7a-4193c30770ae</stp>
        <tr r="I70" s="1"/>
      </tp>
      <tp>
        <v>2</v>
        <stp/>
        <stp>a532f864-39b1-4123-9a86-db8969d528ae</stp>
        <tr r="M32" s="1"/>
      </tp>
      <tp>
        <v>2</v>
        <stp/>
        <stp>f2e5cf0d-677c-4612-884a-24e846fab074</stp>
        <tr r="F160" s="1"/>
      </tp>
      <tp>
        <v>2</v>
        <stp/>
        <stp>d503094a-29c8-487d-9418-d93bf40e6014</stp>
        <tr r="L106" s="1"/>
      </tp>
      <tp>
        <v>2</v>
        <stp/>
        <stp>d07cf2fd-a217-4c0b-8e51-b1cdbf2fb545</stp>
        <tr r="E56" s="1"/>
      </tp>
      <tp>
        <v>2</v>
        <stp/>
        <stp>bdd357c5-677d-440d-94a5-b0085390d589</stp>
        <tr r="H89" s="1"/>
      </tp>
    </main>
    <main first="rtdsrv_eco_721ca1a574fa49f5810a3c7bb361f0fa">
      <tp>
        <v>2</v>
        <stp/>
        <stp>700bec80-5238-4bde-8c54-e4837f5f8273</stp>
        <tr r="J66" s="1"/>
      </tp>
      <tp>
        <v>2</v>
        <stp/>
        <stp>7a6c141d-4538-492a-b363-af102d774b2d</stp>
        <tr r="G162" s="1"/>
      </tp>
      <tp>
        <v>2</v>
        <stp/>
        <stp>944aa783-cf56-4ff5-8678-0abe944f0a69</stp>
        <tr r="N157" s="1"/>
      </tp>
      <tp>
        <v>2</v>
        <stp/>
        <stp>1e7bc9df-ae1a-4f21-9d0d-b90f964fdee9</stp>
        <tr r="N130" s="1"/>
      </tp>
      <tp>
        <v>2</v>
        <stp/>
        <stp>bee0c37e-f618-4445-913e-23e427316dd7</stp>
        <tr r="N58" s="1"/>
      </tp>
      <tp>
        <v>2</v>
        <stp/>
        <stp>fd18b655-b453-4a5a-9cd3-fc44b6b376e4</stp>
        <tr r="H130" s="1"/>
      </tp>
      <tp>
        <v>2</v>
        <stp/>
        <stp>51f6e0d8-3d18-4901-941b-c07715b9faab</stp>
        <tr r="K25" s="1"/>
      </tp>
      <tp>
        <v>2</v>
        <stp/>
        <stp>1ac00c26-676e-47d6-a67d-5102ff142424</stp>
        <tr r="N88" s="1"/>
      </tp>
    </main>
    <main first="rtdsrv_eco_721ca1a574fa49f5810a3c7bb361f0fa">
      <tp>
        <v>2</v>
        <stp/>
        <stp>a5bc910c-5460-4d6f-abe9-d0700b5a4726</stp>
        <tr r="M93" s="1"/>
      </tp>
      <tp>
        <v>2</v>
        <stp/>
        <stp>7a5636e1-e19e-4754-b541-dc554b9b3d08</stp>
        <tr r="E148" s="1"/>
      </tp>
    </main>
    <main first="rtdsrv_eco_721ca1a574fa49f5810a3c7bb361f0fa">
      <tp>
        <v>2</v>
        <stp/>
        <stp>b6207e87-c0cb-4a86-89b6-bb07adc0a53c</stp>
        <tr r="K124" s="1"/>
      </tp>
      <tp>
        <v>2</v>
        <stp/>
        <stp>f4b42c23-26c6-4561-bfd2-c138ed3f229d</stp>
        <tr r="G15" s="1"/>
      </tp>
      <tp>
        <v>2</v>
        <stp/>
        <stp>d8e040af-fc2a-46ca-9ab5-68932c2efa46</stp>
        <tr r="F19" s="1"/>
      </tp>
      <tp>
        <v>2</v>
        <stp/>
        <stp>54ae9cf3-a409-4bed-bf26-8b836d4291d3</stp>
        <tr r="E47" s="1"/>
      </tp>
      <tp>
        <v>2</v>
        <stp/>
        <stp>1cb56c0e-7b10-4263-8238-0890ea8c69de</stp>
        <tr r="G136" s="1"/>
      </tp>
      <tp>
        <v>2</v>
        <stp/>
        <stp>aa16e25b-47e3-463b-b938-89f89ae189b1</stp>
        <tr r="M153" s="1"/>
      </tp>
      <tp>
        <v>2</v>
        <stp/>
        <stp>3e3fe0a7-984c-4a70-a4c7-7a8669712098</stp>
        <tr r="H23" s="1"/>
      </tp>
      <tp>
        <v>2</v>
        <stp/>
        <stp>cac4d441-ca74-4fde-ab50-e77f538d85a2</stp>
        <tr r="G88" s="1"/>
      </tp>
      <tp>
        <v>2</v>
        <stp/>
        <stp>9d8e1c5e-418c-4963-bcbc-fe533b46e26b</stp>
        <tr r="P135" s="1"/>
      </tp>
      <tp>
        <v>2</v>
        <stp/>
        <stp>e2ccbe62-6a82-4a6f-8ed9-3333573d60ed</stp>
        <tr r="O90" s="1"/>
      </tp>
      <tp>
        <v>2</v>
        <stp/>
        <stp>88923737-27c7-4165-9b8c-2bf6733976cb</stp>
        <tr r="H52" s="1"/>
      </tp>
      <tp>
        <v>2</v>
        <stp/>
        <stp>05bca42d-0152-4d51-aba8-91ad7ab3cf3b</stp>
        <tr r="J153" s="1"/>
      </tp>
    </main>
    <main first="rtdsrv_eco_721ca1a574fa49f5810a3c7bb361f0fa">
      <tp>
        <v>2</v>
        <stp/>
        <stp>0583cfe4-fa83-4144-bbdf-73a9a411a5c7</stp>
        <tr r="L166" s="1"/>
      </tp>
      <tp>
        <v>2</v>
        <stp/>
        <stp>06957ef6-e5e7-4da6-bf61-0de25a917dae</stp>
        <tr r="E119" s="1"/>
      </tp>
      <tp>
        <v>2</v>
        <stp/>
        <stp>42930e63-8a32-4fe2-a299-75a663e50555</stp>
        <tr r="P124" s="1"/>
      </tp>
      <tp>
        <v>2</v>
        <stp/>
        <stp>bab6d4f3-1712-4cea-9810-2011115cbba0</stp>
        <tr r="E92" s="1"/>
      </tp>
      <tp>
        <v>2</v>
        <stp/>
        <stp>d8c05cd8-6a3c-44c5-9290-171120898194</stp>
        <tr r="J51" s="1"/>
      </tp>
      <tp>
        <v>2</v>
        <stp/>
        <stp>7e80e8cc-ff15-4ded-85f4-919d69a43f73</stp>
        <tr r="I82" s="1"/>
      </tp>
      <tp>
        <v>2</v>
        <stp/>
        <stp>6e70fadb-da09-46ea-80c2-42a48b0c5e7b</stp>
        <tr r="K100" s="1"/>
      </tp>
      <tp>
        <v>2</v>
        <stp/>
        <stp>5ea1fb66-db36-4f26-bae4-bb3e731d06d6</stp>
        <tr r="I48" s="1"/>
      </tp>
      <tp>
        <v>2</v>
        <stp/>
        <stp>3821b975-7758-4ef8-9dbc-bf10984bbe39</stp>
        <tr r="K60" s="1"/>
      </tp>
      <tp>
        <v>2</v>
        <stp/>
        <stp>7c53542a-1c21-42d7-89bb-692c2de64963</stp>
        <tr r="G59" s="1"/>
      </tp>
      <tp>
        <v>2</v>
        <stp/>
        <stp>8248f047-7f59-4550-af32-ff1c66a8b1cb</stp>
        <tr r="I98" s="1"/>
      </tp>
      <tp>
        <v>2</v>
        <stp/>
        <stp>4a30ffa8-a35a-4d9f-8157-07adb756bbec</stp>
        <tr r="P113" s="1"/>
      </tp>
      <tp>
        <v>2</v>
        <stp/>
        <stp>6569bd62-2b3b-4cdf-a5c3-f0bd20bdc153</stp>
        <tr r="N84" s="1"/>
      </tp>
      <tp>
        <v>2</v>
        <stp/>
        <stp>afd38031-1239-465f-ae37-76026dc137e9</stp>
        <tr r="O69" s="1"/>
      </tp>
      <tp>
        <v>2</v>
        <stp/>
        <stp>9750470d-cdc1-49a5-b250-121a7e3d0c70</stp>
        <tr r="E22" s="1"/>
      </tp>
    </main>
    <main first="rtdsrv_eco_721ca1a574fa49f5810a3c7bb361f0fa">
      <tp>
        <v>2</v>
        <stp/>
        <stp>7e11a09a-62c6-4504-80d8-01d1c6099c40</stp>
        <tr r="H126" s="1"/>
      </tp>
    </main>
    <main first="rtdsrv_eco_721ca1a574fa49f5810a3c7bb361f0fa">
      <tp>
        <v>2</v>
        <stp/>
        <stp>d527cead-ae14-447b-a512-b6fd1a684b60</stp>
        <tr r="I29" s="1"/>
      </tp>
      <tp>
        <v>2</v>
        <stp/>
        <stp>04bfd48a-1745-4f1d-9dc9-ea165458b436</stp>
        <tr r="K75" s="1"/>
      </tp>
      <tp>
        <v>2</v>
        <stp/>
        <stp>ee5ae57c-076e-400c-a9d3-916ab159e0ef</stp>
        <tr r="E51" s="1"/>
      </tp>
      <tp>
        <v>2</v>
        <stp/>
        <stp>eaebfde2-1139-40aa-9986-16d7a5ff99ea</stp>
        <tr r="J136" s="1"/>
      </tp>
      <tp>
        <v>2</v>
        <stp/>
        <stp>2d192245-75b2-4ad6-9d7d-0260a1b644a0</stp>
        <tr r="O76" s="1"/>
      </tp>
    </main>
    <main first="rtdsrv_eco_721ca1a574fa49f5810a3c7bb361f0fa">
      <tp>
        <v>2</v>
        <stp/>
        <stp>4a5a16fd-d138-4dd3-96ec-f25381a52142</stp>
        <tr r="J105" s="1"/>
      </tp>
      <tp>
        <v>2</v>
        <stp/>
        <stp>68d49733-7259-40f8-bad9-ff1eab5377f5</stp>
        <tr r="M159" s="1"/>
      </tp>
      <tp>
        <v>2</v>
        <stp/>
        <stp>0462336b-f2b4-49a5-8621-eb6882365a8b</stp>
        <tr r="L76" s="1"/>
      </tp>
      <tp>
        <v>2</v>
        <stp/>
        <stp>92700385-3d3e-41dc-84f6-90de651bce7b</stp>
        <tr r="O102" s="1"/>
      </tp>
      <tp>
        <v>2</v>
        <stp/>
        <stp>938e9361-fe87-4e07-8752-a4955dd11c8a</stp>
        <tr r="F37" s="1"/>
      </tp>
      <tp>
        <v>2</v>
        <stp/>
        <stp>847a9ea1-9e9f-42f1-9ba7-1380e8ac4dae</stp>
        <tr r="M91" s="1"/>
      </tp>
      <tp>
        <v>2</v>
        <stp/>
        <stp>79299480-8280-436c-a1fd-bbf25f528c21</stp>
        <tr r="J73" s="1"/>
      </tp>
      <tp>
        <v>2</v>
        <stp/>
        <stp>d6947bd4-8f54-44e5-8ef3-8cbc395172b1</stp>
        <tr r="G150" s="1"/>
      </tp>
      <tp>
        <v>2</v>
        <stp/>
        <stp>2037b8a3-8e33-430e-98f4-e98859260d37</stp>
        <tr r="P110" s="1"/>
      </tp>
    </main>
    <main first="rtdsrv_eco_721ca1a574fa49f5810a3c7bb361f0fa">
      <tp>
        <v>2</v>
        <stp/>
        <stp>655af21b-3335-421f-8f6f-45c6679c910f</stp>
        <tr r="H129" s="1"/>
      </tp>
    </main>
    <main first="rtdsrv_eco_721ca1a574fa49f5810a3c7bb361f0fa">
      <tp>
        <v>2</v>
        <stp/>
        <stp>07b671fb-123c-4f45-ad35-63ad7193fdc3</stp>
        <tr r="L66" s="1"/>
      </tp>
      <tp>
        <v>2</v>
        <stp/>
        <stp>31120a86-a5e9-4851-9024-fbf7d02627e8</stp>
        <tr r="K43" s="1"/>
      </tp>
      <tp>
        <v>2</v>
        <stp/>
        <stp>5d6e7971-fc9f-4df9-b915-1266fff32018</stp>
        <tr r="P43" s="1"/>
      </tp>
      <tp>
        <v>2</v>
        <stp/>
        <stp>9f922f53-3314-48d1-91e8-cb14ef34643b</stp>
        <tr r="I160" s="1"/>
      </tp>
      <tp>
        <v>2</v>
        <stp/>
        <stp>3d88a677-816e-4522-b991-949cb419861f</stp>
        <tr r="E43" s="1"/>
      </tp>
      <tp>
        <v>2</v>
        <stp/>
        <stp>698c5ad4-c058-4fea-ae90-76945ad39c70</stp>
        <tr r="F110" s="1"/>
      </tp>
      <tp>
        <v>2</v>
        <stp/>
        <stp>0dba636a-86b5-4fb8-8539-548e93e4c403</stp>
        <tr r="F131" s="1"/>
      </tp>
    </main>
    <main first="rtdsrv_eco_721ca1a574fa49f5810a3c7bb361f0fa">
      <tp>
        <v>2</v>
        <stp/>
        <stp>9f5e2ba6-1031-4332-b1ee-b4ee882e89b3</stp>
        <tr r="H25" s="1"/>
      </tp>
    </main>
    <main first="rtdsrv_eco_721ca1a574fa49f5810a3c7bb361f0fa">
      <tp>
        <v>2</v>
        <stp/>
        <stp>d273cdba-86e5-4058-8bca-ba00b3be00d5</stp>
        <tr r="G23" s="1"/>
      </tp>
    </main>
    <main first="rtdsrv_eco_721ca1a574fa49f5810a3c7bb361f0fa">
      <tp>
        <v>2</v>
        <stp/>
        <stp>f4071cac-f68e-4f93-8d63-8773af39d2e1</stp>
        <tr r="F107" s="1"/>
      </tp>
      <tp>
        <v>2</v>
        <stp/>
        <stp>f3acc5c9-faa3-4787-8192-080304c7a57b</stp>
        <tr r="L57" s="1"/>
      </tp>
    </main>
    <main first="rtdsrv_eco_721ca1a574fa49f5810a3c7bb361f0fa">
      <tp>
        <v>2</v>
        <stp/>
        <stp>3f3801e0-a771-4517-87ae-9a0e8d738205</stp>
        <tr r="F69" s="1"/>
      </tp>
      <tp>
        <v>2</v>
        <stp/>
        <stp>4561bf5d-7cee-44cc-ab84-e5d318e22eee</stp>
        <tr r="G39" s="1"/>
      </tp>
      <tp>
        <v>2</v>
        <stp/>
        <stp>3b64343d-030b-4864-8a07-0b15dbb905b2</stp>
        <tr r="O159" s="1"/>
      </tp>
      <tp>
        <v>2</v>
        <stp/>
        <stp>eda18b87-c8ec-4042-8c7d-705d5601410f</stp>
        <tr r="G64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HIST.!$C$12</c:f>
              <c:strCache>
                <c:ptCount val="1"/>
                <c:pt idx="0">
                  <c:v>CDI Acumulado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HIST.!$B$13:$B$503</c:f>
              <c:numCache>
                <c:formatCode>m/d/yyyy</c:formatCode>
                <c:ptCount val="491"/>
                <c:pt idx="0">
                  <c:v>41907</c:v>
                </c:pt>
                <c:pt idx="1">
                  <c:v>41908</c:v>
                </c:pt>
                <c:pt idx="2">
                  <c:v>41911</c:v>
                </c:pt>
                <c:pt idx="3">
                  <c:v>41912</c:v>
                </c:pt>
                <c:pt idx="4">
                  <c:v>41913</c:v>
                </c:pt>
                <c:pt idx="5">
                  <c:v>41914</c:v>
                </c:pt>
                <c:pt idx="6">
                  <c:v>41915</c:v>
                </c:pt>
                <c:pt idx="7">
                  <c:v>41918</c:v>
                </c:pt>
                <c:pt idx="8">
                  <c:v>41919</c:v>
                </c:pt>
                <c:pt idx="9">
                  <c:v>41920</c:v>
                </c:pt>
                <c:pt idx="10">
                  <c:v>41921</c:v>
                </c:pt>
                <c:pt idx="11">
                  <c:v>41922</c:v>
                </c:pt>
                <c:pt idx="12">
                  <c:v>41925</c:v>
                </c:pt>
                <c:pt idx="13">
                  <c:v>41926</c:v>
                </c:pt>
                <c:pt idx="14">
                  <c:v>41927</c:v>
                </c:pt>
                <c:pt idx="15">
                  <c:v>41928</c:v>
                </c:pt>
                <c:pt idx="16">
                  <c:v>41929</c:v>
                </c:pt>
                <c:pt idx="17">
                  <c:v>41932</c:v>
                </c:pt>
                <c:pt idx="18">
                  <c:v>41933</c:v>
                </c:pt>
                <c:pt idx="19">
                  <c:v>41934</c:v>
                </c:pt>
                <c:pt idx="20">
                  <c:v>41935</c:v>
                </c:pt>
                <c:pt idx="21">
                  <c:v>41936</c:v>
                </c:pt>
                <c:pt idx="22">
                  <c:v>41939</c:v>
                </c:pt>
                <c:pt idx="23">
                  <c:v>41940</c:v>
                </c:pt>
                <c:pt idx="24">
                  <c:v>41941</c:v>
                </c:pt>
                <c:pt idx="25">
                  <c:v>41942</c:v>
                </c:pt>
                <c:pt idx="26">
                  <c:v>41943</c:v>
                </c:pt>
                <c:pt idx="27">
                  <c:v>41946</c:v>
                </c:pt>
                <c:pt idx="28">
                  <c:v>41947</c:v>
                </c:pt>
                <c:pt idx="29">
                  <c:v>41948</c:v>
                </c:pt>
                <c:pt idx="30">
                  <c:v>41949</c:v>
                </c:pt>
                <c:pt idx="31">
                  <c:v>41950</c:v>
                </c:pt>
                <c:pt idx="32">
                  <c:v>41953</c:v>
                </c:pt>
                <c:pt idx="33">
                  <c:v>41954</c:v>
                </c:pt>
                <c:pt idx="34">
                  <c:v>41955</c:v>
                </c:pt>
                <c:pt idx="35">
                  <c:v>41956</c:v>
                </c:pt>
                <c:pt idx="36">
                  <c:v>41957</c:v>
                </c:pt>
                <c:pt idx="37">
                  <c:v>41960</c:v>
                </c:pt>
                <c:pt idx="38">
                  <c:v>41961</c:v>
                </c:pt>
                <c:pt idx="39">
                  <c:v>41962</c:v>
                </c:pt>
                <c:pt idx="40">
                  <c:v>41963</c:v>
                </c:pt>
                <c:pt idx="41">
                  <c:v>41964</c:v>
                </c:pt>
                <c:pt idx="42">
                  <c:v>41967</c:v>
                </c:pt>
                <c:pt idx="43">
                  <c:v>41968</c:v>
                </c:pt>
                <c:pt idx="44">
                  <c:v>41969</c:v>
                </c:pt>
                <c:pt idx="45">
                  <c:v>41970</c:v>
                </c:pt>
                <c:pt idx="46">
                  <c:v>41971</c:v>
                </c:pt>
                <c:pt idx="47">
                  <c:v>41974</c:v>
                </c:pt>
                <c:pt idx="48">
                  <c:v>41975</c:v>
                </c:pt>
                <c:pt idx="49">
                  <c:v>41976</c:v>
                </c:pt>
                <c:pt idx="50">
                  <c:v>41977</c:v>
                </c:pt>
                <c:pt idx="51">
                  <c:v>41978</c:v>
                </c:pt>
                <c:pt idx="52">
                  <c:v>41981</c:v>
                </c:pt>
                <c:pt idx="53">
                  <c:v>41982</c:v>
                </c:pt>
                <c:pt idx="54">
                  <c:v>41983</c:v>
                </c:pt>
                <c:pt idx="55">
                  <c:v>41984</c:v>
                </c:pt>
                <c:pt idx="56">
                  <c:v>41985</c:v>
                </c:pt>
                <c:pt idx="57">
                  <c:v>41988</c:v>
                </c:pt>
                <c:pt idx="58">
                  <c:v>41989</c:v>
                </c:pt>
                <c:pt idx="59">
                  <c:v>41990</c:v>
                </c:pt>
                <c:pt idx="60">
                  <c:v>41991</c:v>
                </c:pt>
                <c:pt idx="61">
                  <c:v>41992</c:v>
                </c:pt>
                <c:pt idx="62">
                  <c:v>41995</c:v>
                </c:pt>
                <c:pt idx="63">
                  <c:v>41996</c:v>
                </c:pt>
                <c:pt idx="64">
                  <c:v>41997</c:v>
                </c:pt>
                <c:pt idx="65">
                  <c:v>41998</c:v>
                </c:pt>
                <c:pt idx="66">
                  <c:v>41999</c:v>
                </c:pt>
                <c:pt idx="67">
                  <c:v>42002</c:v>
                </c:pt>
                <c:pt idx="68">
                  <c:v>42003</c:v>
                </c:pt>
                <c:pt idx="69">
                  <c:v>42004</c:v>
                </c:pt>
                <c:pt idx="70">
                  <c:v>42005</c:v>
                </c:pt>
                <c:pt idx="71">
                  <c:v>42006</c:v>
                </c:pt>
                <c:pt idx="72">
                  <c:v>42009</c:v>
                </c:pt>
                <c:pt idx="73">
                  <c:v>42010</c:v>
                </c:pt>
                <c:pt idx="74">
                  <c:v>42011</c:v>
                </c:pt>
                <c:pt idx="75">
                  <c:v>42012</c:v>
                </c:pt>
                <c:pt idx="76">
                  <c:v>42013</c:v>
                </c:pt>
                <c:pt idx="77">
                  <c:v>42016</c:v>
                </c:pt>
                <c:pt idx="78">
                  <c:v>42017</c:v>
                </c:pt>
                <c:pt idx="79">
                  <c:v>42018</c:v>
                </c:pt>
                <c:pt idx="80">
                  <c:v>42019</c:v>
                </c:pt>
                <c:pt idx="81">
                  <c:v>42020</c:v>
                </c:pt>
                <c:pt idx="82">
                  <c:v>42023</c:v>
                </c:pt>
                <c:pt idx="83">
                  <c:v>42024</c:v>
                </c:pt>
                <c:pt idx="84">
                  <c:v>42025</c:v>
                </c:pt>
                <c:pt idx="85">
                  <c:v>42026</c:v>
                </c:pt>
                <c:pt idx="86">
                  <c:v>42027</c:v>
                </c:pt>
                <c:pt idx="87">
                  <c:v>42030</c:v>
                </c:pt>
                <c:pt idx="88">
                  <c:v>42031</c:v>
                </c:pt>
                <c:pt idx="89">
                  <c:v>42032</c:v>
                </c:pt>
                <c:pt idx="90">
                  <c:v>42033</c:v>
                </c:pt>
                <c:pt idx="91">
                  <c:v>42034</c:v>
                </c:pt>
                <c:pt idx="92">
                  <c:v>42037</c:v>
                </c:pt>
                <c:pt idx="93">
                  <c:v>42038</c:v>
                </c:pt>
                <c:pt idx="94">
                  <c:v>42039</c:v>
                </c:pt>
                <c:pt idx="95">
                  <c:v>42040</c:v>
                </c:pt>
                <c:pt idx="96">
                  <c:v>42041</c:v>
                </c:pt>
                <c:pt idx="97">
                  <c:v>42044</c:v>
                </c:pt>
                <c:pt idx="98">
                  <c:v>42045</c:v>
                </c:pt>
                <c:pt idx="99">
                  <c:v>42046</c:v>
                </c:pt>
                <c:pt idx="100">
                  <c:v>42047</c:v>
                </c:pt>
                <c:pt idx="101">
                  <c:v>42048</c:v>
                </c:pt>
                <c:pt idx="102">
                  <c:v>42051</c:v>
                </c:pt>
                <c:pt idx="103">
                  <c:v>42052</c:v>
                </c:pt>
                <c:pt idx="104">
                  <c:v>42053</c:v>
                </c:pt>
                <c:pt idx="105">
                  <c:v>42054</c:v>
                </c:pt>
                <c:pt idx="106">
                  <c:v>42055</c:v>
                </c:pt>
                <c:pt idx="107">
                  <c:v>42058</c:v>
                </c:pt>
                <c:pt idx="108">
                  <c:v>42059</c:v>
                </c:pt>
                <c:pt idx="109">
                  <c:v>42060</c:v>
                </c:pt>
                <c:pt idx="110">
                  <c:v>42061</c:v>
                </c:pt>
                <c:pt idx="111">
                  <c:v>42062</c:v>
                </c:pt>
                <c:pt idx="112">
                  <c:v>42065</c:v>
                </c:pt>
                <c:pt idx="113">
                  <c:v>42066</c:v>
                </c:pt>
                <c:pt idx="114">
                  <c:v>42067</c:v>
                </c:pt>
                <c:pt idx="115">
                  <c:v>42068</c:v>
                </c:pt>
                <c:pt idx="116">
                  <c:v>42069</c:v>
                </c:pt>
                <c:pt idx="117">
                  <c:v>42072</c:v>
                </c:pt>
                <c:pt idx="118">
                  <c:v>42073</c:v>
                </c:pt>
                <c:pt idx="119">
                  <c:v>42074</c:v>
                </c:pt>
                <c:pt idx="120">
                  <c:v>42075</c:v>
                </c:pt>
                <c:pt idx="121">
                  <c:v>42076</c:v>
                </c:pt>
                <c:pt idx="122">
                  <c:v>42079</c:v>
                </c:pt>
                <c:pt idx="123">
                  <c:v>42080</c:v>
                </c:pt>
                <c:pt idx="124">
                  <c:v>42081</c:v>
                </c:pt>
                <c:pt idx="125">
                  <c:v>42082</c:v>
                </c:pt>
                <c:pt idx="126">
                  <c:v>42083</c:v>
                </c:pt>
                <c:pt idx="127">
                  <c:v>42086</c:v>
                </c:pt>
                <c:pt idx="128">
                  <c:v>42087</c:v>
                </c:pt>
                <c:pt idx="129">
                  <c:v>42088</c:v>
                </c:pt>
                <c:pt idx="130">
                  <c:v>42089</c:v>
                </c:pt>
                <c:pt idx="131">
                  <c:v>42090</c:v>
                </c:pt>
                <c:pt idx="132">
                  <c:v>42093</c:v>
                </c:pt>
                <c:pt idx="133">
                  <c:v>42094</c:v>
                </c:pt>
                <c:pt idx="134">
                  <c:v>42095</c:v>
                </c:pt>
                <c:pt idx="135">
                  <c:v>42096</c:v>
                </c:pt>
                <c:pt idx="136">
                  <c:v>42097</c:v>
                </c:pt>
                <c:pt idx="137">
                  <c:v>42100</c:v>
                </c:pt>
                <c:pt idx="138">
                  <c:v>42101</c:v>
                </c:pt>
                <c:pt idx="139">
                  <c:v>42102</c:v>
                </c:pt>
                <c:pt idx="140">
                  <c:v>42103</c:v>
                </c:pt>
                <c:pt idx="141">
                  <c:v>42104</c:v>
                </c:pt>
                <c:pt idx="142">
                  <c:v>42107</c:v>
                </c:pt>
                <c:pt idx="143">
                  <c:v>42108</c:v>
                </c:pt>
                <c:pt idx="144">
                  <c:v>42109</c:v>
                </c:pt>
                <c:pt idx="145">
                  <c:v>42110</c:v>
                </c:pt>
                <c:pt idx="146">
                  <c:v>42111</c:v>
                </c:pt>
                <c:pt idx="147">
                  <c:v>42114</c:v>
                </c:pt>
                <c:pt idx="148">
                  <c:v>42115</c:v>
                </c:pt>
                <c:pt idx="149">
                  <c:v>42116</c:v>
                </c:pt>
                <c:pt idx="150">
                  <c:v>42117</c:v>
                </c:pt>
                <c:pt idx="151">
                  <c:v>42118</c:v>
                </c:pt>
                <c:pt idx="152">
                  <c:v>42121</c:v>
                </c:pt>
                <c:pt idx="153">
                  <c:v>42122</c:v>
                </c:pt>
                <c:pt idx="154">
                  <c:v>42123</c:v>
                </c:pt>
                <c:pt idx="155">
                  <c:v>42124</c:v>
                </c:pt>
                <c:pt idx="156">
                  <c:v>42125</c:v>
                </c:pt>
                <c:pt idx="157">
                  <c:v>42128</c:v>
                </c:pt>
                <c:pt idx="158">
                  <c:v>42129</c:v>
                </c:pt>
                <c:pt idx="159">
                  <c:v>42130</c:v>
                </c:pt>
                <c:pt idx="160">
                  <c:v>42131</c:v>
                </c:pt>
                <c:pt idx="161">
                  <c:v>42132</c:v>
                </c:pt>
                <c:pt idx="162">
                  <c:v>42135</c:v>
                </c:pt>
                <c:pt idx="163">
                  <c:v>42136</c:v>
                </c:pt>
                <c:pt idx="164">
                  <c:v>42137</c:v>
                </c:pt>
                <c:pt idx="165">
                  <c:v>42138</c:v>
                </c:pt>
                <c:pt idx="166">
                  <c:v>42139</c:v>
                </c:pt>
                <c:pt idx="167">
                  <c:v>42142</c:v>
                </c:pt>
                <c:pt idx="168">
                  <c:v>42143</c:v>
                </c:pt>
                <c:pt idx="169">
                  <c:v>42144</c:v>
                </c:pt>
                <c:pt idx="170">
                  <c:v>42145</c:v>
                </c:pt>
                <c:pt idx="171">
                  <c:v>42146</c:v>
                </c:pt>
                <c:pt idx="172">
                  <c:v>42149</c:v>
                </c:pt>
                <c:pt idx="173">
                  <c:v>42150</c:v>
                </c:pt>
                <c:pt idx="174">
                  <c:v>42151</c:v>
                </c:pt>
                <c:pt idx="175">
                  <c:v>42152</c:v>
                </c:pt>
                <c:pt idx="176">
                  <c:v>42153</c:v>
                </c:pt>
                <c:pt idx="177">
                  <c:v>42156</c:v>
                </c:pt>
                <c:pt idx="178">
                  <c:v>42157</c:v>
                </c:pt>
                <c:pt idx="179">
                  <c:v>42158</c:v>
                </c:pt>
                <c:pt idx="180">
                  <c:v>42159</c:v>
                </c:pt>
                <c:pt idx="181">
                  <c:v>42160</c:v>
                </c:pt>
                <c:pt idx="182">
                  <c:v>42163</c:v>
                </c:pt>
                <c:pt idx="183">
                  <c:v>42164</c:v>
                </c:pt>
                <c:pt idx="184">
                  <c:v>42165</c:v>
                </c:pt>
                <c:pt idx="185">
                  <c:v>42166</c:v>
                </c:pt>
                <c:pt idx="186">
                  <c:v>42167</c:v>
                </c:pt>
                <c:pt idx="187">
                  <c:v>42170</c:v>
                </c:pt>
                <c:pt idx="188">
                  <c:v>42171</c:v>
                </c:pt>
                <c:pt idx="189">
                  <c:v>42172</c:v>
                </c:pt>
                <c:pt idx="190">
                  <c:v>42173</c:v>
                </c:pt>
                <c:pt idx="191">
                  <c:v>42174</c:v>
                </c:pt>
                <c:pt idx="192">
                  <c:v>42177</c:v>
                </c:pt>
                <c:pt idx="193">
                  <c:v>42178</c:v>
                </c:pt>
                <c:pt idx="194">
                  <c:v>42179</c:v>
                </c:pt>
                <c:pt idx="195">
                  <c:v>42180</c:v>
                </c:pt>
                <c:pt idx="196">
                  <c:v>42181</c:v>
                </c:pt>
                <c:pt idx="197">
                  <c:v>42184</c:v>
                </c:pt>
                <c:pt idx="198">
                  <c:v>42185</c:v>
                </c:pt>
                <c:pt idx="199">
                  <c:v>42186</c:v>
                </c:pt>
                <c:pt idx="200">
                  <c:v>42187</c:v>
                </c:pt>
                <c:pt idx="201">
                  <c:v>42188</c:v>
                </c:pt>
                <c:pt idx="202">
                  <c:v>42191</c:v>
                </c:pt>
                <c:pt idx="203">
                  <c:v>42192</c:v>
                </c:pt>
                <c:pt idx="204">
                  <c:v>42193</c:v>
                </c:pt>
                <c:pt idx="205">
                  <c:v>42194</c:v>
                </c:pt>
                <c:pt idx="206">
                  <c:v>42195</c:v>
                </c:pt>
                <c:pt idx="207">
                  <c:v>42198</c:v>
                </c:pt>
                <c:pt idx="208">
                  <c:v>42199</c:v>
                </c:pt>
                <c:pt idx="209">
                  <c:v>42200</c:v>
                </c:pt>
                <c:pt idx="210">
                  <c:v>42201</c:v>
                </c:pt>
                <c:pt idx="211">
                  <c:v>42202</c:v>
                </c:pt>
                <c:pt idx="212">
                  <c:v>42205</c:v>
                </c:pt>
                <c:pt idx="213">
                  <c:v>42206</c:v>
                </c:pt>
                <c:pt idx="214">
                  <c:v>42207</c:v>
                </c:pt>
                <c:pt idx="215">
                  <c:v>42208</c:v>
                </c:pt>
                <c:pt idx="216">
                  <c:v>42209</c:v>
                </c:pt>
                <c:pt idx="217">
                  <c:v>42212</c:v>
                </c:pt>
                <c:pt idx="218">
                  <c:v>42213</c:v>
                </c:pt>
                <c:pt idx="219">
                  <c:v>42214</c:v>
                </c:pt>
                <c:pt idx="220">
                  <c:v>42215</c:v>
                </c:pt>
                <c:pt idx="221">
                  <c:v>42216</c:v>
                </c:pt>
                <c:pt idx="222">
                  <c:v>42219</c:v>
                </c:pt>
                <c:pt idx="223">
                  <c:v>42220</c:v>
                </c:pt>
                <c:pt idx="224">
                  <c:v>42221</c:v>
                </c:pt>
                <c:pt idx="225">
                  <c:v>42222</c:v>
                </c:pt>
                <c:pt idx="226">
                  <c:v>42223</c:v>
                </c:pt>
                <c:pt idx="227">
                  <c:v>42226</c:v>
                </c:pt>
                <c:pt idx="228">
                  <c:v>42227</c:v>
                </c:pt>
                <c:pt idx="229">
                  <c:v>42228</c:v>
                </c:pt>
                <c:pt idx="230">
                  <c:v>42229</c:v>
                </c:pt>
                <c:pt idx="231">
                  <c:v>42230</c:v>
                </c:pt>
                <c:pt idx="232">
                  <c:v>42233</c:v>
                </c:pt>
                <c:pt idx="233">
                  <c:v>42234</c:v>
                </c:pt>
                <c:pt idx="234">
                  <c:v>42235</c:v>
                </c:pt>
                <c:pt idx="235">
                  <c:v>42236</c:v>
                </c:pt>
                <c:pt idx="236">
                  <c:v>42237</c:v>
                </c:pt>
                <c:pt idx="237">
                  <c:v>42240</c:v>
                </c:pt>
                <c:pt idx="238">
                  <c:v>42241</c:v>
                </c:pt>
                <c:pt idx="239">
                  <c:v>42242</c:v>
                </c:pt>
                <c:pt idx="240">
                  <c:v>42243</c:v>
                </c:pt>
                <c:pt idx="241">
                  <c:v>42244</c:v>
                </c:pt>
                <c:pt idx="242">
                  <c:v>42247</c:v>
                </c:pt>
                <c:pt idx="243">
                  <c:v>42248</c:v>
                </c:pt>
                <c:pt idx="244">
                  <c:v>42249</c:v>
                </c:pt>
                <c:pt idx="245">
                  <c:v>42250</c:v>
                </c:pt>
                <c:pt idx="246">
                  <c:v>42251</c:v>
                </c:pt>
                <c:pt idx="247">
                  <c:v>42254</c:v>
                </c:pt>
                <c:pt idx="248">
                  <c:v>42255</c:v>
                </c:pt>
                <c:pt idx="249">
                  <c:v>42256</c:v>
                </c:pt>
                <c:pt idx="250">
                  <c:v>42257</c:v>
                </c:pt>
                <c:pt idx="251">
                  <c:v>42258</c:v>
                </c:pt>
                <c:pt idx="252">
                  <c:v>42261</c:v>
                </c:pt>
                <c:pt idx="253">
                  <c:v>42262</c:v>
                </c:pt>
                <c:pt idx="254">
                  <c:v>42263</c:v>
                </c:pt>
                <c:pt idx="255">
                  <c:v>42264</c:v>
                </c:pt>
                <c:pt idx="256">
                  <c:v>42265</c:v>
                </c:pt>
                <c:pt idx="257">
                  <c:v>42268</c:v>
                </c:pt>
                <c:pt idx="258">
                  <c:v>42269</c:v>
                </c:pt>
                <c:pt idx="259">
                  <c:v>42270</c:v>
                </c:pt>
                <c:pt idx="260">
                  <c:v>42271</c:v>
                </c:pt>
                <c:pt idx="261">
                  <c:v>42272</c:v>
                </c:pt>
                <c:pt idx="262">
                  <c:v>42275</c:v>
                </c:pt>
                <c:pt idx="263">
                  <c:v>42276</c:v>
                </c:pt>
                <c:pt idx="264">
                  <c:v>42277</c:v>
                </c:pt>
                <c:pt idx="265">
                  <c:v>42278</c:v>
                </c:pt>
                <c:pt idx="266">
                  <c:v>42279</c:v>
                </c:pt>
                <c:pt idx="267">
                  <c:v>42282</c:v>
                </c:pt>
                <c:pt idx="268">
                  <c:v>42283</c:v>
                </c:pt>
                <c:pt idx="269">
                  <c:v>42284</c:v>
                </c:pt>
                <c:pt idx="270">
                  <c:v>42285</c:v>
                </c:pt>
                <c:pt idx="271">
                  <c:v>42286</c:v>
                </c:pt>
                <c:pt idx="272">
                  <c:v>42289</c:v>
                </c:pt>
                <c:pt idx="273">
                  <c:v>42290</c:v>
                </c:pt>
                <c:pt idx="274">
                  <c:v>42291</c:v>
                </c:pt>
                <c:pt idx="275">
                  <c:v>42292</c:v>
                </c:pt>
                <c:pt idx="276">
                  <c:v>42293</c:v>
                </c:pt>
                <c:pt idx="277">
                  <c:v>42296</c:v>
                </c:pt>
                <c:pt idx="278">
                  <c:v>42297</c:v>
                </c:pt>
                <c:pt idx="279">
                  <c:v>42298</c:v>
                </c:pt>
                <c:pt idx="280">
                  <c:v>42299</c:v>
                </c:pt>
                <c:pt idx="281">
                  <c:v>42300</c:v>
                </c:pt>
                <c:pt idx="282">
                  <c:v>42303</c:v>
                </c:pt>
                <c:pt idx="283">
                  <c:v>42304</c:v>
                </c:pt>
                <c:pt idx="284">
                  <c:v>42305</c:v>
                </c:pt>
                <c:pt idx="285">
                  <c:v>42306</c:v>
                </c:pt>
                <c:pt idx="286">
                  <c:v>42307</c:v>
                </c:pt>
                <c:pt idx="287">
                  <c:v>42310</c:v>
                </c:pt>
                <c:pt idx="288">
                  <c:v>42311</c:v>
                </c:pt>
                <c:pt idx="289">
                  <c:v>42312</c:v>
                </c:pt>
                <c:pt idx="290">
                  <c:v>42313</c:v>
                </c:pt>
                <c:pt idx="291">
                  <c:v>42314</c:v>
                </c:pt>
                <c:pt idx="292">
                  <c:v>42317</c:v>
                </c:pt>
                <c:pt idx="293">
                  <c:v>42318</c:v>
                </c:pt>
                <c:pt idx="294">
                  <c:v>42319</c:v>
                </c:pt>
                <c:pt idx="295">
                  <c:v>42320</c:v>
                </c:pt>
                <c:pt idx="296">
                  <c:v>42321</c:v>
                </c:pt>
                <c:pt idx="297">
                  <c:v>42324</c:v>
                </c:pt>
                <c:pt idx="298">
                  <c:v>42325</c:v>
                </c:pt>
                <c:pt idx="299">
                  <c:v>42326</c:v>
                </c:pt>
                <c:pt idx="300">
                  <c:v>42327</c:v>
                </c:pt>
                <c:pt idx="301">
                  <c:v>42328</c:v>
                </c:pt>
                <c:pt idx="302">
                  <c:v>42331</c:v>
                </c:pt>
                <c:pt idx="303">
                  <c:v>42332</c:v>
                </c:pt>
                <c:pt idx="304">
                  <c:v>42333</c:v>
                </c:pt>
                <c:pt idx="305">
                  <c:v>42334</c:v>
                </c:pt>
                <c:pt idx="306">
                  <c:v>42335</c:v>
                </c:pt>
                <c:pt idx="307">
                  <c:v>42338</c:v>
                </c:pt>
                <c:pt idx="308">
                  <c:v>42339</c:v>
                </c:pt>
                <c:pt idx="309">
                  <c:v>42340</c:v>
                </c:pt>
                <c:pt idx="310">
                  <c:v>42341</c:v>
                </c:pt>
                <c:pt idx="311">
                  <c:v>42342</c:v>
                </c:pt>
                <c:pt idx="312">
                  <c:v>42345</c:v>
                </c:pt>
                <c:pt idx="313">
                  <c:v>42346</c:v>
                </c:pt>
                <c:pt idx="314">
                  <c:v>42347</c:v>
                </c:pt>
                <c:pt idx="315">
                  <c:v>42348</c:v>
                </c:pt>
                <c:pt idx="316">
                  <c:v>42349</c:v>
                </c:pt>
                <c:pt idx="317">
                  <c:v>42352</c:v>
                </c:pt>
                <c:pt idx="318">
                  <c:v>42353</c:v>
                </c:pt>
                <c:pt idx="319">
                  <c:v>42354</c:v>
                </c:pt>
                <c:pt idx="320">
                  <c:v>42355</c:v>
                </c:pt>
                <c:pt idx="321">
                  <c:v>42356</c:v>
                </c:pt>
                <c:pt idx="322">
                  <c:v>42359</c:v>
                </c:pt>
                <c:pt idx="323">
                  <c:v>42360</c:v>
                </c:pt>
                <c:pt idx="324">
                  <c:v>42361</c:v>
                </c:pt>
                <c:pt idx="325">
                  <c:v>42362</c:v>
                </c:pt>
                <c:pt idx="326">
                  <c:v>42363</c:v>
                </c:pt>
                <c:pt idx="327">
                  <c:v>42366</c:v>
                </c:pt>
                <c:pt idx="328">
                  <c:v>42367</c:v>
                </c:pt>
                <c:pt idx="329">
                  <c:v>42368</c:v>
                </c:pt>
                <c:pt idx="330">
                  <c:v>42369</c:v>
                </c:pt>
                <c:pt idx="331">
                  <c:v>42370</c:v>
                </c:pt>
                <c:pt idx="332">
                  <c:v>42373</c:v>
                </c:pt>
                <c:pt idx="333">
                  <c:v>42374</c:v>
                </c:pt>
                <c:pt idx="334">
                  <c:v>42375</c:v>
                </c:pt>
                <c:pt idx="335">
                  <c:v>42376</c:v>
                </c:pt>
                <c:pt idx="336">
                  <c:v>42377</c:v>
                </c:pt>
                <c:pt idx="337">
                  <c:v>42380</c:v>
                </c:pt>
                <c:pt idx="338">
                  <c:v>42381</c:v>
                </c:pt>
                <c:pt idx="339">
                  <c:v>42382</c:v>
                </c:pt>
                <c:pt idx="340">
                  <c:v>42383</c:v>
                </c:pt>
                <c:pt idx="341">
                  <c:v>42384</c:v>
                </c:pt>
                <c:pt idx="342">
                  <c:v>42387</c:v>
                </c:pt>
                <c:pt idx="343">
                  <c:v>42388</c:v>
                </c:pt>
                <c:pt idx="344">
                  <c:v>42389</c:v>
                </c:pt>
                <c:pt idx="345">
                  <c:v>42390</c:v>
                </c:pt>
                <c:pt idx="346">
                  <c:v>42391</c:v>
                </c:pt>
                <c:pt idx="347">
                  <c:v>42394</c:v>
                </c:pt>
                <c:pt idx="348">
                  <c:v>42395</c:v>
                </c:pt>
                <c:pt idx="349">
                  <c:v>42396</c:v>
                </c:pt>
                <c:pt idx="350">
                  <c:v>42397</c:v>
                </c:pt>
                <c:pt idx="351">
                  <c:v>42398</c:v>
                </c:pt>
                <c:pt idx="352">
                  <c:v>42401</c:v>
                </c:pt>
                <c:pt idx="353">
                  <c:v>42402</c:v>
                </c:pt>
                <c:pt idx="354">
                  <c:v>42403</c:v>
                </c:pt>
                <c:pt idx="355">
                  <c:v>42404</c:v>
                </c:pt>
                <c:pt idx="356">
                  <c:v>42405</c:v>
                </c:pt>
                <c:pt idx="357">
                  <c:v>42408</c:v>
                </c:pt>
                <c:pt idx="358">
                  <c:v>42409</c:v>
                </c:pt>
                <c:pt idx="359">
                  <c:v>42410</c:v>
                </c:pt>
                <c:pt idx="360">
                  <c:v>42411</c:v>
                </c:pt>
                <c:pt idx="361">
                  <c:v>42412</c:v>
                </c:pt>
                <c:pt idx="362">
                  <c:v>42415</c:v>
                </c:pt>
                <c:pt idx="363">
                  <c:v>42416</c:v>
                </c:pt>
                <c:pt idx="364">
                  <c:v>42417</c:v>
                </c:pt>
                <c:pt idx="365">
                  <c:v>42418</c:v>
                </c:pt>
                <c:pt idx="366">
                  <c:v>42419</c:v>
                </c:pt>
                <c:pt idx="367">
                  <c:v>42422</c:v>
                </c:pt>
                <c:pt idx="368">
                  <c:v>42423</c:v>
                </c:pt>
                <c:pt idx="369">
                  <c:v>42424</c:v>
                </c:pt>
                <c:pt idx="370">
                  <c:v>42425</c:v>
                </c:pt>
                <c:pt idx="371">
                  <c:v>42426</c:v>
                </c:pt>
                <c:pt idx="372">
                  <c:v>42429</c:v>
                </c:pt>
                <c:pt idx="373">
                  <c:v>42430</c:v>
                </c:pt>
                <c:pt idx="374">
                  <c:v>42431</c:v>
                </c:pt>
                <c:pt idx="375">
                  <c:v>42432</c:v>
                </c:pt>
                <c:pt idx="376">
                  <c:v>42433</c:v>
                </c:pt>
                <c:pt idx="377">
                  <c:v>42436</c:v>
                </c:pt>
                <c:pt idx="378">
                  <c:v>42437</c:v>
                </c:pt>
                <c:pt idx="379">
                  <c:v>42438</c:v>
                </c:pt>
                <c:pt idx="380">
                  <c:v>42439</c:v>
                </c:pt>
                <c:pt idx="381">
                  <c:v>42440</c:v>
                </c:pt>
                <c:pt idx="382">
                  <c:v>42443</c:v>
                </c:pt>
                <c:pt idx="383">
                  <c:v>42444</c:v>
                </c:pt>
                <c:pt idx="384">
                  <c:v>42445</c:v>
                </c:pt>
                <c:pt idx="385">
                  <c:v>42446</c:v>
                </c:pt>
                <c:pt idx="386">
                  <c:v>42447</c:v>
                </c:pt>
                <c:pt idx="387">
                  <c:v>42450</c:v>
                </c:pt>
                <c:pt idx="388">
                  <c:v>42451</c:v>
                </c:pt>
                <c:pt idx="389">
                  <c:v>42452</c:v>
                </c:pt>
                <c:pt idx="390">
                  <c:v>42453</c:v>
                </c:pt>
                <c:pt idx="391">
                  <c:v>42454</c:v>
                </c:pt>
                <c:pt idx="392">
                  <c:v>42457</c:v>
                </c:pt>
                <c:pt idx="393">
                  <c:v>42458</c:v>
                </c:pt>
                <c:pt idx="394">
                  <c:v>42459</c:v>
                </c:pt>
                <c:pt idx="395">
                  <c:v>42460</c:v>
                </c:pt>
                <c:pt idx="396">
                  <c:v>42461</c:v>
                </c:pt>
                <c:pt idx="397">
                  <c:v>42464</c:v>
                </c:pt>
                <c:pt idx="398">
                  <c:v>42465</c:v>
                </c:pt>
                <c:pt idx="399">
                  <c:v>42466</c:v>
                </c:pt>
                <c:pt idx="400">
                  <c:v>42467</c:v>
                </c:pt>
                <c:pt idx="401">
                  <c:v>42468</c:v>
                </c:pt>
                <c:pt idx="402">
                  <c:v>42471</c:v>
                </c:pt>
                <c:pt idx="403">
                  <c:v>42472</c:v>
                </c:pt>
                <c:pt idx="404">
                  <c:v>42473</c:v>
                </c:pt>
                <c:pt idx="405">
                  <c:v>42474</c:v>
                </c:pt>
                <c:pt idx="406">
                  <c:v>42475</c:v>
                </c:pt>
                <c:pt idx="407">
                  <c:v>42478</c:v>
                </c:pt>
                <c:pt idx="408">
                  <c:v>42479</c:v>
                </c:pt>
                <c:pt idx="409">
                  <c:v>42480</c:v>
                </c:pt>
                <c:pt idx="410">
                  <c:v>42481</c:v>
                </c:pt>
                <c:pt idx="411">
                  <c:v>42482</c:v>
                </c:pt>
                <c:pt idx="412">
                  <c:v>42485</c:v>
                </c:pt>
                <c:pt idx="413">
                  <c:v>42486</c:v>
                </c:pt>
                <c:pt idx="414">
                  <c:v>42487</c:v>
                </c:pt>
                <c:pt idx="415">
                  <c:v>42488</c:v>
                </c:pt>
                <c:pt idx="416">
                  <c:v>42489</c:v>
                </c:pt>
                <c:pt idx="417">
                  <c:v>42492</c:v>
                </c:pt>
                <c:pt idx="418">
                  <c:v>42493</c:v>
                </c:pt>
                <c:pt idx="419">
                  <c:v>42494</c:v>
                </c:pt>
                <c:pt idx="420">
                  <c:v>42495</c:v>
                </c:pt>
                <c:pt idx="421">
                  <c:v>42496</c:v>
                </c:pt>
                <c:pt idx="422">
                  <c:v>42499</c:v>
                </c:pt>
                <c:pt idx="423">
                  <c:v>42500</c:v>
                </c:pt>
                <c:pt idx="424">
                  <c:v>42501</c:v>
                </c:pt>
                <c:pt idx="425">
                  <c:v>42502</c:v>
                </c:pt>
                <c:pt idx="426">
                  <c:v>42503</c:v>
                </c:pt>
                <c:pt idx="427">
                  <c:v>42506</c:v>
                </c:pt>
                <c:pt idx="428">
                  <c:v>42507</c:v>
                </c:pt>
                <c:pt idx="429">
                  <c:v>42508</c:v>
                </c:pt>
                <c:pt idx="430">
                  <c:v>42509</c:v>
                </c:pt>
                <c:pt idx="431">
                  <c:v>42510</c:v>
                </c:pt>
                <c:pt idx="432">
                  <c:v>42513</c:v>
                </c:pt>
                <c:pt idx="433">
                  <c:v>42514</c:v>
                </c:pt>
                <c:pt idx="434">
                  <c:v>42515</c:v>
                </c:pt>
                <c:pt idx="435">
                  <c:v>42516</c:v>
                </c:pt>
                <c:pt idx="436">
                  <c:v>42517</c:v>
                </c:pt>
                <c:pt idx="437">
                  <c:v>42520</c:v>
                </c:pt>
                <c:pt idx="438">
                  <c:v>42521</c:v>
                </c:pt>
                <c:pt idx="439">
                  <c:v>42522</c:v>
                </c:pt>
                <c:pt idx="440">
                  <c:v>42523</c:v>
                </c:pt>
                <c:pt idx="441">
                  <c:v>42524</c:v>
                </c:pt>
                <c:pt idx="442">
                  <c:v>42527</c:v>
                </c:pt>
                <c:pt idx="443">
                  <c:v>42528</c:v>
                </c:pt>
                <c:pt idx="444">
                  <c:v>42529</c:v>
                </c:pt>
                <c:pt idx="445">
                  <c:v>42530</c:v>
                </c:pt>
                <c:pt idx="446">
                  <c:v>42531</c:v>
                </c:pt>
                <c:pt idx="447">
                  <c:v>42534</c:v>
                </c:pt>
                <c:pt idx="448">
                  <c:v>42535</c:v>
                </c:pt>
                <c:pt idx="449">
                  <c:v>42536</c:v>
                </c:pt>
                <c:pt idx="450">
                  <c:v>42537</c:v>
                </c:pt>
                <c:pt idx="451">
                  <c:v>42538</c:v>
                </c:pt>
                <c:pt idx="452">
                  <c:v>42541</c:v>
                </c:pt>
                <c:pt idx="453">
                  <c:v>42542</c:v>
                </c:pt>
                <c:pt idx="454">
                  <c:v>42543</c:v>
                </c:pt>
                <c:pt idx="455">
                  <c:v>42544</c:v>
                </c:pt>
                <c:pt idx="456">
                  <c:v>42545</c:v>
                </c:pt>
                <c:pt idx="457">
                  <c:v>42548</c:v>
                </c:pt>
                <c:pt idx="458">
                  <c:v>42549</c:v>
                </c:pt>
                <c:pt idx="459">
                  <c:v>42550</c:v>
                </c:pt>
                <c:pt idx="460">
                  <c:v>42551</c:v>
                </c:pt>
                <c:pt idx="461">
                  <c:v>42552</c:v>
                </c:pt>
                <c:pt idx="462">
                  <c:v>42555</c:v>
                </c:pt>
                <c:pt idx="463">
                  <c:v>42556</c:v>
                </c:pt>
                <c:pt idx="464">
                  <c:v>42557</c:v>
                </c:pt>
                <c:pt idx="465">
                  <c:v>42558</c:v>
                </c:pt>
                <c:pt idx="466">
                  <c:v>42559</c:v>
                </c:pt>
                <c:pt idx="467">
                  <c:v>42562</c:v>
                </c:pt>
                <c:pt idx="468">
                  <c:v>42563</c:v>
                </c:pt>
                <c:pt idx="469">
                  <c:v>42564</c:v>
                </c:pt>
                <c:pt idx="470">
                  <c:v>42565</c:v>
                </c:pt>
                <c:pt idx="471">
                  <c:v>42566</c:v>
                </c:pt>
                <c:pt idx="472">
                  <c:v>42569</c:v>
                </c:pt>
                <c:pt idx="473">
                  <c:v>42570</c:v>
                </c:pt>
                <c:pt idx="474">
                  <c:v>42571</c:v>
                </c:pt>
                <c:pt idx="475">
                  <c:v>42572</c:v>
                </c:pt>
                <c:pt idx="476">
                  <c:v>42573</c:v>
                </c:pt>
                <c:pt idx="477">
                  <c:v>42576</c:v>
                </c:pt>
                <c:pt idx="478">
                  <c:v>42577</c:v>
                </c:pt>
                <c:pt idx="479">
                  <c:v>42578</c:v>
                </c:pt>
                <c:pt idx="480">
                  <c:v>42579</c:v>
                </c:pt>
                <c:pt idx="481">
                  <c:v>42580</c:v>
                </c:pt>
                <c:pt idx="482">
                  <c:v>42583</c:v>
                </c:pt>
                <c:pt idx="483">
                  <c:v>42584</c:v>
                </c:pt>
                <c:pt idx="484">
                  <c:v>42585</c:v>
                </c:pt>
                <c:pt idx="485">
                  <c:v>42586</c:v>
                </c:pt>
                <c:pt idx="486">
                  <c:v>42587</c:v>
                </c:pt>
                <c:pt idx="487">
                  <c:v>42590</c:v>
                </c:pt>
                <c:pt idx="488">
                  <c:v>42591</c:v>
                </c:pt>
                <c:pt idx="489">
                  <c:v>42592</c:v>
                </c:pt>
                <c:pt idx="490">
                  <c:v>42593</c:v>
                </c:pt>
              </c:numCache>
            </c:numRef>
          </c:cat>
          <c:val>
            <c:numRef>
              <c:f>HIST.!$C$13:$C$503</c:f>
              <c:numCache>
                <c:formatCode>#,##0.00</c:formatCode>
                <c:ptCount val="491"/>
                <c:pt idx="0">
                  <c:v>100</c:v>
                </c:pt>
                <c:pt idx="1">
                  <c:v>100.04074107</c:v>
                </c:pt>
                <c:pt idx="2">
                  <c:v>100.08149878</c:v>
                </c:pt>
                <c:pt idx="3">
                  <c:v>100.12227310999999</c:v>
                </c:pt>
                <c:pt idx="4">
                  <c:v>100.16306408</c:v>
                </c:pt>
                <c:pt idx="5">
                  <c:v>100.20387168000001</c:v>
                </c:pt>
                <c:pt idx="6">
                  <c:v>100.24469591</c:v>
                </c:pt>
                <c:pt idx="7">
                  <c:v>100.28553678</c:v>
                </c:pt>
                <c:pt idx="8">
                  <c:v>100.3265021</c:v>
                </c:pt>
                <c:pt idx="9">
                  <c:v>100.36748405</c:v>
                </c:pt>
                <c:pt idx="10">
                  <c:v>100.40848291</c:v>
                </c:pt>
                <c:pt idx="11">
                  <c:v>100.4494984</c:v>
                </c:pt>
                <c:pt idx="12">
                  <c:v>100.4904227</c:v>
                </c:pt>
                <c:pt idx="13">
                  <c:v>100.53147173000001</c:v>
                </c:pt>
                <c:pt idx="14">
                  <c:v>100.57242929</c:v>
                </c:pt>
                <c:pt idx="15">
                  <c:v>100.61351186</c:v>
                </c:pt>
                <c:pt idx="16">
                  <c:v>100.65461107</c:v>
                </c:pt>
                <c:pt idx="17">
                  <c:v>100.69572718000001</c:v>
                </c:pt>
                <c:pt idx="18">
                  <c:v>100.73685992</c:v>
                </c:pt>
                <c:pt idx="19">
                  <c:v>100.77800958</c:v>
                </c:pt>
                <c:pt idx="20">
                  <c:v>100.81917614</c:v>
                </c:pt>
                <c:pt idx="21">
                  <c:v>100.86035932999999</c:v>
                </c:pt>
                <c:pt idx="22">
                  <c:v>100.90155943000001</c:v>
                </c:pt>
                <c:pt idx="23">
                  <c:v>100.94277644</c:v>
                </c:pt>
                <c:pt idx="24">
                  <c:v>100.98401008</c:v>
                </c:pt>
                <c:pt idx="25">
                  <c:v>101.02616399</c:v>
                </c:pt>
                <c:pt idx="26">
                  <c:v>101.06822698000001</c:v>
                </c:pt>
                <c:pt idx="27">
                  <c:v>101.11030744</c:v>
                </c:pt>
                <c:pt idx="28">
                  <c:v>101.15240563</c:v>
                </c:pt>
                <c:pt idx="29">
                  <c:v>101.19462967</c:v>
                </c:pt>
                <c:pt idx="30">
                  <c:v>101.23687145</c:v>
                </c:pt>
                <c:pt idx="31">
                  <c:v>101.2791307</c:v>
                </c:pt>
                <c:pt idx="32">
                  <c:v>101.32140767999999</c:v>
                </c:pt>
                <c:pt idx="33">
                  <c:v>101.36370239999999</c:v>
                </c:pt>
                <c:pt idx="34">
                  <c:v>101.40601459</c:v>
                </c:pt>
                <c:pt idx="35">
                  <c:v>101.44834451</c:v>
                </c:pt>
                <c:pt idx="36">
                  <c:v>101.49069218</c:v>
                </c:pt>
                <c:pt idx="37">
                  <c:v>101.53305759</c:v>
                </c:pt>
                <c:pt idx="38">
                  <c:v>101.57544046</c:v>
                </c:pt>
                <c:pt idx="39">
                  <c:v>101.61784107</c:v>
                </c:pt>
                <c:pt idx="40">
                  <c:v>101.66025942</c:v>
                </c:pt>
                <c:pt idx="41">
                  <c:v>101.70269551</c:v>
                </c:pt>
                <c:pt idx="42">
                  <c:v>101.74514934</c:v>
                </c:pt>
                <c:pt idx="43">
                  <c:v>101.78762091</c:v>
                </c:pt>
                <c:pt idx="44">
                  <c:v>101.83011021999999</c:v>
                </c:pt>
                <c:pt idx="45">
                  <c:v>101.87261727000001</c:v>
                </c:pt>
                <c:pt idx="46">
                  <c:v>101.91503283999999</c:v>
                </c:pt>
                <c:pt idx="47">
                  <c:v>101.95746588999999</c:v>
                </c:pt>
                <c:pt idx="48">
                  <c:v>101.99991667</c:v>
                </c:pt>
                <c:pt idx="49">
                  <c:v>102.0424944</c:v>
                </c:pt>
                <c:pt idx="50">
                  <c:v>102.08690935</c:v>
                </c:pt>
                <c:pt idx="51">
                  <c:v>102.13134341999999</c:v>
                </c:pt>
                <c:pt idx="52">
                  <c:v>102.17579689999999</c:v>
                </c:pt>
                <c:pt idx="53">
                  <c:v>102.22019716</c:v>
                </c:pt>
                <c:pt idx="54">
                  <c:v>102.26461654000001</c:v>
                </c:pt>
                <c:pt idx="55">
                  <c:v>102.30912795</c:v>
                </c:pt>
                <c:pt idx="56">
                  <c:v>102.35365876</c:v>
                </c:pt>
                <c:pt idx="57">
                  <c:v>102.39820898000001</c:v>
                </c:pt>
                <c:pt idx="58">
                  <c:v>102.4427786</c:v>
                </c:pt>
                <c:pt idx="59">
                  <c:v>102.4873679</c:v>
                </c:pt>
                <c:pt idx="60">
                  <c:v>102.53197632</c:v>
                </c:pt>
                <c:pt idx="61">
                  <c:v>102.57660414999999</c:v>
                </c:pt>
                <c:pt idx="62">
                  <c:v>102.62125138</c:v>
                </c:pt>
                <c:pt idx="63">
                  <c:v>102.66584512</c:v>
                </c:pt>
                <c:pt idx="64">
                  <c:v>102.71045826</c:v>
                </c:pt>
                <c:pt idx="66">
                  <c:v>102.75509052</c:v>
                </c:pt>
                <c:pt idx="67">
                  <c:v>102.79981565</c:v>
                </c:pt>
                <c:pt idx="68">
                  <c:v>102.84448698999999</c:v>
                </c:pt>
                <c:pt idx="69">
                  <c:v>102.88917773999999</c:v>
                </c:pt>
                <c:pt idx="71">
                  <c:v>102.9338879</c:v>
                </c:pt>
                <c:pt idx="72">
                  <c:v>102.97861746</c:v>
                </c:pt>
                <c:pt idx="73">
                  <c:v>103.02336642</c:v>
                </c:pt>
                <c:pt idx="74">
                  <c:v>103.06813477999999</c:v>
                </c:pt>
                <c:pt idx="75">
                  <c:v>103.11292283</c:v>
                </c:pt>
                <c:pt idx="76">
                  <c:v>103.15773028</c:v>
                </c:pt>
                <c:pt idx="77">
                  <c:v>103.20255713</c:v>
                </c:pt>
                <c:pt idx="78">
                  <c:v>103.24740337999999</c:v>
                </c:pt>
                <c:pt idx="79">
                  <c:v>103.29226932</c:v>
                </c:pt>
                <c:pt idx="80">
                  <c:v>103.33715466</c:v>
                </c:pt>
                <c:pt idx="81">
                  <c:v>103.3820594</c:v>
                </c:pt>
                <c:pt idx="82">
                  <c:v>103.42698382</c:v>
                </c:pt>
                <c:pt idx="83">
                  <c:v>103.47192765</c:v>
                </c:pt>
                <c:pt idx="84">
                  <c:v>103.51689115000001</c:v>
                </c:pt>
                <c:pt idx="85">
                  <c:v>103.56378501</c:v>
                </c:pt>
                <c:pt idx="86">
                  <c:v>103.61066334</c:v>
                </c:pt>
                <c:pt idx="87">
                  <c:v>103.65756302</c:v>
                </c:pt>
                <c:pt idx="88">
                  <c:v>103.70448404</c:v>
                </c:pt>
                <c:pt idx="89">
                  <c:v>103.75142613</c:v>
                </c:pt>
                <c:pt idx="90">
                  <c:v>103.79838956</c:v>
                </c:pt>
                <c:pt idx="91">
                  <c:v>103.84537433</c:v>
                </c:pt>
                <c:pt idx="92">
                  <c:v>103.89238017</c:v>
                </c:pt>
                <c:pt idx="93">
                  <c:v>103.93944422</c:v>
                </c:pt>
                <c:pt idx="94">
                  <c:v>103.98652962</c:v>
                </c:pt>
                <c:pt idx="95">
                  <c:v>104.03363634999999</c:v>
                </c:pt>
                <c:pt idx="96">
                  <c:v>104.08076443</c:v>
                </c:pt>
                <c:pt idx="97">
                  <c:v>104.12791386000001</c:v>
                </c:pt>
                <c:pt idx="98">
                  <c:v>104.17508463</c:v>
                </c:pt>
                <c:pt idx="99">
                  <c:v>104.22227674</c:v>
                </c:pt>
                <c:pt idx="100">
                  <c:v>104.26949019</c:v>
                </c:pt>
                <c:pt idx="101">
                  <c:v>104.31672499</c:v>
                </c:pt>
                <c:pt idx="104">
                  <c:v>104.36398114000001</c:v>
                </c:pt>
                <c:pt idx="105">
                  <c:v>104.41125862</c:v>
                </c:pt>
                <c:pt idx="106">
                  <c:v>104.45855773</c:v>
                </c:pt>
                <c:pt idx="107">
                  <c:v>104.50587818</c:v>
                </c:pt>
                <c:pt idx="108">
                  <c:v>104.55321997</c:v>
                </c:pt>
                <c:pt idx="109">
                  <c:v>104.60058339</c:v>
                </c:pt>
                <c:pt idx="110">
                  <c:v>104.64796815</c:v>
                </c:pt>
                <c:pt idx="111">
                  <c:v>104.69537453</c:v>
                </c:pt>
                <c:pt idx="112">
                  <c:v>104.74280225</c:v>
                </c:pt>
                <c:pt idx="113">
                  <c:v>104.7902516</c:v>
                </c:pt>
                <c:pt idx="114">
                  <c:v>104.83772227999999</c:v>
                </c:pt>
                <c:pt idx="115">
                  <c:v>104.88710392</c:v>
                </c:pt>
                <c:pt idx="116">
                  <c:v>104.93650882999999</c:v>
                </c:pt>
                <c:pt idx="117">
                  <c:v>104.98593704</c:v>
                </c:pt>
                <c:pt idx="118">
                  <c:v>105.03538852</c:v>
                </c:pt>
                <c:pt idx="119">
                  <c:v>105.08486329</c:v>
                </c:pt>
                <c:pt idx="120">
                  <c:v>105.13436134</c:v>
                </c:pt>
                <c:pt idx="121">
                  <c:v>105.18388268</c:v>
                </c:pt>
                <c:pt idx="122">
                  <c:v>105.2334273</c:v>
                </c:pt>
                <c:pt idx="123">
                  <c:v>105.28299549</c:v>
                </c:pt>
                <c:pt idx="124">
                  <c:v>105.33258695000001</c:v>
                </c:pt>
                <c:pt idx="125">
                  <c:v>105.3822017</c:v>
                </c:pt>
                <c:pt idx="126">
                  <c:v>105.43183974</c:v>
                </c:pt>
                <c:pt idx="127">
                  <c:v>105.48153848</c:v>
                </c:pt>
                <c:pt idx="128">
                  <c:v>105.5312605</c:v>
                </c:pt>
                <c:pt idx="129">
                  <c:v>105.58100607999999</c:v>
                </c:pt>
                <c:pt idx="130">
                  <c:v>105.63077523</c:v>
                </c:pt>
                <c:pt idx="131">
                  <c:v>105.68056765999999</c:v>
                </c:pt>
                <c:pt idx="132">
                  <c:v>105.73034622999999</c:v>
                </c:pt>
                <c:pt idx="133">
                  <c:v>105.78014836</c:v>
                </c:pt>
                <c:pt idx="134">
                  <c:v>105.82997405</c:v>
                </c:pt>
                <c:pt idx="135">
                  <c:v>105.87982303</c:v>
                </c:pt>
                <c:pt idx="137">
                  <c:v>105.92969556</c:v>
                </c:pt>
                <c:pt idx="138">
                  <c:v>105.97959166</c:v>
                </c:pt>
                <c:pt idx="139">
                  <c:v>106.02951132</c:v>
                </c:pt>
                <c:pt idx="140">
                  <c:v>106.07945426000001</c:v>
                </c:pt>
                <c:pt idx="141">
                  <c:v>106.12942077</c:v>
                </c:pt>
                <c:pt idx="142">
                  <c:v>106.17941082999999</c:v>
                </c:pt>
                <c:pt idx="143">
                  <c:v>106.22942446</c:v>
                </c:pt>
                <c:pt idx="144">
                  <c:v>106.27946165</c:v>
                </c:pt>
                <c:pt idx="145">
                  <c:v>106.3295224</c:v>
                </c:pt>
                <c:pt idx="146">
                  <c:v>106.37960671</c:v>
                </c:pt>
                <c:pt idx="147">
                  <c:v>106.42971458</c:v>
                </c:pt>
                <c:pt idx="149">
                  <c:v>106.47984601</c:v>
                </c:pt>
                <c:pt idx="150">
                  <c:v>106.53000127999999</c:v>
                </c:pt>
                <c:pt idx="151">
                  <c:v>106.58018011</c:v>
                </c:pt>
                <c:pt idx="152">
                  <c:v>106.6304202</c:v>
                </c:pt>
                <c:pt idx="153">
                  <c:v>106.68072155</c:v>
                </c:pt>
                <c:pt idx="154">
                  <c:v>106.73104646</c:v>
                </c:pt>
                <c:pt idx="155">
                  <c:v>106.78323492</c:v>
                </c:pt>
                <c:pt idx="157">
                  <c:v>106.83544888</c:v>
                </c:pt>
                <c:pt idx="158">
                  <c:v>106.88776346</c:v>
                </c:pt>
                <c:pt idx="159">
                  <c:v>106.94010354</c:v>
                </c:pt>
                <c:pt idx="160">
                  <c:v>106.99246912</c:v>
                </c:pt>
                <c:pt idx="161">
                  <c:v>107.04486048</c:v>
                </c:pt>
                <c:pt idx="162">
                  <c:v>107.09727734000001</c:v>
                </c:pt>
                <c:pt idx="163">
                  <c:v>107.14971998</c:v>
                </c:pt>
                <c:pt idx="164">
                  <c:v>107.2021884</c:v>
                </c:pt>
                <c:pt idx="165">
                  <c:v>107.25468232</c:v>
                </c:pt>
                <c:pt idx="166">
                  <c:v>107.30720202000001</c:v>
                </c:pt>
                <c:pt idx="167">
                  <c:v>107.3597475</c:v>
                </c:pt>
                <c:pt idx="168">
                  <c:v>107.41231875</c:v>
                </c:pt>
                <c:pt idx="169">
                  <c:v>107.46491579000001</c:v>
                </c:pt>
                <c:pt idx="170">
                  <c:v>107.51753859999999</c:v>
                </c:pt>
                <c:pt idx="171">
                  <c:v>107.57018692</c:v>
                </c:pt>
                <c:pt idx="172">
                  <c:v>107.62286100999999</c:v>
                </c:pt>
                <c:pt idx="173">
                  <c:v>107.67556116</c:v>
                </c:pt>
                <c:pt idx="174">
                  <c:v>107.72828708999999</c:v>
                </c:pt>
                <c:pt idx="175">
                  <c:v>107.7810388</c:v>
                </c:pt>
                <c:pt idx="176">
                  <c:v>107.83381627999999</c:v>
                </c:pt>
                <c:pt idx="177">
                  <c:v>107.88661955000001</c:v>
                </c:pt>
                <c:pt idx="178">
                  <c:v>107.93944859</c:v>
                </c:pt>
                <c:pt idx="179">
                  <c:v>107.99230369</c:v>
                </c:pt>
                <c:pt idx="181">
                  <c:v>108.04711325</c:v>
                </c:pt>
                <c:pt idx="182">
                  <c:v>108.10195054</c:v>
                </c:pt>
                <c:pt idx="183">
                  <c:v>108.15681554</c:v>
                </c:pt>
                <c:pt idx="184">
                  <c:v>108.21170853</c:v>
                </c:pt>
                <c:pt idx="185">
                  <c:v>108.26662924999999</c:v>
                </c:pt>
                <c:pt idx="186">
                  <c:v>108.32157796</c:v>
                </c:pt>
                <c:pt idx="187">
                  <c:v>108.3765544</c:v>
                </c:pt>
                <c:pt idx="188">
                  <c:v>108.43155883</c:v>
                </c:pt>
                <c:pt idx="189">
                  <c:v>108.48659125</c:v>
                </c:pt>
                <c:pt idx="190">
                  <c:v>108.54165166999999</c:v>
                </c:pt>
                <c:pt idx="191">
                  <c:v>108.59673981</c:v>
                </c:pt>
                <c:pt idx="192">
                  <c:v>108.65185595</c:v>
                </c:pt>
                <c:pt idx="193">
                  <c:v>108.70700008</c:v>
                </c:pt>
                <c:pt idx="194">
                  <c:v>108.76217221</c:v>
                </c:pt>
                <c:pt idx="195">
                  <c:v>108.81737233</c:v>
                </c:pt>
                <c:pt idx="196">
                  <c:v>108.87260044999999</c:v>
                </c:pt>
                <c:pt idx="197">
                  <c:v>108.92785657</c:v>
                </c:pt>
                <c:pt idx="198">
                  <c:v>108.98314096</c:v>
                </c:pt>
                <c:pt idx="199">
                  <c:v>109.03845334</c:v>
                </c:pt>
                <c:pt idx="200">
                  <c:v>109.09379371999999</c:v>
                </c:pt>
                <c:pt idx="201">
                  <c:v>109.1491621</c:v>
                </c:pt>
                <c:pt idx="202">
                  <c:v>109.20455875</c:v>
                </c:pt>
                <c:pt idx="203">
                  <c:v>109.2599834</c:v>
                </c:pt>
                <c:pt idx="204">
                  <c:v>109.31543632</c:v>
                </c:pt>
                <c:pt idx="205">
                  <c:v>109.37091724</c:v>
                </c:pt>
                <c:pt idx="206">
                  <c:v>109.42642643000001</c:v>
                </c:pt>
                <c:pt idx="207">
                  <c:v>109.48196362</c:v>
                </c:pt>
                <c:pt idx="208">
                  <c:v>109.53752908</c:v>
                </c:pt>
                <c:pt idx="209">
                  <c:v>109.59312281</c:v>
                </c:pt>
                <c:pt idx="210">
                  <c:v>109.64874482</c:v>
                </c:pt>
                <c:pt idx="211">
                  <c:v>109.70439482</c:v>
                </c:pt>
                <c:pt idx="212">
                  <c:v>109.7600731</c:v>
                </c:pt>
                <c:pt idx="213">
                  <c:v>109.81577965</c:v>
                </c:pt>
                <c:pt idx="214">
                  <c:v>109.87151446999999</c:v>
                </c:pt>
                <c:pt idx="215">
                  <c:v>109.92727757</c:v>
                </c:pt>
                <c:pt idx="216">
                  <c:v>109.98306894</c:v>
                </c:pt>
                <c:pt idx="217">
                  <c:v>110.03888886</c:v>
                </c:pt>
                <c:pt idx="218">
                  <c:v>110.09473705000001</c:v>
                </c:pt>
                <c:pt idx="219">
                  <c:v>110.15061351999999</c:v>
                </c:pt>
                <c:pt idx="220">
                  <c:v>110.20840010000001</c:v>
                </c:pt>
                <c:pt idx="221">
                  <c:v>110.2662169</c:v>
                </c:pt>
                <c:pt idx="222">
                  <c:v>110.32406419</c:v>
                </c:pt>
                <c:pt idx="223">
                  <c:v>110.38194169</c:v>
                </c:pt>
                <c:pt idx="224">
                  <c:v>110.43984967999999</c:v>
                </c:pt>
                <c:pt idx="225">
                  <c:v>110.49778788</c:v>
                </c:pt>
                <c:pt idx="226">
                  <c:v>110.55575657999999</c:v>
                </c:pt>
                <c:pt idx="227">
                  <c:v>110.61375576</c:v>
                </c:pt>
                <c:pt idx="228">
                  <c:v>110.67178516</c:v>
                </c:pt>
                <c:pt idx="229">
                  <c:v>110.72984504999999</c:v>
                </c:pt>
                <c:pt idx="230">
                  <c:v>110.78793544</c:v>
                </c:pt>
                <c:pt idx="231">
                  <c:v>110.84605630999999</c:v>
                </c:pt>
                <c:pt idx="232">
                  <c:v>110.90420767000001</c:v>
                </c:pt>
                <c:pt idx="233">
                  <c:v>110.96238953</c:v>
                </c:pt>
                <c:pt idx="234">
                  <c:v>111.02060186999999</c:v>
                </c:pt>
                <c:pt idx="235">
                  <c:v>111.07884471</c:v>
                </c:pt>
                <c:pt idx="236">
                  <c:v>111.13711831000001</c:v>
                </c:pt>
                <c:pt idx="237">
                  <c:v>111.19542241000001</c:v>
                </c:pt>
                <c:pt idx="238">
                  <c:v>111.25375699</c:v>
                </c:pt>
                <c:pt idx="239">
                  <c:v>111.31212235</c:v>
                </c:pt>
                <c:pt idx="240">
                  <c:v>111.37051819</c:v>
                </c:pt>
                <c:pt idx="241">
                  <c:v>111.42894481</c:v>
                </c:pt>
                <c:pt idx="242">
                  <c:v>111.48740191</c:v>
                </c:pt>
                <c:pt idx="243">
                  <c:v>111.54588978</c:v>
                </c:pt>
                <c:pt idx="244">
                  <c:v>111.60440815</c:v>
                </c:pt>
                <c:pt idx="245">
                  <c:v>111.66295728</c:v>
                </c:pt>
                <c:pt idx="246">
                  <c:v>111.72153718</c:v>
                </c:pt>
                <c:pt idx="248">
                  <c:v>111.78014784</c:v>
                </c:pt>
                <c:pt idx="249">
                  <c:v>111.83878928</c:v>
                </c:pt>
                <c:pt idx="250">
                  <c:v>111.89746148</c:v>
                </c:pt>
                <c:pt idx="251">
                  <c:v>111.95616445</c:v>
                </c:pt>
                <c:pt idx="252">
                  <c:v>112.01489819</c:v>
                </c:pt>
                <c:pt idx="253">
                  <c:v>112.0736627</c:v>
                </c:pt>
                <c:pt idx="254">
                  <c:v>112.13245797</c:v>
                </c:pt>
                <c:pt idx="255">
                  <c:v>112.19128429</c:v>
                </c:pt>
                <c:pt idx="256">
                  <c:v>112.25014138</c:v>
                </c:pt>
                <c:pt idx="257">
                  <c:v>112.30902924</c:v>
                </c:pt>
                <c:pt idx="258">
                  <c:v>112.36794814</c:v>
                </c:pt>
                <c:pt idx="259">
                  <c:v>112.42689781</c:v>
                </c:pt>
                <c:pt idx="260">
                  <c:v>112.48587852999999</c:v>
                </c:pt>
                <c:pt idx="261">
                  <c:v>112.54489029</c:v>
                </c:pt>
                <c:pt idx="262">
                  <c:v>112.60393282</c:v>
                </c:pt>
                <c:pt idx="263">
                  <c:v>112.66300639000001</c:v>
                </c:pt>
                <c:pt idx="264">
                  <c:v>112.72211101000001</c:v>
                </c:pt>
                <c:pt idx="265">
                  <c:v>112.78124668</c:v>
                </c:pt>
                <c:pt idx="266">
                  <c:v>112.84041338</c:v>
                </c:pt>
                <c:pt idx="267">
                  <c:v>112.89961086</c:v>
                </c:pt>
                <c:pt idx="268">
                  <c:v>112.95883966</c:v>
                </c:pt>
                <c:pt idx="269">
                  <c:v>113.01809951</c:v>
                </c:pt>
                <c:pt idx="270">
                  <c:v>113.0773904</c:v>
                </c:pt>
                <c:pt idx="271">
                  <c:v>113.13671234</c:v>
                </c:pt>
                <c:pt idx="273">
                  <c:v>113.19606532</c:v>
                </c:pt>
                <c:pt idx="274">
                  <c:v>113.25544961999999</c:v>
                </c:pt>
                <c:pt idx="275">
                  <c:v>113.31486497</c:v>
                </c:pt>
                <c:pt idx="276">
                  <c:v>113.37431135999999</c:v>
                </c:pt>
                <c:pt idx="277">
                  <c:v>113.43378908</c:v>
                </c:pt>
                <c:pt idx="278">
                  <c:v>113.49329812000001</c:v>
                </c:pt>
                <c:pt idx="279">
                  <c:v>113.5528382</c:v>
                </c:pt>
                <c:pt idx="280">
                  <c:v>113.61244897</c:v>
                </c:pt>
                <c:pt idx="281">
                  <c:v>113.67209106</c:v>
                </c:pt>
                <c:pt idx="282">
                  <c:v>113.73176447</c:v>
                </c:pt>
                <c:pt idx="283">
                  <c:v>113.79146921</c:v>
                </c:pt>
                <c:pt idx="284">
                  <c:v>113.85120526999999</c:v>
                </c:pt>
                <c:pt idx="285">
                  <c:v>113.91097265000001</c:v>
                </c:pt>
                <c:pt idx="286">
                  <c:v>113.97077163</c:v>
                </c:pt>
                <c:pt idx="288">
                  <c:v>114.03060193</c:v>
                </c:pt>
                <c:pt idx="289">
                  <c:v>114.09046355</c:v>
                </c:pt>
                <c:pt idx="290">
                  <c:v>114.15035678</c:v>
                </c:pt>
                <c:pt idx="291">
                  <c:v>114.21028132000001</c:v>
                </c:pt>
                <c:pt idx="292">
                  <c:v>114.27023719</c:v>
                </c:pt>
                <c:pt idx="293">
                  <c:v>114.33022466</c:v>
                </c:pt>
                <c:pt idx="294">
                  <c:v>114.39024372999999</c:v>
                </c:pt>
                <c:pt idx="295">
                  <c:v>114.45029412</c:v>
                </c:pt>
                <c:pt idx="296">
                  <c:v>114.51037611</c:v>
                </c:pt>
                <c:pt idx="297">
                  <c:v>114.5704897</c:v>
                </c:pt>
                <c:pt idx="298">
                  <c:v>114.63063489</c:v>
                </c:pt>
                <c:pt idx="299">
                  <c:v>114.69081168</c:v>
                </c:pt>
                <c:pt idx="300">
                  <c:v>114.75102007</c:v>
                </c:pt>
                <c:pt idx="301">
                  <c:v>114.81126006</c:v>
                </c:pt>
                <c:pt idx="302">
                  <c:v>114.87153164</c:v>
                </c:pt>
                <c:pt idx="303">
                  <c:v>114.93183483</c:v>
                </c:pt>
                <c:pt idx="304">
                  <c:v>114.99216962</c:v>
                </c:pt>
                <c:pt idx="305">
                  <c:v>115.05253601</c:v>
                </c:pt>
                <c:pt idx="306">
                  <c:v>115.11293427</c:v>
                </c:pt>
                <c:pt idx="307">
                  <c:v>115.17336413</c:v>
                </c:pt>
                <c:pt idx="308">
                  <c:v>115.2338256</c:v>
                </c:pt>
                <c:pt idx="309">
                  <c:v>115.29431894</c:v>
                </c:pt>
                <c:pt idx="310">
                  <c:v>115.35484388</c:v>
                </c:pt>
                <c:pt idx="311">
                  <c:v>115.41540069</c:v>
                </c:pt>
                <c:pt idx="312">
                  <c:v>115.47598939</c:v>
                </c:pt>
                <c:pt idx="313">
                  <c:v>115.53660996000001</c:v>
                </c:pt>
                <c:pt idx="314">
                  <c:v>115.59726213</c:v>
                </c:pt>
                <c:pt idx="315">
                  <c:v>115.65794617</c:v>
                </c:pt>
                <c:pt idx="316">
                  <c:v>115.7186621</c:v>
                </c:pt>
                <c:pt idx="317">
                  <c:v>115.7794099</c:v>
                </c:pt>
                <c:pt idx="318">
                  <c:v>115.84018957000001</c:v>
                </c:pt>
                <c:pt idx="319">
                  <c:v>115.90100113</c:v>
                </c:pt>
                <c:pt idx="320">
                  <c:v>115.96184456</c:v>
                </c:pt>
                <c:pt idx="321">
                  <c:v>116.02272014</c:v>
                </c:pt>
                <c:pt idx="322">
                  <c:v>116.0836276</c:v>
                </c:pt>
                <c:pt idx="323">
                  <c:v>116.14456694</c:v>
                </c:pt>
                <c:pt idx="324">
                  <c:v>116.20553843</c:v>
                </c:pt>
                <c:pt idx="325">
                  <c:v>116.2665418</c:v>
                </c:pt>
                <c:pt idx="327">
                  <c:v>116.32757733</c:v>
                </c:pt>
                <c:pt idx="328">
                  <c:v>116.38864473</c:v>
                </c:pt>
                <c:pt idx="329">
                  <c:v>116.44974428</c:v>
                </c:pt>
                <c:pt idx="330">
                  <c:v>116.51087599</c:v>
                </c:pt>
                <c:pt idx="332">
                  <c:v>116.57203957</c:v>
                </c:pt>
                <c:pt idx="333">
                  <c:v>116.63323531</c:v>
                </c:pt>
                <c:pt idx="334">
                  <c:v>116.69446321</c:v>
                </c:pt>
                <c:pt idx="335">
                  <c:v>116.75572325</c:v>
                </c:pt>
                <c:pt idx="336">
                  <c:v>116.81701545</c:v>
                </c:pt>
                <c:pt idx="337">
                  <c:v>116.87833981</c:v>
                </c:pt>
                <c:pt idx="338">
                  <c:v>116.93969632</c:v>
                </c:pt>
                <c:pt idx="339">
                  <c:v>117.00108526</c:v>
                </c:pt>
                <c:pt idx="340">
                  <c:v>117.06250635000001</c:v>
                </c:pt>
                <c:pt idx="341">
                  <c:v>117.12395960000001</c:v>
                </c:pt>
                <c:pt idx="342">
                  <c:v>117.18544528</c:v>
                </c:pt>
                <c:pt idx="343">
                  <c:v>117.24696311</c:v>
                </c:pt>
                <c:pt idx="344">
                  <c:v>117.30851337999999</c:v>
                </c:pt>
                <c:pt idx="345">
                  <c:v>117.37005505</c:v>
                </c:pt>
                <c:pt idx="346">
                  <c:v>117.43162887</c:v>
                </c:pt>
                <c:pt idx="347">
                  <c:v>117.49323513</c:v>
                </c:pt>
                <c:pt idx="348">
                  <c:v>117.55487382</c:v>
                </c:pt>
                <c:pt idx="349">
                  <c:v>117.61654466</c:v>
                </c:pt>
                <c:pt idx="350">
                  <c:v>117.67824793</c:v>
                </c:pt>
                <c:pt idx="351">
                  <c:v>117.73998364000001</c:v>
                </c:pt>
                <c:pt idx="352">
                  <c:v>117.80175177</c:v>
                </c:pt>
                <c:pt idx="353">
                  <c:v>117.86355206</c:v>
                </c:pt>
                <c:pt idx="354">
                  <c:v>117.92538478</c:v>
                </c:pt>
                <c:pt idx="355">
                  <c:v>117.98724994</c:v>
                </c:pt>
                <c:pt idx="356">
                  <c:v>118.04914752000001</c:v>
                </c:pt>
                <c:pt idx="359">
                  <c:v>118.11107781</c:v>
                </c:pt>
                <c:pt idx="360">
                  <c:v>118.17304052999999</c:v>
                </c:pt>
                <c:pt idx="361">
                  <c:v>118.23503569</c:v>
                </c:pt>
                <c:pt idx="362">
                  <c:v>118.29706327</c:v>
                </c:pt>
                <c:pt idx="363">
                  <c:v>118.35912356999999</c:v>
                </c:pt>
                <c:pt idx="364">
                  <c:v>118.42121629</c:v>
                </c:pt>
                <c:pt idx="365">
                  <c:v>118.48334173000001</c:v>
                </c:pt>
                <c:pt idx="366">
                  <c:v>118.54549959000001</c:v>
                </c:pt>
                <c:pt idx="367">
                  <c:v>118.60769016</c:v>
                </c:pt>
                <c:pt idx="368">
                  <c:v>118.66991344</c:v>
                </c:pt>
                <c:pt idx="369">
                  <c:v>118.73216943</c:v>
                </c:pt>
                <c:pt idx="370">
                  <c:v>118.79445785999999</c:v>
                </c:pt>
                <c:pt idx="371">
                  <c:v>118.85677898</c:v>
                </c:pt>
                <c:pt idx="372">
                  <c:v>118.91913282</c:v>
                </c:pt>
                <c:pt idx="373">
                  <c:v>118.98151937</c:v>
                </c:pt>
                <c:pt idx="374">
                  <c:v>119.04393862000001</c:v>
                </c:pt>
                <c:pt idx="375">
                  <c:v>119.10639059</c:v>
                </c:pt>
                <c:pt idx="376">
                  <c:v>119.16887552999999</c:v>
                </c:pt>
                <c:pt idx="377">
                  <c:v>119.23139319000001</c:v>
                </c:pt>
                <c:pt idx="378">
                  <c:v>119.29394356</c:v>
                </c:pt>
                <c:pt idx="379">
                  <c:v>119.35652691</c:v>
                </c:pt>
                <c:pt idx="380">
                  <c:v>119.41914297</c:v>
                </c:pt>
                <c:pt idx="381">
                  <c:v>119.48179201000001</c:v>
                </c:pt>
                <c:pt idx="382">
                  <c:v>119.54447376</c:v>
                </c:pt>
                <c:pt idx="383">
                  <c:v>119.60718850000001</c:v>
                </c:pt>
                <c:pt idx="384">
                  <c:v>119.66993595</c:v>
                </c:pt>
                <c:pt idx="385">
                  <c:v>119.73271638</c:v>
                </c:pt>
                <c:pt idx="386">
                  <c:v>119.7955298</c:v>
                </c:pt>
                <c:pt idx="387">
                  <c:v>119.8583762</c:v>
                </c:pt>
                <c:pt idx="388">
                  <c:v>119.92125559</c:v>
                </c:pt>
                <c:pt idx="389">
                  <c:v>119.98416797</c:v>
                </c:pt>
                <c:pt idx="390">
                  <c:v>120.04711333</c:v>
                </c:pt>
                <c:pt idx="392">
                  <c:v>120.11009168</c:v>
                </c:pt>
                <c:pt idx="393">
                  <c:v>120.17310301000001</c:v>
                </c:pt>
                <c:pt idx="394">
                  <c:v>120.23614732999999</c:v>
                </c:pt>
                <c:pt idx="395">
                  <c:v>120.29922491000001</c:v>
                </c:pt>
                <c:pt idx="396">
                  <c:v>120.36233547</c:v>
                </c:pt>
                <c:pt idx="397">
                  <c:v>120.42547930000001</c:v>
                </c:pt>
                <c:pt idx="398">
                  <c:v>120.48865610999999</c:v>
                </c:pt>
                <c:pt idx="399">
                  <c:v>120.55186619</c:v>
                </c:pt>
                <c:pt idx="400">
                  <c:v>120.61510925</c:v>
                </c:pt>
                <c:pt idx="401">
                  <c:v>120.67838558</c:v>
                </c:pt>
                <c:pt idx="402">
                  <c:v>120.74169517</c:v>
                </c:pt>
                <c:pt idx="403">
                  <c:v>120.80503802</c:v>
                </c:pt>
                <c:pt idx="404">
                  <c:v>120.86841385</c:v>
                </c:pt>
                <c:pt idx="405">
                  <c:v>120.93182295</c:v>
                </c:pt>
                <c:pt idx="406">
                  <c:v>120.99526530999999</c:v>
                </c:pt>
                <c:pt idx="407">
                  <c:v>121.05874094000001</c:v>
                </c:pt>
                <c:pt idx="408">
                  <c:v>121.1222501</c:v>
                </c:pt>
                <c:pt idx="409">
                  <c:v>121.18579253</c:v>
                </c:pt>
                <c:pt idx="411">
                  <c:v>121.24936821999999</c:v>
                </c:pt>
                <c:pt idx="412">
                  <c:v>121.31297717</c:v>
                </c:pt>
                <c:pt idx="413">
                  <c:v>121.37661967</c:v>
                </c:pt>
                <c:pt idx="414">
                  <c:v>121.44029542</c:v>
                </c:pt>
                <c:pt idx="415">
                  <c:v>121.50400472</c:v>
                </c:pt>
                <c:pt idx="416">
                  <c:v>121.56774728000001</c:v>
                </c:pt>
                <c:pt idx="417">
                  <c:v>121.63152337</c:v>
                </c:pt>
                <c:pt idx="418">
                  <c:v>121.69533301</c:v>
                </c:pt>
                <c:pt idx="419">
                  <c:v>121.75917591</c:v>
                </c:pt>
                <c:pt idx="420">
                  <c:v>121.82305236000001</c:v>
                </c:pt>
                <c:pt idx="421">
                  <c:v>121.88696234</c:v>
                </c:pt>
                <c:pt idx="422">
                  <c:v>121.95090586000001</c:v>
                </c:pt>
                <c:pt idx="423">
                  <c:v>122.01488292000001</c:v>
                </c:pt>
                <c:pt idx="424">
                  <c:v>122.07889351999999</c:v>
                </c:pt>
                <c:pt idx="425">
                  <c:v>122.14293766</c:v>
                </c:pt>
                <c:pt idx="426">
                  <c:v>122.20701562000001</c:v>
                </c:pt>
                <c:pt idx="427">
                  <c:v>122.27112712</c:v>
                </c:pt>
                <c:pt idx="428">
                  <c:v>122.33527214999999</c:v>
                </c:pt>
                <c:pt idx="429">
                  <c:v>122.39945101000001</c:v>
                </c:pt>
                <c:pt idx="430">
                  <c:v>122.4636634</c:v>
                </c:pt>
                <c:pt idx="431">
                  <c:v>122.52790962</c:v>
                </c:pt>
                <c:pt idx="432">
                  <c:v>122.59218937</c:v>
                </c:pt>
                <c:pt idx="433">
                  <c:v>122.65650294</c:v>
                </c:pt>
                <c:pt idx="434">
                  <c:v>122.72085032</c:v>
                </c:pt>
                <c:pt idx="436">
                  <c:v>122.78523125</c:v>
                </c:pt>
                <c:pt idx="437">
                  <c:v>122.84964599</c:v>
                </c:pt>
                <c:pt idx="438">
                  <c:v>122.91409455</c:v>
                </c:pt>
                <c:pt idx="439">
                  <c:v>122.97857693</c:v>
                </c:pt>
                <c:pt idx="440">
                  <c:v>123.04309313</c:v>
                </c:pt>
                <c:pt idx="441">
                  <c:v>123.10764313999999</c:v>
                </c:pt>
                <c:pt idx="442">
                  <c:v>123.17222697</c:v>
                </c:pt>
                <c:pt idx="443">
                  <c:v>123.23684489</c:v>
                </c:pt>
                <c:pt idx="444">
                  <c:v>123.30149663</c:v>
                </c:pt>
                <c:pt idx="445">
                  <c:v>123.36618219</c:v>
                </c:pt>
                <c:pt idx="446">
                  <c:v>123.43090184</c:v>
                </c:pt>
                <c:pt idx="447">
                  <c:v>123.49565531</c:v>
                </c:pt>
                <c:pt idx="448">
                  <c:v>123.56044288</c:v>
                </c:pt>
                <c:pt idx="449">
                  <c:v>123.62526425999999</c:v>
                </c:pt>
                <c:pt idx="450">
                  <c:v>123.69011973000001</c:v>
                </c:pt>
                <c:pt idx="451">
                  <c:v>123.7550093</c:v>
                </c:pt>
                <c:pt idx="452">
                  <c:v>123.81993297</c:v>
                </c:pt>
                <c:pt idx="453">
                  <c:v>123.88489073</c:v>
                </c:pt>
                <c:pt idx="454">
                  <c:v>123.9498823</c:v>
                </c:pt>
                <c:pt idx="455">
                  <c:v>124.01490797</c:v>
                </c:pt>
                <c:pt idx="456">
                  <c:v>124.07996801</c:v>
                </c:pt>
                <c:pt idx="457">
                  <c:v>124.14506215</c:v>
                </c:pt>
                <c:pt idx="458">
                  <c:v>124.21019038</c:v>
                </c:pt>
                <c:pt idx="459">
                  <c:v>124.2753527</c:v>
                </c:pt>
                <c:pt idx="460">
                  <c:v>124.34054912000001</c:v>
                </c:pt>
                <c:pt idx="461">
                  <c:v>124.40577991000001</c:v>
                </c:pt>
                <c:pt idx="462">
                  <c:v>124.4710448</c:v>
                </c:pt>
                <c:pt idx="463">
                  <c:v>124.53634405</c:v>
                </c:pt>
                <c:pt idx="464">
                  <c:v>124.6016774</c:v>
                </c:pt>
                <c:pt idx="465">
                  <c:v>124.66704512</c:v>
                </c:pt>
                <c:pt idx="466">
                  <c:v>124.73244722</c:v>
                </c:pt>
                <c:pt idx="467">
                  <c:v>124.79788368</c:v>
                </c:pt>
                <c:pt idx="468">
                  <c:v>124.86335424000001</c:v>
                </c:pt>
                <c:pt idx="469">
                  <c:v>124.92885917</c:v>
                </c:pt>
                <c:pt idx="470">
                  <c:v>124.99439848</c:v>
                </c:pt>
                <c:pt idx="471">
                  <c:v>125.05997214999999</c:v>
                </c:pt>
                <c:pt idx="472">
                  <c:v>125.12558018999999</c:v>
                </c:pt>
                <c:pt idx="473">
                  <c:v>125.19122289000001</c:v>
                </c:pt>
                <c:pt idx="474">
                  <c:v>125.25689995</c:v>
                </c:pt>
                <c:pt idx="475">
                  <c:v>125.32261139000001</c:v>
                </c:pt>
                <c:pt idx="476">
                  <c:v>125.3883572</c:v>
                </c:pt>
                <c:pt idx="477">
                  <c:v>125.45413766</c:v>
                </c:pt>
                <c:pt idx="478">
                  <c:v>125.51995248999999</c:v>
                </c:pt>
                <c:pt idx="479">
                  <c:v>125.58580197000001</c:v>
                </c:pt>
                <c:pt idx="480">
                  <c:v>125.65168609</c:v>
                </c:pt>
                <c:pt idx="481">
                  <c:v>125.71760458999999</c:v>
                </c:pt>
                <c:pt idx="482">
                  <c:v>125.78355774000001</c:v>
                </c:pt>
                <c:pt idx="483">
                  <c:v>125.84954553</c:v>
                </c:pt>
                <c:pt idx="484">
                  <c:v>125.91556798000001</c:v>
                </c:pt>
                <c:pt idx="485">
                  <c:v>125.98162507000001</c:v>
                </c:pt>
                <c:pt idx="486">
                  <c:v>126.04771681</c:v>
                </c:pt>
                <c:pt idx="487">
                  <c:v>126.11384320000001</c:v>
                </c:pt>
                <c:pt idx="488">
                  <c:v>126.18000424</c:v>
                </c:pt>
                <c:pt idx="489">
                  <c:v>126.24619993</c:v>
                </c:pt>
                <c:pt idx="490">
                  <c:v>126.31243026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35-4F0D-AA24-C0123BA2F462}"/>
            </c:ext>
          </c:extLst>
        </c:ser>
        <c:ser>
          <c:idx val="1"/>
          <c:order val="1"/>
          <c:tx>
            <c:strRef>
              <c:f>HIST.!$D$12</c:f>
              <c:strCache>
                <c:ptCount val="1"/>
                <c:pt idx="0">
                  <c:v>IBOV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HIST.!$B$13:$B$503</c:f>
              <c:numCache>
                <c:formatCode>m/d/yyyy</c:formatCode>
                <c:ptCount val="491"/>
                <c:pt idx="0">
                  <c:v>41907</c:v>
                </c:pt>
                <c:pt idx="1">
                  <c:v>41908</c:v>
                </c:pt>
                <c:pt idx="2">
                  <c:v>41911</c:v>
                </c:pt>
                <c:pt idx="3">
                  <c:v>41912</c:v>
                </c:pt>
                <c:pt idx="4">
                  <c:v>41913</c:v>
                </c:pt>
                <c:pt idx="5">
                  <c:v>41914</c:v>
                </c:pt>
                <c:pt idx="6">
                  <c:v>41915</c:v>
                </c:pt>
                <c:pt idx="7">
                  <c:v>41918</c:v>
                </c:pt>
                <c:pt idx="8">
                  <c:v>41919</c:v>
                </c:pt>
                <c:pt idx="9">
                  <c:v>41920</c:v>
                </c:pt>
                <c:pt idx="10">
                  <c:v>41921</c:v>
                </c:pt>
                <c:pt idx="11">
                  <c:v>41922</c:v>
                </c:pt>
                <c:pt idx="12">
                  <c:v>41925</c:v>
                </c:pt>
                <c:pt idx="13">
                  <c:v>41926</c:v>
                </c:pt>
                <c:pt idx="14">
                  <c:v>41927</c:v>
                </c:pt>
                <c:pt idx="15">
                  <c:v>41928</c:v>
                </c:pt>
                <c:pt idx="16">
                  <c:v>41929</c:v>
                </c:pt>
                <c:pt idx="17">
                  <c:v>41932</c:v>
                </c:pt>
                <c:pt idx="18">
                  <c:v>41933</c:v>
                </c:pt>
                <c:pt idx="19">
                  <c:v>41934</c:v>
                </c:pt>
                <c:pt idx="20">
                  <c:v>41935</c:v>
                </c:pt>
                <c:pt idx="21">
                  <c:v>41936</c:v>
                </c:pt>
                <c:pt idx="22">
                  <c:v>41939</c:v>
                </c:pt>
                <c:pt idx="23">
                  <c:v>41940</c:v>
                </c:pt>
                <c:pt idx="24">
                  <c:v>41941</c:v>
                </c:pt>
                <c:pt idx="25">
                  <c:v>41942</c:v>
                </c:pt>
                <c:pt idx="26">
                  <c:v>41943</c:v>
                </c:pt>
                <c:pt idx="27">
                  <c:v>41946</c:v>
                </c:pt>
                <c:pt idx="28">
                  <c:v>41947</c:v>
                </c:pt>
                <c:pt idx="29">
                  <c:v>41948</c:v>
                </c:pt>
                <c:pt idx="30">
                  <c:v>41949</c:v>
                </c:pt>
                <c:pt idx="31">
                  <c:v>41950</c:v>
                </c:pt>
                <c:pt idx="32">
                  <c:v>41953</c:v>
                </c:pt>
                <c:pt idx="33">
                  <c:v>41954</c:v>
                </c:pt>
                <c:pt idx="34">
                  <c:v>41955</c:v>
                </c:pt>
                <c:pt idx="35">
                  <c:v>41956</c:v>
                </c:pt>
                <c:pt idx="36">
                  <c:v>41957</c:v>
                </c:pt>
                <c:pt idx="37">
                  <c:v>41960</c:v>
                </c:pt>
                <c:pt idx="38">
                  <c:v>41961</c:v>
                </c:pt>
                <c:pt idx="39">
                  <c:v>41962</c:v>
                </c:pt>
                <c:pt idx="40">
                  <c:v>41963</c:v>
                </c:pt>
                <c:pt idx="41">
                  <c:v>41964</c:v>
                </c:pt>
                <c:pt idx="42">
                  <c:v>41967</c:v>
                </c:pt>
                <c:pt idx="43">
                  <c:v>41968</c:v>
                </c:pt>
                <c:pt idx="44">
                  <c:v>41969</c:v>
                </c:pt>
                <c:pt idx="45">
                  <c:v>41970</c:v>
                </c:pt>
                <c:pt idx="46">
                  <c:v>41971</c:v>
                </c:pt>
                <c:pt idx="47">
                  <c:v>41974</c:v>
                </c:pt>
                <c:pt idx="48">
                  <c:v>41975</c:v>
                </c:pt>
                <c:pt idx="49">
                  <c:v>41976</c:v>
                </c:pt>
                <c:pt idx="50">
                  <c:v>41977</c:v>
                </c:pt>
                <c:pt idx="51">
                  <c:v>41978</c:v>
                </c:pt>
                <c:pt idx="52">
                  <c:v>41981</c:v>
                </c:pt>
                <c:pt idx="53">
                  <c:v>41982</c:v>
                </c:pt>
                <c:pt idx="54">
                  <c:v>41983</c:v>
                </c:pt>
                <c:pt idx="55">
                  <c:v>41984</c:v>
                </c:pt>
                <c:pt idx="56">
                  <c:v>41985</c:v>
                </c:pt>
                <c:pt idx="57">
                  <c:v>41988</c:v>
                </c:pt>
                <c:pt idx="58">
                  <c:v>41989</c:v>
                </c:pt>
                <c:pt idx="59">
                  <c:v>41990</c:v>
                </c:pt>
                <c:pt idx="60">
                  <c:v>41991</c:v>
                </c:pt>
                <c:pt idx="61">
                  <c:v>41992</c:v>
                </c:pt>
                <c:pt idx="62">
                  <c:v>41995</c:v>
                </c:pt>
                <c:pt idx="63">
                  <c:v>41996</c:v>
                </c:pt>
                <c:pt idx="64">
                  <c:v>41997</c:v>
                </c:pt>
                <c:pt idx="65">
                  <c:v>41998</c:v>
                </c:pt>
                <c:pt idx="66">
                  <c:v>41999</c:v>
                </c:pt>
                <c:pt idx="67">
                  <c:v>42002</c:v>
                </c:pt>
                <c:pt idx="68">
                  <c:v>42003</c:v>
                </c:pt>
                <c:pt idx="69">
                  <c:v>42004</c:v>
                </c:pt>
                <c:pt idx="70">
                  <c:v>42005</c:v>
                </c:pt>
                <c:pt idx="71">
                  <c:v>42006</c:v>
                </c:pt>
                <c:pt idx="72">
                  <c:v>42009</c:v>
                </c:pt>
                <c:pt idx="73">
                  <c:v>42010</c:v>
                </c:pt>
                <c:pt idx="74">
                  <c:v>42011</c:v>
                </c:pt>
                <c:pt idx="75">
                  <c:v>42012</c:v>
                </c:pt>
                <c:pt idx="76">
                  <c:v>42013</c:v>
                </c:pt>
                <c:pt idx="77">
                  <c:v>42016</c:v>
                </c:pt>
                <c:pt idx="78">
                  <c:v>42017</c:v>
                </c:pt>
                <c:pt idx="79">
                  <c:v>42018</c:v>
                </c:pt>
                <c:pt idx="80">
                  <c:v>42019</c:v>
                </c:pt>
                <c:pt idx="81">
                  <c:v>42020</c:v>
                </c:pt>
                <c:pt idx="82">
                  <c:v>42023</c:v>
                </c:pt>
                <c:pt idx="83">
                  <c:v>42024</c:v>
                </c:pt>
                <c:pt idx="84">
                  <c:v>42025</c:v>
                </c:pt>
                <c:pt idx="85">
                  <c:v>42026</c:v>
                </c:pt>
                <c:pt idx="86">
                  <c:v>42027</c:v>
                </c:pt>
                <c:pt idx="87">
                  <c:v>42030</c:v>
                </c:pt>
                <c:pt idx="88">
                  <c:v>42031</c:v>
                </c:pt>
                <c:pt idx="89">
                  <c:v>42032</c:v>
                </c:pt>
                <c:pt idx="90">
                  <c:v>42033</c:v>
                </c:pt>
                <c:pt idx="91">
                  <c:v>42034</c:v>
                </c:pt>
                <c:pt idx="92">
                  <c:v>42037</c:v>
                </c:pt>
                <c:pt idx="93">
                  <c:v>42038</c:v>
                </c:pt>
                <c:pt idx="94">
                  <c:v>42039</c:v>
                </c:pt>
                <c:pt idx="95">
                  <c:v>42040</c:v>
                </c:pt>
                <c:pt idx="96">
                  <c:v>42041</c:v>
                </c:pt>
                <c:pt idx="97">
                  <c:v>42044</c:v>
                </c:pt>
                <c:pt idx="98">
                  <c:v>42045</c:v>
                </c:pt>
                <c:pt idx="99">
                  <c:v>42046</c:v>
                </c:pt>
                <c:pt idx="100">
                  <c:v>42047</c:v>
                </c:pt>
                <c:pt idx="101">
                  <c:v>42048</c:v>
                </c:pt>
                <c:pt idx="102">
                  <c:v>42051</c:v>
                </c:pt>
                <c:pt idx="103">
                  <c:v>42052</c:v>
                </c:pt>
                <c:pt idx="104">
                  <c:v>42053</c:v>
                </c:pt>
                <c:pt idx="105">
                  <c:v>42054</c:v>
                </c:pt>
                <c:pt idx="106">
                  <c:v>42055</c:v>
                </c:pt>
                <c:pt idx="107">
                  <c:v>42058</c:v>
                </c:pt>
                <c:pt idx="108">
                  <c:v>42059</c:v>
                </c:pt>
                <c:pt idx="109">
                  <c:v>42060</c:v>
                </c:pt>
                <c:pt idx="110">
                  <c:v>42061</c:v>
                </c:pt>
                <c:pt idx="111">
                  <c:v>42062</c:v>
                </c:pt>
                <c:pt idx="112">
                  <c:v>42065</c:v>
                </c:pt>
                <c:pt idx="113">
                  <c:v>42066</c:v>
                </c:pt>
                <c:pt idx="114">
                  <c:v>42067</c:v>
                </c:pt>
                <c:pt idx="115">
                  <c:v>42068</c:v>
                </c:pt>
                <c:pt idx="116">
                  <c:v>42069</c:v>
                </c:pt>
                <c:pt idx="117">
                  <c:v>42072</c:v>
                </c:pt>
                <c:pt idx="118">
                  <c:v>42073</c:v>
                </c:pt>
                <c:pt idx="119">
                  <c:v>42074</c:v>
                </c:pt>
                <c:pt idx="120">
                  <c:v>42075</c:v>
                </c:pt>
                <c:pt idx="121">
                  <c:v>42076</c:v>
                </c:pt>
                <c:pt idx="122">
                  <c:v>42079</c:v>
                </c:pt>
                <c:pt idx="123">
                  <c:v>42080</c:v>
                </c:pt>
                <c:pt idx="124">
                  <c:v>42081</c:v>
                </c:pt>
                <c:pt idx="125">
                  <c:v>42082</c:v>
                </c:pt>
                <c:pt idx="126">
                  <c:v>42083</c:v>
                </c:pt>
                <c:pt idx="127">
                  <c:v>42086</c:v>
                </c:pt>
                <c:pt idx="128">
                  <c:v>42087</c:v>
                </c:pt>
                <c:pt idx="129">
                  <c:v>42088</c:v>
                </c:pt>
                <c:pt idx="130">
                  <c:v>42089</c:v>
                </c:pt>
                <c:pt idx="131">
                  <c:v>42090</c:v>
                </c:pt>
                <c:pt idx="132">
                  <c:v>42093</c:v>
                </c:pt>
                <c:pt idx="133">
                  <c:v>42094</c:v>
                </c:pt>
                <c:pt idx="134">
                  <c:v>42095</c:v>
                </c:pt>
                <c:pt idx="135">
                  <c:v>42096</c:v>
                </c:pt>
                <c:pt idx="136">
                  <c:v>42097</c:v>
                </c:pt>
                <c:pt idx="137">
                  <c:v>42100</c:v>
                </c:pt>
                <c:pt idx="138">
                  <c:v>42101</c:v>
                </c:pt>
                <c:pt idx="139">
                  <c:v>42102</c:v>
                </c:pt>
                <c:pt idx="140">
                  <c:v>42103</c:v>
                </c:pt>
                <c:pt idx="141">
                  <c:v>42104</c:v>
                </c:pt>
                <c:pt idx="142">
                  <c:v>42107</c:v>
                </c:pt>
                <c:pt idx="143">
                  <c:v>42108</c:v>
                </c:pt>
                <c:pt idx="144">
                  <c:v>42109</c:v>
                </c:pt>
                <c:pt idx="145">
                  <c:v>42110</c:v>
                </c:pt>
                <c:pt idx="146">
                  <c:v>42111</c:v>
                </c:pt>
                <c:pt idx="147">
                  <c:v>42114</c:v>
                </c:pt>
                <c:pt idx="148">
                  <c:v>42115</c:v>
                </c:pt>
                <c:pt idx="149">
                  <c:v>42116</c:v>
                </c:pt>
                <c:pt idx="150">
                  <c:v>42117</c:v>
                </c:pt>
                <c:pt idx="151">
                  <c:v>42118</c:v>
                </c:pt>
                <c:pt idx="152">
                  <c:v>42121</c:v>
                </c:pt>
                <c:pt idx="153">
                  <c:v>42122</c:v>
                </c:pt>
                <c:pt idx="154">
                  <c:v>42123</c:v>
                </c:pt>
                <c:pt idx="155">
                  <c:v>42124</c:v>
                </c:pt>
                <c:pt idx="156">
                  <c:v>42125</c:v>
                </c:pt>
                <c:pt idx="157">
                  <c:v>42128</c:v>
                </c:pt>
                <c:pt idx="158">
                  <c:v>42129</c:v>
                </c:pt>
                <c:pt idx="159">
                  <c:v>42130</c:v>
                </c:pt>
                <c:pt idx="160">
                  <c:v>42131</c:v>
                </c:pt>
                <c:pt idx="161">
                  <c:v>42132</c:v>
                </c:pt>
                <c:pt idx="162">
                  <c:v>42135</c:v>
                </c:pt>
                <c:pt idx="163">
                  <c:v>42136</c:v>
                </c:pt>
                <c:pt idx="164">
                  <c:v>42137</c:v>
                </c:pt>
                <c:pt idx="165">
                  <c:v>42138</c:v>
                </c:pt>
                <c:pt idx="166">
                  <c:v>42139</c:v>
                </c:pt>
                <c:pt idx="167">
                  <c:v>42142</c:v>
                </c:pt>
                <c:pt idx="168">
                  <c:v>42143</c:v>
                </c:pt>
                <c:pt idx="169">
                  <c:v>42144</c:v>
                </c:pt>
                <c:pt idx="170">
                  <c:v>42145</c:v>
                </c:pt>
                <c:pt idx="171">
                  <c:v>42146</c:v>
                </c:pt>
                <c:pt idx="172">
                  <c:v>42149</c:v>
                </c:pt>
                <c:pt idx="173">
                  <c:v>42150</c:v>
                </c:pt>
                <c:pt idx="174">
                  <c:v>42151</c:v>
                </c:pt>
                <c:pt idx="175">
                  <c:v>42152</c:v>
                </c:pt>
                <c:pt idx="176">
                  <c:v>42153</c:v>
                </c:pt>
                <c:pt idx="177">
                  <c:v>42156</c:v>
                </c:pt>
                <c:pt idx="178">
                  <c:v>42157</c:v>
                </c:pt>
                <c:pt idx="179">
                  <c:v>42158</c:v>
                </c:pt>
                <c:pt idx="180">
                  <c:v>42159</c:v>
                </c:pt>
                <c:pt idx="181">
                  <c:v>42160</c:v>
                </c:pt>
                <c:pt idx="182">
                  <c:v>42163</c:v>
                </c:pt>
                <c:pt idx="183">
                  <c:v>42164</c:v>
                </c:pt>
                <c:pt idx="184">
                  <c:v>42165</c:v>
                </c:pt>
                <c:pt idx="185">
                  <c:v>42166</c:v>
                </c:pt>
                <c:pt idx="186">
                  <c:v>42167</c:v>
                </c:pt>
                <c:pt idx="187">
                  <c:v>42170</c:v>
                </c:pt>
                <c:pt idx="188">
                  <c:v>42171</c:v>
                </c:pt>
                <c:pt idx="189">
                  <c:v>42172</c:v>
                </c:pt>
                <c:pt idx="190">
                  <c:v>42173</c:v>
                </c:pt>
                <c:pt idx="191">
                  <c:v>42174</c:v>
                </c:pt>
                <c:pt idx="192">
                  <c:v>42177</c:v>
                </c:pt>
                <c:pt idx="193">
                  <c:v>42178</c:v>
                </c:pt>
                <c:pt idx="194">
                  <c:v>42179</c:v>
                </c:pt>
                <c:pt idx="195">
                  <c:v>42180</c:v>
                </c:pt>
                <c:pt idx="196">
                  <c:v>42181</c:v>
                </c:pt>
                <c:pt idx="197">
                  <c:v>42184</c:v>
                </c:pt>
                <c:pt idx="198">
                  <c:v>42185</c:v>
                </c:pt>
                <c:pt idx="199">
                  <c:v>42186</c:v>
                </c:pt>
                <c:pt idx="200">
                  <c:v>42187</c:v>
                </c:pt>
                <c:pt idx="201">
                  <c:v>42188</c:v>
                </c:pt>
                <c:pt idx="202">
                  <c:v>42191</c:v>
                </c:pt>
                <c:pt idx="203">
                  <c:v>42192</c:v>
                </c:pt>
                <c:pt idx="204">
                  <c:v>42193</c:v>
                </c:pt>
                <c:pt idx="205">
                  <c:v>42194</c:v>
                </c:pt>
                <c:pt idx="206">
                  <c:v>42195</c:v>
                </c:pt>
                <c:pt idx="207">
                  <c:v>42198</c:v>
                </c:pt>
                <c:pt idx="208">
                  <c:v>42199</c:v>
                </c:pt>
                <c:pt idx="209">
                  <c:v>42200</c:v>
                </c:pt>
                <c:pt idx="210">
                  <c:v>42201</c:v>
                </c:pt>
                <c:pt idx="211">
                  <c:v>42202</c:v>
                </c:pt>
                <c:pt idx="212">
                  <c:v>42205</c:v>
                </c:pt>
                <c:pt idx="213">
                  <c:v>42206</c:v>
                </c:pt>
                <c:pt idx="214">
                  <c:v>42207</c:v>
                </c:pt>
                <c:pt idx="215">
                  <c:v>42208</c:v>
                </c:pt>
                <c:pt idx="216">
                  <c:v>42209</c:v>
                </c:pt>
                <c:pt idx="217">
                  <c:v>42212</c:v>
                </c:pt>
                <c:pt idx="218">
                  <c:v>42213</c:v>
                </c:pt>
                <c:pt idx="219">
                  <c:v>42214</c:v>
                </c:pt>
                <c:pt idx="220">
                  <c:v>42215</c:v>
                </c:pt>
                <c:pt idx="221">
                  <c:v>42216</c:v>
                </c:pt>
                <c:pt idx="222">
                  <c:v>42219</c:v>
                </c:pt>
                <c:pt idx="223">
                  <c:v>42220</c:v>
                </c:pt>
                <c:pt idx="224">
                  <c:v>42221</c:v>
                </c:pt>
                <c:pt idx="225">
                  <c:v>42222</c:v>
                </c:pt>
                <c:pt idx="226">
                  <c:v>42223</c:v>
                </c:pt>
                <c:pt idx="227">
                  <c:v>42226</c:v>
                </c:pt>
                <c:pt idx="228">
                  <c:v>42227</c:v>
                </c:pt>
                <c:pt idx="229">
                  <c:v>42228</c:v>
                </c:pt>
                <c:pt idx="230">
                  <c:v>42229</c:v>
                </c:pt>
                <c:pt idx="231">
                  <c:v>42230</c:v>
                </c:pt>
                <c:pt idx="232">
                  <c:v>42233</c:v>
                </c:pt>
                <c:pt idx="233">
                  <c:v>42234</c:v>
                </c:pt>
                <c:pt idx="234">
                  <c:v>42235</c:v>
                </c:pt>
                <c:pt idx="235">
                  <c:v>42236</c:v>
                </c:pt>
                <c:pt idx="236">
                  <c:v>42237</c:v>
                </c:pt>
                <c:pt idx="237">
                  <c:v>42240</c:v>
                </c:pt>
                <c:pt idx="238">
                  <c:v>42241</c:v>
                </c:pt>
                <c:pt idx="239">
                  <c:v>42242</c:v>
                </c:pt>
                <c:pt idx="240">
                  <c:v>42243</c:v>
                </c:pt>
                <c:pt idx="241">
                  <c:v>42244</c:v>
                </c:pt>
                <c:pt idx="242">
                  <c:v>42247</c:v>
                </c:pt>
                <c:pt idx="243">
                  <c:v>42248</c:v>
                </c:pt>
                <c:pt idx="244">
                  <c:v>42249</c:v>
                </c:pt>
                <c:pt idx="245">
                  <c:v>42250</c:v>
                </c:pt>
                <c:pt idx="246">
                  <c:v>42251</c:v>
                </c:pt>
                <c:pt idx="247">
                  <c:v>42254</c:v>
                </c:pt>
                <c:pt idx="248">
                  <c:v>42255</c:v>
                </c:pt>
                <c:pt idx="249">
                  <c:v>42256</c:v>
                </c:pt>
                <c:pt idx="250">
                  <c:v>42257</c:v>
                </c:pt>
                <c:pt idx="251">
                  <c:v>42258</c:v>
                </c:pt>
                <c:pt idx="252">
                  <c:v>42261</c:v>
                </c:pt>
                <c:pt idx="253">
                  <c:v>42262</c:v>
                </c:pt>
                <c:pt idx="254">
                  <c:v>42263</c:v>
                </c:pt>
                <c:pt idx="255">
                  <c:v>42264</c:v>
                </c:pt>
                <c:pt idx="256">
                  <c:v>42265</c:v>
                </c:pt>
                <c:pt idx="257">
                  <c:v>42268</c:v>
                </c:pt>
                <c:pt idx="258">
                  <c:v>42269</c:v>
                </c:pt>
                <c:pt idx="259">
                  <c:v>42270</c:v>
                </c:pt>
                <c:pt idx="260">
                  <c:v>42271</c:v>
                </c:pt>
                <c:pt idx="261">
                  <c:v>42272</c:v>
                </c:pt>
                <c:pt idx="262">
                  <c:v>42275</c:v>
                </c:pt>
                <c:pt idx="263">
                  <c:v>42276</c:v>
                </c:pt>
                <c:pt idx="264">
                  <c:v>42277</c:v>
                </c:pt>
                <c:pt idx="265">
                  <c:v>42278</c:v>
                </c:pt>
                <c:pt idx="266">
                  <c:v>42279</c:v>
                </c:pt>
                <c:pt idx="267">
                  <c:v>42282</c:v>
                </c:pt>
                <c:pt idx="268">
                  <c:v>42283</c:v>
                </c:pt>
                <c:pt idx="269">
                  <c:v>42284</c:v>
                </c:pt>
                <c:pt idx="270">
                  <c:v>42285</c:v>
                </c:pt>
                <c:pt idx="271">
                  <c:v>42286</c:v>
                </c:pt>
                <c:pt idx="272">
                  <c:v>42289</c:v>
                </c:pt>
                <c:pt idx="273">
                  <c:v>42290</c:v>
                </c:pt>
                <c:pt idx="274">
                  <c:v>42291</c:v>
                </c:pt>
                <c:pt idx="275">
                  <c:v>42292</c:v>
                </c:pt>
                <c:pt idx="276">
                  <c:v>42293</c:v>
                </c:pt>
                <c:pt idx="277">
                  <c:v>42296</c:v>
                </c:pt>
                <c:pt idx="278">
                  <c:v>42297</c:v>
                </c:pt>
                <c:pt idx="279">
                  <c:v>42298</c:v>
                </c:pt>
                <c:pt idx="280">
                  <c:v>42299</c:v>
                </c:pt>
                <c:pt idx="281">
                  <c:v>42300</c:v>
                </c:pt>
                <c:pt idx="282">
                  <c:v>42303</c:v>
                </c:pt>
                <c:pt idx="283">
                  <c:v>42304</c:v>
                </c:pt>
                <c:pt idx="284">
                  <c:v>42305</c:v>
                </c:pt>
                <c:pt idx="285">
                  <c:v>42306</c:v>
                </c:pt>
                <c:pt idx="286">
                  <c:v>42307</c:v>
                </c:pt>
                <c:pt idx="287">
                  <c:v>42310</c:v>
                </c:pt>
                <c:pt idx="288">
                  <c:v>42311</c:v>
                </c:pt>
                <c:pt idx="289">
                  <c:v>42312</c:v>
                </c:pt>
                <c:pt idx="290">
                  <c:v>42313</c:v>
                </c:pt>
                <c:pt idx="291">
                  <c:v>42314</c:v>
                </c:pt>
                <c:pt idx="292">
                  <c:v>42317</c:v>
                </c:pt>
                <c:pt idx="293">
                  <c:v>42318</c:v>
                </c:pt>
                <c:pt idx="294">
                  <c:v>42319</c:v>
                </c:pt>
                <c:pt idx="295">
                  <c:v>42320</c:v>
                </c:pt>
                <c:pt idx="296">
                  <c:v>42321</c:v>
                </c:pt>
                <c:pt idx="297">
                  <c:v>42324</c:v>
                </c:pt>
                <c:pt idx="298">
                  <c:v>42325</c:v>
                </c:pt>
                <c:pt idx="299">
                  <c:v>42326</c:v>
                </c:pt>
                <c:pt idx="300">
                  <c:v>42327</c:v>
                </c:pt>
                <c:pt idx="301">
                  <c:v>42328</c:v>
                </c:pt>
                <c:pt idx="302">
                  <c:v>42331</c:v>
                </c:pt>
                <c:pt idx="303">
                  <c:v>42332</c:v>
                </c:pt>
                <c:pt idx="304">
                  <c:v>42333</c:v>
                </c:pt>
                <c:pt idx="305">
                  <c:v>42334</c:v>
                </c:pt>
                <c:pt idx="306">
                  <c:v>42335</c:v>
                </c:pt>
                <c:pt idx="307">
                  <c:v>42338</c:v>
                </c:pt>
                <c:pt idx="308">
                  <c:v>42339</c:v>
                </c:pt>
                <c:pt idx="309">
                  <c:v>42340</c:v>
                </c:pt>
                <c:pt idx="310">
                  <c:v>42341</c:v>
                </c:pt>
                <c:pt idx="311">
                  <c:v>42342</c:v>
                </c:pt>
                <c:pt idx="312">
                  <c:v>42345</c:v>
                </c:pt>
                <c:pt idx="313">
                  <c:v>42346</c:v>
                </c:pt>
                <c:pt idx="314">
                  <c:v>42347</c:v>
                </c:pt>
                <c:pt idx="315">
                  <c:v>42348</c:v>
                </c:pt>
                <c:pt idx="316">
                  <c:v>42349</c:v>
                </c:pt>
                <c:pt idx="317">
                  <c:v>42352</c:v>
                </c:pt>
                <c:pt idx="318">
                  <c:v>42353</c:v>
                </c:pt>
                <c:pt idx="319">
                  <c:v>42354</c:v>
                </c:pt>
                <c:pt idx="320">
                  <c:v>42355</c:v>
                </c:pt>
                <c:pt idx="321">
                  <c:v>42356</c:v>
                </c:pt>
                <c:pt idx="322">
                  <c:v>42359</c:v>
                </c:pt>
                <c:pt idx="323">
                  <c:v>42360</c:v>
                </c:pt>
                <c:pt idx="324">
                  <c:v>42361</c:v>
                </c:pt>
                <c:pt idx="325">
                  <c:v>42362</c:v>
                </c:pt>
                <c:pt idx="326">
                  <c:v>42363</c:v>
                </c:pt>
                <c:pt idx="327">
                  <c:v>42366</c:v>
                </c:pt>
                <c:pt idx="328">
                  <c:v>42367</c:v>
                </c:pt>
                <c:pt idx="329">
                  <c:v>42368</c:v>
                </c:pt>
                <c:pt idx="330">
                  <c:v>42369</c:v>
                </c:pt>
                <c:pt idx="331">
                  <c:v>42370</c:v>
                </c:pt>
                <c:pt idx="332">
                  <c:v>42373</c:v>
                </c:pt>
                <c:pt idx="333">
                  <c:v>42374</c:v>
                </c:pt>
                <c:pt idx="334">
                  <c:v>42375</c:v>
                </c:pt>
                <c:pt idx="335">
                  <c:v>42376</c:v>
                </c:pt>
                <c:pt idx="336">
                  <c:v>42377</c:v>
                </c:pt>
                <c:pt idx="337">
                  <c:v>42380</c:v>
                </c:pt>
                <c:pt idx="338">
                  <c:v>42381</c:v>
                </c:pt>
                <c:pt idx="339">
                  <c:v>42382</c:v>
                </c:pt>
                <c:pt idx="340">
                  <c:v>42383</c:v>
                </c:pt>
                <c:pt idx="341">
                  <c:v>42384</c:v>
                </c:pt>
                <c:pt idx="342">
                  <c:v>42387</c:v>
                </c:pt>
                <c:pt idx="343">
                  <c:v>42388</c:v>
                </c:pt>
                <c:pt idx="344">
                  <c:v>42389</c:v>
                </c:pt>
                <c:pt idx="345">
                  <c:v>42390</c:v>
                </c:pt>
                <c:pt idx="346">
                  <c:v>42391</c:v>
                </c:pt>
                <c:pt idx="347">
                  <c:v>42394</c:v>
                </c:pt>
                <c:pt idx="348">
                  <c:v>42395</c:v>
                </c:pt>
                <c:pt idx="349">
                  <c:v>42396</c:v>
                </c:pt>
                <c:pt idx="350">
                  <c:v>42397</c:v>
                </c:pt>
                <c:pt idx="351">
                  <c:v>42398</c:v>
                </c:pt>
                <c:pt idx="352">
                  <c:v>42401</c:v>
                </c:pt>
                <c:pt idx="353">
                  <c:v>42402</c:v>
                </c:pt>
                <c:pt idx="354">
                  <c:v>42403</c:v>
                </c:pt>
                <c:pt idx="355">
                  <c:v>42404</c:v>
                </c:pt>
                <c:pt idx="356">
                  <c:v>42405</c:v>
                </c:pt>
                <c:pt idx="357">
                  <c:v>42408</c:v>
                </c:pt>
                <c:pt idx="358">
                  <c:v>42409</c:v>
                </c:pt>
                <c:pt idx="359">
                  <c:v>42410</c:v>
                </c:pt>
                <c:pt idx="360">
                  <c:v>42411</c:v>
                </c:pt>
                <c:pt idx="361">
                  <c:v>42412</c:v>
                </c:pt>
                <c:pt idx="362">
                  <c:v>42415</c:v>
                </c:pt>
                <c:pt idx="363">
                  <c:v>42416</c:v>
                </c:pt>
                <c:pt idx="364">
                  <c:v>42417</c:v>
                </c:pt>
                <c:pt idx="365">
                  <c:v>42418</c:v>
                </c:pt>
                <c:pt idx="366">
                  <c:v>42419</c:v>
                </c:pt>
                <c:pt idx="367">
                  <c:v>42422</c:v>
                </c:pt>
                <c:pt idx="368">
                  <c:v>42423</c:v>
                </c:pt>
                <c:pt idx="369">
                  <c:v>42424</c:v>
                </c:pt>
                <c:pt idx="370">
                  <c:v>42425</c:v>
                </c:pt>
                <c:pt idx="371">
                  <c:v>42426</c:v>
                </c:pt>
                <c:pt idx="372">
                  <c:v>42429</c:v>
                </c:pt>
                <c:pt idx="373">
                  <c:v>42430</c:v>
                </c:pt>
                <c:pt idx="374">
                  <c:v>42431</c:v>
                </c:pt>
                <c:pt idx="375">
                  <c:v>42432</c:v>
                </c:pt>
                <c:pt idx="376">
                  <c:v>42433</c:v>
                </c:pt>
                <c:pt idx="377">
                  <c:v>42436</c:v>
                </c:pt>
                <c:pt idx="378">
                  <c:v>42437</c:v>
                </c:pt>
                <c:pt idx="379">
                  <c:v>42438</c:v>
                </c:pt>
                <c:pt idx="380">
                  <c:v>42439</c:v>
                </c:pt>
                <c:pt idx="381">
                  <c:v>42440</c:v>
                </c:pt>
                <c:pt idx="382">
                  <c:v>42443</c:v>
                </c:pt>
                <c:pt idx="383">
                  <c:v>42444</c:v>
                </c:pt>
                <c:pt idx="384">
                  <c:v>42445</c:v>
                </c:pt>
                <c:pt idx="385">
                  <c:v>42446</c:v>
                </c:pt>
                <c:pt idx="386">
                  <c:v>42447</c:v>
                </c:pt>
                <c:pt idx="387">
                  <c:v>42450</c:v>
                </c:pt>
                <c:pt idx="388">
                  <c:v>42451</c:v>
                </c:pt>
                <c:pt idx="389">
                  <c:v>42452</c:v>
                </c:pt>
                <c:pt idx="390">
                  <c:v>42453</c:v>
                </c:pt>
                <c:pt idx="391">
                  <c:v>42454</c:v>
                </c:pt>
                <c:pt idx="392">
                  <c:v>42457</c:v>
                </c:pt>
                <c:pt idx="393">
                  <c:v>42458</c:v>
                </c:pt>
                <c:pt idx="394">
                  <c:v>42459</c:v>
                </c:pt>
                <c:pt idx="395">
                  <c:v>42460</c:v>
                </c:pt>
                <c:pt idx="396">
                  <c:v>42461</c:v>
                </c:pt>
                <c:pt idx="397">
                  <c:v>42464</c:v>
                </c:pt>
                <c:pt idx="398">
                  <c:v>42465</c:v>
                </c:pt>
                <c:pt idx="399">
                  <c:v>42466</c:v>
                </c:pt>
                <c:pt idx="400">
                  <c:v>42467</c:v>
                </c:pt>
                <c:pt idx="401">
                  <c:v>42468</c:v>
                </c:pt>
                <c:pt idx="402">
                  <c:v>42471</c:v>
                </c:pt>
                <c:pt idx="403">
                  <c:v>42472</c:v>
                </c:pt>
                <c:pt idx="404">
                  <c:v>42473</c:v>
                </c:pt>
                <c:pt idx="405">
                  <c:v>42474</c:v>
                </c:pt>
                <c:pt idx="406">
                  <c:v>42475</c:v>
                </c:pt>
                <c:pt idx="407">
                  <c:v>42478</c:v>
                </c:pt>
                <c:pt idx="408">
                  <c:v>42479</c:v>
                </c:pt>
                <c:pt idx="409">
                  <c:v>42480</c:v>
                </c:pt>
                <c:pt idx="410">
                  <c:v>42481</c:v>
                </c:pt>
                <c:pt idx="411">
                  <c:v>42482</c:v>
                </c:pt>
                <c:pt idx="412">
                  <c:v>42485</c:v>
                </c:pt>
                <c:pt idx="413">
                  <c:v>42486</c:v>
                </c:pt>
                <c:pt idx="414">
                  <c:v>42487</c:v>
                </c:pt>
                <c:pt idx="415">
                  <c:v>42488</c:v>
                </c:pt>
                <c:pt idx="416">
                  <c:v>42489</c:v>
                </c:pt>
                <c:pt idx="417">
                  <c:v>42492</c:v>
                </c:pt>
                <c:pt idx="418">
                  <c:v>42493</c:v>
                </c:pt>
                <c:pt idx="419">
                  <c:v>42494</c:v>
                </c:pt>
                <c:pt idx="420">
                  <c:v>42495</c:v>
                </c:pt>
                <c:pt idx="421">
                  <c:v>42496</c:v>
                </c:pt>
                <c:pt idx="422">
                  <c:v>42499</c:v>
                </c:pt>
                <c:pt idx="423">
                  <c:v>42500</c:v>
                </c:pt>
                <c:pt idx="424">
                  <c:v>42501</c:v>
                </c:pt>
                <c:pt idx="425">
                  <c:v>42502</c:v>
                </c:pt>
                <c:pt idx="426">
                  <c:v>42503</c:v>
                </c:pt>
                <c:pt idx="427">
                  <c:v>42506</c:v>
                </c:pt>
                <c:pt idx="428">
                  <c:v>42507</c:v>
                </c:pt>
                <c:pt idx="429">
                  <c:v>42508</c:v>
                </c:pt>
                <c:pt idx="430">
                  <c:v>42509</c:v>
                </c:pt>
                <c:pt idx="431">
                  <c:v>42510</c:v>
                </c:pt>
                <c:pt idx="432">
                  <c:v>42513</c:v>
                </c:pt>
                <c:pt idx="433">
                  <c:v>42514</c:v>
                </c:pt>
                <c:pt idx="434">
                  <c:v>42515</c:v>
                </c:pt>
                <c:pt idx="435">
                  <c:v>42516</c:v>
                </c:pt>
                <c:pt idx="436">
                  <c:v>42517</c:v>
                </c:pt>
                <c:pt idx="437">
                  <c:v>42520</c:v>
                </c:pt>
                <c:pt idx="438">
                  <c:v>42521</c:v>
                </c:pt>
                <c:pt idx="439">
                  <c:v>42522</c:v>
                </c:pt>
                <c:pt idx="440">
                  <c:v>42523</c:v>
                </c:pt>
                <c:pt idx="441">
                  <c:v>42524</c:v>
                </c:pt>
                <c:pt idx="442">
                  <c:v>42527</c:v>
                </c:pt>
                <c:pt idx="443">
                  <c:v>42528</c:v>
                </c:pt>
                <c:pt idx="444">
                  <c:v>42529</c:v>
                </c:pt>
                <c:pt idx="445">
                  <c:v>42530</c:v>
                </c:pt>
                <c:pt idx="446">
                  <c:v>42531</c:v>
                </c:pt>
                <c:pt idx="447">
                  <c:v>42534</c:v>
                </c:pt>
                <c:pt idx="448">
                  <c:v>42535</c:v>
                </c:pt>
                <c:pt idx="449">
                  <c:v>42536</c:v>
                </c:pt>
                <c:pt idx="450">
                  <c:v>42537</c:v>
                </c:pt>
                <c:pt idx="451">
                  <c:v>42538</c:v>
                </c:pt>
                <c:pt idx="452">
                  <c:v>42541</c:v>
                </c:pt>
                <c:pt idx="453">
                  <c:v>42542</c:v>
                </c:pt>
                <c:pt idx="454">
                  <c:v>42543</c:v>
                </c:pt>
                <c:pt idx="455">
                  <c:v>42544</c:v>
                </c:pt>
                <c:pt idx="456">
                  <c:v>42545</c:v>
                </c:pt>
                <c:pt idx="457">
                  <c:v>42548</c:v>
                </c:pt>
                <c:pt idx="458">
                  <c:v>42549</c:v>
                </c:pt>
                <c:pt idx="459">
                  <c:v>42550</c:v>
                </c:pt>
                <c:pt idx="460">
                  <c:v>42551</c:v>
                </c:pt>
                <c:pt idx="461">
                  <c:v>42552</c:v>
                </c:pt>
                <c:pt idx="462">
                  <c:v>42555</c:v>
                </c:pt>
                <c:pt idx="463">
                  <c:v>42556</c:v>
                </c:pt>
                <c:pt idx="464">
                  <c:v>42557</c:v>
                </c:pt>
                <c:pt idx="465">
                  <c:v>42558</c:v>
                </c:pt>
                <c:pt idx="466">
                  <c:v>42559</c:v>
                </c:pt>
                <c:pt idx="467">
                  <c:v>42562</c:v>
                </c:pt>
                <c:pt idx="468">
                  <c:v>42563</c:v>
                </c:pt>
                <c:pt idx="469">
                  <c:v>42564</c:v>
                </c:pt>
                <c:pt idx="470">
                  <c:v>42565</c:v>
                </c:pt>
                <c:pt idx="471">
                  <c:v>42566</c:v>
                </c:pt>
                <c:pt idx="472">
                  <c:v>42569</c:v>
                </c:pt>
                <c:pt idx="473">
                  <c:v>42570</c:v>
                </c:pt>
                <c:pt idx="474">
                  <c:v>42571</c:v>
                </c:pt>
                <c:pt idx="475">
                  <c:v>42572</c:v>
                </c:pt>
                <c:pt idx="476">
                  <c:v>42573</c:v>
                </c:pt>
                <c:pt idx="477">
                  <c:v>42576</c:v>
                </c:pt>
                <c:pt idx="478">
                  <c:v>42577</c:v>
                </c:pt>
                <c:pt idx="479">
                  <c:v>42578</c:v>
                </c:pt>
                <c:pt idx="480">
                  <c:v>42579</c:v>
                </c:pt>
                <c:pt idx="481">
                  <c:v>42580</c:v>
                </c:pt>
                <c:pt idx="482">
                  <c:v>42583</c:v>
                </c:pt>
                <c:pt idx="483">
                  <c:v>42584</c:v>
                </c:pt>
                <c:pt idx="484">
                  <c:v>42585</c:v>
                </c:pt>
                <c:pt idx="485">
                  <c:v>42586</c:v>
                </c:pt>
                <c:pt idx="486">
                  <c:v>42587</c:v>
                </c:pt>
                <c:pt idx="487">
                  <c:v>42590</c:v>
                </c:pt>
                <c:pt idx="488">
                  <c:v>42591</c:v>
                </c:pt>
                <c:pt idx="489">
                  <c:v>42592</c:v>
                </c:pt>
                <c:pt idx="490">
                  <c:v>42593</c:v>
                </c:pt>
              </c:numCache>
            </c:numRef>
          </c:cat>
          <c:val>
            <c:numRef>
              <c:f>HIST.!$D$13:$D$503</c:f>
              <c:numCache>
                <c:formatCode>#,##0.00</c:formatCode>
                <c:ptCount val="491"/>
                <c:pt idx="0">
                  <c:v>100</c:v>
                </c:pt>
                <c:pt idx="1">
                  <c:v>102.23365855</c:v>
                </c:pt>
                <c:pt idx="2">
                  <c:v>97.610878811000006</c:v>
                </c:pt>
                <c:pt idx="3">
                  <c:v>96.699546120999997</c:v>
                </c:pt>
                <c:pt idx="4">
                  <c:v>94.453379079000001</c:v>
                </c:pt>
                <c:pt idx="5">
                  <c:v>95.632750795000007</c:v>
                </c:pt>
                <c:pt idx="6">
                  <c:v>97.457203101999994</c:v>
                </c:pt>
                <c:pt idx="7">
                  <c:v>102.06032664999999</c:v>
                </c:pt>
                <c:pt idx="8">
                  <c:v>102.63393016000001</c:v>
                </c:pt>
                <c:pt idx="9">
                  <c:v>101.95847182</c:v>
                </c:pt>
                <c:pt idx="10">
                  <c:v>102.33193953</c:v>
                </c:pt>
                <c:pt idx="11">
                  <c:v>98.836710624999995</c:v>
                </c:pt>
                <c:pt idx="12">
                  <c:v>103.56313212000001</c:v>
                </c:pt>
                <c:pt idx="13">
                  <c:v>103.66856079999999</c:v>
                </c:pt>
                <c:pt idx="14">
                  <c:v>100.30913834</c:v>
                </c:pt>
                <c:pt idx="15">
                  <c:v>97.026553733</c:v>
                </c:pt>
                <c:pt idx="16">
                  <c:v>99.572924483999998</c:v>
                </c:pt>
                <c:pt idx="17">
                  <c:v>97.033701440000002</c:v>
                </c:pt>
                <c:pt idx="18">
                  <c:v>93.692148243000005</c:v>
                </c:pt>
                <c:pt idx="19">
                  <c:v>93.654622779999997</c:v>
                </c:pt>
                <c:pt idx="20">
                  <c:v>90.620420999999993</c:v>
                </c:pt>
                <c:pt idx="21">
                  <c:v>92.812980237000005</c:v>
                </c:pt>
                <c:pt idx="22">
                  <c:v>90.245166362999996</c:v>
                </c:pt>
                <c:pt idx="23">
                  <c:v>93.509881704999998</c:v>
                </c:pt>
                <c:pt idx="24">
                  <c:v>91.220828419</c:v>
                </c:pt>
                <c:pt idx="25">
                  <c:v>93.520603265999995</c:v>
                </c:pt>
                <c:pt idx="26">
                  <c:v>97.616239590999996</c:v>
                </c:pt>
                <c:pt idx="27">
                  <c:v>96.399342411000006</c:v>
                </c:pt>
                <c:pt idx="28">
                  <c:v>97.178442515</c:v>
                </c:pt>
                <c:pt idx="29">
                  <c:v>95.954397627000006</c:v>
                </c:pt>
                <c:pt idx="30">
                  <c:v>94.058468246000004</c:v>
                </c:pt>
                <c:pt idx="31">
                  <c:v>95.103820450000001</c:v>
                </c:pt>
                <c:pt idx="32">
                  <c:v>94.215717807999994</c:v>
                </c:pt>
                <c:pt idx="33">
                  <c:v>93.767199171000001</c:v>
                </c:pt>
                <c:pt idx="34">
                  <c:v>94.667810299999999</c:v>
                </c:pt>
                <c:pt idx="35">
                  <c:v>92.645009113</c:v>
                </c:pt>
                <c:pt idx="36">
                  <c:v>92.512776527</c:v>
                </c:pt>
                <c:pt idx="37">
                  <c:v>91.590722275999994</c:v>
                </c:pt>
                <c:pt idx="38">
                  <c:v>93.029198385000001</c:v>
                </c:pt>
                <c:pt idx="39">
                  <c:v>95.425467280999996</c:v>
                </c:pt>
                <c:pt idx="41">
                  <c:v>100.21800507</c:v>
                </c:pt>
                <c:pt idx="42">
                  <c:v>99.006468674999994</c:v>
                </c:pt>
                <c:pt idx="43">
                  <c:v>99.281655408999995</c:v>
                </c:pt>
                <c:pt idx="44">
                  <c:v>98.456095207000004</c:v>
                </c:pt>
                <c:pt idx="45">
                  <c:v>97.782423788000003</c:v>
                </c:pt>
                <c:pt idx="46">
                  <c:v>97.787784568000006</c:v>
                </c:pt>
                <c:pt idx="47">
                  <c:v>93.413387655999998</c:v>
                </c:pt>
                <c:pt idx="48">
                  <c:v>92.226868232000001</c:v>
                </c:pt>
                <c:pt idx="49">
                  <c:v>93.492012437</c:v>
                </c:pt>
                <c:pt idx="50">
                  <c:v>91.894499839000005</c:v>
                </c:pt>
                <c:pt idx="51">
                  <c:v>92.905900431999996</c:v>
                </c:pt>
                <c:pt idx="52">
                  <c:v>89.835960115999995</c:v>
                </c:pt>
                <c:pt idx="53">
                  <c:v>89.691219040999997</c:v>
                </c:pt>
                <c:pt idx="54">
                  <c:v>88.538651228000006</c:v>
                </c:pt>
                <c:pt idx="55">
                  <c:v>89.097959329000005</c:v>
                </c:pt>
                <c:pt idx="56">
                  <c:v>85.774275400999997</c:v>
                </c:pt>
                <c:pt idx="57">
                  <c:v>84.017726314000001</c:v>
                </c:pt>
                <c:pt idx="58">
                  <c:v>83.998070119000005</c:v>
                </c:pt>
                <c:pt idx="59">
                  <c:v>87.046567312999997</c:v>
                </c:pt>
                <c:pt idx="60">
                  <c:v>86.657017261999997</c:v>
                </c:pt>
                <c:pt idx="61">
                  <c:v>88.720917765999999</c:v>
                </c:pt>
                <c:pt idx="62">
                  <c:v>89.560773381999994</c:v>
                </c:pt>
                <c:pt idx="63">
                  <c:v>90.934920124000001</c:v>
                </c:pt>
                <c:pt idx="66">
                  <c:v>89.603659625999995</c:v>
                </c:pt>
                <c:pt idx="67">
                  <c:v>90.405989778999995</c:v>
                </c:pt>
                <c:pt idx="68">
                  <c:v>89.358850649000004</c:v>
                </c:pt>
                <c:pt idx="71">
                  <c:v>86.687395018000004</c:v>
                </c:pt>
                <c:pt idx="72">
                  <c:v>84.907615882000002</c:v>
                </c:pt>
                <c:pt idx="73">
                  <c:v>85.772488473999999</c:v>
                </c:pt>
                <c:pt idx="74">
                  <c:v>88.384975518999994</c:v>
                </c:pt>
                <c:pt idx="75">
                  <c:v>89.244487331000002</c:v>
                </c:pt>
                <c:pt idx="76">
                  <c:v>87.273507022999993</c:v>
                </c:pt>
                <c:pt idx="77">
                  <c:v>86.020871305</c:v>
                </c:pt>
                <c:pt idx="78">
                  <c:v>85.845752474999998</c:v>
                </c:pt>
                <c:pt idx="79">
                  <c:v>85.138129445000004</c:v>
                </c:pt>
                <c:pt idx="80">
                  <c:v>85.818948571999996</c:v>
                </c:pt>
                <c:pt idx="81">
                  <c:v>87.588006147000002</c:v>
                </c:pt>
                <c:pt idx="82">
                  <c:v>85.340052177999993</c:v>
                </c:pt>
                <c:pt idx="83">
                  <c:v>85.550909546</c:v>
                </c:pt>
                <c:pt idx="84">
                  <c:v>87.959686930000004</c:v>
                </c:pt>
                <c:pt idx="85">
                  <c:v>88.349236981999994</c:v>
                </c:pt>
                <c:pt idx="86">
                  <c:v>87.157356777999993</c:v>
                </c:pt>
                <c:pt idx="87">
                  <c:v>86.801758336000006</c:v>
                </c:pt>
                <c:pt idx="88">
                  <c:v>86.828562238999993</c:v>
                </c:pt>
                <c:pt idx="89">
                  <c:v>85.225688860000005</c:v>
                </c:pt>
                <c:pt idx="90">
                  <c:v>85.347199885999999</c:v>
                </c:pt>
                <c:pt idx="91">
                  <c:v>83.819377435000007</c:v>
                </c:pt>
                <c:pt idx="92">
                  <c:v>85.147064079000003</c:v>
                </c:pt>
                <c:pt idx="93">
                  <c:v>87.493299023999995</c:v>
                </c:pt>
                <c:pt idx="94">
                  <c:v>88.097280296999998</c:v>
                </c:pt>
                <c:pt idx="95">
                  <c:v>87.975769271999994</c:v>
                </c:pt>
                <c:pt idx="96">
                  <c:v>87.187734534000001</c:v>
                </c:pt>
                <c:pt idx="97">
                  <c:v>88.242021371999996</c:v>
                </c:pt>
                <c:pt idx="98">
                  <c:v>86.683821163999994</c:v>
                </c:pt>
                <c:pt idx="99">
                  <c:v>86.199563990000001</c:v>
                </c:pt>
                <c:pt idx="100">
                  <c:v>88.510060397999993</c:v>
                </c:pt>
                <c:pt idx="101">
                  <c:v>90.481040706000002</c:v>
                </c:pt>
                <c:pt idx="104">
                  <c:v>91.633608519999996</c:v>
                </c:pt>
                <c:pt idx="105">
                  <c:v>91.658625495999999</c:v>
                </c:pt>
                <c:pt idx="106">
                  <c:v>91.556770666000006</c:v>
                </c:pt>
                <c:pt idx="107">
                  <c:v>91.633608519999996</c:v>
                </c:pt>
                <c:pt idx="108">
                  <c:v>92.695043064999993</c:v>
                </c:pt>
                <c:pt idx="109">
                  <c:v>92.582466674000003</c:v>
                </c:pt>
                <c:pt idx="110">
                  <c:v>92.491333405000006</c:v>
                </c:pt>
                <c:pt idx="111">
                  <c:v>92.175047352999997</c:v>
                </c:pt>
                <c:pt idx="112">
                  <c:v>91.169007540999999</c:v>
                </c:pt>
                <c:pt idx="113">
                  <c:v>91.676494763999997</c:v>
                </c:pt>
                <c:pt idx="114">
                  <c:v>90.182623922999994</c:v>
                </c:pt>
                <c:pt idx="115">
                  <c:v>89.998570458000003</c:v>
                </c:pt>
                <c:pt idx="116">
                  <c:v>89.312390550999993</c:v>
                </c:pt>
                <c:pt idx="117">
                  <c:v>87.882849075999999</c:v>
                </c:pt>
                <c:pt idx="118">
                  <c:v>86.296058039000002</c:v>
                </c:pt>
                <c:pt idx="119">
                  <c:v>87.389657267000004</c:v>
                </c:pt>
                <c:pt idx="120">
                  <c:v>87.344984096000005</c:v>
                </c:pt>
                <c:pt idx="121">
                  <c:v>86.835709945999994</c:v>
                </c:pt>
                <c:pt idx="122">
                  <c:v>87.287802436999996</c:v>
                </c:pt>
                <c:pt idx="123">
                  <c:v>89.855616311000006</c:v>
                </c:pt>
                <c:pt idx="124">
                  <c:v>92.073192523000003</c:v>
                </c:pt>
                <c:pt idx="125">
                  <c:v>91.049283442000004</c:v>
                </c:pt>
                <c:pt idx="126">
                  <c:v>92.859440333999999</c:v>
                </c:pt>
                <c:pt idx="127">
                  <c:v>92.755798577999997</c:v>
                </c:pt>
                <c:pt idx="128">
                  <c:v>92.037453987000006</c:v>
                </c:pt>
                <c:pt idx="129">
                  <c:v>92.666452234999994</c:v>
                </c:pt>
                <c:pt idx="130">
                  <c:v>90.380972803000006</c:v>
                </c:pt>
                <c:pt idx="131">
                  <c:v>89.514313283999996</c:v>
                </c:pt>
                <c:pt idx="132">
                  <c:v>91.567492227000002</c:v>
                </c:pt>
                <c:pt idx="133">
                  <c:v>91.401308029999996</c:v>
                </c:pt>
                <c:pt idx="134">
                  <c:v>93.493799363999997</c:v>
                </c:pt>
                <c:pt idx="135">
                  <c:v>94.926914691999997</c:v>
                </c:pt>
                <c:pt idx="137">
                  <c:v>96.024087773999995</c:v>
                </c:pt>
                <c:pt idx="138">
                  <c:v>96.009792359000002</c:v>
                </c:pt>
                <c:pt idx="139">
                  <c:v>95.888281333999998</c:v>
                </c:pt>
                <c:pt idx="140">
                  <c:v>96.140238018999995</c:v>
                </c:pt>
                <c:pt idx="141">
                  <c:v>96.876451877999997</c:v>
                </c:pt>
                <c:pt idx="142">
                  <c:v>96.921125048999997</c:v>
                </c:pt>
                <c:pt idx="143">
                  <c:v>96.460097923999996</c:v>
                </c:pt>
                <c:pt idx="144">
                  <c:v>98.134448375999995</c:v>
                </c:pt>
                <c:pt idx="145">
                  <c:v>97.698438225999993</c:v>
                </c:pt>
                <c:pt idx="146">
                  <c:v>96.411850899000001</c:v>
                </c:pt>
                <c:pt idx="147">
                  <c:v>96.066974017999996</c:v>
                </c:pt>
                <c:pt idx="149">
                  <c:v>97.596583396</c:v>
                </c:pt>
                <c:pt idx="150">
                  <c:v>99.503234337999999</c:v>
                </c:pt>
                <c:pt idx="151">
                  <c:v>101.12933776</c:v>
                </c:pt>
                <c:pt idx="152">
                  <c:v>99.235195310999998</c:v>
                </c:pt>
                <c:pt idx="153">
                  <c:v>99.731960973</c:v>
                </c:pt>
                <c:pt idx="154">
                  <c:v>98.861727600999998</c:v>
                </c:pt>
                <c:pt idx="155">
                  <c:v>100.47710945999999</c:v>
                </c:pt>
                <c:pt idx="157">
                  <c:v>102.48561522999999</c:v>
                </c:pt>
                <c:pt idx="158">
                  <c:v>103.73289017</c:v>
                </c:pt>
                <c:pt idx="159">
                  <c:v>102.03888352</c:v>
                </c:pt>
                <c:pt idx="160">
                  <c:v>101.71366284</c:v>
                </c:pt>
                <c:pt idx="161">
                  <c:v>102.12108216</c:v>
                </c:pt>
                <c:pt idx="162">
                  <c:v>102.20685465</c:v>
                </c:pt>
                <c:pt idx="163">
                  <c:v>101.48314928000001</c:v>
                </c:pt>
                <c:pt idx="164">
                  <c:v>100.73264</c:v>
                </c:pt>
                <c:pt idx="165">
                  <c:v>101.24012722000001</c:v>
                </c:pt>
                <c:pt idx="166">
                  <c:v>102.29798792</c:v>
                </c:pt>
                <c:pt idx="167">
                  <c:v>100.43243629</c:v>
                </c:pt>
                <c:pt idx="168">
                  <c:v>99.170865945000003</c:v>
                </c:pt>
                <c:pt idx="169">
                  <c:v>98.104070618999998</c:v>
                </c:pt>
                <c:pt idx="170">
                  <c:v>98.481112182999993</c:v>
                </c:pt>
                <c:pt idx="171">
                  <c:v>97.167720953</c:v>
                </c:pt>
                <c:pt idx="172">
                  <c:v>97.582287980999993</c:v>
                </c:pt>
                <c:pt idx="173">
                  <c:v>95.831099675000004</c:v>
                </c:pt>
                <c:pt idx="174">
                  <c:v>96.915764268999993</c:v>
                </c:pt>
                <c:pt idx="175">
                  <c:v>96.451163288999993</c:v>
                </c:pt>
                <c:pt idx="176">
                  <c:v>94.278260247999995</c:v>
                </c:pt>
                <c:pt idx="177">
                  <c:v>94.762517423000006</c:v>
                </c:pt>
                <c:pt idx="178">
                  <c:v>96.915764268999993</c:v>
                </c:pt>
                <c:pt idx="179">
                  <c:v>95.639898502999998</c:v>
                </c:pt>
                <c:pt idx="181">
                  <c:v>94.658875666</c:v>
                </c:pt>
                <c:pt idx="182">
                  <c:v>94.365819662999996</c:v>
                </c:pt>
                <c:pt idx="183">
                  <c:v>94.376541223999993</c:v>
                </c:pt>
                <c:pt idx="184">
                  <c:v>96.272470604999995</c:v>
                </c:pt>
                <c:pt idx="185">
                  <c:v>95.936528358000004</c:v>
                </c:pt>
                <c:pt idx="186">
                  <c:v>95.327186304999998</c:v>
                </c:pt>
                <c:pt idx="187">
                  <c:v>94.951931668</c:v>
                </c:pt>
                <c:pt idx="188">
                  <c:v>95.961545333999993</c:v>
                </c:pt>
                <c:pt idx="189">
                  <c:v>95.150280546999994</c:v>
                </c:pt>
                <c:pt idx="190">
                  <c:v>96.919338121999999</c:v>
                </c:pt>
                <c:pt idx="191">
                  <c:v>96.045530896000002</c:v>
                </c:pt>
                <c:pt idx="192">
                  <c:v>96.249240556000004</c:v>
                </c:pt>
                <c:pt idx="193">
                  <c:v>96.086630213000007</c:v>
                </c:pt>
                <c:pt idx="194">
                  <c:v>96.211715092000006</c:v>
                </c:pt>
                <c:pt idx="195">
                  <c:v>95.019834888000005</c:v>
                </c:pt>
                <c:pt idx="196">
                  <c:v>96.522640362999994</c:v>
                </c:pt>
                <c:pt idx="197">
                  <c:v>94.732139665999995</c:v>
                </c:pt>
                <c:pt idx="198">
                  <c:v>94.850076838000007</c:v>
                </c:pt>
                <c:pt idx="199">
                  <c:v>94.272899467000002</c:v>
                </c:pt>
                <c:pt idx="200">
                  <c:v>94.896536936000004</c:v>
                </c:pt>
                <c:pt idx="201">
                  <c:v>93.847610879000001</c:v>
                </c:pt>
                <c:pt idx="202">
                  <c:v>93.186447947000005</c:v>
                </c:pt>
                <c:pt idx="203">
                  <c:v>93.533111754000004</c:v>
                </c:pt>
                <c:pt idx="204">
                  <c:v>92.528858869000004</c:v>
                </c:pt>
                <c:pt idx="206">
                  <c:v>93.974482684999998</c:v>
                </c:pt>
                <c:pt idx="207">
                  <c:v>94.919766984999995</c:v>
                </c:pt>
                <c:pt idx="208">
                  <c:v>95.134198205999994</c:v>
                </c:pt>
                <c:pt idx="209">
                  <c:v>94.532003860000003</c:v>
                </c:pt>
                <c:pt idx="210">
                  <c:v>94.830420642999997</c:v>
                </c:pt>
                <c:pt idx="211">
                  <c:v>93.529537900999998</c:v>
                </c:pt>
                <c:pt idx="212">
                  <c:v>92.205425109999993</c:v>
                </c:pt>
                <c:pt idx="213">
                  <c:v>91.980272327999998</c:v>
                </c:pt>
                <c:pt idx="214">
                  <c:v>90.981380221999999</c:v>
                </c:pt>
                <c:pt idx="215">
                  <c:v>88.999678352999993</c:v>
                </c:pt>
                <c:pt idx="216">
                  <c:v>87.997212394000002</c:v>
                </c:pt>
                <c:pt idx="217">
                  <c:v>87.085879704000007</c:v>
                </c:pt>
                <c:pt idx="218">
                  <c:v>88.633358349999995</c:v>
                </c:pt>
                <c:pt idx="219">
                  <c:v>89.784139237000005</c:v>
                </c:pt>
                <c:pt idx="220">
                  <c:v>89.162288696000005</c:v>
                </c:pt>
                <c:pt idx="221">
                  <c:v>90.890246953000002</c:v>
                </c:pt>
                <c:pt idx="222">
                  <c:v>89.592938064999998</c:v>
                </c:pt>
                <c:pt idx="223">
                  <c:v>89.449983918000001</c:v>
                </c:pt>
                <c:pt idx="224">
                  <c:v>89.859190165000001</c:v>
                </c:pt>
                <c:pt idx="225">
                  <c:v>89.365998356000006</c:v>
                </c:pt>
                <c:pt idx="226">
                  <c:v>86.803545263000004</c:v>
                </c:pt>
                <c:pt idx="227">
                  <c:v>88.190200493000006</c:v>
                </c:pt>
                <c:pt idx="228">
                  <c:v>87.688074049999997</c:v>
                </c:pt>
                <c:pt idx="229">
                  <c:v>86.465816089</c:v>
                </c:pt>
                <c:pt idx="230">
                  <c:v>85.788570816000004</c:v>
                </c:pt>
                <c:pt idx="231">
                  <c:v>84.893320466999995</c:v>
                </c:pt>
                <c:pt idx="232">
                  <c:v>84.373324756000002</c:v>
                </c:pt>
                <c:pt idx="233">
                  <c:v>84.789678710999993</c:v>
                </c:pt>
                <c:pt idx="234">
                  <c:v>83.249347771999993</c:v>
                </c:pt>
                <c:pt idx="235">
                  <c:v>83.358350309000002</c:v>
                </c:pt>
                <c:pt idx="236">
                  <c:v>81.696508344999998</c:v>
                </c:pt>
                <c:pt idx="237">
                  <c:v>79.225188521000007</c:v>
                </c:pt>
                <c:pt idx="238">
                  <c:v>79.596869303999995</c:v>
                </c:pt>
                <c:pt idx="239">
                  <c:v>82.266538007999998</c:v>
                </c:pt>
                <c:pt idx="240">
                  <c:v>85.263214324000003</c:v>
                </c:pt>
                <c:pt idx="241">
                  <c:v>84.258961438</c:v>
                </c:pt>
                <c:pt idx="242">
                  <c:v>83.315464065</c:v>
                </c:pt>
                <c:pt idx="243">
                  <c:v>81.264072049000006</c:v>
                </c:pt>
                <c:pt idx="244">
                  <c:v>83.025981916000006</c:v>
                </c:pt>
                <c:pt idx="245">
                  <c:v>84.637789928999993</c:v>
                </c:pt>
                <c:pt idx="246">
                  <c:v>83.086737428999996</c:v>
                </c:pt>
                <c:pt idx="248">
                  <c:v>83.560273042000006</c:v>
                </c:pt>
                <c:pt idx="249">
                  <c:v>83.372645723999995</c:v>
                </c:pt>
                <c:pt idx="250">
                  <c:v>83.097458990000007</c:v>
                </c:pt>
                <c:pt idx="251">
                  <c:v>82.913405525000002</c:v>
                </c:pt>
                <c:pt idx="252">
                  <c:v>84.487688074000005</c:v>
                </c:pt>
                <c:pt idx="253">
                  <c:v>84.636003001999995</c:v>
                </c:pt>
                <c:pt idx="254">
                  <c:v>86.760659019000002</c:v>
                </c:pt>
                <c:pt idx="255">
                  <c:v>86.757085165000007</c:v>
                </c:pt>
                <c:pt idx="256">
                  <c:v>84.457310317999998</c:v>
                </c:pt>
                <c:pt idx="257">
                  <c:v>83.252921624999999</c:v>
                </c:pt>
                <c:pt idx="258">
                  <c:v>82.670383474000005</c:v>
                </c:pt>
                <c:pt idx="259">
                  <c:v>81.019263070999997</c:v>
                </c:pt>
                <c:pt idx="260">
                  <c:v>80.931703655999996</c:v>
                </c:pt>
                <c:pt idx="261">
                  <c:v>80.109717308</c:v>
                </c:pt>
                <c:pt idx="262">
                  <c:v>78.546156319999994</c:v>
                </c:pt>
                <c:pt idx="263">
                  <c:v>78.858868517999994</c:v>
                </c:pt>
                <c:pt idx="264">
                  <c:v>80.517136628000003</c:v>
                </c:pt>
                <c:pt idx="265">
                  <c:v>80.971016047000006</c:v>
                </c:pt>
                <c:pt idx="266">
                  <c:v>84.044530217000002</c:v>
                </c:pt>
                <c:pt idx="267">
                  <c:v>85.054143882999995</c:v>
                </c:pt>
                <c:pt idx="268">
                  <c:v>85.298952861000004</c:v>
                </c:pt>
                <c:pt idx="269">
                  <c:v>87.405739608999994</c:v>
                </c:pt>
                <c:pt idx="270">
                  <c:v>87.748829563000001</c:v>
                </c:pt>
                <c:pt idx="271">
                  <c:v>88.163396590999994</c:v>
                </c:pt>
                <c:pt idx="273">
                  <c:v>84.632429148</c:v>
                </c:pt>
                <c:pt idx="274">
                  <c:v>83.467352847000001</c:v>
                </c:pt>
                <c:pt idx="275">
                  <c:v>84.273256853000007</c:v>
                </c:pt>
                <c:pt idx="276">
                  <c:v>84.407276366000005</c:v>
                </c:pt>
                <c:pt idx="277">
                  <c:v>84.78431793</c:v>
                </c:pt>
                <c:pt idx="278">
                  <c:v>84.121368071000006</c:v>
                </c:pt>
                <c:pt idx="279">
                  <c:v>84.030234801999995</c:v>
                </c:pt>
                <c:pt idx="280">
                  <c:v>85.365069153999997</c:v>
                </c:pt>
                <c:pt idx="281">
                  <c:v>85.050570030000003</c:v>
                </c:pt>
                <c:pt idx="282">
                  <c:v>84.359029340999996</c:v>
                </c:pt>
                <c:pt idx="283">
                  <c:v>84.060612559000006</c:v>
                </c:pt>
                <c:pt idx="284">
                  <c:v>83.520960651999999</c:v>
                </c:pt>
                <c:pt idx="285">
                  <c:v>81.533898002000001</c:v>
                </c:pt>
                <c:pt idx="286">
                  <c:v>81.962760445000001</c:v>
                </c:pt>
                <c:pt idx="288">
                  <c:v>85.867195597000006</c:v>
                </c:pt>
                <c:pt idx="289">
                  <c:v>85.254279690000004</c:v>
                </c:pt>
                <c:pt idx="290">
                  <c:v>85.854687108999997</c:v>
                </c:pt>
                <c:pt idx="291">
                  <c:v>83.839033630000003</c:v>
                </c:pt>
                <c:pt idx="292">
                  <c:v>82.545298595000006</c:v>
                </c:pt>
                <c:pt idx="293">
                  <c:v>82.566741718000003</c:v>
                </c:pt>
                <c:pt idx="294">
                  <c:v>84.101711875999996</c:v>
                </c:pt>
                <c:pt idx="295">
                  <c:v>83.776491190000002</c:v>
                </c:pt>
                <c:pt idx="296">
                  <c:v>83.122475965999996</c:v>
                </c:pt>
                <c:pt idx="297">
                  <c:v>83.710374896999994</c:v>
                </c:pt>
                <c:pt idx="298">
                  <c:v>84.426932561000001</c:v>
                </c:pt>
                <c:pt idx="299">
                  <c:v>84.762874808000007</c:v>
                </c:pt>
                <c:pt idx="300">
                  <c:v>86.019084379000006</c:v>
                </c:pt>
                <c:pt idx="302">
                  <c:v>86.040527501</c:v>
                </c:pt>
                <c:pt idx="303">
                  <c:v>86.279975698000001</c:v>
                </c:pt>
                <c:pt idx="304">
                  <c:v>83.746113433999994</c:v>
                </c:pt>
                <c:pt idx="305">
                  <c:v>84.244666022999994</c:v>
                </c:pt>
                <c:pt idx="306">
                  <c:v>81.969908152000002</c:v>
                </c:pt>
                <c:pt idx="307">
                  <c:v>80.626139166000002</c:v>
                </c:pt>
                <c:pt idx="308">
                  <c:v>80.493906578999997</c:v>
                </c:pt>
                <c:pt idx="309">
                  <c:v>80.258032236000005</c:v>
                </c:pt>
                <c:pt idx="310">
                  <c:v>82.900897036999993</c:v>
                </c:pt>
                <c:pt idx="311">
                  <c:v>81.055001607999998</c:v>
                </c:pt>
                <c:pt idx="312">
                  <c:v>80.808405703999995</c:v>
                </c:pt>
                <c:pt idx="313">
                  <c:v>79.416389692999999</c:v>
                </c:pt>
                <c:pt idx="314">
                  <c:v>82.391622886999997</c:v>
                </c:pt>
                <c:pt idx="315">
                  <c:v>81.537471855999996</c:v>
                </c:pt>
                <c:pt idx="316">
                  <c:v>80.879882777999995</c:v>
                </c:pt>
                <c:pt idx="317">
                  <c:v>79.959615452999998</c:v>
                </c:pt>
                <c:pt idx="318">
                  <c:v>80.182981308999999</c:v>
                </c:pt>
                <c:pt idx="319">
                  <c:v>80.438511847000001</c:v>
                </c:pt>
                <c:pt idx="320">
                  <c:v>80.878095850999998</c:v>
                </c:pt>
                <c:pt idx="321">
                  <c:v>78.463957686000001</c:v>
                </c:pt>
                <c:pt idx="322">
                  <c:v>77.193452699999995</c:v>
                </c:pt>
                <c:pt idx="323">
                  <c:v>77.675922947999993</c:v>
                </c:pt>
                <c:pt idx="324">
                  <c:v>78.649798077</c:v>
                </c:pt>
                <c:pt idx="327">
                  <c:v>78.203066366000002</c:v>
                </c:pt>
                <c:pt idx="328">
                  <c:v>78.004717486999994</c:v>
                </c:pt>
                <c:pt idx="329">
                  <c:v>77.461491726000006</c:v>
                </c:pt>
                <c:pt idx="332">
                  <c:v>75.3028841</c:v>
                </c:pt>
                <c:pt idx="333">
                  <c:v>75.799649762000001</c:v>
                </c:pt>
                <c:pt idx="334">
                  <c:v>74.645295021999999</c:v>
                </c:pt>
                <c:pt idx="335">
                  <c:v>72.717200958000006</c:v>
                </c:pt>
                <c:pt idx="336">
                  <c:v>72.570672956999999</c:v>
                </c:pt>
                <c:pt idx="337">
                  <c:v>71.387727385999995</c:v>
                </c:pt>
                <c:pt idx="338">
                  <c:v>70.606840356000006</c:v>
                </c:pt>
                <c:pt idx="339">
                  <c:v>69.590078981999994</c:v>
                </c:pt>
                <c:pt idx="340">
                  <c:v>70.583610307000001</c:v>
                </c:pt>
                <c:pt idx="341">
                  <c:v>68.919981415999999</c:v>
                </c:pt>
                <c:pt idx="342">
                  <c:v>67.790643650999996</c:v>
                </c:pt>
                <c:pt idx="343">
                  <c:v>68.005074871999994</c:v>
                </c:pt>
                <c:pt idx="344">
                  <c:v>67.268861013000006</c:v>
                </c:pt>
                <c:pt idx="345">
                  <c:v>67.397519746</c:v>
                </c:pt>
                <c:pt idx="346">
                  <c:v>67.958614773999997</c:v>
                </c:pt>
                <c:pt idx="348">
                  <c:v>67.004395840000001</c:v>
                </c:pt>
                <c:pt idx="349">
                  <c:v>68.575104534999994</c:v>
                </c:pt>
                <c:pt idx="350">
                  <c:v>69.028983952999994</c:v>
                </c:pt>
                <c:pt idx="351">
                  <c:v>72.200779100000005</c:v>
                </c:pt>
                <c:pt idx="352">
                  <c:v>72.495622029000003</c:v>
                </c:pt>
                <c:pt idx="353">
                  <c:v>68.968228440999994</c:v>
                </c:pt>
                <c:pt idx="354">
                  <c:v>70.740859869000005</c:v>
                </c:pt>
                <c:pt idx="355">
                  <c:v>72.944140666999999</c:v>
                </c:pt>
                <c:pt idx="356">
                  <c:v>72.534934419999999</c:v>
                </c:pt>
                <c:pt idx="359">
                  <c:v>72.148958222000005</c:v>
                </c:pt>
                <c:pt idx="360">
                  <c:v>70.258389621999996</c:v>
                </c:pt>
                <c:pt idx="361">
                  <c:v>71.133983775000004</c:v>
                </c:pt>
                <c:pt idx="362">
                  <c:v>71.641470998000003</c:v>
                </c:pt>
                <c:pt idx="363">
                  <c:v>73.169293448999994</c:v>
                </c:pt>
                <c:pt idx="364">
                  <c:v>74.389764482999993</c:v>
                </c:pt>
                <c:pt idx="365">
                  <c:v>74.116364676000003</c:v>
                </c:pt>
                <c:pt idx="366">
                  <c:v>74.234301848000001</c:v>
                </c:pt>
                <c:pt idx="367">
                  <c:v>77.255995139999996</c:v>
                </c:pt>
                <c:pt idx="368">
                  <c:v>75.980129372999997</c:v>
                </c:pt>
                <c:pt idx="369">
                  <c:v>75.201029270000006</c:v>
                </c:pt>
                <c:pt idx="370">
                  <c:v>74.849004682</c:v>
                </c:pt>
                <c:pt idx="371">
                  <c:v>74.32364819</c:v>
                </c:pt>
                <c:pt idx="372">
                  <c:v>76.467960402000003</c:v>
                </c:pt>
                <c:pt idx="373">
                  <c:v>78.840999249000006</c:v>
                </c:pt>
                <c:pt idx="374">
                  <c:v>80.220506771999993</c:v>
                </c:pt>
                <c:pt idx="375">
                  <c:v>84.330438512000001</c:v>
                </c:pt>
                <c:pt idx="376">
                  <c:v>87.709517172000005</c:v>
                </c:pt>
                <c:pt idx="377">
                  <c:v>87.998999320999999</c:v>
                </c:pt>
                <c:pt idx="378">
                  <c:v>87.741681856</c:v>
                </c:pt>
                <c:pt idx="379">
                  <c:v>86.960794824999994</c:v>
                </c:pt>
                <c:pt idx="380">
                  <c:v>88.579750544999996</c:v>
                </c:pt>
                <c:pt idx="381">
                  <c:v>88.699474643000002</c:v>
                </c:pt>
                <c:pt idx="382">
                  <c:v>87.321754046999999</c:v>
                </c:pt>
                <c:pt idx="383">
                  <c:v>84.217862120999996</c:v>
                </c:pt>
                <c:pt idx="384">
                  <c:v>85.348986812999996</c:v>
                </c:pt>
                <c:pt idx="385">
                  <c:v>90.977806369000007</c:v>
                </c:pt>
                <c:pt idx="386">
                  <c:v>90.800900611000003</c:v>
                </c:pt>
                <c:pt idx="387">
                  <c:v>91.438833493999994</c:v>
                </c:pt>
                <c:pt idx="388">
                  <c:v>91.151138271999997</c:v>
                </c:pt>
                <c:pt idx="389">
                  <c:v>88.792394838999996</c:v>
                </c:pt>
                <c:pt idx="390">
                  <c:v>88.733426253999994</c:v>
                </c:pt>
                <c:pt idx="392">
                  <c:v>90.843786855000005</c:v>
                </c:pt>
                <c:pt idx="393">
                  <c:v>91.408455738000001</c:v>
                </c:pt>
                <c:pt idx="394">
                  <c:v>91.576426861000002</c:v>
                </c:pt>
                <c:pt idx="395">
                  <c:v>89.444623136999994</c:v>
                </c:pt>
                <c:pt idx="396">
                  <c:v>90.348808120000001</c:v>
                </c:pt>
                <c:pt idx="397">
                  <c:v>87.164504484999995</c:v>
                </c:pt>
                <c:pt idx="398">
                  <c:v>87.654122439999995</c:v>
                </c:pt>
                <c:pt idx="399">
                  <c:v>85.944033450999996</c:v>
                </c:pt>
                <c:pt idx="400">
                  <c:v>86.689181945000001</c:v>
                </c:pt>
                <c:pt idx="401">
                  <c:v>89.868124799</c:v>
                </c:pt>
                <c:pt idx="402">
                  <c:v>89.641185089999993</c:v>
                </c:pt>
                <c:pt idx="403">
                  <c:v>92.921982774</c:v>
                </c:pt>
                <c:pt idx="404">
                  <c:v>94.973374789999994</c:v>
                </c:pt>
                <c:pt idx="405">
                  <c:v>93.654622779999997</c:v>
                </c:pt>
                <c:pt idx="406">
                  <c:v>95.112755084</c:v>
                </c:pt>
                <c:pt idx="407">
                  <c:v>94.517708444999997</c:v>
                </c:pt>
                <c:pt idx="408">
                  <c:v>95.975840749</c:v>
                </c:pt>
                <c:pt idx="409">
                  <c:v>95.832886602000002</c:v>
                </c:pt>
                <c:pt idx="411">
                  <c:v>94.540938494000002</c:v>
                </c:pt>
                <c:pt idx="412">
                  <c:v>92.671813016000002</c:v>
                </c:pt>
                <c:pt idx="413">
                  <c:v>94.853650692000002</c:v>
                </c:pt>
                <c:pt idx="414">
                  <c:v>97.346413638000001</c:v>
                </c:pt>
                <c:pt idx="415">
                  <c:v>97.049783782000006</c:v>
                </c:pt>
                <c:pt idx="416">
                  <c:v>96.333226117999999</c:v>
                </c:pt>
                <c:pt idx="417">
                  <c:v>95.709588648999997</c:v>
                </c:pt>
                <c:pt idx="418">
                  <c:v>93.384796825999999</c:v>
                </c:pt>
                <c:pt idx="419">
                  <c:v>93.906579464999993</c:v>
                </c:pt>
                <c:pt idx="420">
                  <c:v>92.332296916000004</c:v>
                </c:pt>
                <c:pt idx="421">
                  <c:v>92.414495551000002</c:v>
                </c:pt>
                <c:pt idx="422">
                  <c:v>91.115399736000001</c:v>
                </c:pt>
                <c:pt idx="423">
                  <c:v>94.832207569000005</c:v>
                </c:pt>
                <c:pt idx="424">
                  <c:v>94.285407954999997</c:v>
                </c:pt>
                <c:pt idx="425">
                  <c:v>95.137772060000003</c:v>
                </c:pt>
                <c:pt idx="426">
                  <c:v>92.569958185999994</c:v>
                </c:pt>
                <c:pt idx="427">
                  <c:v>92.566384331999998</c:v>
                </c:pt>
                <c:pt idx="428">
                  <c:v>90.845573782000002</c:v>
                </c:pt>
                <c:pt idx="429">
                  <c:v>90.348808120000001</c:v>
                </c:pt>
                <c:pt idx="430">
                  <c:v>89.582216504000002</c:v>
                </c:pt>
                <c:pt idx="431">
                  <c:v>88.849576498000005</c:v>
                </c:pt>
                <c:pt idx="432">
                  <c:v>88.149101176000002</c:v>
                </c:pt>
                <c:pt idx="433">
                  <c:v>88.175905078</c:v>
                </c:pt>
                <c:pt idx="434">
                  <c:v>88.420714055999994</c:v>
                </c:pt>
                <c:pt idx="436">
                  <c:v>87.650548587000003</c:v>
                </c:pt>
                <c:pt idx="437">
                  <c:v>87.495085950999993</c:v>
                </c:pt>
                <c:pt idx="438">
                  <c:v>86.614131017000005</c:v>
                </c:pt>
                <c:pt idx="439">
                  <c:v>87.58085844</c:v>
                </c:pt>
                <c:pt idx="440">
                  <c:v>89.144419427000003</c:v>
                </c:pt>
                <c:pt idx="441">
                  <c:v>90.452449877000006</c:v>
                </c:pt>
                <c:pt idx="442">
                  <c:v>90.116507630000001</c:v>
                </c:pt>
                <c:pt idx="443">
                  <c:v>90.216575532999997</c:v>
                </c:pt>
                <c:pt idx="444">
                  <c:v>92.257245987999994</c:v>
                </c:pt>
                <c:pt idx="445">
                  <c:v>91.344126371000002</c:v>
                </c:pt>
                <c:pt idx="446">
                  <c:v>88.313498444999993</c:v>
                </c:pt>
                <c:pt idx="447">
                  <c:v>88.738787033999998</c:v>
                </c:pt>
                <c:pt idx="448">
                  <c:v>86.930417069000001</c:v>
                </c:pt>
                <c:pt idx="449">
                  <c:v>87.405739608999994</c:v>
                </c:pt>
                <c:pt idx="450">
                  <c:v>88.293842249999997</c:v>
                </c:pt>
                <c:pt idx="451">
                  <c:v>88.511847325000005</c:v>
                </c:pt>
                <c:pt idx="452">
                  <c:v>89.934241091999994</c:v>
                </c:pt>
                <c:pt idx="453">
                  <c:v>90.841999928000007</c:v>
                </c:pt>
                <c:pt idx="454">
                  <c:v>89.625102748000003</c:v>
                </c:pt>
                <c:pt idx="455">
                  <c:v>92.132161108999995</c:v>
                </c:pt>
                <c:pt idx="456">
                  <c:v>89.533969479000007</c:v>
                </c:pt>
                <c:pt idx="457">
                  <c:v>87.997212394000002</c:v>
                </c:pt>
                <c:pt idx="458">
                  <c:v>89.357063722000007</c:v>
                </c:pt>
                <c:pt idx="459">
                  <c:v>91.135055930999997</c:v>
                </c:pt>
                <c:pt idx="460">
                  <c:v>92.073192523000003</c:v>
                </c:pt>
                <c:pt idx="461">
                  <c:v>93.336549801999993</c:v>
                </c:pt>
                <c:pt idx="462">
                  <c:v>93.935170294000002</c:v>
                </c:pt>
                <c:pt idx="463">
                  <c:v>92.637861405999999</c:v>
                </c:pt>
                <c:pt idx="464">
                  <c:v>92.743290090000002</c:v>
                </c:pt>
                <c:pt idx="465">
                  <c:v>92.945212823000006</c:v>
                </c:pt>
                <c:pt idx="466">
                  <c:v>94.957292448000004</c:v>
                </c:pt>
                <c:pt idx="467">
                  <c:v>96.422572459999998</c:v>
                </c:pt>
                <c:pt idx="468">
                  <c:v>96.951502805000004</c:v>
                </c:pt>
                <c:pt idx="469">
                  <c:v>97.562631785999997</c:v>
                </c:pt>
                <c:pt idx="470">
                  <c:v>99.138701261999998</c:v>
                </c:pt>
                <c:pt idx="471">
                  <c:v>99.313820092</c:v>
                </c:pt>
                <c:pt idx="472">
                  <c:v>100.93277581</c:v>
                </c:pt>
                <c:pt idx="473">
                  <c:v>101.31517814999999</c:v>
                </c:pt>
                <c:pt idx="474">
                  <c:v>101.10074693</c:v>
                </c:pt>
                <c:pt idx="475">
                  <c:v>101.21332332</c:v>
                </c:pt>
                <c:pt idx="476">
                  <c:v>101.85840391000001</c:v>
                </c:pt>
                <c:pt idx="477">
                  <c:v>101.62610342000001</c:v>
                </c:pt>
                <c:pt idx="478">
                  <c:v>101.46528001</c:v>
                </c:pt>
                <c:pt idx="479">
                  <c:v>101.59036489</c:v>
                </c:pt>
                <c:pt idx="480">
                  <c:v>101.25978342000001</c:v>
                </c:pt>
                <c:pt idx="481">
                  <c:v>102.40520352999999</c:v>
                </c:pt>
                <c:pt idx="482">
                  <c:v>101.41703298</c:v>
                </c:pt>
                <c:pt idx="483">
                  <c:v>100.35738535999999</c:v>
                </c:pt>
                <c:pt idx="484">
                  <c:v>101.99063649999999</c:v>
                </c:pt>
                <c:pt idx="485">
                  <c:v>102.91447768</c:v>
                </c:pt>
                <c:pt idx="486">
                  <c:v>103.0359887</c:v>
                </c:pt>
                <c:pt idx="487">
                  <c:v>102.9895286</c:v>
                </c:pt>
                <c:pt idx="488">
                  <c:v>103.08602265</c:v>
                </c:pt>
                <c:pt idx="489">
                  <c:v>101.71008897999999</c:v>
                </c:pt>
                <c:pt idx="490">
                  <c:v>104.17604803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35-4F0D-AA24-C0123BA2F462}"/>
            </c:ext>
          </c:extLst>
        </c:ser>
        <c:ser>
          <c:idx val="2"/>
          <c:order val="2"/>
          <c:tx>
            <c:strRef>
              <c:f>HIST.!$E$12</c:f>
              <c:strCache>
                <c:ptCount val="1"/>
                <c:pt idx="0">
                  <c:v>IPCA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HIST.!$B$13:$B$503</c:f>
              <c:numCache>
                <c:formatCode>m/d/yyyy</c:formatCode>
                <c:ptCount val="491"/>
                <c:pt idx="0">
                  <c:v>41907</c:v>
                </c:pt>
                <c:pt idx="1">
                  <c:v>41908</c:v>
                </c:pt>
                <c:pt idx="2">
                  <c:v>41911</c:v>
                </c:pt>
                <c:pt idx="3">
                  <c:v>41912</c:v>
                </c:pt>
                <c:pt idx="4">
                  <c:v>41913</c:v>
                </c:pt>
                <c:pt idx="5">
                  <c:v>41914</c:v>
                </c:pt>
                <c:pt idx="6">
                  <c:v>41915</c:v>
                </c:pt>
                <c:pt idx="7">
                  <c:v>41918</c:v>
                </c:pt>
                <c:pt idx="8">
                  <c:v>41919</c:v>
                </c:pt>
                <c:pt idx="9">
                  <c:v>41920</c:v>
                </c:pt>
                <c:pt idx="10">
                  <c:v>41921</c:v>
                </c:pt>
                <c:pt idx="11">
                  <c:v>41922</c:v>
                </c:pt>
                <c:pt idx="12">
                  <c:v>41925</c:v>
                </c:pt>
                <c:pt idx="13">
                  <c:v>41926</c:v>
                </c:pt>
                <c:pt idx="14">
                  <c:v>41927</c:v>
                </c:pt>
                <c:pt idx="15">
                  <c:v>41928</c:v>
                </c:pt>
                <c:pt idx="16">
                  <c:v>41929</c:v>
                </c:pt>
                <c:pt idx="17">
                  <c:v>41932</c:v>
                </c:pt>
                <c:pt idx="18">
                  <c:v>41933</c:v>
                </c:pt>
                <c:pt idx="19">
                  <c:v>41934</c:v>
                </c:pt>
                <c:pt idx="20">
                  <c:v>41935</c:v>
                </c:pt>
                <c:pt idx="21">
                  <c:v>41936</c:v>
                </c:pt>
                <c:pt idx="22">
                  <c:v>41939</c:v>
                </c:pt>
                <c:pt idx="23">
                  <c:v>41940</c:v>
                </c:pt>
                <c:pt idx="24">
                  <c:v>41941</c:v>
                </c:pt>
                <c:pt idx="25">
                  <c:v>41942</c:v>
                </c:pt>
                <c:pt idx="26">
                  <c:v>41943</c:v>
                </c:pt>
                <c:pt idx="27">
                  <c:v>41946</c:v>
                </c:pt>
                <c:pt idx="28">
                  <c:v>41947</c:v>
                </c:pt>
                <c:pt idx="29">
                  <c:v>41948</c:v>
                </c:pt>
                <c:pt idx="30">
                  <c:v>41949</c:v>
                </c:pt>
                <c:pt idx="31">
                  <c:v>41950</c:v>
                </c:pt>
                <c:pt idx="32">
                  <c:v>41953</c:v>
                </c:pt>
                <c:pt idx="33">
                  <c:v>41954</c:v>
                </c:pt>
                <c:pt idx="34">
                  <c:v>41955</c:v>
                </c:pt>
                <c:pt idx="35">
                  <c:v>41956</c:v>
                </c:pt>
                <c:pt idx="36">
                  <c:v>41957</c:v>
                </c:pt>
                <c:pt idx="37">
                  <c:v>41960</c:v>
                </c:pt>
                <c:pt idx="38">
                  <c:v>41961</c:v>
                </c:pt>
                <c:pt idx="39">
                  <c:v>41962</c:v>
                </c:pt>
                <c:pt idx="40">
                  <c:v>41963</c:v>
                </c:pt>
                <c:pt idx="41">
                  <c:v>41964</c:v>
                </c:pt>
                <c:pt idx="42">
                  <c:v>41967</c:v>
                </c:pt>
                <c:pt idx="43">
                  <c:v>41968</c:v>
                </c:pt>
                <c:pt idx="44">
                  <c:v>41969</c:v>
                </c:pt>
                <c:pt idx="45">
                  <c:v>41970</c:v>
                </c:pt>
                <c:pt idx="46">
                  <c:v>41971</c:v>
                </c:pt>
                <c:pt idx="47">
                  <c:v>41974</c:v>
                </c:pt>
                <c:pt idx="48">
                  <c:v>41975</c:v>
                </c:pt>
                <c:pt idx="49">
                  <c:v>41976</c:v>
                </c:pt>
                <c:pt idx="50">
                  <c:v>41977</c:v>
                </c:pt>
                <c:pt idx="51">
                  <c:v>41978</c:v>
                </c:pt>
                <c:pt idx="52">
                  <c:v>41981</c:v>
                </c:pt>
                <c:pt idx="53">
                  <c:v>41982</c:v>
                </c:pt>
                <c:pt idx="54">
                  <c:v>41983</c:v>
                </c:pt>
                <c:pt idx="55">
                  <c:v>41984</c:v>
                </c:pt>
                <c:pt idx="56">
                  <c:v>41985</c:v>
                </c:pt>
                <c:pt idx="57">
                  <c:v>41988</c:v>
                </c:pt>
                <c:pt idx="58">
                  <c:v>41989</c:v>
                </c:pt>
                <c:pt idx="59">
                  <c:v>41990</c:v>
                </c:pt>
                <c:pt idx="60">
                  <c:v>41991</c:v>
                </c:pt>
                <c:pt idx="61">
                  <c:v>41992</c:v>
                </c:pt>
                <c:pt idx="62">
                  <c:v>41995</c:v>
                </c:pt>
                <c:pt idx="63">
                  <c:v>41996</c:v>
                </c:pt>
                <c:pt idx="64">
                  <c:v>41997</c:v>
                </c:pt>
                <c:pt idx="65">
                  <c:v>41998</c:v>
                </c:pt>
                <c:pt idx="66">
                  <c:v>41999</c:v>
                </c:pt>
                <c:pt idx="67">
                  <c:v>42002</c:v>
                </c:pt>
                <c:pt idx="68">
                  <c:v>42003</c:v>
                </c:pt>
                <c:pt idx="69">
                  <c:v>42004</c:v>
                </c:pt>
                <c:pt idx="70">
                  <c:v>42005</c:v>
                </c:pt>
                <c:pt idx="71">
                  <c:v>42006</c:v>
                </c:pt>
                <c:pt idx="72">
                  <c:v>42009</c:v>
                </c:pt>
                <c:pt idx="73">
                  <c:v>42010</c:v>
                </c:pt>
                <c:pt idx="74">
                  <c:v>42011</c:v>
                </c:pt>
                <c:pt idx="75">
                  <c:v>42012</c:v>
                </c:pt>
                <c:pt idx="76">
                  <c:v>42013</c:v>
                </c:pt>
                <c:pt idx="77">
                  <c:v>42016</c:v>
                </c:pt>
                <c:pt idx="78">
                  <c:v>42017</c:v>
                </c:pt>
                <c:pt idx="79">
                  <c:v>42018</c:v>
                </c:pt>
                <c:pt idx="80">
                  <c:v>42019</c:v>
                </c:pt>
                <c:pt idx="81">
                  <c:v>42020</c:v>
                </c:pt>
                <c:pt idx="82">
                  <c:v>42023</c:v>
                </c:pt>
                <c:pt idx="83">
                  <c:v>42024</c:v>
                </c:pt>
                <c:pt idx="84">
                  <c:v>42025</c:v>
                </c:pt>
                <c:pt idx="85">
                  <c:v>42026</c:v>
                </c:pt>
                <c:pt idx="86">
                  <c:v>42027</c:v>
                </c:pt>
                <c:pt idx="87">
                  <c:v>42030</c:v>
                </c:pt>
                <c:pt idx="88">
                  <c:v>42031</c:v>
                </c:pt>
                <c:pt idx="89">
                  <c:v>42032</c:v>
                </c:pt>
                <c:pt idx="90">
                  <c:v>42033</c:v>
                </c:pt>
                <c:pt idx="91">
                  <c:v>42034</c:v>
                </c:pt>
                <c:pt idx="92">
                  <c:v>42037</c:v>
                </c:pt>
                <c:pt idx="93">
                  <c:v>42038</c:v>
                </c:pt>
                <c:pt idx="94">
                  <c:v>42039</c:v>
                </c:pt>
                <c:pt idx="95">
                  <c:v>42040</c:v>
                </c:pt>
                <c:pt idx="96">
                  <c:v>42041</c:v>
                </c:pt>
                <c:pt idx="97">
                  <c:v>42044</c:v>
                </c:pt>
                <c:pt idx="98">
                  <c:v>42045</c:v>
                </c:pt>
                <c:pt idx="99">
                  <c:v>42046</c:v>
                </c:pt>
                <c:pt idx="100">
                  <c:v>42047</c:v>
                </c:pt>
                <c:pt idx="101">
                  <c:v>42048</c:v>
                </c:pt>
                <c:pt idx="102">
                  <c:v>42051</c:v>
                </c:pt>
                <c:pt idx="103">
                  <c:v>42052</c:v>
                </c:pt>
                <c:pt idx="104">
                  <c:v>42053</c:v>
                </c:pt>
                <c:pt idx="105">
                  <c:v>42054</c:v>
                </c:pt>
                <c:pt idx="106">
                  <c:v>42055</c:v>
                </c:pt>
                <c:pt idx="107">
                  <c:v>42058</c:v>
                </c:pt>
                <c:pt idx="108">
                  <c:v>42059</c:v>
                </c:pt>
                <c:pt idx="109">
                  <c:v>42060</c:v>
                </c:pt>
                <c:pt idx="110">
                  <c:v>42061</c:v>
                </c:pt>
                <c:pt idx="111">
                  <c:v>42062</c:v>
                </c:pt>
                <c:pt idx="112">
                  <c:v>42065</c:v>
                </c:pt>
                <c:pt idx="113">
                  <c:v>42066</c:v>
                </c:pt>
                <c:pt idx="114">
                  <c:v>42067</c:v>
                </c:pt>
                <c:pt idx="115">
                  <c:v>42068</c:v>
                </c:pt>
                <c:pt idx="116">
                  <c:v>42069</c:v>
                </c:pt>
                <c:pt idx="117">
                  <c:v>42072</c:v>
                </c:pt>
                <c:pt idx="118">
                  <c:v>42073</c:v>
                </c:pt>
                <c:pt idx="119">
                  <c:v>42074</c:v>
                </c:pt>
                <c:pt idx="120">
                  <c:v>42075</c:v>
                </c:pt>
                <c:pt idx="121">
                  <c:v>42076</c:v>
                </c:pt>
                <c:pt idx="122">
                  <c:v>42079</c:v>
                </c:pt>
                <c:pt idx="123">
                  <c:v>42080</c:v>
                </c:pt>
                <c:pt idx="124">
                  <c:v>42081</c:v>
                </c:pt>
                <c:pt idx="125">
                  <c:v>42082</c:v>
                </c:pt>
                <c:pt idx="126">
                  <c:v>42083</c:v>
                </c:pt>
                <c:pt idx="127">
                  <c:v>42086</c:v>
                </c:pt>
                <c:pt idx="128">
                  <c:v>42087</c:v>
                </c:pt>
                <c:pt idx="129">
                  <c:v>42088</c:v>
                </c:pt>
                <c:pt idx="130">
                  <c:v>42089</c:v>
                </c:pt>
                <c:pt idx="131">
                  <c:v>42090</c:v>
                </c:pt>
                <c:pt idx="132">
                  <c:v>42093</c:v>
                </c:pt>
                <c:pt idx="133">
                  <c:v>42094</c:v>
                </c:pt>
                <c:pt idx="134">
                  <c:v>42095</c:v>
                </c:pt>
                <c:pt idx="135">
                  <c:v>42096</c:v>
                </c:pt>
                <c:pt idx="136">
                  <c:v>42097</c:v>
                </c:pt>
                <c:pt idx="137">
                  <c:v>42100</c:v>
                </c:pt>
                <c:pt idx="138">
                  <c:v>42101</c:v>
                </c:pt>
                <c:pt idx="139">
                  <c:v>42102</c:v>
                </c:pt>
                <c:pt idx="140">
                  <c:v>42103</c:v>
                </c:pt>
                <c:pt idx="141">
                  <c:v>42104</c:v>
                </c:pt>
                <c:pt idx="142">
                  <c:v>42107</c:v>
                </c:pt>
                <c:pt idx="143">
                  <c:v>42108</c:v>
                </c:pt>
                <c:pt idx="144">
                  <c:v>42109</c:v>
                </c:pt>
                <c:pt idx="145">
                  <c:v>42110</c:v>
                </c:pt>
                <c:pt idx="146">
                  <c:v>42111</c:v>
                </c:pt>
                <c:pt idx="147">
                  <c:v>42114</c:v>
                </c:pt>
                <c:pt idx="148">
                  <c:v>42115</c:v>
                </c:pt>
                <c:pt idx="149">
                  <c:v>42116</c:v>
                </c:pt>
                <c:pt idx="150">
                  <c:v>42117</c:v>
                </c:pt>
                <c:pt idx="151">
                  <c:v>42118</c:v>
                </c:pt>
                <c:pt idx="152">
                  <c:v>42121</c:v>
                </c:pt>
                <c:pt idx="153">
                  <c:v>42122</c:v>
                </c:pt>
                <c:pt idx="154">
                  <c:v>42123</c:v>
                </c:pt>
                <c:pt idx="155">
                  <c:v>42124</c:v>
                </c:pt>
                <c:pt idx="156">
                  <c:v>42125</c:v>
                </c:pt>
                <c:pt idx="157">
                  <c:v>42128</c:v>
                </c:pt>
                <c:pt idx="158">
                  <c:v>42129</c:v>
                </c:pt>
                <c:pt idx="159">
                  <c:v>42130</c:v>
                </c:pt>
                <c:pt idx="160">
                  <c:v>42131</c:v>
                </c:pt>
                <c:pt idx="161">
                  <c:v>42132</c:v>
                </c:pt>
                <c:pt idx="162">
                  <c:v>42135</c:v>
                </c:pt>
                <c:pt idx="163">
                  <c:v>42136</c:v>
                </c:pt>
                <c:pt idx="164">
                  <c:v>42137</c:v>
                </c:pt>
                <c:pt idx="165">
                  <c:v>42138</c:v>
                </c:pt>
                <c:pt idx="166">
                  <c:v>42139</c:v>
                </c:pt>
                <c:pt idx="167">
                  <c:v>42142</c:v>
                </c:pt>
                <c:pt idx="168">
                  <c:v>42143</c:v>
                </c:pt>
                <c:pt idx="169">
                  <c:v>42144</c:v>
                </c:pt>
                <c:pt idx="170">
                  <c:v>42145</c:v>
                </c:pt>
                <c:pt idx="171">
                  <c:v>42146</c:v>
                </c:pt>
                <c:pt idx="172">
                  <c:v>42149</c:v>
                </c:pt>
                <c:pt idx="173">
                  <c:v>42150</c:v>
                </c:pt>
                <c:pt idx="174">
                  <c:v>42151</c:v>
                </c:pt>
                <c:pt idx="175">
                  <c:v>42152</c:v>
                </c:pt>
                <c:pt idx="176">
                  <c:v>42153</c:v>
                </c:pt>
                <c:pt idx="177">
                  <c:v>42156</c:v>
                </c:pt>
                <c:pt idx="178">
                  <c:v>42157</c:v>
                </c:pt>
                <c:pt idx="179">
                  <c:v>42158</c:v>
                </c:pt>
                <c:pt idx="180">
                  <c:v>42159</c:v>
                </c:pt>
                <c:pt idx="181">
                  <c:v>42160</c:v>
                </c:pt>
                <c:pt idx="182">
                  <c:v>42163</c:v>
                </c:pt>
                <c:pt idx="183">
                  <c:v>42164</c:v>
                </c:pt>
                <c:pt idx="184">
                  <c:v>42165</c:v>
                </c:pt>
                <c:pt idx="185">
                  <c:v>42166</c:v>
                </c:pt>
                <c:pt idx="186">
                  <c:v>42167</c:v>
                </c:pt>
                <c:pt idx="187">
                  <c:v>42170</c:v>
                </c:pt>
                <c:pt idx="188">
                  <c:v>42171</c:v>
                </c:pt>
                <c:pt idx="189">
                  <c:v>42172</c:v>
                </c:pt>
                <c:pt idx="190">
                  <c:v>42173</c:v>
                </c:pt>
                <c:pt idx="191">
                  <c:v>42174</c:v>
                </c:pt>
                <c:pt idx="192">
                  <c:v>42177</c:v>
                </c:pt>
                <c:pt idx="193">
                  <c:v>42178</c:v>
                </c:pt>
                <c:pt idx="194">
                  <c:v>42179</c:v>
                </c:pt>
                <c:pt idx="195">
                  <c:v>42180</c:v>
                </c:pt>
                <c:pt idx="196">
                  <c:v>42181</c:v>
                </c:pt>
                <c:pt idx="197">
                  <c:v>42184</c:v>
                </c:pt>
                <c:pt idx="198">
                  <c:v>42185</c:v>
                </c:pt>
                <c:pt idx="199">
                  <c:v>42186</c:v>
                </c:pt>
                <c:pt idx="200">
                  <c:v>42187</c:v>
                </c:pt>
                <c:pt idx="201">
                  <c:v>42188</c:v>
                </c:pt>
                <c:pt idx="202">
                  <c:v>42191</c:v>
                </c:pt>
                <c:pt idx="203">
                  <c:v>42192</c:v>
                </c:pt>
                <c:pt idx="204">
                  <c:v>42193</c:v>
                </c:pt>
                <c:pt idx="205">
                  <c:v>42194</c:v>
                </c:pt>
                <c:pt idx="206">
                  <c:v>42195</c:v>
                </c:pt>
                <c:pt idx="207">
                  <c:v>42198</c:v>
                </c:pt>
                <c:pt idx="208">
                  <c:v>42199</c:v>
                </c:pt>
                <c:pt idx="209">
                  <c:v>42200</c:v>
                </c:pt>
                <c:pt idx="210">
                  <c:v>42201</c:v>
                </c:pt>
                <c:pt idx="211">
                  <c:v>42202</c:v>
                </c:pt>
                <c:pt idx="212">
                  <c:v>42205</c:v>
                </c:pt>
                <c:pt idx="213">
                  <c:v>42206</c:v>
                </c:pt>
                <c:pt idx="214">
                  <c:v>42207</c:v>
                </c:pt>
                <c:pt idx="215">
                  <c:v>42208</c:v>
                </c:pt>
                <c:pt idx="216">
                  <c:v>42209</c:v>
                </c:pt>
                <c:pt idx="217">
                  <c:v>42212</c:v>
                </c:pt>
                <c:pt idx="218">
                  <c:v>42213</c:v>
                </c:pt>
                <c:pt idx="219">
                  <c:v>42214</c:v>
                </c:pt>
                <c:pt idx="220">
                  <c:v>42215</c:v>
                </c:pt>
                <c:pt idx="221">
                  <c:v>42216</c:v>
                </c:pt>
                <c:pt idx="222">
                  <c:v>42219</c:v>
                </c:pt>
                <c:pt idx="223">
                  <c:v>42220</c:v>
                </c:pt>
                <c:pt idx="224">
                  <c:v>42221</c:v>
                </c:pt>
                <c:pt idx="225">
                  <c:v>42222</c:v>
                </c:pt>
                <c:pt idx="226">
                  <c:v>42223</c:v>
                </c:pt>
                <c:pt idx="227">
                  <c:v>42226</c:v>
                </c:pt>
                <c:pt idx="228">
                  <c:v>42227</c:v>
                </c:pt>
                <c:pt idx="229">
                  <c:v>42228</c:v>
                </c:pt>
                <c:pt idx="230">
                  <c:v>42229</c:v>
                </c:pt>
                <c:pt idx="231">
                  <c:v>42230</c:v>
                </c:pt>
                <c:pt idx="232">
                  <c:v>42233</c:v>
                </c:pt>
                <c:pt idx="233">
                  <c:v>42234</c:v>
                </c:pt>
                <c:pt idx="234">
                  <c:v>42235</c:v>
                </c:pt>
                <c:pt idx="235">
                  <c:v>42236</c:v>
                </c:pt>
                <c:pt idx="236">
                  <c:v>42237</c:v>
                </c:pt>
                <c:pt idx="237">
                  <c:v>42240</c:v>
                </c:pt>
                <c:pt idx="238">
                  <c:v>42241</c:v>
                </c:pt>
                <c:pt idx="239">
                  <c:v>42242</c:v>
                </c:pt>
                <c:pt idx="240">
                  <c:v>42243</c:v>
                </c:pt>
                <c:pt idx="241">
                  <c:v>42244</c:v>
                </c:pt>
                <c:pt idx="242">
                  <c:v>42247</c:v>
                </c:pt>
                <c:pt idx="243">
                  <c:v>42248</c:v>
                </c:pt>
                <c:pt idx="244">
                  <c:v>42249</c:v>
                </c:pt>
                <c:pt idx="245">
                  <c:v>42250</c:v>
                </c:pt>
                <c:pt idx="246">
                  <c:v>42251</c:v>
                </c:pt>
                <c:pt idx="247">
                  <c:v>42254</c:v>
                </c:pt>
                <c:pt idx="248">
                  <c:v>42255</c:v>
                </c:pt>
                <c:pt idx="249">
                  <c:v>42256</c:v>
                </c:pt>
                <c:pt idx="250">
                  <c:v>42257</c:v>
                </c:pt>
                <c:pt idx="251">
                  <c:v>42258</c:v>
                </c:pt>
                <c:pt idx="252">
                  <c:v>42261</c:v>
                </c:pt>
                <c:pt idx="253">
                  <c:v>42262</c:v>
                </c:pt>
                <c:pt idx="254">
                  <c:v>42263</c:v>
                </c:pt>
                <c:pt idx="255">
                  <c:v>42264</c:v>
                </c:pt>
                <c:pt idx="256">
                  <c:v>42265</c:v>
                </c:pt>
                <c:pt idx="257">
                  <c:v>42268</c:v>
                </c:pt>
                <c:pt idx="258">
                  <c:v>42269</c:v>
                </c:pt>
                <c:pt idx="259">
                  <c:v>42270</c:v>
                </c:pt>
                <c:pt idx="260">
                  <c:v>42271</c:v>
                </c:pt>
                <c:pt idx="261">
                  <c:v>42272</c:v>
                </c:pt>
                <c:pt idx="262">
                  <c:v>42275</c:v>
                </c:pt>
                <c:pt idx="263">
                  <c:v>42276</c:v>
                </c:pt>
                <c:pt idx="264">
                  <c:v>42277</c:v>
                </c:pt>
                <c:pt idx="265">
                  <c:v>42278</c:v>
                </c:pt>
                <c:pt idx="266">
                  <c:v>42279</c:v>
                </c:pt>
                <c:pt idx="267">
                  <c:v>42282</c:v>
                </c:pt>
                <c:pt idx="268">
                  <c:v>42283</c:v>
                </c:pt>
                <c:pt idx="269">
                  <c:v>42284</c:v>
                </c:pt>
                <c:pt idx="270">
                  <c:v>42285</c:v>
                </c:pt>
                <c:pt idx="271">
                  <c:v>42286</c:v>
                </c:pt>
                <c:pt idx="272">
                  <c:v>42289</c:v>
                </c:pt>
                <c:pt idx="273">
                  <c:v>42290</c:v>
                </c:pt>
                <c:pt idx="274">
                  <c:v>42291</c:v>
                </c:pt>
                <c:pt idx="275">
                  <c:v>42292</c:v>
                </c:pt>
                <c:pt idx="276">
                  <c:v>42293</c:v>
                </c:pt>
                <c:pt idx="277">
                  <c:v>42296</c:v>
                </c:pt>
                <c:pt idx="278">
                  <c:v>42297</c:v>
                </c:pt>
                <c:pt idx="279">
                  <c:v>42298</c:v>
                </c:pt>
                <c:pt idx="280">
                  <c:v>42299</c:v>
                </c:pt>
                <c:pt idx="281">
                  <c:v>42300</c:v>
                </c:pt>
                <c:pt idx="282">
                  <c:v>42303</c:v>
                </c:pt>
                <c:pt idx="283">
                  <c:v>42304</c:v>
                </c:pt>
                <c:pt idx="284">
                  <c:v>42305</c:v>
                </c:pt>
                <c:pt idx="285">
                  <c:v>42306</c:v>
                </c:pt>
                <c:pt idx="286">
                  <c:v>42307</c:v>
                </c:pt>
                <c:pt idx="287">
                  <c:v>42310</c:v>
                </c:pt>
                <c:pt idx="288">
                  <c:v>42311</c:v>
                </c:pt>
                <c:pt idx="289">
                  <c:v>42312</c:v>
                </c:pt>
                <c:pt idx="290">
                  <c:v>42313</c:v>
                </c:pt>
                <c:pt idx="291">
                  <c:v>42314</c:v>
                </c:pt>
                <c:pt idx="292">
                  <c:v>42317</c:v>
                </c:pt>
                <c:pt idx="293">
                  <c:v>42318</c:v>
                </c:pt>
                <c:pt idx="294">
                  <c:v>42319</c:v>
                </c:pt>
                <c:pt idx="295">
                  <c:v>42320</c:v>
                </c:pt>
                <c:pt idx="296">
                  <c:v>42321</c:v>
                </c:pt>
                <c:pt idx="297">
                  <c:v>42324</c:v>
                </c:pt>
                <c:pt idx="298">
                  <c:v>42325</c:v>
                </c:pt>
                <c:pt idx="299">
                  <c:v>42326</c:v>
                </c:pt>
                <c:pt idx="300">
                  <c:v>42327</c:v>
                </c:pt>
                <c:pt idx="301">
                  <c:v>42328</c:v>
                </c:pt>
                <c:pt idx="302">
                  <c:v>42331</c:v>
                </c:pt>
                <c:pt idx="303">
                  <c:v>42332</c:v>
                </c:pt>
                <c:pt idx="304">
                  <c:v>42333</c:v>
                </c:pt>
                <c:pt idx="305">
                  <c:v>42334</c:v>
                </c:pt>
                <c:pt idx="306">
                  <c:v>42335</c:v>
                </c:pt>
                <c:pt idx="307">
                  <c:v>42338</c:v>
                </c:pt>
                <c:pt idx="308">
                  <c:v>42339</c:v>
                </c:pt>
                <c:pt idx="309">
                  <c:v>42340</c:v>
                </c:pt>
                <c:pt idx="310">
                  <c:v>42341</c:v>
                </c:pt>
                <c:pt idx="311">
                  <c:v>42342</c:v>
                </c:pt>
                <c:pt idx="312">
                  <c:v>42345</c:v>
                </c:pt>
                <c:pt idx="313">
                  <c:v>42346</c:v>
                </c:pt>
                <c:pt idx="314">
                  <c:v>42347</c:v>
                </c:pt>
                <c:pt idx="315">
                  <c:v>42348</c:v>
                </c:pt>
                <c:pt idx="316">
                  <c:v>42349</c:v>
                </c:pt>
                <c:pt idx="317">
                  <c:v>42352</c:v>
                </c:pt>
                <c:pt idx="318">
                  <c:v>42353</c:v>
                </c:pt>
                <c:pt idx="319">
                  <c:v>42354</c:v>
                </c:pt>
                <c:pt idx="320">
                  <c:v>42355</c:v>
                </c:pt>
                <c:pt idx="321">
                  <c:v>42356</c:v>
                </c:pt>
                <c:pt idx="322">
                  <c:v>42359</c:v>
                </c:pt>
                <c:pt idx="323">
                  <c:v>42360</c:v>
                </c:pt>
                <c:pt idx="324">
                  <c:v>42361</c:v>
                </c:pt>
                <c:pt idx="325">
                  <c:v>42362</c:v>
                </c:pt>
                <c:pt idx="326">
                  <c:v>42363</c:v>
                </c:pt>
                <c:pt idx="327">
                  <c:v>42366</c:v>
                </c:pt>
                <c:pt idx="328">
                  <c:v>42367</c:v>
                </c:pt>
                <c:pt idx="329">
                  <c:v>42368</c:v>
                </c:pt>
                <c:pt idx="330">
                  <c:v>42369</c:v>
                </c:pt>
                <c:pt idx="331">
                  <c:v>42370</c:v>
                </c:pt>
                <c:pt idx="332">
                  <c:v>42373</c:v>
                </c:pt>
                <c:pt idx="333">
                  <c:v>42374</c:v>
                </c:pt>
                <c:pt idx="334">
                  <c:v>42375</c:v>
                </c:pt>
                <c:pt idx="335">
                  <c:v>42376</c:v>
                </c:pt>
                <c:pt idx="336">
                  <c:v>42377</c:v>
                </c:pt>
                <c:pt idx="337">
                  <c:v>42380</c:v>
                </c:pt>
                <c:pt idx="338">
                  <c:v>42381</c:v>
                </c:pt>
                <c:pt idx="339">
                  <c:v>42382</c:v>
                </c:pt>
                <c:pt idx="340">
                  <c:v>42383</c:v>
                </c:pt>
                <c:pt idx="341">
                  <c:v>42384</c:v>
                </c:pt>
                <c:pt idx="342">
                  <c:v>42387</c:v>
                </c:pt>
                <c:pt idx="343">
                  <c:v>42388</c:v>
                </c:pt>
                <c:pt idx="344">
                  <c:v>42389</c:v>
                </c:pt>
                <c:pt idx="345">
                  <c:v>42390</c:v>
                </c:pt>
                <c:pt idx="346">
                  <c:v>42391</c:v>
                </c:pt>
                <c:pt idx="347">
                  <c:v>42394</c:v>
                </c:pt>
                <c:pt idx="348">
                  <c:v>42395</c:v>
                </c:pt>
                <c:pt idx="349">
                  <c:v>42396</c:v>
                </c:pt>
                <c:pt idx="350">
                  <c:v>42397</c:v>
                </c:pt>
                <c:pt idx="351">
                  <c:v>42398</c:v>
                </c:pt>
                <c:pt idx="352">
                  <c:v>42401</c:v>
                </c:pt>
                <c:pt idx="353">
                  <c:v>42402</c:v>
                </c:pt>
                <c:pt idx="354">
                  <c:v>42403</c:v>
                </c:pt>
                <c:pt idx="355">
                  <c:v>42404</c:v>
                </c:pt>
                <c:pt idx="356">
                  <c:v>42405</c:v>
                </c:pt>
                <c:pt idx="357">
                  <c:v>42408</c:v>
                </c:pt>
                <c:pt idx="358">
                  <c:v>42409</c:v>
                </c:pt>
                <c:pt idx="359">
                  <c:v>42410</c:v>
                </c:pt>
                <c:pt idx="360">
                  <c:v>42411</c:v>
                </c:pt>
                <c:pt idx="361">
                  <c:v>42412</c:v>
                </c:pt>
                <c:pt idx="362">
                  <c:v>42415</c:v>
                </c:pt>
                <c:pt idx="363">
                  <c:v>42416</c:v>
                </c:pt>
                <c:pt idx="364">
                  <c:v>42417</c:v>
                </c:pt>
                <c:pt idx="365">
                  <c:v>42418</c:v>
                </c:pt>
                <c:pt idx="366">
                  <c:v>42419</c:v>
                </c:pt>
                <c:pt idx="367">
                  <c:v>42422</c:v>
                </c:pt>
                <c:pt idx="368">
                  <c:v>42423</c:v>
                </c:pt>
                <c:pt idx="369">
                  <c:v>42424</c:v>
                </c:pt>
                <c:pt idx="370">
                  <c:v>42425</c:v>
                </c:pt>
                <c:pt idx="371">
                  <c:v>42426</c:v>
                </c:pt>
                <c:pt idx="372">
                  <c:v>42429</c:v>
                </c:pt>
                <c:pt idx="373">
                  <c:v>42430</c:v>
                </c:pt>
                <c:pt idx="374">
                  <c:v>42431</c:v>
                </c:pt>
                <c:pt idx="375">
                  <c:v>42432</c:v>
                </c:pt>
                <c:pt idx="376">
                  <c:v>42433</c:v>
                </c:pt>
                <c:pt idx="377">
                  <c:v>42436</c:v>
                </c:pt>
                <c:pt idx="378">
                  <c:v>42437</c:v>
                </c:pt>
                <c:pt idx="379">
                  <c:v>42438</c:v>
                </c:pt>
                <c:pt idx="380">
                  <c:v>42439</c:v>
                </c:pt>
                <c:pt idx="381">
                  <c:v>42440</c:v>
                </c:pt>
                <c:pt idx="382">
                  <c:v>42443</c:v>
                </c:pt>
                <c:pt idx="383">
                  <c:v>42444</c:v>
                </c:pt>
                <c:pt idx="384">
                  <c:v>42445</c:v>
                </c:pt>
                <c:pt idx="385">
                  <c:v>42446</c:v>
                </c:pt>
                <c:pt idx="386">
                  <c:v>42447</c:v>
                </c:pt>
                <c:pt idx="387">
                  <c:v>42450</c:v>
                </c:pt>
                <c:pt idx="388">
                  <c:v>42451</c:v>
                </c:pt>
                <c:pt idx="389">
                  <c:v>42452</c:v>
                </c:pt>
                <c:pt idx="390">
                  <c:v>42453</c:v>
                </c:pt>
                <c:pt idx="391">
                  <c:v>42454</c:v>
                </c:pt>
                <c:pt idx="392">
                  <c:v>42457</c:v>
                </c:pt>
                <c:pt idx="393">
                  <c:v>42458</c:v>
                </c:pt>
                <c:pt idx="394">
                  <c:v>42459</c:v>
                </c:pt>
                <c:pt idx="395">
                  <c:v>42460</c:v>
                </c:pt>
                <c:pt idx="396">
                  <c:v>42461</c:v>
                </c:pt>
                <c:pt idx="397">
                  <c:v>42464</c:v>
                </c:pt>
                <c:pt idx="398">
                  <c:v>42465</c:v>
                </c:pt>
                <c:pt idx="399">
                  <c:v>42466</c:v>
                </c:pt>
                <c:pt idx="400">
                  <c:v>42467</c:v>
                </c:pt>
                <c:pt idx="401">
                  <c:v>42468</c:v>
                </c:pt>
                <c:pt idx="402">
                  <c:v>42471</c:v>
                </c:pt>
                <c:pt idx="403">
                  <c:v>42472</c:v>
                </c:pt>
                <c:pt idx="404">
                  <c:v>42473</c:v>
                </c:pt>
                <c:pt idx="405">
                  <c:v>42474</c:v>
                </c:pt>
                <c:pt idx="406">
                  <c:v>42475</c:v>
                </c:pt>
                <c:pt idx="407">
                  <c:v>42478</c:v>
                </c:pt>
                <c:pt idx="408">
                  <c:v>42479</c:v>
                </c:pt>
                <c:pt idx="409">
                  <c:v>42480</c:v>
                </c:pt>
                <c:pt idx="410">
                  <c:v>42481</c:v>
                </c:pt>
                <c:pt idx="411">
                  <c:v>42482</c:v>
                </c:pt>
                <c:pt idx="412">
                  <c:v>42485</c:v>
                </c:pt>
                <c:pt idx="413">
                  <c:v>42486</c:v>
                </c:pt>
                <c:pt idx="414">
                  <c:v>42487</c:v>
                </c:pt>
                <c:pt idx="415">
                  <c:v>42488</c:v>
                </c:pt>
                <c:pt idx="416">
                  <c:v>42489</c:v>
                </c:pt>
                <c:pt idx="417">
                  <c:v>42492</c:v>
                </c:pt>
                <c:pt idx="418">
                  <c:v>42493</c:v>
                </c:pt>
                <c:pt idx="419">
                  <c:v>42494</c:v>
                </c:pt>
                <c:pt idx="420">
                  <c:v>42495</c:v>
                </c:pt>
                <c:pt idx="421">
                  <c:v>42496</c:v>
                </c:pt>
                <c:pt idx="422">
                  <c:v>42499</c:v>
                </c:pt>
                <c:pt idx="423">
                  <c:v>42500</c:v>
                </c:pt>
                <c:pt idx="424">
                  <c:v>42501</c:v>
                </c:pt>
                <c:pt idx="425">
                  <c:v>42502</c:v>
                </c:pt>
                <c:pt idx="426">
                  <c:v>42503</c:v>
                </c:pt>
                <c:pt idx="427">
                  <c:v>42506</c:v>
                </c:pt>
                <c:pt idx="428">
                  <c:v>42507</c:v>
                </c:pt>
                <c:pt idx="429">
                  <c:v>42508</c:v>
                </c:pt>
                <c:pt idx="430">
                  <c:v>42509</c:v>
                </c:pt>
                <c:pt idx="431">
                  <c:v>42510</c:v>
                </c:pt>
                <c:pt idx="432">
                  <c:v>42513</c:v>
                </c:pt>
                <c:pt idx="433">
                  <c:v>42514</c:v>
                </c:pt>
                <c:pt idx="434">
                  <c:v>42515</c:v>
                </c:pt>
                <c:pt idx="435">
                  <c:v>42516</c:v>
                </c:pt>
                <c:pt idx="436">
                  <c:v>42517</c:v>
                </c:pt>
                <c:pt idx="437">
                  <c:v>42520</c:v>
                </c:pt>
                <c:pt idx="438">
                  <c:v>42521</c:v>
                </c:pt>
                <c:pt idx="439">
                  <c:v>42522</c:v>
                </c:pt>
                <c:pt idx="440">
                  <c:v>42523</c:v>
                </c:pt>
                <c:pt idx="441">
                  <c:v>42524</c:v>
                </c:pt>
                <c:pt idx="442">
                  <c:v>42527</c:v>
                </c:pt>
                <c:pt idx="443">
                  <c:v>42528</c:v>
                </c:pt>
                <c:pt idx="444">
                  <c:v>42529</c:v>
                </c:pt>
                <c:pt idx="445">
                  <c:v>42530</c:v>
                </c:pt>
                <c:pt idx="446">
                  <c:v>42531</c:v>
                </c:pt>
                <c:pt idx="447">
                  <c:v>42534</c:v>
                </c:pt>
                <c:pt idx="448">
                  <c:v>42535</c:v>
                </c:pt>
                <c:pt idx="449">
                  <c:v>42536</c:v>
                </c:pt>
                <c:pt idx="450">
                  <c:v>42537</c:v>
                </c:pt>
                <c:pt idx="451">
                  <c:v>42538</c:v>
                </c:pt>
                <c:pt idx="452">
                  <c:v>42541</c:v>
                </c:pt>
                <c:pt idx="453">
                  <c:v>42542</c:v>
                </c:pt>
                <c:pt idx="454">
                  <c:v>42543</c:v>
                </c:pt>
                <c:pt idx="455">
                  <c:v>42544</c:v>
                </c:pt>
                <c:pt idx="456">
                  <c:v>42545</c:v>
                </c:pt>
                <c:pt idx="457">
                  <c:v>42548</c:v>
                </c:pt>
                <c:pt idx="458">
                  <c:v>42549</c:v>
                </c:pt>
                <c:pt idx="459">
                  <c:v>42550</c:v>
                </c:pt>
                <c:pt idx="460">
                  <c:v>42551</c:v>
                </c:pt>
                <c:pt idx="461">
                  <c:v>42552</c:v>
                </c:pt>
                <c:pt idx="462">
                  <c:v>42555</c:v>
                </c:pt>
                <c:pt idx="463">
                  <c:v>42556</c:v>
                </c:pt>
                <c:pt idx="464">
                  <c:v>42557</c:v>
                </c:pt>
                <c:pt idx="465">
                  <c:v>42558</c:v>
                </c:pt>
                <c:pt idx="466">
                  <c:v>42559</c:v>
                </c:pt>
                <c:pt idx="467">
                  <c:v>42562</c:v>
                </c:pt>
                <c:pt idx="468">
                  <c:v>42563</c:v>
                </c:pt>
                <c:pt idx="469">
                  <c:v>42564</c:v>
                </c:pt>
                <c:pt idx="470">
                  <c:v>42565</c:v>
                </c:pt>
                <c:pt idx="471">
                  <c:v>42566</c:v>
                </c:pt>
                <c:pt idx="472">
                  <c:v>42569</c:v>
                </c:pt>
                <c:pt idx="473">
                  <c:v>42570</c:v>
                </c:pt>
                <c:pt idx="474">
                  <c:v>42571</c:v>
                </c:pt>
                <c:pt idx="475">
                  <c:v>42572</c:v>
                </c:pt>
                <c:pt idx="476">
                  <c:v>42573</c:v>
                </c:pt>
                <c:pt idx="477">
                  <c:v>42576</c:v>
                </c:pt>
                <c:pt idx="478">
                  <c:v>42577</c:v>
                </c:pt>
                <c:pt idx="479">
                  <c:v>42578</c:v>
                </c:pt>
                <c:pt idx="480">
                  <c:v>42579</c:v>
                </c:pt>
                <c:pt idx="481">
                  <c:v>42580</c:v>
                </c:pt>
                <c:pt idx="482">
                  <c:v>42583</c:v>
                </c:pt>
                <c:pt idx="483">
                  <c:v>42584</c:v>
                </c:pt>
                <c:pt idx="484">
                  <c:v>42585</c:v>
                </c:pt>
                <c:pt idx="485">
                  <c:v>42586</c:v>
                </c:pt>
                <c:pt idx="486">
                  <c:v>42587</c:v>
                </c:pt>
                <c:pt idx="487">
                  <c:v>42590</c:v>
                </c:pt>
                <c:pt idx="488">
                  <c:v>42591</c:v>
                </c:pt>
                <c:pt idx="489">
                  <c:v>42592</c:v>
                </c:pt>
                <c:pt idx="490">
                  <c:v>42593</c:v>
                </c:pt>
              </c:numCache>
            </c:numRef>
          </c:cat>
          <c:val>
            <c:numRef>
              <c:f>HIST.!$E$13:$E$503</c:f>
              <c:numCache>
                <c:formatCode>#,##0.00</c:formatCode>
                <c:ptCount val="491"/>
                <c:pt idx="3">
                  <c:v>100</c:v>
                </c:pt>
                <c:pt idx="26">
                  <c:v>100.42</c:v>
                </c:pt>
                <c:pt idx="46">
                  <c:v>100.93214197</c:v>
                </c:pt>
                <c:pt idx="68">
                  <c:v>101.71941269</c:v>
                </c:pt>
                <c:pt idx="91">
                  <c:v>102.98073343999999</c:v>
                </c:pt>
                <c:pt idx="111">
                  <c:v>104.23709835</c:v>
                </c:pt>
                <c:pt idx="133">
                  <c:v>105.61302805</c:v>
                </c:pt>
                <c:pt idx="155">
                  <c:v>106.36288059</c:v>
                </c:pt>
                <c:pt idx="176">
                  <c:v>107.14996587</c:v>
                </c:pt>
                <c:pt idx="198">
                  <c:v>107.99645063</c:v>
                </c:pt>
                <c:pt idx="221">
                  <c:v>108.6660286</c:v>
                </c:pt>
                <c:pt idx="242">
                  <c:v>108.90509385999999</c:v>
                </c:pt>
                <c:pt idx="264">
                  <c:v>109.49318139</c:v>
                </c:pt>
                <c:pt idx="286">
                  <c:v>110.39102545</c:v>
                </c:pt>
                <c:pt idx="307">
                  <c:v>111.50597479</c:v>
                </c:pt>
                <c:pt idx="329">
                  <c:v>112.57643216</c:v>
                </c:pt>
                <c:pt idx="351">
                  <c:v>114.00615288</c:v>
                </c:pt>
                <c:pt idx="372">
                  <c:v>115.03220822</c:v>
                </c:pt>
                <c:pt idx="395">
                  <c:v>115.52684673</c:v>
                </c:pt>
                <c:pt idx="416">
                  <c:v>116.23156049000001</c:v>
                </c:pt>
                <c:pt idx="438">
                  <c:v>117.13816666</c:v>
                </c:pt>
                <c:pt idx="460">
                  <c:v>117.54815025000001</c:v>
                </c:pt>
                <c:pt idx="481">
                  <c:v>118.15940062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035-4F0D-AA24-C0123BA2F462}"/>
            </c:ext>
          </c:extLst>
        </c:ser>
        <c:ser>
          <c:idx val="3"/>
          <c:order val="3"/>
          <c:tx>
            <c:strRef>
              <c:f>HIST.!$F$12</c:f>
              <c:strCache>
                <c:ptCount val="1"/>
                <c:pt idx="0">
                  <c:v>LFT Acumulado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HIST.!$B$13:$B$503</c:f>
              <c:numCache>
                <c:formatCode>m/d/yyyy</c:formatCode>
                <c:ptCount val="491"/>
                <c:pt idx="0">
                  <c:v>41907</c:v>
                </c:pt>
                <c:pt idx="1">
                  <c:v>41908</c:v>
                </c:pt>
                <c:pt idx="2">
                  <c:v>41911</c:v>
                </c:pt>
                <c:pt idx="3">
                  <c:v>41912</c:v>
                </c:pt>
                <c:pt idx="4">
                  <c:v>41913</c:v>
                </c:pt>
                <c:pt idx="5">
                  <c:v>41914</c:v>
                </c:pt>
                <c:pt idx="6">
                  <c:v>41915</c:v>
                </c:pt>
                <c:pt idx="7">
                  <c:v>41918</c:v>
                </c:pt>
                <c:pt idx="8">
                  <c:v>41919</c:v>
                </c:pt>
                <c:pt idx="9">
                  <c:v>41920</c:v>
                </c:pt>
                <c:pt idx="10">
                  <c:v>41921</c:v>
                </c:pt>
                <c:pt idx="11">
                  <c:v>41922</c:v>
                </c:pt>
                <c:pt idx="12">
                  <c:v>41925</c:v>
                </c:pt>
                <c:pt idx="13">
                  <c:v>41926</c:v>
                </c:pt>
                <c:pt idx="14">
                  <c:v>41927</c:v>
                </c:pt>
                <c:pt idx="15">
                  <c:v>41928</c:v>
                </c:pt>
                <c:pt idx="16">
                  <c:v>41929</c:v>
                </c:pt>
                <c:pt idx="17">
                  <c:v>41932</c:v>
                </c:pt>
                <c:pt idx="18">
                  <c:v>41933</c:v>
                </c:pt>
                <c:pt idx="19">
                  <c:v>41934</c:v>
                </c:pt>
                <c:pt idx="20">
                  <c:v>41935</c:v>
                </c:pt>
                <c:pt idx="21">
                  <c:v>41936</c:v>
                </c:pt>
                <c:pt idx="22">
                  <c:v>41939</c:v>
                </c:pt>
                <c:pt idx="23">
                  <c:v>41940</c:v>
                </c:pt>
                <c:pt idx="24">
                  <c:v>41941</c:v>
                </c:pt>
                <c:pt idx="25">
                  <c:v>41942</c:v>
                </c:pt>
                <c:pt idx="26">
                  <c:v>41943</c:v>
                </c:pt>
                <c:pt idx="27">
                  <c:v>41946</c:v>
                </c:pt>
                <c:pt idx="28">
                  <c:v>41947</c:v>
                </c:pt>
                <c:pt idx="29">
                  <c:v>41948</c:v>
                </c:pt>
                <c:pt idx="30">
                  <c:v>41949</c:v>
                </c:pt>
                <c:pt idx="31">
                  <c:v>41950</c:v>
                </c:pt>
                <c:pt idx="32">
                  <c:v>41953</c:v>
                </c:pt>
                <c:pt idx="33">
                  <c:v>41954</c:v>
                </c:pt>
                <c:pt idx="34">
                  <c:v>41955</c:v>
                </c:pt>
                <c:pt idx="35">
                  <c:v>41956</c:v>
                </c:pt>
                <c:pt idx="36">
                  <c:v>41957</c:v>
                </c:pt>
                <c:pt idx="37">
                  <c:v>41960</c:v>
                </c:pt>
                <c:pt idx="38">
                  <c:v>41961</c:v>
                </c:pt>
                <c:pt idx="39">
                  <c:v>41962</c:v>
                </c:pt>
                <c:pt idx="40">
                  <c:v>41963</c:v>
                </c:pt>
                <c:pt idx="41">
                  <c:v>41964</c:v>
                </c:pt>
                <c:pt idx="42">
                  <c:v>41967</c:v>
                </c:pt>
                <c:pt idx="43">
                  <c:v>41968</c:v>
                </c:pt>
                <c:pt idx="44">
                  <c:v>41969</c:v>
                </c:pt>
                <c:pt idx="45">
                  <c:v>41970</c:v>
                </c:pt>
                <c:pt idx="46">
                  <c:v>41971</c:v>
                </c:pt>
                <c:pt idx="47">
                  <c:v>41974</c:v>
                </c:pt>
                <c:pt idx="48">
                  <c:v>41975</c:v>
                </c:pt>
                <c:pt idx="49">
                  <c:v>41976</c:v>
                </c:pt>
                <c:pt idx="50">
                  <c:v>41977</c:v>
                </c:pt>
                <c:pt idx="51">
                  <c:v>41978</c:v>
                </c:pt>
                <c:pt idx="52">
                  <c:v>41981</c:v>
                </c:pt>
                <c:pt idx="53">
                  <c:v>41982</c:v>
                </c:pt>
                <c:pt idx="54">
                  <c:v>41983</c:v>
                </c:pt>
                <c:pt idx="55">
                  <c:v>41984</c:v>
                </c:pt>
                <c:pt idx="56">
                  <c:v>41985</c:v>
                </c:pt>
                <c:pt idx="57">
                  <c:v>41988</c:v>
                </c:pt>
                <c:pt idx="58">
                  <c:v>41989</c:v>
                </c:pt>
                <c:pt idx="59">
                  <c:v>41990</c:v>
                </c:pt>
                <c:pt idx="60">
                  <c:v>41991</c:v>
                </c:pt>
                <c:pt idx="61">
                  <c:v>41992</c:v>
                </c:pt>
                <c:pt idx="62">
                  <c:v>41995</c:v>
                </c:pt>
                <c:pt idx="63">
                  <c:v>41996</c:v>
                </c:pt>
                <c:pt idx="64">
                  <c:v>41997</c:v>
                </c:pt>
                <c:pt idx="65">
                  <c:v>41998</c:v>
                </c:pt>
                <c:pt idx="66">
                  <c:v>41999</c:v>
                </c:pt>
                <c:pt idx="67">
                  <c:v>42002</c:v>
                </c:pt>
                <c:pt idx="68">
                  <c:v>42003</c:v>
                </c:pt>
                <c:pt idx="69">
                  <c:v>42004</c:v>
                </c:pt>
                <c:pt idx="70">
                  <c:v>42005</c:v>
                </c:pt>
                <c:pt idx="71">
                  <c:v>42006</c:v>
                </c:pt>
                <c:pt idx="72">
                  <c:v>42009</c:v>
                </c:pt>
                <c:pt idx="73">
                  <c:v>42010</c:v>
                </c:pt>
                <c:pt idx="74">
                  <c:v>42011</c:v>
                </c:pt>
                <c:pt idx="75">
                  <c:v>42012</c:v>
                </c:pt>
                <c:pt idx="76">
                  <c:v>42013</c:v>
                </c:pt>
                <c:pt idx="77">
                  <c:v>42016</c:v>
                </c:pt>
                <c:pt idx="78">
                  <c:v>42017</c:v>
                </c:pt>
                <c:pt idx="79">
                  <c:v>42018</c:v>
                </c:pt>
                <c:pt idx="80">
                  <c:v>42019</c:v>
                </c:pt>
                <c:pt idx="81">
                  <c:v>42020</c:v>
                </c:pt>
                <c:pt idx="82">
                  <c:v>42023</c:v>
                </c:pt>
                <c:pt idx="83">
                  <c:v>42024</c:v>
                </c:pt>
                <c:pt idx="84">
                  <c:v>42025</c:v>
                </c:pt>
                <c:pt idx="85">
                  <c:v>42026</c:v>
                </c:pt>
                <c:pt idx="86">
                  <c:v>42027</c:v>
                </c:pt>
                <c:pt idx="87">
                  <c:v>42030</c:v>
                </c:pt>
                <c:pt idx="88">
                  <c:v>42031</c:v>
                </c:pt>
                <c:pt idx="89">
                  <c:v>42032</c:v>
                </c:pt>
                <c:pt idx="90">
                  <c:v>42033</c:v>
                </c:pt>
                <c:pt idx="91">
                  <c:v>42034</c:v>
                </c:pt>
                <c:pt idx="92">
                  <c:v>42037</c:v>
                </c:pt>
                <c:pt idx="93">
                  <c:v>42038</c:v>
                </c:pt>
                <c:pt idx="94">
                  <c:v>42039</c:v>
                </c:pt>
                <c:pt idx="95">
                  <c:v>42040</c:v>
                </c:pt>
                <c:pt idx="96">
                  <c:v>42041</c:v>
                </c:pt>
                <c:pt idx="97">
                  <c:v>42044</c:v>
                </c:pt>
                <c:pt idx="98">
                  <c:v>42045</c:v>
                </c:pt>
                <c:pt idx="99">
                  <c:v>42046</c:v>
                </c:pt>
                <c:pt idx="100">
                  <c:v>42047</c:v>
                </c:pt>
                <c:pt idx="101">
                  <c:v>42048</c:v>
                </c:pt>
                <c:pt idx="102">
                  <c:v>42051</c:v>
                </c:pt>
                <c:pt idx="103">
                  <c:v>42052</c:v>
                </c:pt>
                <c:pt idx="104">
                  <c:v>42053</c:v>
                </c:pt>
                <c:pt idx="105">
                  <c:v>42054</c:v>
                </c:pt>
                <c:pt idx="106">
                  <c:v>42055</c:v>
                </c:pt>
                <c:pt idx="107">
                  <c:v>42058</c:v>
                </c:pt>
                <c:pt idx="108">
                  <c:v>42059</c:v>
                </c:pt>
                <c:pt idx="109">
                  <c:v>42060</c:v>
                </c:pt>
                <c:pt idx="110">
                  <c:v>42061</c:v>
                </c:pt>
                <c:pt idx="111">
                  <c:v>42062</c:v>
                </c:pt>
                <c:pt idx="112">
                  <c:v>42065</c:v>
                </c:pt>
                <c:pt idx="113">
                  <c:v>42066</c:v>
                </c:pt>
                <c:pt idx="114">
                  <c:v>42067</c:v>
                </c:pt>
                <c:pt idx="115">
                  <c:v>42068</c:v>
                </c:pt>
                <c:pt idx="116">
                  <c:v>42069</c:v>
                </c:pt>
                <c:pt idx="117">
                  <c:v>42072</c:v>
                </c:pt>
                <c:pt idx="118">
                  <c:v>42073</c:v>
                </c:pt>
                <c:pt idx="119">
                  <c:v>42074</c:v>
                </c:pt>
                <c:pt idx="120">
                  <c:v>42075</c:v>
                </c:pt>
                <c:pt idx="121">
                  <c:v>42076</c:v>
                </c:pt>
                <c:pt idx="122">
                  <c:v>42079</c:v>
                </c:pt>
                <c:pt idx="123">
                  <c:v>42080</c:v>
                </c:pt>
                <c:pt idx="124">
                  <c:v>42081</c:v>
                </c:pt>
                <c:pt idx="125">
                  <c:v>42082</c:v>
                </c:pt>
                <c:pt idx="126">
                  <c:v>42083</c:v>
                </c:pt>
                <c:pt idx="127">
                  <c:v>42086</c:v>
                </c:pt>
                <c:pt idx="128">
                  <c:v>42087</c:v>
                </c:pt>
                <c:pt idx="129">
                  <c:v>42088</c:v>
                </c:pt>
                <c:pt idx="130">
                  <c:v>42089</c:v>
                </c:pt>
                <c:pt idx="131">
                  <c:v>42090</c:v>
                </c:pt>
                <c:pt idx="132">
                  <c:v>42093</c:v>
                </c:pt>
                <c:pt idx="133">
                  <c:v>42094</c:v>
                </c:pt>
                <c:pt idx="134">
                  <c:v>42095</c:v>
                </c:pt>
                <c:pt idx="135">
                  <c:v>42096</c:v>
                </c:pt>
                <c:pt idx="136">
                  <c:v>42097</c:v>
                </c:pt>
                <c:pt idx="137">
                  <c:v>42100</c:v>
                </c:pt>
                <c:pt idx="138">
                  <c:v>42101</c:v>
                </c:pt>
                <c:pt idx="139">
                  <c:v>42102</c:v>
                </c:pt>
                <c:pt idx="140">
                  <c:v>42103</c:v>
                </c:pt>
                <c:pt idx="141">
                  <c:v>42104</c:v>
                </c:pt>
                <c:pt idx="142">
                  <c:v>42107</c:v>
                </c:pt>
                <c:pt idx="143">
                  <c:v>42108</c:v>
                </c:pt>
                <c:pt idx="144">
                  <c:v>42109</c:v>
                </c:pt>
                <c:pt idx="145">
                  <c:v>42110</c:v>
                </c:pt>
                <c:pt idx="146">
                  <c:v>42111</c:v>
                </c:pt>
                <c:pt idx="147">
                  <c:v>42114</c:v>
                </c:pt>
                <c:pt idx="148">
                  <c:v>42115</c:v>
                </c:pt>
                <c:pt idx="149">
                  <c:v>42116</c:v>
                </c:pt>
                <c:pt idx="150">
                  <c:v>42117</c:v>
                </c:pt>
                <c:pt idx="151">
                  <c:v>42118</c:v>
                </c:pt>
                <c:pt idx="152">
                  <c:v>42121</c:v>
                </c:pt>
                <c:pt idx="153">
                  <c:v>42122</c:v>
                </c:pt>
                <c:pt idx="154">
                  <c:v>42123</c:v>
                </c:pt>
                <c:pt idx="155">
                  <c:v>42124</c:v>
                </c:pt>
                <c:pt idx="156">
                  <c:v>42125</c:v>
                </c:pt>
                <c:pt idx="157">
                  <c:v>42128</c:v>
                </c:pt>
                <c:pt idx="158">
                  <c:v>42129</c:v>
                </c:pt>
                <c:pt idx="159">
                  <c:v>42130</c:v>
                </c:pt>
                <c:pt idx="160">
                  <c:v>42131</c:v>
                </c:pt>
                <c:pt idx="161">
                  <c:v>42132</c:v>
                </c:pt>
                <c:pt idx="162">
                  <c:v>42135</c:v>
                </c:pt>
                <c:pt idx="163">
                  <c:v>42136</c:v>
                </c:pt>
                <c:pt idx="164">
                  <c:v>42137</c:v>
                </c:pt>
                <c:pt idx="165">
                  <c:v>42138</c:v>
                </c:pt>
                <c:pt idx="166">
                  <c:v>42139</c:v>
                </c:pt>
                <c:pt idx="167">
                  <c:v>42142</c:v>
                </c:pt>
                <c:pt idx="168">
                  <c:v>42143</c:v>
                </c:pt>
                <c:pt idx="169">
                  <c:v>42144</c:v>
                </c:pt>
                <c:pt idx="170">
                  <c:v>42145</c:v>
                </c:pt>
                <c:pt idx="171">
                  <c:v>42146</c:v>
                </c:pt>
                <c:pt idx="172">
                  <c:v>42149</c:v>
                </c:pt>
                <c:pt idx="173">
                  <c:v>42150</c:v>
                </c:pt>
                <c:pt idx="174">
                  <c:v>42151</c:v>
                </c:pt>
                <c:pt idx="175">
                  <c:v>42152</c:v>
                </c:pt>
                <c:pt idx="176">
                  <c:v>42153</c:v>
                </c:pt>
                <c:pt idx="177">
                  <c:v>42156</c:v>
                </c:pt>
                <c:pt idx="178">
                  <c:v>42157</c:v>
                </c:pt>
                <c:pt idx="179">
                  <c:v>42158</c:v>
                </c:pt>
                <c:pt idx="180">
                  <c:v>42159</c:v>
                </c:pt>
                <c:pt idx="181">
                  <c:v>42160</c:v>
                </c:pt>
                <c:pt idx="182">
                  <c:v>42163</c:v>
                </c:pt>
                <c:pt idx="183">
                  <c:v>42164</c:v>
                </c:pt>
                <c:pt idx="184">
                  <c:v>42165</c:v>
                </c:pt>
                <c:pt idx="185">
                  <c:v>42166</c:v>
                </c:pt>
                <c:pt idx="186">
                  <c:v>42167</c:v>
                </c:pt>
                <c:pt idx="187">
                  <c:v>42170</c:v>
                </c:pt>
                <c:pt idx="188">
                  <c:v>42171</c:v>
                </c:pt>
                <c:pt idx="189">
                  <c:v>42172</c:v>
                </c:pt>
                <c:pt idx="190">
                  <c:v>42173</c:v>
                </c:pt>
                <c:pt idx="191">
                  <c:v>42174</c:v>
                </c:pt>
                <c:pt idx="192">
                  <c:v>42177</c:v>
                </c:pt>
                <c:pt idx="193">
                  <c:v>42178</c:v>
                </c:pt>
                <c:pt idx="194">
                  <c:v>42179</c:v>
                </c:pt>
                <c:pt idx="195">
                  <c:v>42180</c:v>
                </c:pt>
                <c:pt idx="196">
                  <c:v>42181</c:v>
                </c:pt>
                <c:pt idx="197">
                  <c:v>42184</c:v>
                </c:pt>
                <c:pt idx="198">
                  <c:v>42185</c:v>
                </c:pt>
                <c:pt idx="199">
                  <c:v>42186</c:v>
                </c:pt>
                <c:pt idx="200">
                  <c:v>42187</c:v>
                </c:pt>
                <c:pt idx="201">
                  <c:v>42188</c:v>
                </c:pt>
                <c:pt idx="202">
                  <c:v>42191</c:v>
                </c:pt>
                <c:pt idx="203">
                  <c:v>42192</c:v>
                </c:pt>
                <c:pt idx="204">
                  <c:v>42193</c:v>
                </c:pt>
                <c:pt idx="205">
                  <c:v>42194</c:v>
                </c:pt>
                <c:pt idx="206">
                  <c:v>42195</c:v>
                </c:pt>
                <c:pt idx="207">
                  <c:v>42198</c:v>
                </c:pt>
                <c:pt idx="208">
                  <c:v>42199</c:v>
                </c:pt>
                <c:pt idx="209">
                  <c:v>42200</c:v>
                </c:pt>
                <c:pt idx="210">
                  <c:v>42201</c:v>
                </c:pt>
                <c:pt idx="211">
                  <c:v>42202</c:v>
                </c:pt>
                <c:pt idx="212">
                  <c:v>42205</c:v>
                </c:pt>
                <c:pt idx="213">
                  <c:v>42206</c:v>
                </c:pt>
                <c:pt idx="214">
                  <c:v>42207</c:v>
                </c:pt>
                <c:pt idx="215">
                  <c:v>42208</c:v>
                </c:pt>
                <c:pt idx="216">
                  <c:v>42209</c:v>
                </c:pt>
                <c:pt idx="217">
                  <c:v>42212</c:v>
                </c:pt>
                <c:pt idx="218">
                  <c:v>42213</c:v>
                </c:pt>
                <c:pt idx="219">
                  <c:v>42214</c:v>
                </c:pt>
                <c:pt idx="220">
                  <c:v>42215</c:v>
                </c:pt>
                <c:pt idx="221">
                  <c:v>42216</c:v>
                </c:pt>
                <c:pt idx="222">
                  <c:v>42219</c:v>
                </c:pt>
                <c:pt idx="223">
                  <c:v>42220</c:v>
                </c:pt>
                <c:pt idx="224">
                  <c:v>42221</c:v>
                </c:pt>
                <c:pt idx="225">
                  <c:v>42222</c:v>
                </c:pt>
                <c:pt idx="226">
                  <c:v>42223</c:v>
                </c:pt>
                <c:pt idx="227">
                  <c:v>42226</c:v>
                </c:pt>
                <c:pt idx="228">
                  <c:v>42227</c:v>
                </c:pt>
                <c:pt idx="229">
                  <c:v>42228</c:v>
                </c:pt>
                <c:pt idx="230">
                  <c:v>42229</c:v>
                </c:pt>
                <c:pt idx="231">
                  <c:v>42230</c:v>
                </c:pt>
                <c:pt idx="232">
                  <c:v>42233</c:v>
                </c:pt>
                <c:pt idx="233">
                  <c:v>42234</c:v>
                </c:pt>
                <c:pt idx="234">
                  <c:v>42235</c:v>
                </c:pt>
                <c:pt idx="235">
                  <c:v>42236</c:v>
                </c:pt>
                <c:pt idx="236">
                  <c:v>42237</c:v>
                </c:pt>
                <c:pt idx="237">
                  <c:v>42240</c:v>
                </c:pt>
                <c:pt idx="238">
                  <c:v>42241</c:v>
                </c:pt>
                <c:pt idx="239">
                  <c:v>42242</c:v>
                </c:pt>
                <c:pt idx="240">
                  <c:v>42243</c:v>
                </c:pt>
                <c:pt idx="241">
                  <c:v>42244</c:v>
                </c:pt>
                <c:pt idx="242">
                  <c:v>42247</c:v>
                </c:pt>
                <c:pt idx="243">
                  <c:v>42248</c:v>
                </c:pt>
                <c:pt idx="244">
                  <c:v>42249</c:v>
                </c:pt>
                <c:pt idx="245">
                  <c:v>42250</c:v>
                </c:pt>
                <c:pt idx="246">
                  <c:v>42251</c:v>
                </c:pt>
                <c:pt idx="247">
                  <c:v>42254</c:v>
                </c:pt>
                <c:pt idx="248">
                  <c:v>42255</c:v>
                </c:pt>
                <c:pt idx="249">
                  <c:v>42256</c:v>
                </c:pt>
                <c:pt idx="250">
                  <c:v>42257</c:v>
                </c:pt>
                <c:pt idx="251">
                  <c:v>42258</c:v>
                </c:pt>
                <c:pt idx="252">
                  <c:v>42261</c:v>
                </c:pt>
                <c:pt idx="253">
                  <c:v>42262</c:v>
                </c:pt>
                <c:pt idx="254">
                  <c:v>42263</c:v>
                </c:pt>
                <c:pt idx="255">
                  <c:v>42264</c:v>
                </c:pt>
                <c:pt idx="256">
                  <c:v>42265</c:v>
                </c:pt>
                <c:pt idx="257">
                  <c:v>42268</c:v>
                </c:pt>
                <c:pt idx="258">
                  <c:v>42269</c:v>
                </c:pt>
                <c:pt idx="259">
                  <c:v>42270</c:v>
                </c:pt>
                <c:pt idx="260">
                  <c:v>42271</c:v>
                </c:pt>
                <c:pt idx="261">
                  <c:v>42272</c:v>
                </c:pt>
                <c:pt idx="262">
                  <c:v>42275</c:v>
                </c:pt>
                <c:pt idx="263">
                  <c:v>42276</c:v>
                </c:pt>
                <c:pt idx="264">
                  <c:v>42277</c:v>
                </c:pt>
                <c:pt idx="265">
                  <c:v>42278</c:v>
                </c:pt>
                <c:pt idx="266">
                  <c:v>42279</c:v>
                </c:pt>
                <c:pt idx="267">
                  <c:v>42282</c:v>
                </c:pt>
                <c:pt idx="268">
                  <c:v>42283</c:v>
                </c:pt>
                <c:pt idx="269">
                  <c:v>42284</c:v>
                </c:pt>
                <c:pt idx="270">
                  <c:v>42285</c:v>
                </c:pt>
                <c:pt idx="271">
                  <c:v>42286</c:v>
                </c:pt>
                <c:pt idx="272">
                  <c:v>42289</c:v>
                </c:pt>
                <c:pt idx="273">
                  <c:v>42290</c:v>
                </c:pt>
                <c:pt idx="274">
                  <c:v>42291</c:v>
                </c:pt>
                <c:pt idx="275">
                  <c:v>42292</c:v>
                </c:pt>
                <c:pt idx="276">
                  <c:v>42293</c:v>
                </c:pt>
                <c:pt idx="277">
                  <c:v>42296</c:v>
                </c:pt>
                <c:pt idx="278">
                  <c:v>42297</c:v>
                </c:pt>
                <c:pt idx="279">
                  <c:v>42298</c:v>
                </c:pt>
                <c:pt idx="280">
                  <c:v>42299</c:v>
                </c:pt>
                <c:pt idx="281">
                  <c:v>42300</c:v>
                </c:pt>
                <c:pt idx="282">
                  <c:v>42303</c:v>
                </c:pt>
                <c:pt idx="283">
                  <c:v>42304</c:v>
                </c:pt>
                <c:pt idx="284">
                  <c:v>42305</c:v>
                </c:pt>
                <c:pt idx="285">
                  <c:v>42306</c:v>
                </c:pt>
                <c:pt idx="286">
                  <c:v>42307</c:v>
                </c:pt>
                <c:pt idx="287">
                  <c:v>42310</c:v>
                </c:pt>
                <c:pt idx="288">
                  <c:v>42311</c:v>
                </c:pt>
                <c:pt idx="289">
                  <c:v>42312</c:v>
                </c:pt>
                <c:pt idx="290">
                  <c:v>42313</c:v>
                </c:pt>
                <c:pt idx="291">
                  <c:v>42314</c:v>
                </c:pt>
                <c:pt idx="292">
                  <c:v>42317</c:v>
                </c:pt>
                <c:pt idx="293">
                  <c:v>42318</c:v>
                </c:pt>
                <c:pt idx="294">
                  <c:v>42319</c:v>
                </c:pt>
                <c:pt idx="295">
                  <c:v>42320</c:v>
                </c:pt>
                <c:pt idx="296">
                  <c:v>42321</c:v>
                </c:pt>
                <c:pt idx="297">
                  <c:v>42324</c:v>
                </c:pt>
                <c:pt idx="298">
                  <c:v>42325</c:v>
                </c:pt>
                <c:pt idx="299">
                  <c:v>42326</c:v>
                </c:pt>
                <c:pt idx="300">
                  <c:v>42327</c:v>
                </c:pt>
                <c:pt idx="301">
                  <c:v>42328</c:v>
                </c:pt>
                <c:pt idx="302">
                  <c:v>42331</c:v>
                </c:pt>
                <c:pt idx="303">
                  <c:v>42332</c:v>
                </c:pt>
                <c:pt idx="304">
                  <c:v>42333</c:v>
                </c:pt>
                <c:pt idx="305">
                  <c:v>42334</c:v>
                </c:pt>
                <c:pt idx="306">
                  <c:v>42335</c:v>
                </c:pt>
                <c:pt idx="307">
                  <c:v>42338</c:v>
                </c:pt>
                <c:pt idx="308">
                  <c:v>42339</c:v>
                </c:pt>
                <c:pt idx="309">
                  <c:v>42340</c:v>
                </c:pt>
                <c:pt idx="310">
                  <c:v>42341</c:v>
                </c:pt>
                <c:pt idx="311">
                  <c:v>42342</c:v>
                </c:pt>
                <c:pt idx="312">
                  <c:v>42345</c:v>
                </c:pt>
                <c:pt idx="313">
                  <c:v>42346</c:v>
                </c:pt>
                <c:pt idx="314">
                  <c:v>42347</c:v>
                </c:pt>
                <c:pt idx="315">
                  <c:v>42348</c:v>
                </c:pt>
                <c:pt idx="316">
                  <c:v>42349</c:v>
                </c:pt>
                <c:pt idx="317">
                  <c:v>42352</c:v>
                </c:pt>
                <c:pt idx="318">
                  <c:v>42353</c:v>
                </c:pt>
                <c:pt idx="319">
                  <c:v>42354</c:v>
                </c:pt>
                <c:pt idx="320">
                  <c:v>42355</c:v>
                </c:pt>
                <c:pt idx="321">
                  <c:v>42356</c:v>
                </c:pt>
                <c:pt idx="322">
                  <c:v>42359</c:v>
                </c:pt>
                <c:pt idx="323">
                  <c:v>42360</c:v>
                </c:pt>
                <c:pt idx="324">
                  <c:v>42361</c:v>
                </c:pt>
                <c:pt idx="325">
                  <c:v>42362</c:v>
                </c:pt>
                <c:pt idx="326">
                  <c:v>42363</c:v>
                </c:pt>
                <c:pt idx="327">
                  <c:v>42366</c:v>
                </c:pt>
                <c:pt idx="328">
                  <c:v>42367</c:v>
                </c:pt>
                <c:pt idx="329">
                  <c:v>42368</c:v>
                </c:pt>
                <c:pt idx="330">
                  <c:v>42369</c:v>
                </c:pt>
                <c:pt idx="331">
                  <c:v>42370</c:v>
                </c:pt>
                <c:pt idx="332">
                  <c:v>42373</c:v>
                </c:pt>
                <c:pt idx="333">
                  <c:v>42374</c:v>
                </c:pt>
                <c:pt idx="334">
                  <c:v>42375</c:v>
                </c:pt>
                <c:pt idx="335">
                  <c:v>42376</c:v>
                </c:pt>
                <c:pt idx="336">
                  <c:v>42377</c:v>
                </c:pt>
                <c:pt idx="337">
                  <c:v>42380</c:v>
                </c:pt>
                <c:pt idx="338">
                  <c:v>42381</c:v>
                </c:pt>
                <c:pt idx="339">
                  <c:v>42382</c:v>
                </c:pt>
                <c:pt idx="340">
                  <c:v>42383</c:v>
                </c:pt>
                <c:pt idx="341">
                  <c:v>42384</c:v>
                </c:pt>
                <c:pt idx="342">
                  <c:v>42387</c:v>
                </c:pt>
                <c:pt idx="343">
                  <c:v>42388</c:v>
                </c:pt>
                <c:pt idx="344">
                  <c:v>42389</c:v>
                </c:pt>
                <c:pt idx="345">
                  <c:v>42390</c:v>
                </c:pt>
                <c:pt idx="346">
                  <c:v>42391</c:v>
                </c:pt>
                <c:pt idx="347">
                  <c:v>42394</c:v>
                </c:pt>
                <c:pt idx="348">
                  <c:v>42395</c:v>
                </c:pt>
                <c:pt idx="349">
                  <c:v>42396</c:v>
                </c:pt>
                <c:pt idx="350">
                  <c:v>42397</c:v>
                </c:pt>
                <c:pt idx="351">
                  <c:v>42398</c:v>
                </c:pt>
                <c:pt idx="352">
                  <c:v>42401</c:v>
                </c:pt>
                <c:pt idx="353">
                  <c:v>42402</c:v>
                </c:pt>
                <c:pt idx="354">
                  <c:v>42403</c:v>
                </c:pt>
                <c:pt idx="355">
                  <c:v>42404</c:v>
                </c:pt>
                <c:pt idx="356">
                  <c:v>42405</c:v>
                </c:pt>
                <c:pt idx="357">
                  <c:v>42408</c:v>
                </c:pt>
                <c:pt idx="358">
                  <c:v>42409</c:v>
                </c:pt>
                <c:pt idx="359">
                  <c:v>42410</c:v>
                </c:pt>
                <c:pt idx="360">
                  <c:v>42411</c:v>
                </c:pt>
                <c:pt idx="361">
                  <c:v>42412</c:v>
                </c:pt>
                <c:pt idx="362">
                  <c:v>42415</c:v>
                </c:pt>
                <c:pt idx="363">
                  <c:v>42416</c:v>
                </c:pt>
                <c:pt idx="364">
                  <c:v>42417</c:v>
                </c:pt>
                <c:pt idx="365">
                  <c:v>42418</c:v>
                </c:pt>
                <c:pt idx="366">
                  <c:v>42419</c:v>
                </c:pt>
                <c:pt idx="367">
                  <c:v>42422</c:v>
                </c:pt>
                <c:pt idx="368">
                  <c:v>42423</c:v>
                </c:pt>
                <c:pt idx="369">
                  <c:v>42424</c:v>
                </c:pt>
                <c:pt idx="370">
                  <c:v>42425</c:v>
                </c:pt>
                <c:pt idx="371">
                  <c:v>42426</c:v>
                </c:pt>
                <c:pt idx="372">
                  <c:v>42429</c:v>
                </c:pt>
                <c:pt idx="373">
                  <c:v>42430</c:v>
                </c:pt>
                <c:pt idx="374">
                  <c:v>42431</c:v>
                </c:pt>
                <c:pt idx="375">
                  <c:v>42432</c:v>
                </c:pt>
                <c:pt idx="376">
                  <c:v>42433</c:v>
                </c:pt>
                <c:pt idx="377">
                  <c:v>42436</c:v>
                </c:pt>
                <c:pt idx="378">
                  <c:v>42437</c:v>
                </c:pt>
                <c:pt idx="379">
                  <c:v>42438</c:v>
                </c:pt>
                <c:pt idx="380">
                  <c:v>42439</c:v>
                </c:pt>
                <c:pt idx="381">
                  <c:v>42440</c:v>
                </c:pt>
                <c:pt idx="382">
                  <c:v>42443</c:v>
                </c:pt>
                <c:pt idx="383">
                  <c:v>42444</c:v>
                </c:pt>
                <c:pt idx="384">
                  <c:v>42445</c:v>
                </c:pt>
                <c:pt idx="385">
                  <c:v>42446</c:v>
                </c:pt>
                <c:pt idx="386">
                  <c:v>42447</c:v>
                </c:pt>
                <c:pt idx="387">
                  <c:v>42450</c:v>
                </c:pt>
                <c:pt idx="388">
                  <c:v>42451</c:v>
                </c:pt>
                <c:pt idx="389">
                  <c:v>42452</c:v>
                </c:pt>
                <c:pt idx="390">
                  <c:v>42453</c:v>
                </c:pt>
                <c:pt idx="391">
                  <c:v>42454</c:v>
                </c:pt>
                <c:pt idx="392">
                  <c:v>42457</c:v>
                </c:pt>
                <c:pt idx="393">
                  <c:v>42458</c:v>
                </c:pt>
                <c:pt idx="394">
                  <c:v>42459</c:v>
                </c:pt>
                <c:pt idx="395">
                  <c:v>42460</c:v>
                </c:pt>
                <c:pt idx="396">
                  <c:v>42461</c:v>
                </c:pt>
                <c:pt idx="397">
                  <c:v>42464</c:v>
                </c:pt>
                <c:pt idx="398">
                  <c:v>42465</c:v>
                </c:pt>
                <c:pt idx="399">
                  <c:v>42466</c:v>
                </c:pt>
                <c:pt idx="400">
                  <c:v>42467</c:v>
                </c:pt>
                <c:pt idx="401">
                  <c:v>42468</c:v>
                </c:pt>
                <c:pt idx="402">
                  <c:v>42471</c:v>
                </c:pt>
                <c:pt idx="403">
                  <c:v>42472</c:v>
                </c:pt>
                <c:pt idx="404">
                  <c:v>42473</c:v>
                </c:pt>
                <c:pt idx="405">
                  <c:v>42474</c:v>
                </c:pt>
                <c:pt idx="406">
                  <c:v>42475</c:v>
                </c:pt>
                <c:pt idx="407">
                  <c:v>42478</c:v>
                </c:pt>
                <c:pt idx="408">
                  <c:v>42479</c:v>
                </c:pt>
                <c:pt idx="409">
                  <c:v>42480</c:v>
                </c:pt>
                <c:pt idx="410">
                  <c:v>42481</c:v>
                </c:pt>
                <c:pt idx="411">
                  <c:v>42482</c:v>
                </c:pt>
                <c:pt idx="412">
                  <c:v>42485</c:v>
                </c:pt>
                <c:pt idx="413">
                  <c:v>42486</c:v>
                </c:pt>
                <c:pt idx="414">
                  <c:v>42487</c:v>
                </c:pt>
                <c:pt idx="415">
                  <c:v>42488</c:v>
                </c:pt>
                <c:pt idx="416">
                  <c:v>42489</c:v>
                </c:pt>
                <c:pt idx="417">
                  <c:v>42492</c:v>
                </c:pt>
                <c:pt idx="418">
                  <c:v>42493</c:v>
                </c:pt>
                <c:pt idx="419">
                  <c:v>42494</c:v>
                </c:pt>
                <c:pt idx="420">
                  <c:v>42495</c:v>
                </c:pt>
                <c:pt idx="421">
                  <c:v>42496</c:v>
                </c:pt>
                <c:pt idx="422">
                  <c:v>42499</c:v>
                </c:pt>
                <c:pt idx="423">
                  <c:v>42500</c:v>
                </c:pt>
                <c:pt idx="424">
                  <c:v>42501</c:v>
                </c:pt>
                <c:pt idx="425">
                  <c:v>42502</c:v>
                </c:pt>
                <c:pt idx="426">
                  <c:v>42503</c:v>
                </c:pt>
                <c:pt idx="427">
                  <c:v>42506</c:v>
                </c:pt>
                <c:pt idx="428">
                  <c:v>42507</c:v>
                </c:pt>
                <c:pt idx="429">
                  <c:v>42508</c:v>
                </c:pt>
                <c:pt idx="430">
                  <c:v>42509</c:v>
                </c:pt>
                <c:pt idx="431">
                  <c:v>42510</c:v>
                </c:pt>
                <c:pt idx="432">
                  <c:v>42513</c:v>
                </c:pt>
                <c:pt idx="433">
                  <c:v>42514</c:v>
                </c:pt>
                <c:pt idx="434">
                  <c:v>42515</c:v>
                </c:pt>
                <c:pt idx="435">
                  <c:v>42516</c:v>
                </c:pt>
                <c:pt idx="436">
                  <c:v>42517</c:v>
                </c:pt>
                <c:pt idx="437">
                  <c:v>42520</c:v>
                </c:pt>
                <c:pt idx="438">
                  <c:v>42521</c:v>
                </c:pt>
                <c:pt idx="439">
                  <c:v>42522</c:v>
                </c:pt>
                <c:pt idx="440">
                  <c:v>42523</c:v>
                </c:pt>
                <c:pt idx="441">
                  <c:v>42524</c:v>
                </c:pt>
                <c:pt idx="442">
                  <c:v>42527</c:v>
                </c:pt>
                <c:pt idx="443">
                  <c:v>42528</c:v>
                </c:pt>
                <c:pt idx="444">
                  <c:v>42529</c:v>
                </c:pt>
                <c:pt idx="445">
                  <c:v>42530</c:v>
                </c:pt>
                <c:pt idx="446">
                  <c:v>42531</c:v>
                </c:pt>
                <c:pt idx="447">
                  <c:v>42534</c:v>
                </c:pt>
                <c:pt idx="448">
                  <c:v>42535</c:v>
                </c:pt>
                <c:pt idx="449">
                  <c:v>42536</c:v>
                </c:pt>
                <c:pt idx="450">
                  <c:v>42537</c:v>
                </c:pt>
                <c:pt idx="451">
                  <c:v>42538</c:v>
                </c:pt>
                <c:pt idx="452">
                  <c:v>42541</c:v>
                </c:pt>
                <c:pt idx="453">
                  <c:v>42542</c:v>
                </c:pt>
                <c:pt idx="454">
                  <c:v>42543</c:v>
                </c:pt>
                <c:pt idx="455">
                  <c:v>42544</c:v>
                </c:pt>
                <c:pt idx="456">
                  <c:v>42545</c:v>
                </c:pt>
                <c:pt idx="457">
                  <c:v>42548</c:v>
                </c:pt>
                <c:pt idx="458">
                  <c:v>42549</c:v>
                </c:pt>
                <c:pt idx="459">
                  <c:v>42550</c:v>
                </c:pt>
                <c:pt idx="460">
                  <c:v>42551</c:v>
                </c:pt>
                <c:pt idx="461">
                  <c:v>42552</c:v>
                </c:pt>
                <c:pt idx="462">
                  <c:v>42555</c:v>
                </c:pt>
                <c:pt idx="463">
                  <c:v>42556</c:v>
                </c:pt>
                <c:pt idx="464">
                  <c:v>42557</c:v>
                </c:pt>
                <c:pt idx="465">
                  <c:v>42558</c:v>
                </c:pt>
                <c:pt idx="466">
                  <c:v>42559</c:v>
                </c:pt>
                <c:pt idx="467">
                  <c:v>42562</c:v>
                </c:pt>
                <c:pt idx="468">
                  <c:v>42563</c:v>
                </c:pt>
                <c:pt idx="469">
                  <c:v>42564</c:v>
                </c:pt>
                <c:pt idx="470">
                  <c:v>42565</c:v>
                </c:pt>
                <c:pt idx="471">
                  <c:v>42566</c:v>
                </c:pt>
                <c:pt idx="472">
                  <c:v>42569</c:v>
                </c:pt>
                <c:pt idx="473">
                  <c:v>42570</c:v>
                </c:pt>
                <c:pt idx="474">
                  <c:v>42571</c:v>
                </c:pt>
                <c:pt idx="475">
                  <c:v>42572</c:v>
                </c:pt>
                <c:pt idx="476">
                  <c:v>42573</c:v>
                </c:pt>
                <c:pt idx="477">
                  <c:v>42576</c:v>
                </c:pt>
                <c:pt idx="478">
                  <c:v>42577</c:v>
                </c:pt>
                <c:pt idx="479">
                  <c:v>42578</c:v>
                </c:pt>
                <c:pt idx="480">
                  <c:v>42579</c:v>
                </c:pt>
                <c:pt idx="481">
                  <c:v>42580</c:v>
                </c:pt>
                <c:pt idx="482">
                  <c:v>42583</c:v>
                </c:pt>
                <c:pt idx="483">
                  <c:v>42584</c:v>
                </c:pt>
                <c:pt idx="484">
                  <c:v>42585</c:v>
                </c:pt>
                <c:pt idx="485">
                  <c:v>42586</c:v>
                </c:pt>
                <c:pt idx="486">
                  <c:v>42587</c:v>
                </c:pt>
                <c:pt idx="487">
                  <c:v>42590</c:v>
                </c:pt>
                <c:pt idx="488">
                  <c:v>42591</c:v>
                </c:pt>
                <c:pt idx="489">
                  <c:v>42592</c:v>
                </c:pt>
                <c:pt idx="490">
                  <c:v>42593</c:v>
                </c:pt>
              </c:numCache>
            </c:numRef>
          </c:cat>
          <c:val>
            <c:numRef>
              <c:f>HIST.!$F$13:$F$503</c:f>
              <c:numCache>
                <c:formatCode>#,##0.00</c:formatCode>
                <c:ptCount val="491"/>
                <c:pt idx="0">
                  <c:v>100</c:v>
                </c:pt>
                <c:pt idx="1">
                  <c:v>100.04106335</c:v>
                </c:pt>
                <c:pt idx="2">
                  <c:v>100.08214373</c:v>
                </c:pt>
                <c:pt idx="3">
                  <c:v>100.12324086</c:v>
                </c:pt>
                <c:pt idx="4">
                  <c:v>100.16435500999999</c:v>
                </c:pt>
                <c:pt idx="5">
                  <c:v>100.20548590999999</c:v>
                </c:pt>
                <c:pt idx="6">
                  <c:v>100.24663382999999</c:v>
                </c:pt>
                <c:pt idx="7">
                  <c:v>100.28779849</c:v>
                </c:pt>
                <c:pt idx="8">
                  <c:v>100.32898018</c:v>
                </c:pt>
                <c:pt idx="9">
                  <c:v>100.3701789</c:v>
                </c:pt>
                <c:pt idx="10">
                  <c:v>100.41139436</c:v>
                </c:pt>
                <c:pt idx="11">
                  <c:v>100.45262656</c:v>
                </c:pt>
                <c:pt idx="12">
                  <c:v>100.49387607</c:v>
                </c:pt>
                <c:pt idx="13">
                  <c:v>100.53514233</c:v>
                </c:pt>
                <c:pt idx="14">
                  <c:v>100.57642561</c:v>
                </c:pt>
                <c:pt idx="15">
                  <c:v>100.61772564</c:v>
                </c:pt>
                <c:pt idx="16">
                  <c:v>100.65904269000001</c:v>
                </c:pt>
                <c:pt idx="17">
                  <c:v>100.70037677000001</c:v>
                </c:pt>
                <c:pt idx="18">
                  <c:v>100.74172787000001</c:v>
                </c:pt>
                <c:pt idx="19">
                  <c:v>100.783096</c:v>
                </c:pt>
                <c:pt idx="20">
                  <c:v>100.82448116</c:v>
                </c:pt>
                <c:pt idx="21">
                  <c:v>100.86588306</c:v>
                </c:pt>
                <c:pt idx="22">
                  <c:v>100.90730198</c:v>
                </c:pt>
                <c:pt idx="23">
                  <c:v>100.94873822</c:v>
                </c:pt>
                <c:pt idx="24">
                  <c:v>100.9901912</c:v>
                </c:pt>
                <c:pt idx="25">
                  <c:v>101.03256417999999</c:v>
                </c:pt>
                <c:pt idx="26">
                  <c:v>101.07495475</c:v>
                </c:pt>
                <c:pt idx="27">
                  <c:v>101.1173632</c:v>
                </c:pt>
                <c:pt idx="28">
                  <c:v>101.15978923999999</c:v>
                </c:pt>
                <c:pt idx="29">
                  <c:v>101.20223344</c:v>
                </c:pt>
                <c:pt idx="30">
                  <c:v>101.24469524</c:v>
                </c:pt>
                <c:pt idx="31">
                  <c:v>101.28717464</c:v>
                </c:pt>
                <c:pt idx="32">
                  <c:v>101.32967219</c:v>
                </c:pt>
                <c:pt idx="33">
                  <c:v>101.37218762000001</c:v>
                </c:pt>
                <c:pt idx="34">
                  <c:v>101.41472065000001</c:v>
                </c:pt>
                <c:pt idx="35">
                  <c:v>101.45727155</c:v>
                </c:pt>
                <c:pt idx="36">
                  <c:v>101.49984034000001</c:v>
                </c:pt>
                <c:pt idx="37">
                  <c:v>101.542427</c:v>
                </c:pt>
                <c:pt idx="38">
                  <c:v>101.58503182</c:v>
                </c:pt>
                <c:pt idx="39">
                  <c:v>101.62765423</c:v>
                </c:pt>
                <c:pt idx="40">
                  <c:v>101.67029453000001</c:v>
                </c:pt>
                <c:pt idx="41">
                  <c:v>101.7129527</c:v>
                </c:pt>
                <c:pt idx="42">
                  <c:v>101.75562874000001</c:v>
                </c:pt>
                <c:pt idx="43">
                  <c:v>101.79832267</c:v>
                </c:pt>
                <c:pt idx="44">
                  <c:v>101.84103476</c:v>
                </c:pt>
                <c:pt idx="45">
                  <c:v>101.88376443999999</c:v>
                </c:pt>
                <c:pt idx="46">
                  <c:v>101.92651229000001</c:v>
                </c:pt>
                <c:pt idx="47">
                  <c:v>101.96927801</c:v>
                </c:pt>
                <c:pt idx="48">
                  <c:v>102.01206161</c:v>
                </c:pt>
                <c:pt idx="49">
                  <c:v>102.05486337000001</c:v>
                </c:pt>
                <c:pt idx="50">
                  <c:v>102.09950114999999</c:v>
                </c:pt>
                <c:pt idx="51">
                  <c:v>102.1441588</c:v>
                </c:pt>
                <c:pt idx="52">
                  <c:v>102.18883603</c:v>
                </c:pt>
                <c:pt idx="53">
                  <c:v>102.23353256</c:v>
                </c:pt>
                <c:pt idx="54">
                  <c:v>102.27824866</c:v>
                </c:pt>
                <c:pt idx="55">
                  <c:v>102.32298435</c:v>
                </c:pt>
                <c:pt idx="56">
                  <c:v>102.36773961999999</c:v>
                </c:pt>
                <c:pt idx="57">
                  <c:v>102.41251446</c:v>
                </c:pt>
                <c:pt idx="58">
                  <c:v>102.45730918</c:v>
                </c:pt>
                <c:pt idx="59">
                  <c:v>102.50212318</c:v>
                </c:pt>
                <c:pt idx="60">
                  <c:v>102.54695676999999</c:v>
                </c:pt>
                <c:pt idx="61">
                  <c:v>102.59180994</c:v>
                </c:pt>
                <c:pt idx="62">
                  <c:v>102.63668298</c:v>
                </c:pt>
                <c:pt idx="63">
                  <c:v>102.68157531</c:v>
                </c:pt>
                <c:pt idx="64">
                  <c:v>102.7264875</c:v>
                </c:pt>
                <c:pt idx="66">
                  <c:v>102.77141928</c:v>
                </c:pt>
                <c:pt idx="67">
                  <c:v>102.81637062999999</c:v>
                </c:pt>
                <c:pt idx="68">
                  <c:v>102.86134185</c:v>
                </c:pt>
                <c:pt idx="69">
                  <c:v>102.90633265</c:v>
                </c:pt>
                <c:pt idx="71">
                  <c:v>102.95134303</c:v>
                </c:pt>
                <c:pt idx="72">
                  <c:v>102.99637328</c:v>
                </c:pt>
                <c:pt idx="73">
                  <c:v>103.0414231</c:v>
                </c:pt>
                <c:pt idx="74">
                  <c:v>103.08649251</c:v>
                </c:pt>
                <c:pt idx="75">
                  <c:v>103.13158178</c:v>
                </c:pt>
                <c:pt idx="76">
                  <c:v>103.17669092</c:v>
                </c:pt>
                <c:pt idx="77">
                  <c:v>103.22181963</c:v>
                </c:pt>
                <c:pt idx="78">
                  <c:v>103.26696793000001</c:v>
                </c:pt>
                <c:pt idx="79">
                  <c:v>103.31213609</c:v>
                </c:pt>
                <c:pt idx="80">
                  <c:v>103.35732410999999</c:v>
                </c:pt>
                <c:pt idx="81">
                  <c:v>103.40253171000001</c:v>
                </c:pt>
                <c:pt idx="82">
                  <c:v>103.44775918000001</c:v>
                </c:pt>
                <c:pt idx="83">
                  <c:v>103.49300651</c:v>
                </c:pt>
                <c:pt idx="84">
                  <c:v>103.53827371</c:v>
                </c:pt>
                <c:pt idx="85">
                  <c:v>103.58539708000001</c:v>
                </c:pt>
                <c:pt idx="86">
                  <c:v>103.63254202</c:v>
                </c:pt>
                <c:pt idx="87">
                  <c:v>103.67970852000001</c:v>
                </c:pt>
                <c:pt idx="88">
                  <c:v>103.72689659</c:v>
                </c:pt>
                <c:pt idx="89">
                  <c:v>103.77410594</c:v>
                </c:pt>
                <c:pt idx="90">
                  <c:v>103.82133686</c:v>
                </c:pt>
                <c:pt idx="91">
                  <c:v>103.86858906000001</c:v>
                </c:pt>
                <c:pt idx="92">
                  <c:v>103.91586311</c:v>
                </c:pt>
                <c:pt idx="93">
                  <c:v>103.96315844999999</c:v>
                </c:pt>
                <c:pt idx="94">
                  <c:v>104.01047534999999</c:v>
                </c:pt>
                <c:pt idx="95">
                  <c:v>104.05781382000001</c:v>
                </c:pt>
                <c:pt idx="96">
                  <c:v>104.10517385999999</c:v>
                </c:pt>
                <c:pt idx="97">
                  <c:v>104.15255546</c:v>
                </c:pt>
                <c:pt idx="98">
                  <c:v>104.19995835</c:v>
                </c:pt>
                <c:pt idx="99">
                  <c:v>104.24738308000001</c:v>
                </c:pt>
                <c:pt idx="100">
                  <c:v>104.29482939</c:v>
                </c:pt>
                <c:pt idx="101">
                  <c:v>104.34229726</c:v>
                </c:pt>
                <c:pt idx="104">
                  <c:v>104.3897867</c:v>
                </c:pt>
                <c:pt idx="105">
                  <c:v>104.43729799</c:v>
                </c:pt>
                <c:pt idx="106">
                  <c:v>104.48483056000001</c:v>
                </c:pt>
                <c:pt idx="107">
                  <c:v>104.53238498</c:v>
                </c:pt>
                <c:pt idx="108">
                  <c:v>104.57996097</c:v>
                </c:pt>
                <c:pt idx="109">
                  <c:v>104.62755853</c:v>
                </c:pt>
                <c:pt idx="110">
                  <c:v>104.67517793</c:v>
                </c:pt>
                <c:pt idx="111">
                  <c:v>104.72281891</c:v>
                </c:pt>
                <c:pt idx="112">
                  <c:v>104.77048145000001</c:v>
                </c:pt>
                <c:pt idx="113">
                  <c:v>104.81816584000001</c:v>
                </c:pt>
                <c:pt idx="114">
                  <c:v>104.86587208</c:v>
                </c:pt>
                <c:pt idx="115">
                  <c:v>104.9154518</c:v>
                </c:pt>
                <c:pt idx="116">
                  <c:v>104.96505508</c:v>
                </c:pt>
                <c:pt idx="117">
                  <c:v>105.01468163</c:v>
                </c:pt>
                <c:pt idx="118">
                  <c:v>105.06433173000001</c:v>
                </c:pt>
                <c:pt idx="119">
                  <c:v>105.11400537999999</c:v>
                </c:pt>
                <c:pt idx="120">
                  <c:v>105.1637023</c:v>
                </c:pt>
                <c:pt idx="121">
                  <c:v>105.21342306</c:v>
                </c:pt>
                <c:pt idx="122">
                  <c:v>105.26316709</c:v>
                </c:pt>
                <c:pt idx="123">
                  <c:v>105.31293467</c:v>
                </c:pt>
                <c:pt idx="124">
                  <c:v>105.36272581</c:v>
                </c:pt>
                <c:pt idx="125">
                  <c:v>105.41254050000001</c:v>
                </c:pt>
                <c:pt idx="126">
                  <c:v>105.46237874000001</c:v>
                </c:pt>
                <c:pt idx="127">
                  <c:v>105.51224053999999</c:v>
                </c:pt>
                <c:pt idx="128">
                  <c:v>105.56212588</c:v>
                </c:pt>
                <c:pt idx="129">
                  <c:v>105.61203479</c:v>
                </c:pt>
                <c:pt idx="130">
                  <c:v>105.66196753</c:v>
                </c:pt>
                <c:pt idx="131">
                  <c:v>105.71192354</c:v>
                </c:pt>
                <c:pt idx="132">
                  <c:v>105.76190338000001</c:v>
                </c:pt>
                <c:pt idx="133">
                  <c:v>105.81190678</c:v>
                </c:pt>
                <c:pt idx="134">
                  <c:v>105.86193373</c:v>
                </c:pt>
                <c:pt idx="135">
                  <c:v>105.91198452</c:v>
                </c:pt>
                <c:pt idx="137">
                  <c:v>105.96205887000001</c:v>
                </c:pt>
                <c:pt idx="138">
                  <c:v>106.01215676</c:v>
                </c:pt>
                <c:pt idx="139">
                  <c:v>106.06227850000001</c:v>
                </c:pt>
                <c:pt idx="140">
                  <c:v>106.11242407</c:v>
                </c:pt>
                <c:pt idx="141">
                  <c:v>106.16259319</c:v>
                </c:pt>
                <c:pt idx="142">
                  <c:v>106.21278587</c:v>
                </c:pt>
                <c:pt idx="143">
                  <c:v>106.26300267000001</c:v>
                </c:pt>
                <c:pt idx="144">
                  <c:v>106.31324302</c:v>
                </c:pt>
                <c:pt idx="145">
                  <c:v>106.36350692000001</c:v>
                </c:pt>
                <c:pt idx="146">
                  <c:v>106.41379465999999</c:v>
                </c:pt>
                <c:pt idx="147">
                  <c:v>106.46410653</c:v>
                </c:pt>
                <c:pt idx="149">
                  <c:v>106.51444194</c:v>
                </c:pt>
                <c:pt idx="150">
                  <c:v>106.56480091</c:v>
                </c:pt>
                <c:pt idx="151">
                  <c:v>106.615184</c:v>
                </c:pt>
                <c:pt idx="152">
                  <c:v>106.66562838999999</c:v>
                </c:pt>
                <c:pt idx="153">
                  <c:v>106.71613435</c:v>
                </c:pt>
                <c:pt idx="154">
                  <c:v>106.76666415</c:v>
                </c:pt>
                <c:pt idx="155">
                  <c:v>106.81901976</c:v>
                </c:pt>
                <c:pt idx="157">
                  <c:v>106.87140119</c:v>
                </c:pt>
                <c:pt idx="158">
                  <c:v>106.92380817</c:v>
                </c:pt>
                <c:pt idx="159">
                  <c:v>106.97624096</c:v>
                </c:pt>
                <c:pt idx="160">
                  <c:v>107.0286993</c:v>
                </c:pt>
                <c:pt idx="161">
                  <c:v>107.08118346000001</c:v>
                </c:pt>
                <c:pt idx="162">
                  <c:v>107.13369344</c:v>
                </c:pt>
                <c:pt idx="163">
                  <c:v>107.18622925</c:v>
                </c:pt>
                <c:pt idx="164">
                  <c:v>107.23879058999999</c:v>
                </c:pt>
                <c:pt idx="165">
                  <c:v>107.29137776</c:v>
                </c:pt>
                <c:pt idx="166">
                  <c:v>107.34399075</c:v>
                </c:pt>
                <c:pt idx="167">
                  <c:v>107.39662957</c:v>
                </c:pt>
                <c:pt idx="168">
                  <c:v>107.44929421000001</c:v>
                </c:pt>
                <c:pt idx="169">
                  <c:v>107.50198467</c:v>
                </c:pt>
                <c:pt idx="170">
                  <c:v>107.55470096000001</c:v>
                </c:pt>
                <c:pt idx="171">
                  <c:v>107.60744307</c:v>
                </c:pt>
                <c:pt idx="172">
                  <c:v>107.66021101</c:v>
                </c:pt>
                <c:pt idx="173">
                  <c:v>107.71300476</c:v>
                </c:pt>
                <c:pt idx="174">
                  <c:v>107.76582463</c:v>
                </c:pt>
                <c:pt idx="175">
                  <c:v>107.81867032</c:v>
                </c:pt>
                <c:pt idx="176">
                  <c:v>107.87154183</c:v>
                </c:pt>
                <c:pt idx="177">
                  <c:v>107.92443944999999</c:v>
                </c:pt>
                <c:pt idx="178">
                  <c:v>107.97736288999999</c:v>
                </c:pt>
                <c:pt idx="179">
                  <c:v>108.03031215999999</c:v>
                </c:pt>
                <c:pt idx="181">
                  <c:v>108.08517860000001</c:v>
                </c:pt>
                <c:pt idx="182">
                  <c:v>108.14007315000001</c:v>
                </c:pt>
                <c:pt idx="183">
                  <c:v>108.19499522</c:v>
                </c:pt>
                <c:pt idx="184">
                  <c:v>108.24994538</c:v>
                </c:pt>
                <c:pt idx="185">
                  <c:v>108.30492335</c:v>
                </c:pt>
                <c:pt idx="186">
                  <c:v>108.35992942</c:v>
                </c:pt>
                <c:pt idx="187">
                  <c:v>108.41496329</c:v>
                </c:pt>
                <c:pt idx="188">
                  <c:v>108.47002498000001</c:v>
                </c:pt>
                <c:pt idx="189">
                  <c:v>108.52511475999999</c:v>
                </c:pt>
                <c:pt idx="190">
                  <c:v>108.58023263</c:v>
                </c:pt>
                <c:pt idx="191">
                  <c:v>108.63537832</c:v>
                </c:pt>
                <c:pt idx="192">
                  <c:v>108.69055209</c:v>
                </c:pt>
                <c:pt idx="193">
                  <c:v>108.74575396</c:v>
                </c:pt>
                <c:pt idx="194">
                  <c:v>108.80098393</c:v>
                </c:pt>
                <c:pt idx="195">
                  <c:v>108.8562417</c:v>
                </c:pt>
                <c:pt idx="196">
                  <c:v>108.91152757</c:v>
                </c:pt>
                <c:pt idx="197">
                  <c:v>108.96684153</c:v>
                </c:pt>
                <c:pt idx="198">
                  <c:v>109.02218387000001</c:v>
                </c:pt>
                <c:pt idx="199">
                  <c:v>109.07755401999999</c:v>
                </c:pt>
                <c:pt idx="200">
                  <c:v>109.13295227</c:v>
                </c:pt>
                <c:pt idx="201">
                  <c:v>109.18837889</c:v>
                </c:pt>
                <c:pt idx="202">
                  <c:v>109.2438336</c:v>
                </c:pt>
                <c:pt idx="203">
                  <c:v>109.29931612</c:v>
                </c:pt>
                <c:pt idx="204">
                  <c:v>109.35482731</c:v>
                </c:pt>
                <c:pt idx="205">
                  <c:v>109.41036631</c:v>
                </c:pt>
                <c:pt idx="206">
                  <c:v>109.46593368000001</c:v>
                </c:pt>
                <c:pt idx="207">
                  <c:v>109.52152943</c:v>
                </c:pt>
                <c:pt idx="208">
                  <c:v>109.57715327</c:v>
                </c:pt>
                <c:pt idx="209">
                  <c:v>109.63280521</c:v>
                </c:pt>
                <c:pt idx="210">
                  <c:v>109.68848552999999</c:v>
                </c:pt>
                <c:pt idx="211">
                  <c:v>109.74419422</c:v>
                </c:pt>
                <c:pt idx="212">
                  <c:v>109.79993129</c:v>
                </c:pt>
                <c:pt idx="213">
                  <c:v>109.85569645</c:v>
                </c:pt>
                <c:pt idx="214">
                  <c:v>109.91148999000001</c:v>
                </c:pt>
                <c:pt idx="215">
                  <c:v>109.96731191000001</c:v>
                </c:pt>
                <c:pt idx="216">
                  <c:v>110.02316221</c:v>
                </c:pt>
                <c:pt idx="217">
                  <c:v>110.0790406</c:v>
                </c:pt>
                <c:pt idx="218">
                  <c:v>110.13494765</c:v>
                </c:pt>
                <c:pt idx="219">
                  <c:v>110.19088308000001</c:v>
                </c:pt>
                <c:pt idx="220">
                  <c:v>110.24876747</c:v>
                </c:pt>
                <c:pt idx="221">
                  <c:v>110.30668195</c:v>
                </c:pt>
                <c:pt idx="222">
                  <c:v>110.36462707</c:v>
                </c:pt>
                <c:pt idx="223">
                  <c:v>110.42260284</c:v>
                </c:pt>
                <c:pt idx="224">
                  <c:v>110.48060869</c:v>
                </c:pt>
                <c:pt idx="225">
                  <c:v>110.53864519</c:v>
                </c:pt>
                <c:pt idx="226">
                  <c:v>110.59671234</c:v>
                </c:pt>
                <c:pt idx="227">
                  <c:v>110.65480985000001</c:v>
                </c:pt>
                <c:pt idx="228">
                  <c:v>110.71293772</c:v>
                </c:pt>
                <c:pt idx="229">
                  <c:v>110.77109624000001</c:v>
                </c:pt>
                <c:pt idx="230">
                  <c:v>110.82928541</c:v>
                </c:pt>
                <c:pt idx="231">
                  <c:v>110.88750494</c:v>
                </c:pt>
                <c:pt idx="232">
                  <c:v>110.94575541</c:v>
                </c:pt>
                <c:pt idx="233">
                  <c:v>111.00403623</c:v>
                </c:pt>
                <c:pt idx="234">
                  <c:v>111.06234743</c:v>
                </c:pt>
                <c:pt idx="235">
                  <c:v>111.12068954999999</c:v>
                </c:pt>
                <c:pt idx="236">
                  <c:v>111.17906232</c:v>
                </c:pt>
                <c:pt idx="237">
                  <c:v>111.23746574</c:v>
                </c:pt>
                <c:pt idx="238">
                  <c:v>111.2958998</c:v>
                </c:pt>
                <c:pt idx="239">
                  <c:v>111.35436452</c:v>
                </c:pt>
                <c:pt idx="240">
                  <c:v>111.41286015999999</c:v>
                </c:pt>
                <c:pt idx="241">
                  <c:v>111.47138617</c:v>
                </c:pt>
                <c:pt idx="242">
                  <c:v>111.52994339999999</c:v>
                </c:pt>
                <c:pt idx="243">
                  <c:v>111.58853099</c:v>
                </c:pt>
                <c:pt idx="244">
                  <c:v>111.64714951000001</c:v>
                </c:pt>
                <c:pt idx="245">
                  <c:v>111.70579868</c:v>
                </c:pt>
                <c:pt idx="246">
                  <c:v>111.76447877</c:v>
                </c:pt>
                <c:pt idx="248">
                  <c:v>111.82318981</c:v>
                </c:pt>
                <c:pt idx="249">
                  <c:v>111.88193148000001</c:v>
                </c:pt>
                <c:pt idx="250">
                  <c:v>111.94070409</c:v>
                </c:pt>
                <c:pt idx="251">
                  <c:v>111.99950763</c:v>
                </c:pt>
                <c:pt idx="252">
                  <c:v>112.05834211</c:v>
                </c:pt>
                <c:pt idx="253">
                  <c:v>112.11720723000001</c:v>
                </c:pt>
                <c:pt idx="254">
                  <c:v>112.17610356</c:v>
                </c:pt>
                <c:pt idx="255">
                  <c:v>112.23503083</c:v>
                </c:pt>
                <c:pt idx="256">
                  <c:v>112.29398875</c:v>
                </c:pt>
                <c:pt idx="257">
                  <c:v>112.35297788</c:v>
                </c:pt>
                <c:pt idx="258">
                  <c:v>112.41199794000001</c:v>
                </c:pt>
                <c:pt idx="259">
                  <c:v>112.47104892999999</c:v>
                </c:pt>
                <c:pt idx="260">
                  <c:v>112.53013113999999</c:v>
                </c:pt>
                <c:pt idx="261">
                  <c:v>112.58924428</c:v>
                </c:pt>
                <c:pt idx="262">
                  <c:v>112.64838835</c:v>
                </c:pt>
                <c:pt idx="263">
                  <c:v>112.70756364</c:v>
                </c:pt>
                <c:pt idx="264">
                  <c:v>112.76676985</c:v>
                </c:pt>
                <c:pt idx="265">
                  <c:v>112.82600729000001</c:v>
                </c:pt>
                <c:pt idx="266">
                  <c:v>112.88527593000001</c:v>
                </c:pt>
                <c:pt idx="267">
                  <c:v>112.94457551000001</c:v>
                </c:pt>
                <c:pt idx="268">
                  <c:v>113.00390659</c:v>
                </c:pt>
                <c:pt idx="269">
                  <c:v>113.0632686</c:v>
                </c:pt>
                <c:pt idx="270">
                  <c:v>113.12266155</c:v>
                </c:pt>
                <c:pt idx="271">
                  <c:v>113.18208599</c:v>
                </c:pt>
                <c:pt idx="273">
                  <c:v>113.24154163999999</c:v>
                </c:pt>
                <c:pt idx="274">
                  <c:v>113.30102850999999</c:v>
                </c:pt>
                <c:pt idx="275">
                  <c:v>113.36054660000001</c:v>
                </c:pt>
                <c:pt idx="276">
                  <c:v>113.42009590000001</c:v>
                </c:pt>
                <c:pt idx="277">
                  <c:v>113.4796767</c:v>
                </c:pt>
                <c:pt idx="278">
                  <c:v>113.53928843</c:v>
                </c:pt>
                <c:pt idx="279">
                  <c:v>113.59893166000001</c:v>
                </c:pt>
                <c:pt idx="280">
                  <c:v>113.6586064</c:v>
                </c:pt>
                <c:pt idx="281">
                  <c:v>113.71831234</c:v>
                </c:pt>
                <c:pt idx="282">
                  <c:v>113.77804949999999</c:v>
                </c:pt>
                <c:pt idx="283">
                  <c:v>113.83781816</c:v>
                </c:pt>
                <c:pt idx="284">
                  <c:v>113.89761832000001</c:v>
                </c:pt>
                <c:pt idx="285">
                  <c:v>113.95744969</c:v>
                </c:pt>
                <c:pt idx="286">
                  <c:v>114.01731257</c:v>
                </c:pt>
                <c:pt idx="288">
                  <c:v>114.07720694</c:v>
                </c:pt>
                <c:pt idx="289">
                  <c:v>114.13713281</c:v>
                </c:pt>
                <c:pt idx="290">
                  <c:v>114.19709018</c:v>
                </c:pt>
                <c:pt idx="291">
                  <c:v>114.25707905</c:v>
                </c:pt>
                <c:pt idx="292">
                  <c:v>114.31709913</c:v>
                </c:pt>
                <c:pt idx="293">
                  <c:v>114.377151</c:v>
                </c:pt>
                <c:pt idx="294">
                  <c:v>114.43723436000001</c:v>
                </c:pt>
                <c:pt idx="295">
                  <c:v>114.49734951000001</c:v>
                </c:pt>
                <c:pt idx="296">
                  <c:v>114.55749588</c:v>
                </c:pt>
                <c:pt idx="297">
                  <c:v>114.61767402</c:v>
                </c:pt>
                <c:pt idx="298">
                  <c:v>114.67788367</c:v>
                </c:pt>
                <c:pt idx="299">
                  <c:v>114.7381251</c:v>
                </c:pt>
                <c:pt idx="300">
                  <c:v>114.79839803</c:v>
                </c:pt>
                <c:pt idx="301">
                  <c:v>114.85870274</c:v>
                </c:pt>
                <c:pt idx="302">
                  <c:v>114.91903923</c:v>
                </c:pt>
                <c:pt idx="303">
                  <c:v>114.97940722</c:v>
                </c:pt>
                <c:pt idx="304">
                  <c:v>115.039807</c:v>
                </c:pt>
                <c:pt idx="305">
                  <c:v>115.10023827000001</c:v>
                </c:pt>
                <c:pt idx="306">
                  <c:v>115.16070161</c:v>
                </c:pt>
                <c:pt idx="307">
                  <c:v>115.22119673</c:v>
                </c:pt>
                <c:pt idx="308">
                  <c:v>115.28172336</c:v>
                </c:pt>
                <c:pt idx="309">
                  <c:v>115.34228204</c:v>
                </c:pt>
                <c:pt idx="310">
                  <c:v>115.40287223</c:v>
                </c:pt>
                <c:pt idx="311">
                  <c:v>115.46349449</c:v>
                </c:pt>
                <c:pt idx="312">
                  <c:v>115.52414852</c:v>
                </c:pt>
                <c:pt idx="313">
                  <c:v>115.58483434</c:v>
                </c:pt>
                <c:pt idx="314">
                  <c:v>115.64555223000001</c:v>
                </c:pt>
                <c:pt idx="315">
                  <c:v>115.7063019</c:v>
                </c:pt>
                <c:pt idx="316">
                  <c:v>115.76708363</c:v>
                </c:pt>
                <c:pt idx="317">
                  <c:v>115.82789715</c:v>
                </c:pt>
                <c:pt idx="318">
                  <c:v>115.88874245</c:v>
                </c:pt>
                <c:pt idx="319">
                  <c:v>115.94962011</c:v>
                </c:pt>
                <c:pt idx="320">
                  <c:v>116.01052926</c:v>
                </c:pt>
                <c:pt idx="321">
                  <c:v>116.07147076</c:v>
                </c:pt>
                <c:pt idx="322">
                  <c:v>116.13244433</c:v>
                </c:pt>
                <c:pt idx="323">
                  <c:v>116.19344968</c:v>
                </c:pt>
                <c:pt idx="324">
                  <c:v>116.25448709</c:v>
                </c:pt>
                <c:pt idx="325">
                  <c:v>116.31555686</c:v>
                </c:pt>
                <c:pt idx="327">
                  <c:v>116.37665841</c:v>
                </c:pt>
                <c:pt idx="328">
                  <c:v>116.43779203</c:v>
                </c:pt>
                <c:pt idx="329">
                  <c:v>116.49895798999999</c:v>
                </c:pt>
                <c:pt idx="330">
                  <c:v>116.56015603</c:v>
                </c:pt>
                <c:pt idx="332">
                  <c:v>116.62138613</c:v>
                </c:pt>
                <c:pt idx="333">
                  <c:v>116.68264829</c:v>
                </c:pt>
                <c:pt idx="334">
                  <c:v>116.74394280999999</c:v>
                </c:pt>
                <c:pt idx="335">
                  <c:v>116.80526967999999</c:v>
                </c:pt>
                <c:pt idx="336">
                  <c:v>116.86662833</c:v>
                </c:pt>
                <c:pt idx="337">
                  <c:v>116.92801961000001</c:v>
                </c:pt>
                <c:pt idx="338">
                  <c:v>116.98944296000001</c:v>
                </c:pt>
                <c:pt idx="339">
                  <c:v>117.05089866</c:v>
                </c:pt>
                <c:pt idx="340">
                  <c:v>117.11238643</c:v>
                </c:pt>
                <c:pt idx="341">
                  <c:v>117.17390683000001</c:v>
                </c:pt>
                <c:pt idx="342">
                  <c:v>117.2354593</c:v>
                </c:pt>
                <c:pt idx="343">
                  <c:v>117.29704412</c:v>
                </c:pt>
                <c:pt idx="344">
                  <c:v>117.35866129</c:v>
                </c:pt>
                <c:pt idx="345">
                  <c:v>117.42031109</c:v>
                </c:pt>
                <c:pt idx="346">
                  <c:v>117.48199296</c:v>
                </c:pt>
                <c:pt idx="347">
                  <c:v>117.54370747</c:v>
                </c:pt>
                <c:pt idx="348">
                  <c:v>117.60545404</c:v>
                </c:pt>
                <c:pt idx="349">
                  <c:v>117.66723353</c:v>
                </c:pt>
                <c:pt idx="350">
                  <c:v>117.72904508000001</c:v>
                </c:pt>
                <c:pt idx="351">
                  <c:v>117.79088926999999</c:v>
                </c:pt>
                <c:pt idx="352">
                  <c:v>117.85276580999999</c:v>
                </c:pt>
                <c:pt idx="353">
                  <c:v>117.91467498</c:v>
                </c:pt>
                <c:pt idx="354">
                  <c:v>117.97661678999999</c:v>
                </c:pt>
                <c:pt idx="355">
                  <c:v>118.03859095</c:v>
                </c:pt>
                <c:pt idx="356">
                  <c:v>118.10059774</c:v>
                </c:pt>
                <c:pt idx="359">
                  <c:v>118.16263716</c:v>
                </c:pt>
                <c:pt idx="360">
                  <c:v>118.22470894</c:v>
                </c:pt>
                <c:pt idx="361">
                  <c:v>118.28681363</c:v>
                </c:pt>
                <c:pt idx="362">
                  <c:v>118.34895068</c:v>
                </c:pt>
                <c:pt idx="363">
                  <c:v>118.41112063999999</c:v>
                </c:pt>
                <c:pt idx="364">
                  <c:v>118.47332295</c:v>
                </c:pt>
                <c:pt idx="365">
                  <c:v>118.53555818</c:v>
                </c:pt>
                <c:pt idx="366">
                  <c:v>118.59782604999999</c:v>
                </c:pt>
                <c:pt idx="367">
                  <c:v>118.66012655</c:v>
                </c:pt>
                <c:pt idx="368">
                  <c:v>118.72245968</c:v>
                </c:pt>
                <c:pt idx="369">
                  <c:v>118.78482572999999</c:v>
                </c:pt>
                <c:pt idx="370">
                  <c:v>118.84722442</c:v>
                </c:pt>
                <c:pt idx="371">
                  <c:v>118.90965602</c:v>
                </c:pt>
                <c:pt idx="372">
                  <c:v>118.97212054000001</c:v>
                </c:pt>
                <c:pt idx="373">
                  <c:v>119.0346177</c:v>
                </c:pt>
                <c:pt idx="374">
                  <c:v>119.09714748</c:v>
                </c:pt>
                <c:pt idx="375">
                  <c:v>119.15971048</c:v>
                </c:pt>
                <c:pt idx="376">
                  <c:v>119.2223061</c:v>
                </c:pt>
                <c:pt idx="377">
                  <c:v>119.28493464</c:v>
                </c:pt>
                <c:pt idx="378">
                  <c:v>119.3475961</c:v>
                </c:pt>
                <c:pt idx="379">
                  <c:v>119.41029048</c:v>
                </c:pt>
                <c:pt idx="380">
                  <c:v>119.47301806</c:v>
                </c:pt>
                <c:pt idx="381">
                  <c:v>119.53577828</c:v>
                </c:pt>
                <c:pt idx="382">
                  <c:v>119.59857141000001</c:v>
                </c:pt>
                <c:pt idx="383">
                  <c:v>119.66139774</c:v>
                </c:pt>
                <c:pt idx="384">
                  <c:v>119.72425699</c:v>
                </c:pt>
                <c:pt idx="385">
                  <c:v>119.78714916</c:v>
                </c:pt>
                <c:pt idx="386">
                  <c:v>119.85007453</c:v>
                </c:pt>
                <c:pt idx="387">
                  <c:v>119.91303282</c:v>
                </c:pt>
                <c:pt idx="388">
                  <c:v>119.97602431</c:v>
                </c:pt>
                <c:pt idx="389">
                  <c:v>120.03904900000001</c:v>
                </c:pt>
                <c:pt idx="390">
                  <c:v>120.10210661000001</c:v>
                </c:pt>
                <c:pt idx="392">
                  <c:v>120.16519714</c:v>
                </c:pt>
                <c:pt idx="393">
                  <c:v>120.22832115999999</c:v>
                </c:pt>
                <c:pt idx="394">
                  <c:v>120.29147809</c:v>
                </c:pt>
                <c:pt idx="395">
                  <c:v>120.3546685</c:v>
                </c:pt>
                <c:pt idx="396">
                  <c:v>120.41789184</c:v>
                </c:pt>
                <c:pt idx="397">
                  <c:v>120.48114837999999</c:v>
                </c:pt>
                <c:pt idx="398">
                  <c:v>120.5444384</c:v>
                </c:pt>
                <c:pt idx="399">
                  <c:v>120.60776162000001</c:v>
                </c:pt>
                <c:pt idx="400">
                  <c:v>120.67111776</c:v>
                </c:pt>
                <c:pt idx="401">
                  <c:v>120.73450767</c:v>
                </c:pt>
                <c:pt idx="402">
                  <c:v>120.79793050000001</c:v>
                </c:pt>
                <c:pt idx="403">
                  <c:v>120.86138681</c:v>
                </c:pt>
                <c:pt idx="404">
                  <c:v>120.92487633</c:v>
                </c:pt>
                <c:pt idx="405">
                  <c:v>120.98839932999999</c:v>
                </c:pt>
                <c:pt idx="406">
                  <c:v>121.05195553</c:v>
                </c:pt>
                <c:pt idx="407">
                  <c:v>121.11554551</c:v>
                </c:pt>
                <c:pt idx="408">
                  <c:v>121.17916839</c:v>
                </c:pt>
                <c:pt idx="409">
                  <c:v>121.24282504999999</c:v>
                </c:pt>
                <c:pt idx="411">
                  <c:v>121.30651491</c:v>
                </c:pt>
                <c:pt idx="412">
                  <c:v>121.37023854</c:v>
                </c:pt>
                <c:pt idx="413">
                  <c:v>121.43399538</c:v>
                </c:pt>
                <c:pt idx="414">
                  <c:v>121.49778569</c:v>
                </c:pt>
                <c:pt idx="415">
                  <c:v>121.56160978</c:v>
                </c:pt>
                <c:pt idx="416">
                  <c:v>121.62546707</c:v>
                </c:pt>
                <c:pt idx="417">
                  <c:v>121.68935811999999</c:v>
                </c:pt>
                <c:pt idx="418">
                  <c:v>121.75328266</c:v>
                </c:pt>
                <c:pt idx="419">
                  <c:v>121.81724097999999</c:v>
                </c:pt>
                <c:pt idx="420">
                  <c:v>121.88123249</c:v>
                </c:pt>
                <c:pt idx="421">
                  <c:v>121.94525806</c:v>
                </c:pt>
                <c:pt idx="422">
                  <c:v>122.00931682</c:v>
                </c:pt>
                <c:pt idx="423">
                  <c:v>122.07340963999999</c:v>
                </c:pt>
                <c:pt idx="424">
                  <c:v>122.13753595</c:v>
                </c:pt>
                <c:pt idx="425">
                  <c:v>122.20169574000001</c:v>
                </c:pt>
                <c:pt idx="426">
                  <c:v>122.26588959</c:v>
                </c:pt>
                <c:pt idx="427">
                  <c:v>122.33011691999999</c:v>
                </c:pt>
                <c:pt idx="428">
                  <c:v>122.39437802</c:v>
                </c:pt>
                <c:pt idx="429">
                  <c:v>122.45867287999999</c:v>
                </c:pt>
                <c:pt idx="430">
                  <c:v>122.52300151999999</c:v>
                </c:pt>
                <c:pt idx="431">
                  <c:v>122.58736421</c:v>
                </c:pt>
                <c:pt idx="432">
                  <c:v>122.65176039000001</c:v>
                </c:pt>
                <c:pt idx="433">
                  <c:v>122.71619062000001</c:v>
                </c:pt>
                <c:pt idx="434">
                  <c:v>122.78065433</c:v>
                </c:pt>
                <c:pt idx="436">
                  <c:v>122.84515238</c:v>
                </c:pt>
                <c:pt idx="437">
                  <c:v>122.90968392000001</c:v>
                </c:pt>
                <c:pt idx="438">
                  <c:v>122.97424951000001</c:v>
                </c:pt>
                <c:pt idx="439">
                  <c:v>123.03884915</c:v>
                </c:pt>
                <c:pt idx="440">
                  <c:v>123.10348257</c:v>
                </c:pt>
                <c:pt idx="441">
                  <c:v>123.16815003000001</c:v>
                </c:pt>
                <c:pt idx="442">
                  <c:v>123.23285126</c:v>
                </c:pt>
                <c:pt idx="443">
                  <c:v>123.29758683999999</c:v>
                </c:pt>
                <c:pt idx="444">
                  <c:v>123.36235618000001</c:v>
                </c:pt>
                <c:pt idx="445">
                  <c:v>123.42715957</c:v>
                </c:pt>
                <c:pt idx="446">
                  <c:v>123.49199701000001</c:v>
                </c:pt>
                <c:pt idx="447">
                  <c:v>123.55686851</c:v>
                </c:pt>
                <c:pt idx="448">
                  <c:v>123.62177406000001</c:v>
                </c:pt>
                <c:pt idx="449">
                  <c:v>123.68671367</c:v>
                </c:pt>
                <c:pt idx="450">
                  <c:v>123.75168733</c:v>
                </c:pt>
                <c:pt idx="451">
                  <c:v>123.81669531999999</c:v>
                </c:pt>
                <c:pt idx="452">
                  <c:v>123.88173737</c:v>
                </c:pt>
                <c:pt idx="453">
                  <c:v>123.94681375</c:v>
                </c:pt>
                <c:pt idx="454">
                  <c:v>124.01192390999999</c:v>
                </c:pt>
                <c:pt idx="455">
                  <c:v>124.07706868</c:v>
                </c:pt>
                <c:pt idx="456">
                  <c:v>124.14224751</c:v>
                </c:pt>
                <c:pt idx="457">
                  <c:v>124.20746067</c:v>
                </c:pt>
                <c:pt idx="458">
                  <c:v>124.27270789000001</c:v>
                </c:pt>
                <c:pt idx="459">
                  <c:v>124.33798944</c:v>
                </c:pt>
                <c:pt idx="460">
                  <c:v>124.40330532999999</c:v>
                </c:pt>
                <c:pt idx="461">
                  <c:v>124.46865556</c:v>
                </c:pt>
                <c:pt idx="462">
                  <c:v>124.53404012999999</c:v>
                </c:pt>
                <c:pt idx="463">
                  <c:v>124.59945903000001</c:v>
                </c:pt>
                <c:pt idx="464">
                  <c:v>124.66491225999999</c:v>
                </c:pt>
                <c:pt idx="465">
                  <c:v>124.73039984</c:v>
                </c:pt>
                <c:pt idx="466">
                  <c:v>124.79592203</c:v>
                </c:pt>
                <c:pt idx="467">
                  <c:v>124.86147855999999</c:v>
                </c:pt>
                <c:pt idx="468">
                  <c:v>124.92706943</c:v>
                </c:pt>
                <c:pt idx="469">
                  <c:v>124.99269464</c:v>
                </c:pt>
                <c:pt idx="470">
                  <c:v>125.05835446</c:v>
                </c:pt>
                <c:pt idx="471">
                  <c:v>125.12404891</c:v>
                </c:pt>
                <c:pt idx="472">
                  <c:v>125.18977769</c:v>
                </c:pt>
                <c:pt idx="473">
                  <c:v>125.2555411</c:v>
                </c:pt>
                <c:pt idx="474">
                  <c:v>125.32133884</c:v>
                </c:pt>
                <c:pt idx="475">
                  <c:v>125.38717148000001</c:v>
                </c:pt>
                <c:pt idx="476">
                  <c:v>125.45303846</c:v>
                </c:pt>
                <c:pt idx="477">
                  <c:v>125.51894006000001</c:v>
                </c:pt>
                <c:pt idx="478">
                  <c:v>125.58487629</c:v>
                </c:pt>
                <c:pt idx="479">
                  <c:v>125.65084713</c:v>
                </c:pt>
                <c:pt idx="480">
                  <c:v>125.71685288</c:v>
                </c:pt>
                <c:pt idx="481">
                  <c:v>125.78289296</c:v>
                </c:pt>
                <c:pt idx="482">
                  <c:v>125.84896795</c:v>
                </c:pt>
                <c:pt idx="483">
                  <c:v>125.91507756</c:v>
                </c:pt>
                <c:pt idx="484">
                  <c:v>125.98122207</c:v>
                </c:pt>
                <c:pt idx="485">
                  <c:v>126.0474012</c:v>
                </c:pt>
                <c:pt idx="486">
                  <c:v>126.11361496000001</c:v>
                </c:pt>
                <c:pt idx="487">
                  <c:v>126.17986361</c:v>
                </c:pt>
                <c:pt idx="488">
                  <c:v>126.24614717999999</c:v>
                </c:pt>
                <c:pt idx="489">
                  <c:v>126.31246536</c:v>
                </c:pt>
                <c:pt idx="490">
                  <c:v>126.37881845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035-4F0D-AA24-C0123BA2F462}"/>
            </c:ext>
          </c:extLst>
        </c:ser>
        <c:ser>
          <c:idx val="4"/>
          <c:order val="4"/>
          <c:tx>
            <c:strRef>
              <c:f>HIST.!$G$12</c:f>
              <c:strCache>
                <c:ptCount val="1"/>
                <c:pt idx="0">
                  <c:v>IHFA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HIST.!$B$13:$B$503</c:f>
              <c:numCache>
                <c:formatCode>m/d/yyyy</c:formatCode>
                <c:ptCount val="491"/>
                <c:pt idx="0">
                  <c:v>41907</c:v>
                </c:pt>
                <c:pt idx="1">
                  <c:v>41908</c:v>
                </c:pt>
                <c:pt idx="2">
                  <c:v>41911</c:v>
                </c:pt>
                <c:pt idx="3">
                  <c:v>41912</c:v>
                </c:pt>
                <c:pt idx="4">
                  <c:v>41913</c:v>
                </c:pt>
                <c:pt idx="5">
                  <c:v>41914</c:v>
                </c:pt>
                <c:pt idx="6">
                  <c:v>41915</c:v>
                </c:pt>
                <c:pt idx="7">
                  <c:v>41918</c:v>
                </c:pt>
                <c:pt idx="8">
                  <c:v>41919</c:v>
                </c:pt>
                <c:pt idx="9">
                  <c:v>41920</c:v>
                </c:pt>
                <c:pt idx="10">
                  <c:v>41921</c:v>
                </c:pt>
                <c:pt idx="11">
                  <c:v>41922</c:v>
                </c:pt>
                <c:pt idx="12">
                  <c:v>41925</c:v>
                </c:pt>
                <c:pt idx="13">
                  <c:v>41926</c:v>
                </c:pt>
                <c:pt idx="14">
                  <c:v>41927</c:v>
                </c:pt>
                <c:pt idx="15">
                  <c:v>41928</c:v>
                </c:pt>
                <c:pt idx="16">
                  <c:v>41929</c:v>
                </c:pt>
                <c:pt idx="17">
                  <c:v>41932</c:v>
                </c:pt>
                <c:pt idx="18">
                  <c:v>41933</c:v>
                </c:pt>
                <c:pt idx="19">
                  <c:v>41934</c:v>
                </c:pt>
                <c:pt idx="20">
                  <c:v>41935</c:v>
                </c:pt>
                <c:pt idx="21">
                  <c:v>41936</c:v>
                </c:pt>
                <c:pt idx="22">
                  <c:v>41939</c:v>
                </c:pt>
                <c:pt idx="23">
                  <c:v>41940</c:v>
                </c:pt>
                <c:pt idx="24">
                  <c:v>41941</c:v>
                </c:pt>
                <c:pt idx="25">
                  <c:v>41942</c:v>
                </c:pt>
                <c:pt idx="26">
                  <c:v>41943</c:v>
                </c:pt>
                <c:pt idx="27">
                  <c:v>41946</c:v>
                </c:pt>
                <c:pt idx="28">
                  <c:v>41947</c:v>
                </c:pt>
                <c:pt idx="29">
                  <c:v>41948</c:v>
                </c:pt>
                <c:pt idx="30">
                  <c:v>41949</c:v>
                </c:pt>
                <c:pt idx="31">
                  <c:v>41950</c:v>
                </c:pt>
                <c:pt idx="32">
                  <c:v>41953</c:v>
                </c:pt>
                <c:pt idx="33">
                  <c:v>41954</c:v>
                </c:pt>
                <c:pt idx="34">
                  <c:v>41955</c:v>
                </c:pt>
                <c:pt idx="35">
                  <c:v>41956</c:v>
                </c:pt>
                <c:pt idx="36">
                  <c:v>41957</c:v>
                </c:pt>
                <c:pt idx="37">
                  <c:v>41960</c:v>
                </c:pt>
                <c:pt idx="38">
                  <c:v>41961</c:v>
                </c:pt>
                <c:pt idx="39">
                  <c:v>41962</c:v>
                </c:pt>
                <c:pt idx="40">
                  <c:v>41963</c:v>
                </c:pt>
                <c:pt idx="41">
                  <c:v>41964</c:v>
                </c:pt>
                <c:pt idx="42">
                  <c:v>41967</c:v>
                </c:pt>
                <c:pt idx="43">
                  <c:v>41968</c:v>
                </c:pt>
                <c:pt idx="44">
                  <c:v>41969</c:v>
                </c:pt>
                <c:pt idx="45">
                  <c:v>41970</c:v>
                </c:pt>
                <c:pt idx="46">
                  <c:v>41971</c:v>
                </c:pt>
                <c:pt idx="47">
                  <c:v>41974</c:v>
                </c:pt>
                <c:pt idx="48">
                  <c:v>41975</c:v>
                </c:pt>
                <c:pt idx="49">
                  <c:v>41976</c:v>
                </c:pt>
                <c:pt idx="50">
                  <c:v>41977</c:v>
                </c:pt>
                <c:pt idx="51">
                  <c:v>41978</c:v>
                </c:pt>
                <c:pt idx="52">
                  <c:v>41981</c:v>
                </c:pt>
                <c:pt idx="53">
                  <c:v>41982</c:v>
                </c:pt>
                <c:pt idx="54">
                  <c:v>41983</c:v>
                </c:pt>
                <c:pt idx="55">
                  <c:v>41984</c:v>
                </c:pt>
                <c:pt idx="56">
                  <c:v>41985</c:v>
                </c:pt>
                <c:pt idx="57">
                  <c:v>41988</c:v>
                </c:pt>
                <c:pt idx="58">
                  <c:v>41989</c:v>
                </c:pt>
                <c:pt idx="59">
                  <c:v>41990</c:v>
                </c:pt>
                <c:pt idx="60">
                  <c:v>41991</c:v>
                </c:pt>
                <c:pt idx="61">
                  <c:v>41992</c:v>
                </c:pt>
                <c:pt idx="62">
                  <c:v>41995</c:v>
                </c:pt>
                <c:pt idx="63">
                  <c:v>41996</c:v>
                </c:pt>
                <c:pt idx="64">
                  <c:v>41997</c:v>
                </c:pt>
                <c:pt idx="65">
                  <c:v>41998</c:v>
                </c:pt>
                <c:pt idx="66">
                  <c:v>41999</c:v>
                </c:pt>
                <c:pt idx="67">
                  <c:v>42002</c:v>
                </c:pt>
                <c:pt idx="68">
                  <c:v>42003</c:v>
                </c:pt>
                <c:pt idx="69">
                  <c:v>42004</c:v>
                </c:pt>
                <c:pt idx="70">
                  <c:v>42005</c:v>
                </c:pt>
                <c:pt idx="71">
                  <c:v>42006</c:v>
                </c:pt>
                <c:pt idx="72">
                  <c:v>42009</c:v>
                </c:pt>
                <c:pt idx="73">
                  <c:v>42010</c:v>
                </c:pt>
                <c:pt idx="74">
                  <c:v>42011</c:v>
                </c:pt>
                <c:pt idx="75">
                  <c:v>42012</c:v>
                </c:pt>
                <c:pt idx="76">
                  <c:v>42013</c:v>
                </c:pt>
                <c:pt idx="77">
                  <c:v>42016</c:v>
                </c:pt>
                <c:pt idx="78">
                  <c:v>42017</c:v>
                </c:pt>
                <c:pt idx="79">
                  <c:v>42018</c:v>
                </c:pt>
                <c:pt idx="80">
                  <c:v>42019</c:v>
                </c:pt>
                <c:pt idx="81">
                  <c:v>42020</c:v>
                </c:pt>
                <c:pt idx="82">
                  <c:v>42023</c:v>
                </c:pt>
                <c:pt idx="83">
                  <c:v>42024</c:v>
                </c:pt>
                <c:pt idx="84">
                  <c:v>42025</c:v>
                </c:pt>
                <c:pt idx="85">
                  <c:v>42026</c:v>
                </c:pt>
                <c:pt idx="86">
                  <c:v>42027</c:v>
                </c:pt>
                <c:pt idx="87">
                  <c:v>42030</c:v>
                </c:pt>
                <c:pt idx="88">
                  <c:v>42031</c:v>
                </c:pt>
                <c:pt idx="89">
                  <c:v>42032</c:v>
                </c:pt>
                <c:pt idx="90">
                  <c:v>42033</c:v>
                </c:pt>
                <c:pt idx="91">
                  <c:v>42034</c:v>
                </c:pt>
                <c:pt idx="92">
                  <c:v>42037</c:v>
                </c:pt>
                <c:pt idx="93">
                  <c:v>42038</c:v>
                </c:pt>
                <c:pt idx="94">
                  <c:v>42039</c:v>
                </c:pt>
                <c:pt idx="95">
                  <c:v>42040</c:v>
                </c:pt>
                <c:pt idx="96">
                  <c:v>42041</c:v>
                </c:pt>
                <c:pt idx="97">
                  <c:v>42044</c:v>
                </c:pt>
                <c:pt idx="98">
                  <c:v>42045</c:v>
                </c:pt>
                <c:pt idx="99">
                  <c:v>42046</c:v>
                </c:pt>
                <c:pt idx="100">
                  <c:v>42047</c:v>
                </c:pt>
                <c:pt idx="101">
                  <c:v>42048</c:v>
                </c:pt>
                <c:pt idx="102">
                  <c:v>42051</c:v>
                </c:pt>
                <c:pt idx="103">
                  <c:v>42052</c:v>
                </c:pt>
                <c:pt idx="104">
                  <c:v>42053</c:v>
                </c:pt>
                <c:pt idx="105">
                  <c:v>42054</c:v>
                </c:pt>
                <c:pt idx="106">
                  <c:v>42055</c:v>
                </c:pt>
                <c:pt idx="107">
                  <c:v>42058</c:v>
                </c:pt>
                <c:pt idx="108">
                  <c:v>42059</c:v>
                </c:pt>
                <c:pt idx="109">
                  <c:v>42060</c:v>
                </c:pt>
                <c:pt idx="110">
                  <c:v>42061</c:v>
                </c:pt>
                <c:pt idx="111">
                  <c:v>42062</c:v>
                </c:pt>
                <c:pt idx="112">
                  <c:v>42065</c:v>
                </c:pt>
                <c:pt idx="113">
                  <c:v>42066</c:v>
                </c:pt>
                <c:pt idx="114">
                  <c:v>42067</c:v>
                </c:pt>
                <c:pt idx="115">
                  <c:v>42068</c:v>
                </c:pt>
                <c:pt idx="116">
                  <c:v>42069</c:v>
                </c:pt>
                <c:pt idx="117">
                  <c:v>42072</c:v>
                </c:pt>
                <c:pt idx="118">
                  <c:v>42073</c:v>
                </c:pt>
                <c:pt idx="119">
                  <c:v>42074</c:v>
                </c:pt>
                <c:pt idx="120">
                  <c:v>42075</c:v>
                </c:pt>
                <c:pt idx="121">
                  <c:v>42076</c:v>
                </c:pt>
                <c:pt idx="122">
                  <c:v>42079</c:v>
                </c:pt>
                <c:pt idx="123">
                  <c:v>42080</c:v>
                </c:pt>
                <c:pt idx="124">
                  <c:v>42081</c:v>
                </c:pt>
                <c:pt idx="125">
                  <c:v>42082</c:v>
                </c:pt>
                <c:pt idx="126">
                  <c:v>42083</c:v>
                </c:pt>
                <c:pt idx="127">
                  <c:v>42086</c:v>
                </c:pt>
                <c:pt idx="128">
                  <c:v>42087</c:v>
                </c:pt>
                <c:pt idx="129">
                  <c:v>42088</c:v>
                </c:pt>
                <c:pt idx="130">
                  <c:v>42089</c:v>
                </c:pt>
                <c:pt idx="131">
                  <c:v>42090</c:v>
                </c:pt>
                <c:pt idx="132">
                  <c:v>42093</c:v>
                </c:pt>
                <c:pt idx="133">
                  <c:v>42094</c:v>
                </c:pt>
                <c:pt idx="134">
                  <c:v>42095</c:v>
                </c:pt>
                <c:pt idx="135">
                  <c:v>42096</c:v>
                </c:pt>
                <c:pt idx="136">
                  <c:v>42097</c:v>
                </c:pt>
                <c:pt idx="137">
                  <c:v>42100</c:v>
                </c:pt>
                <c:pt idx="138">
                  <c:v>42101</c:v>
                </c:pt>
                <c:pt idx="139">
                  <c:v>42102</c:v>
                </c:pt>
                <c:pt idx="140">
                  <c:v>42103</c:v>
                </c:pt>
                <c:pt idx="141">
                  <c:v>42104</c:v>
                </c:pt>
                <c:pt idx="142">
                  <c:v>42107</c:v>
                </c:pt>
                <c:pt idx="143">
                  <c:v>42108</c:v>
                </c:pt>
                <c:pt idx="144">
                  <c:v>42109</c:v>
                </c:pt>
                <c:pt idx="145">
                  <c:v>42110</c:v>
                </c:pt>
                <c:pt idx="146">
                  <c:v>42111</c:v>
                </c:pt>
                <c:pt idx="147">
                  <c:v>42114</c:v>
                </c:pt>
                <c:pt idx="148">
                  <c:v>42115</c:v>
                </c:pt>
                <c:pt idx="149">
                  <c:v>42116</c:v>
                </c:pt>
                <c:pt idx="150">
                  <c:v>42117</c:v>
                </c:pt>
                <c:pt idx="151">
                  <c:v>42118</c:v>
                </c:pt>
                <c:pt idx="152">
                  <c:v>42121</c:v>
                </c:pt>
                <c:pt idx="153">
                  <c:v>42122</c:v>
                </c:pt>
                <c:pt idx="154">
                  <c:v>42123</c:v>
                </c:pt>
                <c:pt idx="155">
                  <c:v>42124</c:v>
                </c:pt>
                <c:pt idx="156">
                  <c:v>42125</c:v>
                </c:pt>
                <c:pt idx="157">
                  <c:v>42128</c:v>
                </c:pt>
                <c:pt idx="158">
                  <c:v>42129</c:v>
                </c:pt>
                <c:pt idx="159">
                  <c:v>42130</c:v>
                </c:pt>
                <c:pt idx="160">
                  <c:v>42131</c:v>
                </c:pt>
                <c:pt idx="161">
                  <c:v>42132</c:v>
                </c:pt>
                <c:pt idx="162">
                  <c:v>42135</c:v>
                </c:pt>
                <c:pt idx="163">
                  <c:v>42136</c:v>
                </c:pt>
                <c:pt idx="164">
                  <c:v>42137</c:v>
                </c:pt>
                <c:pt idx="165">
                  <c:v>42138</c:v>
                </c:pt>
                <c:pt idx="166">
                  <c:v>42139</c:v>
                </c:pt>
                <c:pt idx="167">
                  <c:v>42142</c:v>
                </c:pt>
                <c:pt idx="168">
                  <c:v>42143</c:v>
                </c:pt>
                <c:pt idx="169">
                  <c:v>42144</c:v>
                </c:pt>
                <c:pt idx="170">
                  <c:v>42145</c:v>
                </c:pt>
                <c:pt idx="171">
                  <c:v>42146</c:v>
                </c:pt>
                <c:pt idx="172">
                  <c:v>42149</c:v>
                </c:pt>
                <c:pt idx="173">
                  <c:v>42150</c:v>
                </c:pt>
                <c:pt idx="174">
                  <c:v>42151</c:v>
                </c:pt>
                <c:pt idx="175">
                  <c:v>42152</c:v>
                </c:pt>
                <c:pt idx="176">
                  <c:v>42153</c:v>
                </c:pt>
                <c:pt idx="177">
                  <c:v>42156</c:v>
                </c:pt>
                <c:pt idx="178">
                  <c:v>42157</c:v>
                </c:pt>
                <c:pt idx="179">
                  <c:v>42158</c:v>
                </c:pt>
                <c:pt idx="180">
                  <c:v>42159</c:v>
                </c:pt>
                <c:pt idx="181">
                  <c:v>42160</c:v>
                </c:pt>
                <c:pt idx="182">
                  <c:v>42163</c:v>
                </c:pt>
                <c:pt idx="183">
                  <c:v>42164</c:v>
                </c:pt>
                <c:pt idx="184">
                  <c:v>42165</c:v>
                </c:pt>
                <c:pt idx="185">
                  <c:v>42166</c:v>
                </c:pt>
                <c:pt idx="186">
                  <c:v>42167</c:v>
                </c:pt>
                <c:pt idx="187">
                  <c:v>42170</c:v>
                </c:pt>
                <c:pt idx="188">
                  <c:v>42171</c:v>
                </c:pt>
                <c:pt idx="189">
                  <c:v>42172</c:v>
                </c:pt>
                <c:pt idx="190">
                  <c:v>42173</c:v>
                </c:pt>
                <c:pt idx="191">
                  <c:v>42174</c:v>
                </c:pt>
                <c:pt idx="192">
                  <c:v>42177</c:v>
                </c:pt>
                <c:pt idx="193">
                  <c:v>42178</c:v>
                </c:pt>
                <c:pt idx="194">
                  <c:v>42179</c:v>
                </c:pt>
                <c:pt idx="195">
                  <c:v>42180</c:v>
                </c:pt>
                <c:pt idx="196">
                  <c:v>42181</c:v>
                </c:pt>
                <c:pt idx="197">
                  <c:v>42184</c:v>
                </c:pt>
                <c:pt idx="198">
                  <c:v>42185</c:v>
                </c:pt>
                <c:pt idx="199">
                  <c:v>42186</c:v>
                </c:pt>
                <c:pt idx="200">
                  <c:v>42187</c:v>
                </c:pt>
                <c:pt idx="201">
                  <c:v>42188</c:v>
                </c:pt>
                <c:pt idx="202">
                  <c:v>42191</c:v>
                </c:pt>
                <c:pt idx="203">
                  <c:v>42192</c:v>
                </c:pt>
                <c:pt idx="204">
                  <c:v>42193</c:v>
                </c:pt>
                <c:pt idx="205">
                  <c:v>42194</c:v>
                </c:pt>
                <c:pt idx="206">
                  <c:v>42195</c:v>
                </c:pt>
                <c:pt idx="207">
                  <c:v>42198</c:v>
                </c:pt>
                <c:pt idx="208">
                  <c:v>42199</c:v>
                </c:pt>
                <c:pt idx="209">
                  <c:v>42200</c:v>
                </c:pt>
                <c:pt idx="210">
                  <c:v>42201</c:v>
                </c:pt>
                <c:pt idx="211">
                  <c:v>42202</c:v>
                </c:pt>
                <c:pt idx="212">
                  <c:v>42205</c:v>
                </c:pt>
                <c:pt idx="213">
                  <c:v>42206</c:v>
                </c:pt>
                <c:pt idx="214">
                  <c:v>42207</c:v>
                </c:pt>
                <c:pt idx="215">
                  <c:v>42208</c:v>
                </c:pt>
                <c:pt idx="216">
                  <c:v>42209</c:v>
                </c:pt>
                <c:pt idx="217">
                  <c:v>42212</c:v>
                </c:pt>
                <c:pt idx="218">
                  <c:v>42213</c:v>
                </c:pt>
                <c:pt idx="219">
                  <c:v>42214</c:v>
                </c:pt>
                <c:pt idx="220">
                  <c:v>42215</c:v>
                </c:pt>
                <c:pt idx="221">
                  <c:v>42216</c:v>
                </c:pt>
                <c:pt idx="222">
                  <c:v>42219</c:v>
                </c:pt>
                <c:pt idx="223">
                  <c:v>42220</c:v>
                </c:pt>
                <c:pt idx="224">
                  <c:v>42221</c:v>
                </c:pt>
                <c:pt idx="225">
                  <c:v>42222</c:v>
                </c:pt>
                <c:pt idx="226">
                  <c:v>42223</c:v>
                </c:pt>
                <c:pt idx="227">
                  <c:v>42226</c:v>
                </c:pt>
                <c:pt idx="228">
                  <c:v>42227</c:v>
                </c:pt>
                <c:pt idx="229">
                  <c:v>42228</c:v>
                </c:pt>
                <c:pt idx="230">
                  <c:v>42229</c:v>
                </c:pt>
                <c:pt idx="231">
                  <c:v>42230</c:v>
                </c:pt>
                <c:pt idx="232">
                  <c:v>42233</c:v>
                </c:pt>
                <c:pt idx="233">
                  <c:v>42234</c:v>
                </c:pt>
                <c:pt idx="234">
                  <c:v>42235</c:v>
                </c:pt>
                <c:pt idx="235">
                  <c:v>42236</c:v>
                </c:pt>
                <c:pt idx="236">
                  <c:v>42237</c:v>
                </c:pt>
                <c:pt idx="237">
                  <c:v>42240</c:v>
                </c:pt>
                <c:pt idx="238">
                  <c:v>42241</c:v>
                </c:pt>
                <c:pt idx="239">
                  <c:v>42242</c:v>
                </c:pt>
                <c:pt idx="240">
                  <c:v>42243</c:v>
                </c:pt>
                <c:pt idx="241">
                  <c:v>42244</c:v>
                </c:pt>
                <c:pt idx="242">
                  <c:v>42247</c:v>
                </c:pt>
                <c:pt idx="243">
                  <c:v>42248</c:v>
                </c:pt>
                <c:pt idx="244">
                  <c:v>42249</c:v>
                </c:pt>
                <c:pt idx="245">
                  <c:v>42250</c:v>
                </c:pt>
                <c:pt idx="246">
                  <c:v>42251</c:v>
                </c:pt>
                <c:pt idx="247">
                  <c:v>42254</c:v>
                </c:pt>
                <c:pt idx="248">
                  <c:v>42255</c:v>
                </c:pt>
                <c:pt idx="249">
                  <c:v>42256</c:v>
                </c:pt>
                <c:pt idx="250">
                  <c:v>42257</c:v>
                </c:pt>
                <c:pt idx="251">
                  <c:v>42258</c:v>
                </c:pt>
                <c:pt idx="252">
                  <c:v>42261</c:v>
                </c:pt>
                <c:pt idx="253">
                  <c:v>42262</c:v>
                </c:pt>
                <c:pt idx="254">
                  <c:v>42263</c:v>
                </c:pt>
                <c:pt idx="255">
                  <c:v>42264</c:v>
                </c:pt>
                <c:pt idx="256">
                  <c:v>42265</c:v>
                </c:pt>
                <c:pt idx="257">
                  <c:v>42268</c:v>
                </c:pt>
                <c:pt idx="258">
                  <c:v>42269</c:v>
                </c:pt>
                <c:pt idx="259">
                  <c:v>42270</c:v>
                </c:pt>
                <c:pt idx="260">
                  <c:v>42271</c:v>
                </c:pt>
                <c:pt idx="261">
                  <c:v>42272</c:v>
                </c:pt>
                <c:pt idx="262">
                  <c:v>42275</c:v>
                </c:pt>
                <c:pt idx="263">
                  <c:v>42276</c:v>
                </c:pt>
                <c:pt idx="264">
                  <c:v>42277</c:v>
                </c:pt>
                <c:pt idx="265">
                  <c:v>42278</c:v>
                </c:pt>
                <c:pt idx="266">
                  <c:v>42279</c:v>
                </c:pt>
                <c:pt idx="267">
                  <c:v>42282</c:v>
                </c:pt>
                <c:pt idx="268">
                  <c:v>42283</c:v>
                </c:pt>
                <c:pt idx="269">
                  <c:v>42284</c:v>
                </c:pt>
                <c:pt idx="270">
                  <c:v>42285</c:v>
                </c:pt>
                <c:pt idx="271">
                  <c:v>42286</c:v>
                </c:pt>
                <c:pt idx="272">
                  <c:v>42289</c:v>
                </c:pt>
                <c:pt idx="273">
                  <c:v>42290</c:v>
                </c:pt>
                <c:pt idx="274">
                  <c:v>42291</c:v>
                </c:pt>
                <c:pt idx="275">
                  <c:v>42292</c:v>
                </c:pt>
                <c:pt idx="276">
                  <c:v>42293</c:v>
                </c:pt>
                <c:pt idx="277">
                  <c:v>42296</c:v>
                </c:pt>
                <c:pt idx="278">
                  <c:v>42297</c:v>
                </c:pt>
                <c:pt idx="279">
                  <c:v>42298</c:v>
                </c:pt>
                <c:pt idx="280">
                  <c:v>42299</c:v>
                </c:pt>
                <c:pt idx="281">
                  <c:v>42300</c:v>
                </c:pt>
                <c:pt idx="282">
                  <c:v>42303</c:v>
                </c:pt>
                <c:pt idx="283">
                  <c:v>42304</c:v>
                </c:pt>
                <c:pt idx="284">
                  <c:v>42305</c:v>
                </c:pt>
                <c:pt idx="285">
                  <c:v>42306</c:v>
                </c:pt>
                <c:pt idx="286">
                  <c:v>42307</c:v>
                </c:pt>
                <c:pt idx="287">
                  <c:v>42310</c:v>
                </c:pt>
                <c:pt idx="288">
                  <c:v>42311</c:v>
                </c:pt>
                <c:pt idx="289">
                  <c:v>42312</c:v>
                </c:pt>
                <c:pt idx="290">
                  <c:v>42313</c:v>
                </c:pt>
                <c:pt idx="291">
                  <c:v>42314</c:v>
                </c:pt>
                <c:pt idx="292">
                  <c:v>42317</c:v>
                </c:pt>
                <c:pt idx="293">
                  <c:v>42318</c:v>
                </c:pt>
                <c:pt idx="294">
                  <c:v>42319</c:v>
                </c:pt>
                <c:pt idx="295">
                  <c:v>42320</c:v>
                </c:pt>
                <c:pt idx="296">
                  <c:v>42321</c:v>
                </c:pt>
                <c:pt idx="297">
                  <c:v>42324</c:v>
                </c:pt>
                <c:pt idx="298">
                  <c:v>42325</c:v>
                </c:pt>
                <c:pt idx="299">
                  <c:v>42326</c:v>
                </c:pt>
                <c:pt idx="300">
                  <c:v>42327</c:v>
                </c:pt>
                <c:pt idx="301">
                  <c:v>42328</c:v>
                </c:pt>
                <c:pt idx="302">
                  <c:v>42331</c:v>
                </c:pt>
                <c:pt idx="303">
                  <c:v>42332</c:v>
                </c:pt>
                <c:pt idx="304">
                  <c:v>42333</c:v>
                </c:pt>
                <c:pt idx="305">
                  <c:v>42334</c:v>
                </c:pt>
                <c:pt idx="306">
                  <c:v>42335</c:v>
                </c:pt>
                <c:pt idx="307">
                  <c:v>42338</c:v>
                </c:pt>
                <c:pt idx="308">
                  <c:v>42339</c:v>
                </c:pt>
                <c:pt idx="309">
                  <c:v>42340</c:v>
                </c:pt>
                <c:pt idx="310">
                  <c:v>42341</c:v>
                </c:pt>
                <c:pt idx="311">
                  <c:v>42342</c:v>
                </c:pt>
                <c:pt idx="312">
                  <c:v>42345</c:v>
                </c:pt>
                <c:pt idx="313">
                  <c:v>42346</c:v>
                </c:pt>
                <c:pt idx="314">
                  <c:v>42347</c:v>
                </c:pt>
                <c:pt idx="315">
                  <c:v>42348</c:v>
                </c:pt>
                <c:pt idx="316">
                  <c:v>42349</c:v>
                </c:pt>
                <c:pt idx="317">
                  <c:v>42352</c:v>
                </c:pt>
                <c:pt idx="318">
                  <c:v>42353</c:v>
                </c:pt>
                <c:pt idx="319">
                  <c:v>42354</c:v>
                </c:pt>
                <c:pt idx="320">
                  <c:v>42355</c:v>
                </c:pt>
                <c:pt idx="321">
                  <c:v>42356</c:v>
                </c:pt>
                <c:pt idx="322">
                  <c:v>42359</c:v>
                </c:pt>
                <c:pt idx="323">
                  <c:v>42360</c:v>
                </c:pt>
                <c:pt idx="324">
                  <c:v>42361</c:v>
                </c:pt>
                <c:pt idx="325">
                  <c:v>42362</c:v>
                </c:pt>
                <c:pt idx="326">
                  <c:v>42363</c:v>
                </c:pt>
                <c:pt idx="327">
                  <c:v>42366</c:v>
                </c:pt>
                <c:pt idx="328">
                  <c:v>42367</c:v>
                </c:pt>
                <c:pt idx="329">
                  <c:v>42368</c:v>
                </c:pt>
                <c:pt idx="330">
                  <c:v>42369</c:v>
                </c:pt>
                <c:pt idx="331">
                  <c:v>42370</c:v>
                </c:pt>
                <c:pt idx="332">
                  <c:v>42373</c:v>
                </c:pt>
                <c:pt idx="333">
                  <c:v>42374</c:v>
                </c:pt>
                <c:pt idx="334">
                  <c:v>42375</c:v>
                </c:pt>
                <c:pt idx="335">
                  <c:v>42376</c:v>
                </c:pt>
                <c:pt idx="336">
                  <c:v>42377</c:v>
                </c:pt>
                <c:pt idx="337">
                  <c:v>42380</c:v>
                </c:pt>
                <c:pt idx="338">
                  <c:v>42381</c:v>
                </c:pt>
                <c:pt idx="339">
                  <c:v>42382</c:v>
                </c:pt>
                <c:pt idx="340">
                  <c:v>42383</c:v>
                </c:pt>
                <c:pt idx="341">
                  <c:v>42384</c:v>
                </c:pt>
                <c:pt idx="342">
                  <c:v>42387</c:v>
                </c:pt>
                <c:pt idx="343">
                  <c:v>42388</c:v>
                </c:pt>
                <c:pt idx="344">
                  <c:v>42389</c:v>
                </c:pt>
                <c:pt idx="345">
                  <c:v>42390</c:v>
                </c:pt>
                <c:pt idx="346">
                  <c:v>42391</c:v>
                </c:pt>
                <c:pt idx="347">
                  <c:v>42394</c:v>
                </c:pt>
                <c:pt idx="348">
                  <c:v>42395</c:v>
                </c:pt>
                <c:pt idx="349">
                  <c:v>42396</c:v>
                </c:pt>
                <c:pt idx="350">
                  <c:v>42397</c:v>
                </c:pt>
                <c:pt idx="351">
                  <c:v>42398</c:v>
                </c:pt>
                <c:pt idx="352">
                  <c:v>42401</c:v>
                </c:pt>
                <c:pt idx="353">
                  <c:v>42402</c:v>
                </c:pt>
                <c:pt idx="354">
                  <c:v>42403</c:v>
                </c:pt>
                <c:pt idx="355">
                  <c:v>42404</c:v>
                </c:pt>
                <c:pt idx="356">
                  <c:v>42405</c:v>
                </c:pt>
                <c:pt idx="357">
                  <c:v>42408</c:v>
                </c:pt>
                <c:pt idx="358">
                  <c:v>42409</c:v>
                </c:pt>
                <c:pt idx="359">
                  <c:v>42410</c:v>
                </c:pt>
                <c:pt idx="360">
                  <c:v>42411</c:v>
                </c:pt>
                <c:pt idx="361">
                  <c:v>42412</c:v>
                </c:pt>
                <c:pt idx="362">
                  <c:v>42415</c:v>
                </c:pt>
                <c:pt idx="363">
                  <c:v>42416</c:v>
                </c:pt>
                <c:pt idx="364">
                  <c:v>42417</c:v>
                </c:pt>
                <c:pt idx="365">
                  <c:v>42418</c:v>
                </c:pt>
                <c:pt idx="366">
                  <c:v>42419</c:v>
                </c:pt>
                <c:pt idx="367">
                  <c:v>42422</c:v>
                </c:pt>
                <c:pt idx="368">
                  <c:v>42423</c:v>
                </c:pt>
                <c:pt idx="369">
                  <c:v>42424</c:v>
                </c:pt>
                <c:pt idx="370">
                  <c:v>42425</c:v>
                </c:pt>
                <c:pt idx="371">
                  <c:v>42426</c:v>
                </c:pt>
                <c:pt idx="372">
                  <c:v>42429</c:v>
                </c:pt>
                <c:pt idx="373">
                  <c:v>42430</c:v>
                </c:pt>
                <c:pt idx="374">
                  <c:v>42431</c:v>
                </c:pt>
                <c:pt idx="375">
                  <c:v>42432</c:v>
                </c:pt>
                <c:pt idx="376">
                  <c:v>42433</c:v>
                </c:pt>
                <c:pt idx="377">
                  <c:v>42436</c:v>
                </c:pt>
                <c:pt idx="378">
                  <c:v>42437</c:v>
                </c:pt>
                <c:pt idx="379">
                  <c:v>42438</c:v>
                </c:pt>
                <c:pt idx="380">
                  <c:v>42439</c:v>
                </c:pt>
                <c:pt idx="381">
                  <c:v>42440</c:v>
                </c:pt>
                <c:pt idx="382">
                  <c:v>42443</c:v>
                </c:pt>
                <c:pt idx="383">
                  <c:v>42444</c:v>
                </c:pt>
                <c:pt idx="384">
                  <c:v>42445</c:v>
                </c:pt>
                <c:pt idx="385">
                  <c:v>42446</c:v>
                </c:pt>
                <c:pt idx="386">
                  <c:v>42447</c:v>
                </c:pt>
                <c:pt idx="387">
                  <c:v>42450</c:v>
                </c:pt>
                <c:pt idx="388">
                  <c:v>42451</c:v>
                </c:pt>
                <c:pt idx="389">
                  <c:v>42452</c:v>
                </c:pt>
                <c:pt idx="390">
                  <c:v>42453</c:v>
                </c:pt>
                <c:pt idx="391">
                  <c:v>42454</c:v>
                </c:pt>
                <c:pt idx="392">
                  <c:v>42457</c:v>
                </c:pt>
                <c:pt idx="393">
                  <c:v>42458</c:v>
                </c:pt>
                <c:pt idx="394">
                  <c:v>42459</c:v>
                </c:pt>
                <c:pt idx="395">
                  <c:v>42460</c:v>
                </c:pt>
                <c:pt idx="396">
                  <c:v>42461</c:v>
                </c:pt>
                <c:pt idx="397">
                  <c:v>42464</c:v>
                </c:pt>
                <c:pt idx="398">
                  <c:v>42465</c:v>
                </c:pt>
                <c:pt idx="399">
                  <c:v>42466</c:v>
                </c:pt>
                <c:pt idx="400">
                  <c:v>42467</c:v>
                </c:pt>
                <c:pt idx="401">
                  <c:v>42468</c:v>
                </c:pt>
                <c:pt idx="402">
                  <c:v>42471</c:v>
                </c:pt>
                <c:pt idx="403">
                  <c:v>42472</c:v>
                </c:pt>
                <c:pt idx="404">
                  <c:v>42473</c:v>
                </c:pt>
                <c:pt idx="405">
                  <c:v>42474</c:v>
                </c:pt>
                <c:pt idx="406">
                  <c:v>42475</c:v>
                </c:pt>
                <c:pt idx="407">
                  <c:v>42478</c:v>
                </c:pt>
                <c:pt idx="408">
                  <c:v>42479</c:v>
                </c:pt>
                <c:pt idx="409">
                  <c:v>42480</c:v>
                </c:pt>
                <c:pt idx="410">
                  <c:v>42481</c:v>
                </c:pt>
                <c:pt idx="411">
                  <c:v>42482</c:v>
                </c:pt>
                <c:pt idx="412">
                  <c:v>42485</c:v>
                </c:pt>
                <c:pt idx="413">
                  <c:v>42486</c:v>
                </c:pt>
                <c:pt idx="414">
                  <c:v>42487</c:v>
                </c:pt>
                <c:pt idx="415">
                  <c:v>42488</c:v>
                </c:pt>
                <c:pt idx="416">
                  <c:v>42489</c:v>
                </c:pt>
                <c:pt idx="417">
                  <c:v>42492</c:v>
                </c:pt>
                <c:pt idx="418">
                  <c:v>42493</c:v>
                </c:pt>
                <c:pt idx="419">
                  <c:v>42494</c:v>
                </c:pt>
                <c:pt idx="420">
                  <c:v>42495</c:v>
                </c:pt>
                <c:pt idx="421">
                  <c:v>42496</c:v>
                </c:pt>
                <c:pt idx="422">
                  <c:v>42499</c:v>
                </c:pt>
                <c:pt idx="423">
                  <c:v>42500</c:v>
                </c:pt>
                <c:pt idx="424">
                  <c:v>42501</c:v>
                </c:pt>
                <c:pt idx="425">
                  <c:v>42502</c:v>
                </c:pt>
                <c:pt idx="426">
                  <c:v>42503</c:v>
                </c:pt>
                <c:pt idx="427">
                  <c:v>42506</c:v>
                </c:pt>
                <c:pt idx="428">
                  <c:v>42507</c:v>
                </c:pt>
                <c:pt idx="429">
                  <c:v>42508</c:v>
                </c:pt>
                <c:pt idx="430">
                  <c:v>42509</c:v>
                </c:pt>
                <c:pt idx="431">
                  <c:v>42510</c:v>
                </c:pt>
                <c:pt idx="432">
                  <c:v>42513</c:v>
                </c:pt>
                <c:pt idx="433">
                  <c:v>42514</c:v>
                </c:pt>
                <c:pt idx="434">
                  <c:v>42515</c:v>
                </c:pt>
                <c:pt idx="435">
                  <c:v>42516</c:v>
                </c:pt>
                <c:pt idx="436">
                  <c:v>42517</c:v>
                </c:pt>
                <c:pt idx="437">
                  <c:v>42520</c:v>
                </c:pt>
                <c:pt idx="438">
                  <c:v>42521</c:v>
                </c:pt>
                <c:pt idx="439">
                  <c:v>42522</c:v>
                </c:pt>
                <c:pt idx="440">
                  <c:v>42523</c:v>
                </c:pt>
                <c:pt idx="441">
                  <c:v>42524</c:v>
                </c:pt>
                <c:pt idx="442">
                  <c:v>42527</c:v>
                </c:pt>
                <c:pt idx="443">
                  <c:v>42528</c:v>
                </c:pt>
                <c:pt idx="444">
                  <c:v>42529</c:v>
                </c:pt>
                <c:pt idx="445">
                  <c:v>42530</c:v>
                </c:pt>
                <c:pt idx="446">
                  <c:v>42531</c:v>
                </c:pt>
                <c:pt idx="447">
                  <c:v>42534</c:v>
                </c:pt>
                <c:pt idx="448">
                  <c:v>42535</c:v>
                </c:pt>
                <c:pt idx="449">
                  <c:v>42536</c:v>
                </c:pt>
                <c:pt idx="450">
                  <c:v>42537</c:v>
                </c:pt>
                <c:pt idx="451">
                  <c:v>42538</c:v>
                </c:pt>
                <c:pt idx="452">
                  <c:v>42541</c:v>
                </c:pt>
                <c:pt idx="453">
                  <c:v>42542</c:v>
                </c:pt>
                <c:pt idx="454">
                  <c:v>42543</c:v>
                </c:pt>
                <c:pt idx="455">
                  <c:v>42544</c:v>
                </c:pt>
                <c:pt idx="456">
                  <c:v>42545</c:v>
                </c:pt>
                <c:pt idx="457">
                  <c:v>42548</c:v>
                </c:pt>
                <c:pt idx="458">
                  <c:v>42549</c:v>
                </c:pt>
                <c:pt idx="459">
                  <c:v>42550</c:v>
                </c:pt>
                <c:pt idx="460">
                  <c:v>42551</c:v>
                </c:pt>
                <c:pt idx="461">
                  <c:v>42552</c:v>
                </c:pt>
                <c:pt idx="462">
                  <c:v>42555</c:v>
                </c:pt>
                <c:pt idx="463">
                  <c:v>42556</c:v>
                </c:pt>
                <c:pt idx="464">
                  <c:v>42557</c:v>
                </c:pt>
                <c:pt idx="465">
                  <c:v>42558</c:v>
                </c:pt>
                <c:pt idx="466">
                  <c:v>42559</c:v>
                </c:pt>
                <c:pt idx="467">
                  <c:v>42562</c:v>
                </c:pt>
                <c:pt idx="468">
                  <c:v>42563</c:v>
                </c:pt>
                <c:pt idx="469">
                  <c:v>42564</c:v>
                </c:pt>
                <c:pt idx="470">
                  <c:v>42565</c:v>
                </c:pt>
                <c:pt idx="471">
                  <c:v>42566</c:v>
                </c:pt>
                <c:pt idx="472">
                  <c:v>42569</c:v>
                </c:pt>
                <c:pt idx="473">
                  <c:v>42570</c:v>
                </c:pt>
                <c:pt idx="474">
                  <c:v>42571</c:v>
                </c:pt>
                <c:pt idx="475">
                  <c:v>42572</c:v>
                </c:pt>
                <c:pt idx="476">
                  <c:v>42573</c:v>
                </c:pt>
                <c:pt idx="477">
                  <c:v>42576</c:v>
                </c:pt>
                <c:pt idx="478">
                  <c:v>42577</c:v>
                </c:pt>
                <c:pt idx="479">
                  <c:v>42578</c:v>
                </c:pt>
                <c:pt idx="480">
                  <c:v>42579</c:v>
                </c:pt>
                <c:pt idx="481">
                  <c:v>42580</c:v>
                </c:pt>
                <c:pt idx="482">
                  <c:v>42583</c:v>
                </c:pt>
                <c:pt idx="483">
                  <c:v>42584</c:v>
                </c:pt>
                <c:pt idx="484">
                  <c:v>42585</c:v>
                </c:pt>
                <c:pt idx="485">
                  <c:v>42586</c:v>
                </c:pt>
                <c:pt idx="486">
                  <c:v>42587</c:v>
                </c:pt>
                <c:pt idx="487">
                  <c:v>42590</c:v>
                </c:pt>
                <c:pt idx="488">
                  <c:v>42591</c:v>
                </c:pt>
                <c:pt idx="489">
                  <c:v>42592</c:v>
                </c:pt>
                <c:pt idx="490">
                  <c:v>42593</c:v>
                </c:pt>
              </c:numCache>
            </c:numRef>
          </c:cat>
          <c:val>
            <c:numRef>
              <c:f>HIST.!$G$13:$G$503</c:f>
              <c:numCache>
                <c:formatCode>#,##0.00</c:formatCode>
                <c:ptCount val="491"/>
                <c:pt idx="0">
                  <c:v>100</c:v>
                </c:pt>
                <c:pt idx="1">
                  <c:v>100.11974135</c:v>
                </c:pt>
                <c:pt idx="2">
                  <c:v>100.24297516999999</c:v>
                </c:pt>
                <c:pt idx="3">
                  <c:v>100.22102259</c:v>
                </c:pt>
                <c:pt idx="4">
                  <c:v>100.31332322</c:v>
                </c:pt>
                <c:pt idx="5">
                  <c:v>100.15017562</c:v>
                </c:pt>
                <c:pt idx="6">
                  <c:v>100.23599025999999</c:v>
                </c:pt>
                <c:pt idx="7">
                  <c:v>99.735571166</c:v>
                </c:pt>
                <c:pt idx="8">
                  <c:v>99.395805061000004</c:v>
                </c:pt>
                <c:pt idx="9">
                  <c:v>99.399297516999994</c:v>
                </c:pt>
                <c:pt idx="10">
                  <c:v>99.349405285000003</c:v>
                </c:pt>
                <c:pt idx="11">
                  <c:v>99.146842820000003</c:v>
                </c:pt>
                <c:pt idx="12">
                  <c:v>99.117905324999995</c:v>
                </c:pt>
                <c:pt idx="13">
                  <c:v>99.124890237000002</c:v>
                </c:pt>
                <c:pt idx="14">
                  <c:v>99.047557276000006</c:v>
                </c:pt>
                <c:pt idx="15">
                  <c:v>99.209208110999995</c:v>
                </c:pt>
                <c:pt idx="16">
                  <c:v>99.128881616000001</c:v>
                </c:pt>
                <c:pt idx="17">
                  <c:v>99.272571245999998</c:v>
                </c:pt>
                <c:pt idx="18">
                  <c:v>99.418755488000002</c:v>
                </c:pt>
                <c:pt idx="19">
                  <c:v>99.481619701</c:v>
                </c:pt>
                <c:pt idx="20">
                  <c:v>99.850323302000007</c:v>
                </c:pt>
                <c:pt idx="21">
                  <c:v>99.617326575000007</c:v>
                </c:pt>
                <c:pt idx="22">
                  <c:v>100.14269178000001</c:v>
                </c:pt>
                <c:pt idx="23">
                  <c:v>99.893230622000004</c:v>
                </c:pt>
                <c:pt idx="24">
                  <c:v>99.823381495999996</c:v>
                </c:pt>
                <c:pt idx="25">
                  <c:v>99.350902051999995</c:v>
                </c:pt>
                <c:pt idx="26">
                  <c:v>100.04889437999999</c:v>
                </c:pt>
                <c:pt idx="27">
                  <c:v>100.46798914</c:v>
                </c:pt>
                <c:pt idx="28">
                  <c:v>100.53733934</c:v>
                </c:pt>
                <c:pt idx="29">
                  <c:v>100.83769058</c:v>
                </c:pt>
                <c:pt idx="30">
                  <c:v>101.26826054999999</c:v>
                </c:pt>
                <c:pt idx="31">
                  <c:v>101.30019158</c:v>
                </c:pt>
                <c:pt idx="32">
                  <c:v>101.26526702</c:v>
                </c:pt>
                <c:pt idx="33">
                  <c:v>101.42641893</c:v>
                </c:pt>
                <c:pt idx="34">
                  <c:v>101.44038876</c:v>
                </c:pt>
                <c:pt idx="35">
                  <c:v>101.82705356</c:v>
                </c:pt>
                <c:pt idx="36">
                  <c:v>101.95876905</c:v>
                </c:pt>
                <c:pt idx="37">
                  <c:v>101.95228306</c:v>
                </c:pt>
                <c:pt idx="38">
                  <c:v>101.91236927999999</c:v>
                </c:pt>
                <c:pt idx="39">
                  <c:v>101.79312684</c:v>
                </c:pt>
                <c:pt idx="40">
                  <c:v>101.79911391</c:v>
                </c:pt>
                <c:pt idx="41">
                  <c:v>101.44188552</c:v>
                </c:pt>
                <c:pt idx="42">
                  <c:v>101.65542428000001</c:v>
                </c:pt>
                <c:pt idx="43">
                  <c:v>101.58856869</c:v>
                </c:pt>
                <c:pt idx="44">
                  <c:v>101.47281871</c:v>
                </c:pt>
                <c:pt idx="45">
                  <c:v>101.55963119</c:v>
                </c:pt>
                <c:pt idx="46">
                  <c:v>101.92733695</c:v>
                </c:pt>
                <c:pt idx="47">
                  <c:v>101.76967749000001</c:v>
                </c:pt>
                <c:pt idx="48">
                  <c:v>101.95278199000001</c:v>
                </c:pt>
                <c:pt idx="49">
                  <c:v>101.78464516</c:v>
                </c:pt>
                <c:pt idx="50">
                  <c:v>102.16582182000001</c:v>
                </c:pt>
                <c:pt idx="51">
                  <c:v>102.37187674</c:v>
                </c:pt>
                <c:pt idx="52">
                  <c:v>102.50009978</c:v>
                </c:pt>
                <c:pt idx="53">
                  <c:v>102.30202762</c:v>
                </c:pt>
                <c:pt idx="54">
                  <c:v>102.22170112000001</c:v>
                </c:pt>
                <c:pt idx="55">
                  <c:v>102.47764828</c:v>
                </c:pt>
                <c:pt idx="56">
                  <c:v>102.37387243000001</c:v>
                </c:pt>
                <c:pt idx="57">
                  <c:v>102.35940368</c:v>
                </c:pt>
                <c:pt idx="58">
                  <c:v>102.33894787</c:v>
                </c:pt>
                <c:pt idx="59">
                  <c:v>102.30651792</c:v>
                </c:pt>
                <c:pt idx="60">
                  <c:v>102.35990261000001</c:v>
                </c:pt>
                <c:pt idx="61">
                  <c:v>102.46168276</c:v>
                </c:pt>
                <c:pt idx="62">
                  <c:v>102.54250818</c:v>
                </c:pt>
                <c:pt idx="63">
                  <c:v>102.92218807</c:v>
                </c:pt>
                <c:pt idx="64">
                  <c:v>102.94463957000001</c:v>
                </c:pt>
                <c:pt idx="66">
                  <c:v>102.87179691</c:v>
                </c:pt>
                <c:pt idx="67">
                  <c:v>103.02247146000001</c:v>
                </c:pt>
                <c:pt idx="68">
                  <c:v>102.78997364999999</c:v>
                </c:pt>
                <c:pt idx="69">
                  <c:v>102.81092839</c:v>
                </c:pt>
                <c:pt idx="71">
                  <c:v>103.03394667000001</c:v>
                </c:pt>
                <c:pt idx="72">
                  <c:v>103.07984752</c:v>
                </c:pt>
                <c:pt idx="73">
                  <c:v>102.82888959</c:v>
                </c:pt>
                <c:pt idx="74">
                  <c:v>102.94563742</c:v>
                </c:pt>
                <c:pt idx="75">
                  <c:v>103.09780873</c:v>
                </c:pt>
                <c:pt idx="76">
                  <c:v>102.83038636000001</c:v>
                </c:pt>
                <c:pt idx="77">
                  <c:v>102.75105771</c:v>
                </c:pt>
                <c:pt idx="78">
                  <c:v>102.68519996000001</c:v>
                </c:pt>
                <c:pt idx="79">
                  <c:v>102.65576355</c:v>
                </c:pt>
                <c:pt idx="80">
                  <c:v>102.68569889</c:v>
                </c:pt>
                <c:pt idx="81">
                  <c:v>102.90821824</c:v>
                </c:pt>
                <c:pt idx="82">
                  <c:v>102.98405443999999</c:v>
                </c:pt>
                <c:pt idx="83">
                  <c:v>102.92767621</c:v>
                </c:pt>
                <c:pt idx="84">
                  <c:v>103.03145206000001</c:v>
                </c:pt>
                <c:pt idx="85">
                  <c:v>102.96908677</c:v>
                </c:pt>
                <c:pt idx="86">
                  <c:v>103.32781192</c:v>
                </c:pt>
                <c:pt idx="87">
                  <c:v>103.38019877000001</c:v>
                </c:pt>
                <c:pt idx="88">
                  <c:v>103.12774407000001</c:v>
                </c:pt>
                <c:pt idx="89">
                  <c:v>103.05440249</c:v>
                </c:pt>
                <c:pt idx="90">
                  <c:v>103.49145845</c:v>
                </c:pt>
                <c:pt idx="91">
                  <c:v>104.00534844000001</c:v>
                </c:pt>
                <c:pt idx="92">
                  <c:v>104.31418136000001</c:v>
                </c:pt>
                <c:pt idx="93">
                  <c:v>104.49030095000001</c:v>
                </c:pt>
                <c:pt idx="94">
                  <c:v>104.81460045999999</c:v>
                </c:pt>
                <c:pt idx="95">
                  <c:v>104.93234613</c:v>
                </c:pt>
                <c:pt idx="96">
                  <c:v>105.31452063</c:v>
                </c:pt>
                <c:pt idx="97">
                  <c:v>105.20126526</c:v>
                </c:pt>
                <c:pt idx="98">
                  <c:v>105.60189989</c:v>
                </c:pt>
                <c:pt idx="99">
                  <c:v>105.76205396</c:v>
                </c:pt>
                <c:pt idx="100">
                  <c:v>105.65628243</c:v>
                </c:pt>
                <c:pt idx="101">
                  <c:v>105.82791171</c:v>
                </c:pt>
                <c:pt idx="104">
                  <c:v>105.98607008</c:v>
                </c:pt>
                <c:pt idx="105">
                  <c:v>106.28791809000001</c:v>
                </c:pt>
                <c:pt idx="106">
                  <c:v>106.43809371</c:v>
                </c:pt>
                <c:pt idx="107">
                  <c:v>106.52989542</c:v>
                </c:pt>
                <c:pt idx="108">
                  <c:v>106.37572842</c:v>
                </c:pt>
                <c:pt idx="109">
                  <c:v>106.74093956999999</c:v>
                </c:pt>
                <c:pt idx="110">
                  <c:v>106.98940288999999</c:v>
                </c:pt>
                <c:pt idx="111">
                  <c:v>107.04079188999999</c:v>
                </c:pt>
                <c:pt idx="112">
                  <c:v>107.41847609</c:v>
                </c:pt>
                <c:pt idx="113">
                  <c:v>107.54969266000001</c:v>
                </c:pt>
                <c:pt idx="114">
                  <c:v>108.0466193</c:v>
                </c:pt>
                <c:pt idx="115">
                  <c:v>108.32900934</c:v>
                </c:pt>
                <c:pt idx="116">
                  <c:v>108.6478207</c:v>
                </c:pt>
                <c:pt idx="117">
                  <c:v>109.06142731</c:v>
                </c:pt>
                <c:pt idx="118">
                  <c:v>108.87483036</c:v>
                </c:pt>
                <c:pt idx="119">
                  <c:v>109.27097469</c:v>
                </c:pt>
                <c:pt idx="120">
                  <c:v>109.56434102</c:v>
                </c:pt>
                <c:pt idx="121">
                  <c:v>110.21693141999999</c:v>
                </c:pt>
                <c:pt idx="122">
                  <c:v>110.33667278</c:v>
                </c:pt>
                <c:pt idx="123">
                  <c:v>110.46838828</c:v>
                </c:pt>
                <c:pt idx="124">
                  <c:v>110.39005747</c:v>
                </c:pt>
                <c:pt idx="125">
                  <c:v>110.74878262999999</c:v>
                </c:pt>
                <c:pt idx="126">
                  <c:v>110.52326973</c:v>
                </c:pt>
                <c:pt idx="127">
                  <c:v>110.2074519</c:v>
                </c:pt>
                <c:pt idx="128">
                  <c:v>110.01836034</c:v>
                </c:pt>
                <c:pt idx="129">
                  <c:v>110.18599824</c:v>
                </c:pt>
                <c:pt idx="130">
                  <c:v>110.14907798999999</c:v>
                </c:pt>
                <c:pt idx="131">
                  <c:v>110.35563182999999</c:v>
                </c:pt>
                <c:pt idx="132">
                  <c:v>110.47936457</c:v>
                </c:pt>
                <c:pt idx="133">
                  <c:v>110.50131715000001</c:v>
                </c:pt>
                <c:pt idx="134">
                  <c:v>110.46988503999999</c:v>
                </c:pt>
                <c:pt idx="135">
                  <c:v>110.23239802000001</c:v>
                </c:pt>
                <c:pt idx="137">
                  <c:v>110.28378702000001</c:v>
                </c:pt>
                <c:pt idx="138">
                  <c:v>110.37209627</c:v>
                </c:pt>
                <c:pt idx="139">
                  <c:v>110.13710385</c:v>
                </c:pt>
                <c:pt idx="140">
                  <c:v>110.11714696</c:v>
                </c:pt>
                <c:pt idx="141">
                  <c:v>110.52726111</c:v>
                </c:pt>
                <c:pt idx="142">
                  <c:v>110.70338069</c:v>
                </c:pt>
                <c:pt idx="143">
                  <c:v>110.4354594</c:v>
                </c:pt>
                <c:pt idx="144">
                  <c:v>110.39754130999999</c:v>
                </c:pt>
                <c:pt idx="145">
                  <c:v>110.20645405</c:v>
                </c:pt>
                <c:pt idx="146">
                  <c:v>110.24836353000001</c:v>
                </c:pt>
                <c:pt idx="147">
                  <c:v>109.89562544</c:v>
                </c:pt>
                <c:pt idx="149">
                  <c:v>109.8252774</c:v>
                </c:pt>
                <c:pt idx="150">
                  <c:v>109.52442723</c:v>
                </c:pt>
                <c:pt idx="151">
                  <c:v>109.33333998000001</c:v>
                </c:pt>
                <c:pt idx="152">
                  <c:v>109.25650594</c:v>
                </c:pt>
                <c:pt idx="153">
                  <c:v>109.39021713</c:v>
                </c:pt>
                <c:pt idx="154">
                  <c:v>109.64167397999999</c:v>
                </c:pt>
                <c:pt idx="155">
                  <c:v>109.63369122</c:v>
                </c:pt>
                <c:pt idx="157">
                  <c:v>110.11165880999999</c:v>
                </c:pt>
                <c:pt idx="158">
                  <c:v>109.73048215</c:v>
                </c:pt>
                <c:pt idx="159">
                  <c:v>109.56783348</c:v>
                </c:pt>
                <c:pt idx="160">
                  <c:v>109.43911151</c:v>
                </c:pt>
                <c:pt idx="161">
                  <c:v>109.64865888999999</c:v>
                </c:pt>
                <c:pt idx="162">
                  <c:v>110.01337110999999</c:v>
                </c:pt>
                <c:pt idx="163">
                  <c:v>109.81030973</c:v>
                </c:pt>
                <c:pt idx="164">
                  <c:v>109.92306617</c:v>
                </c:pt>
                <c:pt idx="165">
                  <c:v>110.17552087</c:v>
                </c:pt>
                <c:pt idx="166">
                  <c:v>110.29426438</c:v>
                </c:pt>
                <c:pt idx="167">
                  <c:v>110.51428912999999</c:v>
                </c:pt>
                <c:pt idx="168">
                  <c:v>110.61457252</c:v>
                </c:pt>
                <c:pt idx="169">
                  <c:v>110.71036561</c:v>
                </c:pt>
                <c:pt idx="170">
                  <c:v>110.88349165</c:v>
                </c:pt>
                <c:pt idx="171">
                  <c:v>111.36694739000001</c:v>
                </c:pt>
                <c:pt idx="172">
                  <c:v>111.45725233</c:v>
                </c:pt>
                <c:pt idx="173">
                  <c:v>111.83443760999999</c:v>
                </c:pt>
                <c:pt idx="174">
                  <c:v>111.97064340999999</c:v>
                </c:pt>
                <c:pt idx="175">
                  <c:v>112.13878022999999</c:v>
                </c:pt>
                <c:pt idx="176">
                  <c:v>112.05595912</c:v>
                </c:pt>
                <c:pt idx="177">
                  <c:v>112.13778239</c:v>
                </c:pt>
                <c:pt idx="178">
                  <c:v>111.64784066</c:v>
                </c:pt>
                <c:pt idx="179">
                  <c:v>111.70322104</c:v>
                </c:pt>
                <c:pt idx="181">
                  <c:v>111.78703999</c:v>
                </c:pt>
                <c:pt idx="182">
                  <c:v>111.65233096</c:v>
                </c:pt>
                <c:pt idx="183">
                  <c:v>111.52311008</c:v>
                </c:pt>
                <c:pt idx="184">
                  <c:v>111.64185359</c:v>
                </c:pt>
                <c:pt idx="185">
                  <c:v>111.58697214</c:v>
                </c:pt>
                <c:pt idx="186">
                  <c:v>111.63187515</c:v>
                </c:pt>
                <c:pt idx="187">
                  <c:v>111.60443442</c:v>
                </c:pt>
                <c:pt idx="188">
                  <c:v>111.48319629</c:v>
                </c:pt>
                <c:pt idx="189">
                  <c:v>111.37792367999999</c:v>
                </c:pt>
                <c:pt idx="190">
                  <c:v>111.36644846999999</c:v>
                </c:pt>
                <c:pt idx="191">
                  <c:v>111.70821026</c:v>
                </c:pt>
                <c:pt idx="192">
                  <c:v>112.0085615</c:v>
                </c:pt>
                <c:pt idx="193">
                  <c:v>112.24854314</c:v>
                </c:pt>
                <c:pt idx="194">
                  <c:v>112.18617785000001</c:v>
                </c:pt>
                <c:pt idx="195">
                  <c:v>112.23407439</c:v>
                </c:pt>
                <c:pt idx="196">
                  <c:v>112.30691705</c:v>
                </c:pt>
                <c:pt idx="197">
                  <c:v>111.92673824000001</c:v>
                </c:pt>
                <c:pt idx="198">
                  <c:v>111.88682445000001</c:v>
                </c:pt>
                <c:pt idx="199">
                  <c:v>112.35331683</c:v>
                </c:pt>
                <c:pt idx="200">
                  <c:v>112.33535563</c:v>
                </c:pt>
                <c:pt idx="201">
                  <c:v>112.80633829999999</c:v>
                </c:pt>
                <c:pt idx="202">
                  <c:v>112.78737925999999</c:v>
                </c:pt>
                <c:pt idx="203">
                  <c:v>113.09571325</c:v>
                </c:pt>
                <c:pt idx="204">
                  <c:v>113.15807855</c:v>
                </c:pt>
                <c:pt idx="205">
                  <c:v>113.23391474</c:v>
                </c:pt>
                <c:pt idx="206">
                  <c:v>113.39905803000001</c:v>
                </c:pt>
                <c:pt idx="207">
                  <c:v>113.36513131</c:v>
                </c:pt>
                <c:pt idx="208">
                  <c:v>113.48686836</c:v>
                </c:pt>
                <c:pt idx="209">
                  <c:v>113.64352997</c:v>
                </c:pt>
                <c:pt idx="210">
                  <c:v>113.99626806000001</c:v>
                </c:pt>
                <c:pt idx="211">
                  <c:v>114.43981001</c:v>
                </c:pt>
                <c:pt idx="212">
                  <c:v>114.81350283</c:v>
                </c:pt>
                <c:pt idx="213">
                  <c:v>114.64786062</c:v>
                </c:pt>
                <c:pt idx="214">
                  <c:v>114.92376466</c:v>
                </c:pt>
                <c:pt idx="215">
                  <c:v>114.72818710999999</c:v>
                </c:pt>
                <c:pt idx="216">
                  <c:v>114.78406640999999</c:v>
                </c:pt>
                <c:pt idx="217">
                  <c:v>114.67879379999999</c:v>
                </c:pt>
                <c:pt idx="218">
                  <c:v>114.8843498</c:v>
                </c:pt>
                <c:pt idx="219">
                  <c:v>114.77009658999999</c:v>
                </c:pt>
                <c:pt idx="220">
                  <c:v>115.61926239</c:v>
                </c:pt>
                <c:pt idx="221">
                  <c:v>116.06080865</c:v>
                </c:pt>
                <c:pt idx="222">
                  <c:v>116.11718687</c:v>
                </c:pt>
                <c:pt idx="223">
                  <c:v>116.04434421000001</c:v>
                </c:pt>
                <c:pt idx="224">
                  <c:v>116.10870518999999</c:v>
                </c:pt>
                <c:pt idx="225">
                  <c:v>115.7335156</c:v>
                </c:pt>
                <c:pt idx="226">
                  <c:v>115.36131955</c:v>
                </c:pt>
                <c:pt idx="227">
                  <c:v>115.40123333</c:v>
                </c:pt>
                <c:pt idx="228">
                  <c:v>115.57336153</c:v>
                </c:pt>
                <c:pt idx="229">
                  <c:v>115.37628721999999</c:v>
                </c:pt>
                <c:pt idx="230">
                  <c:v>115.67963199</c:v>
                </c:pt>
                <c:pt idx="231">
                  <c:v>115.72154147000001</c:v>
                </c:pt>
                <c:pt idx="232">
                  <c:v>115.92460285</c:v>
                </c:pt>
                <c:pt idx="233">
                  <c:v>116.04933344</c:v>
                </c:pt>
                <c:pt idx="234">
                  <c:v>116.08675261</c:v>
                </c:pt>
                <c:pt idx="235">
                  <c:v>115.54941325999999</c:v>
                </c:pt>
                <c:pt idx="236">
                  <c:v>115.1547657</c:v>
                </c:pt>
                <c:pt idx="237">
                  <c:v>114.54508262</c:v>
                </c:pt>
                <c:pt idx="238">
                  <c:v>114.78805779</c:v>
                </c:pt>
                <c:pt idx="239">
                  <c:v>115.5010178</c:v>
                </c:pt>
                <c:pt idx="240">
                  <c:v>115.45312125</c:v>
                </c:pt>
                <c:pt idx="241">
                  <c:v>115.54542188000001</c:v>
                </c:pt>
                <c:pt idx="242">
                  <c:v>115.23459327</c:v>
                </c:pt>
                <c:pt idx="243">
                  <c:v>115.04500279</c:v>
                </c:pt>
                <c:pt idx="244">
                  <c:v>115.21812884000001</c:v>
                </c:pt>
                <c:pt idx="245">
                  <c:v>115.45262233</c:v>
                </c:pt>
                <c:pt idx="246">
                  <c:v>115.44863094999999</c:v>
                </c:pt>
                <c:pt idx="248">
                  <c:v>115.71256086</c:v>
                </c:pt>
                <c:pt idx="249">
                  <c:v>115.7849046</c:v>
                </c:pt>
                <c:pt idx="250">
                  <c:v>115.66366648</c:v>
                </c:pt>
                <c:pt idx="251">
                  <c:v>116.06978925</c:v>
                </c:pt>
                <c:pt idx="252">
                  <c:v>116.29131076</c:v>
                </c:pt>
                <c:pt idx="253">
                  <c:v>116.62109842</c:v>
                </c:pt>
                <c:pt idx="254">
                  <c:v>116.65652191</c:v>
                </c:pt>
                <c:pt idx="255">
                  <c:v>116.70441845000001</c:v>
                </c:pt>
                <c:pt idx="256">
                  <c:v>116.49387323000001</c:v>
                </c:pt>
                <c:pt idx="257">
                  <c:v>116.52929671</c:v>
                </c:pt>
                <c:pt idx="258">
                  <c:v>116.63107687</c:v>
                </c:pt>
                <c:pt idx="259">
                  <c:v>116.46094436</c:v>
                </c:pt>
                <c:pt idx="260">
                  <c:v>117.02572443</c:v>
                </c:pt>
                <c:pt idx="261">
                  <c:v>116.64604454000001</c:v>
                </c:pt>
                <c:pt idx="262">
                  <c:v>116.11469226</c:v>
                </c:pt>
                <c:pt idx="263">
                  <c:v>116.35966311999999</c:v>
                </c:pt>
                <c:pt idx="264">
                  <c:v>116.61311567</c:v>
                </c:pt>
                <c:pt idx="265">
                  <c:v>116.66001436000001</c:v>
                </c:pt>
                <c:pt idx="266">
                  <c:v>117.12201644</c:v>
                </c:pt>
                <c:pt idx="267">
                  <c:v>117.09258002</c:v>
                </c:pt>
                <c:pt idx="268">
                  <c:v>117.01225353</c:v>
                </c:pt>
                <c:pt idx="269">
                  <c:v>116.88253372</c:v>
                </c:pt>
                <c:pt idx="270">
                  <c:v>116.76778159</c:v>
                </c:pt>
                <c:pt idx="271">
                  <c:v>116.30777519999999</c:v>
                </c:pt>
                <c:pt idx="273">
                  <c:v>116.53478486</c:v>
                </c:pt>
                <c:pt idx="274">
                  <c:v>116.35317713000001</c:v>
                </c:pt>
                <c:pt idx="275">
                  <c:v>116.55374390999999</c:v>
                </c:pt>
                <c:pt idx="276">
                  <c:v>116.73834517</c:v>
                </c:pt>
                <c:pt idx="277">
                  <c:v>117.00227508</c:v>
                </c:pt>
                <c:pt idx="278">
                  <c:v>116.98880418</c:v>
                </c:pt>
                <c:pt idx="279">
                  <c:v>117.15943561</c:v>
                </c:pt>
                <c:pt idx="280">
                  <c:v>117.67681807</c:v>
                </c:pt>
                <c:pt idx="281">
                  <c:v>117.75963917</c:v>
                </c:pt>
                <c:pt idx="282">
                  <c:v>117.84345813</c:v>
                </c:pt>
                <c:pt idx="283">
                  <c:v>118.12734493000001</c:v>
                </c:pt>
                <c:pt idx="284">
                  <c:v>118.01957770999999</c:v>
                </c:pt>
                <c:pt idx="285">
                  <c:v>117.75215534</c:v>
                </c:pt>
                <c:pt idx="286">
                  <c:v>117.65935579000001</c:v>
                </c:pt>
                <c:pt idx="288">
                  <c:v>117.22180091</c:v>
                </c:pt>
                <c:pt idx="289">
                  <c:v>117.81352278999999</c:v>
                </c:pt>
                <c:pt idx="290">
                  <c:v>117.64039674</c:v>
                </c:pt>
                <c:pt idx="291">
                  <c:v>117.93775445</c:v>
                </c:pt>
                <c:pt idx="292">
                  <c:v>117.96469625</c:v>
                </c:pt>
                <c:pt idx="293">
                  <c:v>118.1647641</c:v>
                </c:pt>
                <c:pt idx="294">
                  <c:v>118.22513370999999</c:v>
                </c:pt>
                <c:pt idx="295">
                  <c:v>118.27303025000001</c:v>
                </c:pt>
                <c:pt idx="296">
                  <c:v>118.53296878</c:v>
                </c:pt>
                <c:pt idx="297">
                  <c:v>118.75399136999999</c:v>
                </c:pt>
                <c:pt idx="298">
                  <c:v>118.78891594</c:v>
                </c:pt>
                <c:pt idx="299">
                  <c:v>118.94707431</c:v>
                </c:pt>
                <c:pt idx="300">
                  <c:v>118.95256246</c:v>
                </c:pt>
                <c:pt idx="301">
                  <c:v>119.09824777999999</c:v>
                </c:pt>
                <c:pt idx="302">
                  <c:v>119.14714217</c:v>
                </c:pt>
                <c:pt idx="303">
                  <c:v>118.76596551</c:v>
                </c:pt>
                <c:pt idx="304">
                  <c:v>118.91165083</c:v>
                </c:pt>
                <c:pt idx="305">
                  <c:v>118.83182325999999</c:v>
                </c:pt>
                <c:pt idx="306">
                  <c:v>118.88520794999999</c:v>
                </c:pt>
                <c:pt idx="307">
                  <c:v>119.40059470999999</c:v>
                </c:pt>
                <c:pt idx="308">
                  <c:v>119.40458609</c:v>
                </c:pt>
                <c:pt idx="309">
                  <c:v>119.44849125</c:v>
                </c:pt>
                <c:pt idx="310">
                  <c:v>118.69661531</c:v>
                </c:pt>
                <c:pt idx="311">
                  <c:v>118.9086573</c:v>
                </c:pt>
                <c:pt idx="312">
                  <c:v>119.18456134</c:v>
                </c:pt>
                <c:pt idx="313">
                  <c:v>119.35668955</c:v>
                </c:pt>
                <c:pt idx="314">
                  <c:v>118.98948271</c:v>
                </c:pt>
                <c:pt idx="315">
                  <c:v>119.16959367</c:v>
                </c:pt>
                <c:pt idx="316">
                  <c:v>119.54178973</c:v>
                </c:pt>
                <c:pt idx="317">
                  <c:v>119.42404406</c:v>
                </c:pt>
                <c:pt idx="318">
                  <c:v>119.56324339</c:v>
                </c:pt>
                <c:pt idx="319">
                  <c:v>119.79224874000001</c:v>
                </c:pt>
                <c:pt idx="320">
                  <c:v>119.56324339</c:v>
                </c:pt>
                <c:pt idx="321">
                  <c:v>120.02923684</c:v>
                </c:pt>
                <c:pt idx="322">
                  <c:v>120.44932944</c:v>
                </c:pt>
                <c:pt idx="323">
                  <c:v>120.36700725999999</c:v>
                </c:pt>
                <c:pt idx="324">
                  <c:v>120.4149038</c:v>
                </c:pt>
                <c:pt idx="325">
                  <c:v>120.44284345</c:v>
                </c:pt>
                <c:pt idx="327">
                  <c:v>120.00229504000001</c:v>
                </c:pt>
                <c:pt idx="328">
                  <c:v>120.34156222</c:v>
                </c:pt>
                <c:pt idx="329">
                  <c:v>120.75317314</c:v>
                </c:pt>
                <c:pt idx="330">
                  <c:v>120.79807615</c:v>
                </c:pt>
                <c:pt idx="332">
                  <c:v>121.14532609</c:v>
                </c:pt>
                <c:pt idx="333">
                  <c:v>121.36834437</c:v>
                </c:pt>
                <c:pt idx="334">
                  <c:v>121.54196933999999</c:v>
                </c:pt>
                <c:pt idx="335">
                  <c:v>121.54446394999999</c:v>
                </c:pt>
                <c:pt idx="336">
                  <c:v>121.34090363999999</c:v>
                </c:pt>
                <c:pt idx="337">
                  <c:v>121.34040472</c:v>
                </c:pt>
                <c:pt idx="338">
                  <c:v>121.47661051999999</c:v>
                </c:pt>
                <c:pt idx="339">
                  <c:v>121.15031531</c:v>
                </c:pt>
                <c:pt idx="340">
                  <c:v>121.17576035</c:v>
                </c:pt>
                <c:pt idx="341">
                  <c:v>121.3399058</c:v>
                </c:pt>
                <c:pt idx="342">
                  <c:v>121.23413427</c:v>
                </c:pt>
                <c:pt idx="343">
                  <c:v>121.33491658</c:v>
                </c:pt>
                <c:pt idx="344">
                  <c:v>121.63027859</c:v>
                </c:pt>
                <c:pt idx="345">
                  <c:v>122.29184960000001</c:v>
                </c:pt>
                <c:pt idx="346">
                  <c:v>122.52434741</c:v>
                </c:pt>
                <c:pt idx="347">
                  <c:v>122.54230861000001</c:v>
                </c:pt>
                <c:pt idx="348">
                  <c:v>122.42955216</c:v>
                </c:pt>
                <c:pt idx="349">
                  <c:v>122.29284745</c:v>
                </c:pt>
                <c:pt idx="350">
                  <c:v>122.53382693</c:v>
                </c:pt>
                <c:pt idx="351">
                  <c:v>122.49840344</c:v>
                </c:pt>
                <c:pt idx="352">
                  <c:v>122.53133232</c:v>
                </c:pt>
                <c:pt idx="353">
                  <c:v>122.14566536</c:v>
                </c:pt>
                <c:pt idx="354">
                  <c:v>121.73654904999999</c:v>
                </c:pt>
                <c:pt idx="355">
                  <c:v>121.13634549</c:v>
                </c:pt>
                <c:pt idx="356">
                  <c:v>121.42272690999999</c:v>
                </c:pt>
                <c:pt idx="359">
                  <c:v>121.42123014000001</c:v>
                </c:pt>
                <c:pt idx="360">
                  <c:v>121.4337032</c:v>
                </c:pt>
                <c:pt idx="361">
                  <c:v>121.81487985</c:v>
                </c:pt>
                <c:pt idx="362">
                  <c:v>122.128702</c:v>
                </c:pt>
                <c:pt idx="363">
                  <c:v>122.85064260999999</c:v>
                </c:pt>
                <c:pt idx="364">
                  <c:v>122.69597668999999</c:v>
                </c:pt>
                <c:pt idx="365">
                  <c:v>123.00580745000001</c:v>
                </c:pt>
                <c:pt idx="366">
                  <c:v>123.18242596</c:v>
                </c:pt>
                <c:pt idx="367">
                  <c:v>122.69697453000001</c:v>
                </c:pt>
                <c:pt idx="368">
                  <c:v>122.83617386</c:v>
                </c:pt>
                <c:pt idx="369">
                  <c:v>123.03324818</c:v>
                </c:pt>
                <c:pt idx="370">
                  <c:v>123.10609083999999</c:v>
                </c:pt>
                <c:pt idx="371">
                  <c:v>123.4358785</c:v>
                </c:pt>
                <c:pt idx="372">
                  <c:v>123.55811447000001</c:v>
                </c:pt>
                <c:pt idx="373">
                  <c:v>123.66438492</c:v>
                </c:pt>
                <c:pt idx="374">
                  <c:v>123.50472978000001</c:v>
                </c:pt>
                <c:pt idx="375">
                  <c:v>122.99483116</c:v>
                </c:pt>
                <c:pt idx="376">
                  <c:v>122.88955855</c:v>
                </c:pt>
                <c:pt idx="377">
                  <c:v>122.79875469</c:v>
                </c:pt>
                <c:pt idx="378">
                  <c:v>122.97587211</c:v>
                </c:pt>
                <c:pt idx="379">
                  <c:v>123.02626327</c:v>
                </c:pt>
                <c:pt idx="380">
                  <c:v>123.08812964000001</c:v>
                </c:pt>
                <c:pt idx="381">
                  <c:v>123.29867486000001</c:v>
                </c:pt>
                <c:pt idx="382">
                  <c:v>123.20088608</c:v>
                </c:pt>
                <c:pt idx="383">
                  <c:v>123.48078151</c:v>
                </c:pt>
                <c:pt idx="384">
                  <c:v>123.34607248</c:v>
                </c:pt>
                <c:pt idx="385">
                  <c:v>123.30665762</c:v>
                </c:pt>
                <c:pt idx="386">
                  <c:v>123.47080305999999</c:v>
                </c:pt>
                <c:pt idx="387">
                  <c:v>123.60700885999999</c:v>
                </c:pt>
                <c:pt idx="388">
                  <c:v>123.97122216</c:v>
                </c:pt>
                <c:pt idx="389">
                  <c:v>123.91284824</c:v>
                </c:pt>
                <c:pt idx="390">
                  <c:v>123.59553364</c:v>
                </c:pt>
                <c:pt idx="392">
                  <c:v>123.91035363</c:v>
                </c:pt>
                <c:pt idx="393">
                  <c:v>124.06701524</c:v>
                </c:pt>
                <c:pt idx="394">
                  <c:v>123.68683643</c:v>
                </c:pt>
                <c:pt idx="395">
                  <c:v>123.06418136000001</c:v>
                </c:pt>
                <c:pt idx="396">
                  <c:v>123.39097549</c:v>
                </c:pt>
                <c:pt idx="397">
                  <c:v>123.10658976000001</c:v>
                </c:pt>
                <c:pt idx="398">
                  <c:v>123.28121258</c:v>
                </c:pt>
                <c:pt idx="399">
                  <c:v>123.08463718</c:v>
                </c:pt>
                <c:pt idx="400">
                  <c:v>123.06517921</c:v>
                </c:pt>
                <c:pt idx="401">
                  <c:v>123.45882893</c:v>
                </c:pt>
                <c:pt idx="402">
                  <c:v>123.35405523999999</c:v>
                </c:pt>
                <c:pt idx="403">
                  <c:v>123.63993773</c:v>
                </c:pt>
                <c:pt idx="404">
                  <c:v>124.4392113</c:v>
                </c:pt>
                <c:pt idx="405">
                  <c:v>124.59687074999999</c:v>
                </c:pt>
                <c:pt idx="406">
                  <c:v>124.79394507000001</c:v>
                </c:pt>
                <c:pt idx="407">
                  <c:v>125.09080385999999</c:v>
                </c:pt>
                <c:pt idx="408">
                  <c:v>125.02145366000001</c:v>
                </c:pt>
                <c:pt idx="409">
                  <c:v>125.08980601</c:v>
                </c:pt>
                <c:pt idx="411">
                  <c:v>125.12323381</c:v>
                </c:pt>
                <c:pt idx="412">
                  <c:v>125.20306137999999</c:v>
                </c:pt>
                <c:pt idx="413">
                  <c:v>125.24546977999999</c:v>
                </c:pt>
                <c:pt idx="414">
                  <c:v>125.71595354</c:v>
                </c:pt>
                <c:pt idx="415">
                  <c:v>125.48295681</c:v>
                </c:pt>
                <c:pt idx="416">
                  <c:v>125.98088129</c:v>
                </c:pt>
                <c:pt idx="417">
                  <c:v>125.90005587</c:v>
                </c:pt>
                <c:pt idx="418">
                  <c:v>125.71844815</c:v>
                </c:pt>
                <c:pt idx="419">
                  <c:v>125.82322184</c:v>
                </c:pt>
                <c:pt idx="420">
                  <c:v>126.02628322</c:v>
                </c:pt>
                <c:pt idx="421">
                  <c:v>126.21487586000001</c:v>
                </c:pt>
                <c:pt idx="422">
                  <c:v>126.19192544000001</c:v>
                </c:pt>
                <c:pt idx="423">
                  <c:v>126.82056756999999</c:v>
                </c:pt>
                <c:pt idx="424">
                  <c:v>127.20823022</c:v>
                </c:pt>
                <c:pt idx="425">
                  <c:v>127.53352758</c:v>
                </c:pt>
                <c:pt idx="426">
                  <c:v>127.45968707</c:v>
                </c:pt>
                <c:pt idx="427">
                  <c:v>127.52754050999999</c:v>
                </c:pt>
                <c:pt idx="428">
                  <c:v>127.35391554</c:v>
                </c:pt>
                <c:pt idx="429">
                  <c:v>127.19076794</c:v>
                </c:pt>
                <c:pt idx="430">
                  <c:v>127.20872914</c:v>
                </c:pt>
                <c:pt idx="431">
                  <c:v>127.49511056</c:v>
                </c:pt>
                <c:pt idx="432">
                  <c:v>126.96874750000001</c:v>
                </c:pt>
                <c:pt idx="433">
                  <c:v>127.03510417</c:v>
                </c:pt>
                <c:pt idx="434">
                  <c:v>126.96226151</c:v>
                </c:pt>
                <c:pt idx="436">
                  <c:v>126.85599105</c:v>
                </c:pt>
                <c:pt idx="437">
                  <c:v>127.24115909</c:v>
                </c:pt>
                <c:pt idx="438">
                  <c:v>127.05755567999999</c:v>
                </c:pt>
                <c:pt idx="439">
                  <c:v>127.23866448</c:v>
                </c:pt>
                <c:pt idx="440">
                  <c:v>127.5295362</c:v>
                </c:pt>
                <c:pt idx="441">
                  <c:v>127.65676139</c:v>
                </c:pt>
                <c:pt idx="442">
                  <c:v>127.8558314</c:v>
                </c:pt>
                <c:pt idx="443">
                  <c:v>127.89325057000001</c:v>
                </c:pt>
                <c:pt idx="444">
                  <c:v>128.22852638000001</c:v>
                </c:pt>
                <c:pt idx="445">
                  <c:v>128.20607487999999</c:v>
                </c:pt>
                <c:pt idx="446">
                  <c:v>127.83437773999999</c:v>
                </c:pt>
                <c:pt idx="447">
                  <c:v>127.762034</c:v>
                </c:pt>
                <c:pt idx="448">
                  <c:v>127.67671828</c:v>
                </c:pt>
                <c:pt idx="449">
                  <c:v>127.64329049</c:v>
                </c:pt>
                <c:pt idx="450">
                  <c:v>127.60836593000001</c:v>
                </c:pt>
                <c:pt idx="451">
                  <c:v>127.72860621</c:v>
                </c:pt>
                <c:pt idx="452">
                  <c:v>127.86131955</c:v>
                </c:pt>
                <c:pt idx="453">
                  <c:v>128.08084536999999</c:v>
                </c:pt>
                <c:pt idx="454">
                  <c:v>128.08882813</c:v>
                </c:pt>
                <c:pt idx="455">
                  <c:v>128.40165243000001</c:v>
                </c:pt>
                <c:pt idx="456">
                  <c:v>128.21106409999999</c:v>
                </c:pt>
                <c:pt idx="457">
                  <c:v>128.58525585000001</c:v>
                </c:pt>
                <c:pt idx="458">
                  <c:v>128.67705756000001</c:v>
                </c:pt>
                <c:pt idx="459">
                  <c:v>128.43508023000001</c:v>
                </c:pt>
                <c:pt idx="460">
                  <c:v>128.68903169000001</c:v>
                </c:pt>
                <c:pt idx="461">
                  <c:v>128.92851440999999</c:v>
                </c:pt>
                <c:pt idx="462">
                  <c:v>128.91753811999999</c:v>
                </c:pt>
                <c:pt idx="463">
                  <c:v>128.75738405000001</c:v>
                </c:pt>
                <c:pt idx="464">
                  <c:v>128.66558233999999</c:v>
                </c:pt>
                <c:pt idx="465">
                  <c:v>128.76337111999999</c:v>
                </c:pt>
                <c:pt idx="466">
                  <c:v>129.31567813999999</c:v>
                </c:pt>
                <c:pt idx="467">
                  <c:v>129.60455415999999</c:v>
                </c:pt>
                <c:pt idx="468">
                  <c:v>129.58759079999999</c:v>
                </c:pt>
                <c:pt idx="469">
                  <c:v>129.80412308999999</c:v>
                </c:pt>
                <c:pt idx="470">
                  <c:v>130.04659935000001</c:v>
                </c:pt>
                <c:pt idx="471">
                  <c:v>130.34844734999999</c:v>
                </c:pt>
                <c:pt idx="472">
                  <c:v>130.50860141999999</c:v>
                </c:pt>
                <c:pt idx="473">
                  <c:v>130.47816716</c:v>
                </c:pt>
                <c:pt idx="474">
                  <c:v>130.66077272999999</c:v>
                </c:pt>
                <c:pt idx="475">
                  <c:v>130.40632234</c:v>
                </c:pt>
                <c:pt idx="476">
                  <c:v>130.50860141999999</c:v>
                </c:pt>
                <c:pt idx="477">
                  <c:v>130.52157339999999</c:v>
                </c:pt>
                <c:pt idx="478">
                  <c:v>130.60090205</c:v>
                </c:pt>
                <c:pt idx="479">
                  <c:v>130.6757404</c:v>
                </c:pt>
                <c:pt idx="480">
                  <c:v>130.62634709</c:v>
                </c:pt>
                <c:pt idx="481">
                  <c:v>130.75556796999999</c:v>
                </c:pt>
                <c:pt idx="482">
                  <c:v>130.92121019000001</c:v>
                </c:pt>
                <c:pt idx="483">
                  <c:v>130.64829967</c:v>
                </c:pt>
                <c:pt idx="484">
                  <c:v>130.86682765</c:v>
                </c:pt>
                <c:pt idx="485">
                  <c:v>131.24600862</c:v>
                </c:pt>
                <c:pt idx="486">
                  <c:v>131.78684042</c:v>
                </c:pt>
                <c:pt idx="487">
                  <c:v>131.609723</c:v>
                </c:pt>
                <c:pt idx="488">
                  <c:v>131.89760118000001</c:v>
                </c:pt>
                <c:pt idx="489">
                  <c:v>132.04178973</c:v>
                </c:pt>
                <c:pt idx="490">
                  <c:v>132.23337591000001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035-4F0D-AA24-C0123BA2F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8094288"/>
        <c:axId val="949925536"/>
      </c:lineChart>
      <c:dateAx>
        <c:axId val="9480942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49925536"/>
        <c:crosses val="autoZero"/>
        <c:auto val="1"/>
        <c:lblOffset val="100"/>
        <c:baseTimeUnit val="days"/>
      </c:dateAx>
      <c:valAx>
        <c:axId val="949925536"/>
        <c:scaling>
          <c:orientation val="minMax"/>
          <c:min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rgbClr val="023A4A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48094288"/>
        <c:crosses val="autoZero"/>
        <c:crossBetween val="between"/>
      </c:valAx>
      <c:spPr>
        <a:solidFill>
          <a:srgbClr val="CCD8DB">
            <a:alpha val="25000"/>
          </a:srgbClr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rgbClr val="023A4A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184309</xdr:colOff>
      <xdr:row>0</xdr:row>
      <xdr:rowOff>95249</xdr:rowOff>
    </xdr:from>
    <xdr:to>
      <xdr:col>2</xdr:col>
      <xdr:colOff>726704</xdr:colOff>
      <xdr:row>0</xdr:row>
      <xdr:rowOff>702782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327AD22-9135-42E1-9DC4-93991B4CC9D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182404" y="99059"/>
          <a:ext cx="2335000" cy="6037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142875</xdr:colOff>
      <xdr:row>8</xdr:row>
      <xdr:rowOff>85008</xdr:rowOff>
    </xdr:from>
    <xdr:to>
      <xdr:col>21</xdr:col>
      <xdr:colOff>228122</xdr:colOff>
      <xdr:row>25</xdr:row>
      <xdr:rowOff>27621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41EA65-FAF2-4A09-936A-79D01CA9E9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87154</xdr:colOff>
      <xdr:row>0</xdr:row>
      <xdr:rowOff>109061</xdr:rowOff>
    </xdr:from>
    <xdr:to>
      <xdr:col>2</xdr:col>
      <xdr:colOff>397139</xdr:colOff>
      <xdr:row>0</xdr:row>
      <xdr:rowOff>701354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151B87A-6830-43FA-A45C-B2A9DD9931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724" t="25377" r="6386" b="25763"/>
        <a:stretch/>
      </xdr:blipFill>
      <xdr:spPr>
        <a:xfrm>
          <a:off x="279559" y="107156"/>
          <a:ext cx="2346430" cy="5941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23A4A"/>
  </sheetPr>
  <dimension ref="B1:BC173"/>
  <sheetViews>
    <sheetView showGridLines="0" tabSelected="1" zoomScale="80" zoomScaleNormal="80" workbookViewId="0"/>
  </sheetViews>
  <sheetFormatPr defaultColWidth="13.21875" defaultRowHeight="14.4" outlineLevelRow="2" outlineLevelCol="1" x14ac:dyDescent="0.3"/>
  <cols>
    <col min="1" max="1" width="2.88671875" customWidth="1"/>
    <col min="2" max="2" width="23.21875" customWidth="1"/>
    <col min="3" max="3" width="43.5546875" bestFit="1" customWidth="1"/>
    <col min="4" max="4" width="14.21875" customWidth="1"/>
    <col min="5" max="8" width="19.6640625" customWidth="1" outlineLevel="1"/>
    <col min="9" max="9" width="19.6640625" customWidth="1"/>
    <col min="10" max="13" width="19.6640625" customWidth="1" outlineLevel="1"/>
    <col min="14" max="14" width="19.6640625" customWidth="1"/>
    <col min="15" max="18" width="19.6640625" customWidth="1" outlineLevel="1"/>
    <col min="19" max="19" width="19.6640625" customWidth="1"/>
    <col min="20" max="23" width="19.6640625" customWidth="1" outlineLevel="1"/>
    <col min="24" max="24" width="19.6640625" customWidth="1"/>
    <col min="25" max="28" width="19.6640625" customWidth="1" outlineLevel="1"/>
    <col min="29" max="29" width="19.6640625" customWidth="1"/>
    <col min="30" max="33" width="19.6640625" customWidth="1" outlineLevel="1"/>
    <col min="34" max="34" width="19.6640625" customWidth="1"/>
    <col min="35" max="38" width="19.6640625" customWidth="1" outlineLevel="1"/>
    <col min="39" max="39" width="19.6640625" customWidth="1"/>
    <col min="40" max="43" width="19.6640625" customWidth="1" outlineLevel="1"/>
    <col min="44" max="44" width="19.6640625" customWidth="1"/>
    <col min="45" max="48" width="19.6640625" customWidth="1" outlineLevel="1"/>
    <col min="49" max="49" width="19.6640625" customWidth="1"/>
    <col min="50" max="53" width="19.6640625" customWidth="1" outlineLevel="1"/>
    <col min="54" max="54" width="19.6640625" customWidth="1"/>
    <col min="55" max="67" width="19" customWidth="1"/>
  </cols>
  <sheetData>
    <row r="1" spans="2:54" s="5" customFormat="1" ht="60" customHeight="1" x14ac:dyDescent="0.3">
      <c r="B1" s="15"/>
      <c r="D1" s="16" t="s">
        <v>314</v>
      </c>
      <c r="E1" s="17"/>
      <c r="F1" s="18"/>
      <c r="G1" s="18"/>
      <c r="H1" s="18"/>
      <c r="I1" s="18"/>
      <c r="J1" s="18"/>
    </row>
    <row r="2" spans="2:54" ht="15.6" x14ac:dyDescent="0.3">
      <c r="B2" s="21" t="s">
        <v>315</v>
      </c>
      <c r="C2" s="22" t="s">
        <v>316</v>
      </c>
      <c r="D2" s="14" t="s">
        <v>317</v>
      </c>
    </row>
    <row r="3" spans="2:54" ht="15.6" x14ac:dyDescent="0.3">
      <c r="B3" s="23" t="s">
        <v>247</v>
      </c>
      <c r="C3" s="24" t="str">
        <f>_xll.ECONOMATICA($C$2,"name")</f>
        <v>Petrobras</v>
      </c>
      <c r="D3" s="13" t="s">
        <v>318</v>
      </c>
    </row>
    <row r="4" spans="2:54" ht="15.6" x14ac:dyDescent="0.3">
      <c r="B4" s="23" t="s">
        <v>239</v>
      </c>
      <c r="C4" s="25">
        <f>IFERROR(_xll.ECONOMATICA(C2,"Fin Statm Date"),"")</f>
        <v>45473</v>
      </c>
      <c r="D4" s="13" t="s">
        <v>318</v>
      </c>
    </row>
    <row r="5" spans="2:54" ht="15.6" x14ac:dyDescent="0.3">
      <c r="B5" s="23" t="s">
        <v>243</v>
      </c>
      <c r="C5" s="26">
        <f>E13</f>
        <v>44651</v>
      </c>
      <c r="D5" s="13" t="s">
        <v>318</v>
      </c>
    </row>
    <row r="6" spans="2:54" ht="15.6" x14ac:dyDescent="0.3">
      <c r="B6" s="23" t="s">
        <v>240</v>
      </c>
      <c r="C6" s="27">
        <v>3</v>
      </c>
      <c r="D6" s="13" t="s">
        <v>320</v>
      </c>
    </row>
    <row r="7" spans="2:54" ht="15.6" x14ac:dyDescent="0.3">
      <c r="B7" s="23" t="s">
        <v>241</v>
      </c>
      <c r="C7" s="27" t="s">
        <v>244</v>
      </c>
      <c r="D7" s="14" t="s">
        <v>319</v>
      </c>
    </row>
    <row r="8" spans="2:54" ht="15.6" x14ac:dyDescent="0.3">
      <c r="B8" s="23" t="s">
        <v>246</v>
      </c>
      <c r="C8" s="24" t="str">
        <f>_xll.ECONOMATICA($C$2,"Fin Statement Currency")</f>
        <v>Real</v>
      </c>
      <c r="D8" s="13" t="s">
        <v>318</v>
      </c>
    </row>
    <row r="9" spans="2:54" ht="15.6" x14ac:dyDescent="0.3">
      <c r="B9" s="23" t="s">
        <v>245</v>
      </c>
      <c r="C9" s="28" t="s">
        <v>16</v>
      </c>
      <c r="D9" s="14" t="s">
        <v>321</v>
      </c>
    </row>
    <row r="10" spans="2:54" ht="15.6" x14ac:dyDescent="0.3">
      <c r="B10" s="29" t="s">
        <v>242</v>
      </c>
      <c r="C10" s="30" t="s">
        <v>268</v>
      </c>
      <c r="D10" s="14" t="s">
        <v>322</v>
      </c>
      <c r="E10" s="1"/>
      <c r="F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</row>
    <row r="11" spans="2:54" x14ac:dyDescent="0.3">
      <c r="B11" s="19"/>
      <c r="C11" s="20"/>
      <c r="D11" s="14"/>
      <c r="E11" s="1"/>
      <c r="F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</row>
    <row r="12" spans="2:54" ht="16.2" thickBot="1" x14ac:dyDescent="0.35">
      <c r="B12" s="31"/>
      <c r="C12" s="31"/>
      <c r="D12" s="31"/>
      <c r="E12" s="34" t="str">
        <f>IF($C$6&gt;0,C$10,"")</f>
        <v>3M</v>
      </c>
      <c r="F12" s="34" t="str">
        <f>IF($C$6&gt;0,C$10,"")</f>
        <v>3M</v>
      </c>
      <c r="G12" s="34" t="str">
        <f>IF($C$6&gt;0,C$10,"")</f>
        <v>3M</v>
      </c>
      <c r="H12" s="34" t="str">
        <f>IF($C$6&gt;0,C$10,"")</f>
        <v>3M</v>
      </c>
      <c r="I12" s="44" t="str">
        <f>IF($C$6&gt;0,"12M","")</f>
        <v>12M</v>
      </c>
      <c r="J12" s="34" t="str">
        <f>IF($C$6&gt;1,C$10,"")</f>
        <v>3M</v>
      </c>
      <c r="K12" s="34" t="str">
        <f>IF($C$6&gt;1,C$10,"")</f>
        <v>3M</v>
      </c>
      <c r="L12" s="34" t="str">
        <f>IF($C$6&gt;1,C$10,"")</f>
        <v>3M</v>
      </c>
      <c r="M12" s="34" t="str">
        <f>IF($C$6&gt;1,C$10,"")</f>
        <v>3M</v>
      </c>
      <c r="N12" s="44" t="str">
        <f>IF($C$6&gt;1,"12M","")</f>
        <v>12M</v>
      </c>
      <c r="O12" s="34" t="str">
        <f>IF($C$6&gt;2,C$10,"")</f>
        <v>3M</v>
      </c>
      <c r="P12" s="34" t="str">
        <f>IF($C$6&gt;2,C$10,"")</f>
        <v>3M</v>
      </c>
      <c r="Q12" s="34" t="str">
        <f>IF($C$6&gt;2,C$10,"")</f>
        <v>3M</v>
      </c>
      <c r="R12" s="34" t="str">
        <f>IF($C$6&gt;2,C$10,"")</f>
        <v>3M</v>
      </c>
      <c r="S12" s="44" t="str">
        <f>IF($C$6&gt;2,"12M","")</f>
        <v>12M</v>
      </c>
      <c r="T12" s="34" t="str">
        <f>IF($C$6&gt;3,C$10,"")</f>
        <v/>
      </c>
      <c r="U12" s="34" t="str">
        <f>IF($C$6&gt;3,C$10,"")</f>
        <v/>
      </c>
      <c r="V12" s="34" t="str">
        <f>IF($C$6&gt;3,C$10,"")</f>
        <v/>
      </c>
      <c r="W12" s="34" t="str">
        <f>IF($C$6&gt;3,C$10,"")</f>
        <v/>
      </c>
      <c r="X12" s="44" t="str">
        <f>IF($C$6&gt;3,"12M","")</f>
        <v/>
      </c>
      <c r="Y12" s="34" t="str">
        <f>IF($C$6&gt;4,C$10,"")</f>
        <v/>
      </c>
      <c r="Z12" s="34" t="str">
        <f>IF($C$6&gt;4,C$10,"")</f>
        <v/>
      </c>
      <c r="AA12" s="34" t="str">
        <f>IF($C$6&gt;4,C$10,"")</f>
        <v/>
      </c>
      <c r="AB12" s="34" t="str">
        <f>IF($C$6&gt;4,C$10,"")</f>
        <v/>
      </c>
      <c r="AC12" s="44" t="str">
        <f>IF($C$6&gt;4,"12M","")</f>
        <v/>
      </c>
      <c r="AD12" s="34" t="str">
        <f>IF($C$6&gt;5,C$10,"")</f>
        <v/>
      </c>
      <c r="AE12" s="34" t="str">
        <f>IF($C$6&gt;5,C$10,"")</f>
        <v/>
      </c>
      <c r="AF12" s="34" t="str">
        <f>IF($C$6&gt;5,C$10,"")</f>
        <v/>
      </c>
      <c r="AG12" s="34" t="str">
        <f>IF($C$6&gt;5,C$10,"")</f>
        <v/>
      </c>
      <c r="AH12" s="44" t="str">
        <f>IF($C$6&gt;5,"12M","")</f>
        <v/>
      </c>
      <c r="AI12" s="34" t="str">
        <f>IF($C$6&gt;6,C$10,"")</f>
        <v/>
      </c>
      <c r="AJ12" s="34" t="str">
        <f>IF($C$6&gt;6,C$10,"")</f>
        <v/>
      </c>
      <c r="AK12" s="34" t="str">
        <f>IF($C$6&gt;6,C$10,"")</f>
        <v/>
      </c>
      <c r="AL12" s="34" t="str">
        <f>IF($C$6&gt;6,C$10,"")</f>
        <v/>
      </c>
      <c r="AM12" s="44" t="str">
        <f>IF($C$6&gt;6,"12M","")</f>
        <v/>
      </c>
      <c r="AN12" s="34" t="str">
        <f>IF($C$6&gt;7,C$10,"")</f>
        <v/>
      </c>
      <c r="AO12" s="34" t="str">
        <f>IF($C$6&gt;7,C$10,"")</f>
        <v/>
      </c>
      <c r="AP12" s="34" t="str">
        <f>IF($C$6&gt;7,C$10,"")</f>
        <v/>
      </c>
      <c r="AQ12" s="34" t="str">
        <f>IF($C$6&gt;7,C$10,"")</f>
        <v/>
      </c>
      <c r="AR12" s="44" t="str">
        <f>IF($C$6&gt;7,"12M","")</f>
        <v/>
      </c>
      <c r="AS12" s="34" t="str">
        <f>IF($C$6&gt;8,C$10,"")</f>
        <v/>
      </c>
      <c r="AT12" s="34" t="str">
        <f>IF($C$6&gt;8,C$10,"")</f>
        <v/>
      </c>
      <c r="AU12" s="34" t="str">
        <f>IF($C$6&gt;8,C$10,"")</f>
        <v/>
      </c>
      <c r="AV12" s="34" t="str">
        <f>IF($C$6&gt;8,C$10,"")</f>
        <v/>
      </c>
      <c r="AW12" s="44" t="str">
        <f>IF($C$6&gt;8,"12M","")</f>
        <v/>
      </c>
      <c r="AX12" s="34" t="str">
        <f>IF($C$6&gt;9,C$10,"")</f>
        <v/>
      </c>
      <c r="AY12" s="34" t="str">
        <f>IF($C$6&gt;9,C$10,"")</f>
        <v/>
      </c>
      <c r="AZ12" s="34" t="str">
        <f>IF($C$6&gt;9,C$10,"")</f>
        <v/>
      </c>
      <c r="BA12" s="34" t="str">
        <f>IF($C$6&gt;9,C$10,"")</f>
        <v/>
      </c>
      <c r="BB12" s="44" t="str">
        <f>IF($C$6&gt;9,"12M","")</f>
        <v/>
      </c>
    </row>
    <row r="13" spans="2:54" ht="16.8" thickTop="1" thickBot="1" x14ac:dyDescent="0.35">
      <c r="B13" s="31"/>
      <c r="C13" s="31"/>
      <c r="D13" s="31"/>
      <c r="E13" s="35">
        <f>IF($C$6&gt;0,DATE(YEAR($C$4)-($C$6-1),3,31),"")</f>
        <v>44651</v>
      </c>
      <c r="F13" s="35">
        <f>IF($C$6&gt;0,DATE(YEAR($C$4)-($C$6-1),6,30),"")</f>
        <v>44742</v>
      </c>
      <c r="G13" s="35">
        <f>IF($C$6&gt;0,DATE(YEAR($C$4)-($C$6-1),9,30),"")</f>
        <v>44834</v>
      </c>
      <c r="H13" s="35">
        <f>IF($C$6&gt;0,DATE(YEAR($C$4)-($C$6-1),12,31),"")</f>
        <v>44926</v>
      </c>
      <c r="I13" s="45">
        <f>IF($C$6&gt;0,DATE(YEAR($C$4)-($C$6-1),12,31),"")</f>
        <v>44926</v>
      </c>
      <c r="J13" s="35">
        <f>IF($C$6&gt;1,DATE(YEAR($C$4)-($C$6-2),3,31),"")</f>
        <v>45016</v>
      </c>
      <c r="K13" s="35">
        <f>IF($C$6&gt;1,DATE(YEAR($C$4)-($C$6-2),6,30),"")</f>
        <v>45107</v>
      </c>
      <c r="L13" s="35">
        <f>IF($C$6&gt;1,DATE(YEAR($C$4)-($C$6-2),9,30),"")</f>
        <v>45199</v>
      </c>
      <c r="M13" s="35">
        <f>IF($C$6&gt;1,DATE(YEAR($C$4)-($C$6-2),12,31),"")</f>
        <v>45291</v>
      </c>
      <c r="N13" s="45">
        <f>IF($C$6&gt;1,DATE(YEAR($C$4)-($C$6-2),12,31),"")</f>
        <v>45291</v>
      </c>
      <c r="O13" s="35">
        <f>IF($C$6&gt;2,DATE(YEAR($C$4)-($C$6-3),3,31),"")</f>
        <v>45382</v>
      </c>
      <c r="P13" s="35">
        <f>IF($C$6&gt;2,DATE(YEAR($C$4)-($C$6-3),6,30),"")</f>
        <v>45473</v>
      </c>
      <c r="Q13" s="35">
        <f>IF($C$6&gt;2,DATE(YEAR($C$4)-($C$6-3),9,30),"")</f>
        <v>45565</v>
      </c>
      <c r="R13" s="35">
        <f>IF($C$6&gt;2,DATE(YEAR($C$4)-($C$6-3),12,31),"")</f>
        <v>45657</v>
      </c>
      <c r="S13" s="45">
        <f>IF($C$6&gt;2,DATE(YEAR($C$4)-($C$6-3),12,31),"")</f>
        <v>45657</v>
      </c>
      <c r="T13" s="35" t="str">
        <f>IF($C$6&gt;3,DATE(YEAR($C$4)-($C$6-4),3,31),"")</f>
        <v/>
      </c>
      <c r="U13" s="35" t="str">
        <f>IF($C$6&gt;3,DATE(YEAR($C$4)-($C$6-4),6,30),"")</f>
        <v/>
      </c>
      <c r="V13" s="35" t="str">
        <f>IF($C$6&gt;3,DATE(YEAR($C$4)-($C$6-4),9,30),"")</f>
        <v/>
      </c>
      <c r="W13" s="35" t="str">
        <f>IF($C$6&gt;3,DATE(YEAR($C$4)-($C$6-4),12,31),"")</f>
        <v/>
      </c>
      <c r="X13" s="45" t="str">
        <f>IF($C$6&gt;3,DATE(YEAR($C$4)-($C$6-4),12,31),"")</f>
        <v/>
      </c>
      <c r="Y13" s="35" t="str">
        <f>IF($C$6&gt;4,DATE(YEAR($C$4)-($C$6-5),3,31),"")</f>
        <v/>
      </c>
      <c r="Z13" s="35" t="str">
        <f>IF($C$6&gt;4,DATE(YEAR($C$4)-($C$6-5),6,30),"")</f>
        <v/>
      </c>
      <c r="AA13" s="35" t="str">
        <f>IF($C$6&gt;4,DATE(YEAR($C$4)-($C$6-5),9,30),"")</f>
        <v/>
      </c>
      <c r="AB13" s="35" t="str">
        <f>IF($C$6&gt;4,DATE(YEAR($C$4)-($C$6-5),12,31),"")</f>
        <v/>
      </c>
      <c r="AC13" s="45" t="str">
        <f>IF($C$6&gt;4,DATE(YEAR($C$4)-($C$6-5),12,31),"")</f>
        <v/>
      </c>
      <c r="AD13" s="35" t="str">
        <f>IF($C$6&gt;5,DATE(YEAR($C$4)-($C$6-6),3,31),"")</f>
        <v/>
      </c>
      <c r="AE13" s="35" t="str">
        <f>IF($C$6&gt;5,DATE(YEAR($C$4)-($C$6-6),6,30),"")</f>
        <v/>
      </c>
      <c r="AF13" s="35" t="str">
        <f>IF($C$6&gt;5,DATE(YEAR($C$4)-($C$6-6),9,30),"")</f>
        <v/>
      </c>
      <c r="AG13" s="35" t="str">
        <f>IF($C$6&gt;5,DATE(YEAR($C$4)-($C$6-6),12,31),"")</f>
        <v/>
      </c>
      <c r="AH13" s="45" t="str">
        <f>IF($C$6&gt;5,DATE(YEAR($C$4)-($C$6-6),12,31),"")</f>
        <v/>
      </c>
      <c r="AI13" s="35" t="str">
        <f>IF($C$6&gt;6,DATE(YEAR($C$4)-($C$6-7),3,31),"")</f>
        <v/>
      </c>
      <c r="AJ13" s="35" t="str">
        <f>IF($C$6&gt;6,DATE(YEAR($C$4)-($C$6-7),6,30),"")</f>
        <v/>
      </c>
      <c r="AK13" s="35" t="str">
        <f>IF($C$6&gt;6,DATE(YEAR($C$4)-($C$6-7),9,30),"")</f>
        <v/>
      </c>
      <c r="AL13" s="35" t="str">
        <f>IF($C$6&gt;6,DATE(YEAR($C$4)-($C$6-7),12,31),"")</f>
        <v/>
      </c>
      <c r="AM13" s="45" t="str">
        <f>IF($C$6&gt;6,DATE(YEAR($C$4)-($C$6-7),12,31),"")</f>
        <v/>
      </c>
      <c r="AN13" s="35" t="str">
        <f>IF($C$6&gt;7,DATE(YEAR($C$4)-($C$6-8),3,31),"")</f>
        <v/>
      </c>
      <c r="AO13" s="35" t="str">
        <f>IF($C$6&gt;7,DATE(YEAR($C$4)-($C$6-8),6,30),"")</f>
        <v/>
      </c>
      <c r="AP13" s="35" t="str">
        <f>IF($C$6&gt;7,DATE(YEAR($C$4)-($C$6-8),9,30),"")</f>
        <v/>
      </c>
      <c r="AQ13" s="35" t="str">
        <f>IF($C$6&gt;7,DATE(YEAR($C$4)-($C$6-8),12,31),"")</f>
        <v/>
      </c>
      <c r="AR13" s="45" t="str">
        <f>IF($C$6&gt;7,DATE(YEAR($C$4)-($C$6-8),12,31),"")</f>
        <v/>
      </c>
      <c r="AS13" s="35" t="str">
        <f>IF($C$6&gt;8,DATE(YEAR($C$4)-($C$6-9),3,31),"")</f>
        <v/>
      </c>
      <c r="AT13" s="35" t="str">
        <f>IF($C$6&gt;8,DATE(YEAR($C$4)-($C$6-9),6,30),"")</f>
        <v/>
      </c>
      <c r="AU13" s="35" t="str">
        <f>IF($C$6&gt;8,DATE(YEAR($C$4)-($C$6-9),9,30),"")</f>
        <v/>
      </c>
      <c r="AV13" s="35" t="str">
        <f>IF($C$6&gt;8,DATE(YEAR($C$4)-($C$6-9),12,31),"")</f>
        <v/>
      </c>
      <c r="AW13" s="45" t="str">
        <f>IF($C$6&gt;8,DATE(YEAR($C$4)-($C$6-9),12,31),"")</f>
        <v/>
      </c>
      <c r="AX13" s="35" t="str">
        <f>IF($C$6&gt;9,DATE(YEAR($C$4)-($C$6-10),3,31),"")</f>
        <v/>
      </c>
      <c r="AY13" s="35" t="str">
        <f>IF($C$6&gt;9,DATE(YEAR($C$4)-($C$6-10),6,30),"")</f>
        <v/>
      </c>
      <c r="AZ13" s="35" t="str">
        <f>IF($C$6&gt;9,DATE(YEAR($C$4)-($C$6-10),9,30),"")</f>
        <v/>
      </c>
      <c r="BA13" s="35" t="str">
        <f>IF($C$6&gt;9,DATE(YEAR($C$4)-($C$6-10),12,31),"")</f>
        <v/>
      </c>
      <c r="BB13" s="45" t="str">
        <f>IF($C$6&gt;9,DATE(YEAR($C$4)-($C$6-10),12,31),"")</f>
        <v/>
      </c>
    </row>
    <row r="14" spans="2:54" ht="16.8" thickTop="1" thickBot="1" x14ac:dyDescent="0.35">
      <c r="B14" s="32"/>
      <c r="C14" s="32"/>
      <c r="D14" s="33"/>
      <c r="E14" s="36" t="str">
        <f>IF(E13="","","Q"&amp;MONTH(E13)/3)</f>
        <v>Q1</v>
      </c>
      <c r="F14" s="36" t="str">
        <f>IF(F13="","","Q"&amp;MONTH(F13)/3)</f>
        <v>Q2</v>
      </c>
      <c r="G14" s="36" t="str">
        <f>IF(G13="","","Q"&amp;MONTH(G13)/3)</f>
        <v>Q3</v>
      </c>
      <c r="H14" s="36" t="str">
        <f>IF(H13="","","Q"&amp;MONTH(H13)/3)</f>
        <v>Q4</v>
      </c>
      <c r="I14" s="46" t="str">
        <f>IF(I13="","","Y"&amp;YEAR(I13))</f>
        <v>Y2022</v>
      </c>
      <c r="J14" s="36" t="str">
        <f>IF(J13="","","Q"&amp;MONTH(J13)/3)</f>
        <v>Q1</v>
      </c>
      <c r="K14" s="36" t="str">
        <f>IF(K13="","","Q"&amp;MONTH(K13)/3)</f>
        <v>Q2</v>
      </c>
      <c r="L14" s="36" t="str">
        <f>IF(L13="","","Q"&amp;MONTH(L13)/3)</f>
        <v>Q3</v>
      </c>
      <c r="M14" s="36" t="str">
        <f>IF(M13="","","Q"&amp;MONTH(M13)/3)</f>
        <v>Q4</v>
      </c>
      <c r="N14" s="46" t="str">
        <f>IF(N13="","","Y"&amp;YEAR(N13))</f>
        <v>Y2023</v>
      </c>
      <c r="O14" s="36" t="str">
        <f>IF(O13="","","Q"&amp;MONTH(O13)/3)</f>
        <v>Q1</v>
      </c>
      <c r="P14" s="36" t="str">
        <f>IF(P13="","","Q"&amp;MONTH(P13)/3)</f>
        <v>Q2</v>
      </c>
      <c r="Q14" s="36" t="str">
        <f>IF(Q13="","","Q"&amp;MONTH(Q13)/3)</f>
        <v>Q3</v>
      </c>
      <c r="R14" s="36" t="str">
        <f>IF(R13="","","Q"&amp;MONTH(R13)/3)</f>
        <v>Q4</v>
      </c>
      <c r="S14" s="46" t="str">
        <f>IF(S13="","","Y"&amp;YEAR(S13))</f>
        <v>Y2024</v>
      </c>
      <c r="T14" s="36" t="str">
        <f>IF(T13="","","Q"&amp;MONTH(T13)/3)</f>
        <v/>
      </c>
      <c r="U14" s="36" t="str">
        <f>IF(U13="","","Q"&amp;MONTH(U13)/3)</f>
        <v/>
      </c>
      <c r="V14" s="36" t="str">
        <f>IF(V13="","","Q"&amp;MONTH(V13)/3)</f>
        <v/>
      </c>
      <c r="W14" s="36" t="str">
        <f>IF(W13="","","Q"&amp;MONTH(W13)/3)</f>
        <v/>
      </c>
      <c r="X14" s="46" t="str">
        <f>IF(X13="","","Y"&amp;YEAR(X13))</f>
        <v/>
      </c>
      <c r="Y14" s="36" t="str">
        <f>IF(Y13="","","Q"&amp;MONTH(Y13)/3)</f>
        <v/>
      </c>
      <c r="Z14" s="36" t="str">
        <f>IF(Z13="","","Q"&amp;MONTH(Z13)/3)</f>
        <v/>
      </c>
      <c r="AA14" s="36" t="str">
        <f>IF(AA13="","","Q"&amp;MONTH(AA13)/3)</f>
        <v/>
      </c>
      <c r="AB14" s="36" t="str">
        <f>IF(AB13="","","Q"&amp;MONTH(AB13)/3)</f>
        <v/>
      </c>
      <c r="AC14" s="46" t="str">
        <f>IF(AC13="","","Y"&amp;YEAR(AC13))</f>
        <v/>
      </c>
      <c r="AD14" s="36" t="str">
        <f>IF(AD13="","","Q"&amp;MONTH(AD13)/3)</f>
        <v/>
      </c>
      <c r="AE14" s="36" t="str">
        <f>IF(AE13="","","Q"&amp;MONTH(AE13)/3)</f>
        <v/>
      </c>
      <c r="AF14" s="36" t="str">
        <f>IF(AF13="","","Q"&amp;MONTH(AF13)/3)</f>
        <v/>
      </c>
      <c r="AG14" s="36" t="str">
        <f>IF(AG13="","","Q"&amp;MONTH(AG13)/3)</f>
        <v/>
      </c>
      <c r="AH14" s="46" t="str">
        <f>IF(AH13="","","Y"&amp;YEAR(AH13))</f>
        <v/>
      </c>
      <c r="AI14" s="36" t="str">
        <f>IF(AI13="","","Q"&amp;MONTH(AI13)/3)</f>
        <v/>
      </c>
      <c r="AJ14" s="36" t="str">
        <f>IF(AJ13="","","Q"&amp;MONTH(AJ13)/3)</f>
        <v/>
      </c>
      <c r="AK14" s="36" t="str">
        <f>IF(AK13="","","Q"&amp;MONTH(AK13)/3)</f>
        <v/>
      </c>
      <c r="AL14" s="36" t="str">
        <f>IF(AL13="","","Q"&amp;MONTH(AL13)/3)</f>
        <v/>
      </c>
      <c r="AM14" s="46" t="str">
        <f>IF(AM13="","","Y"&amp;YEAR(AM13))</f>
        <v/>
      </c>
      <c r="AN14" s="36" t="str">
        <f>IF(AN13="","","Q"&amp;MONTH(AN13)/3)</f>
        <v/>
      </c>
      <c r="AO14" s="36" t="str">
        <f>IF(AO13="","","Q"&amp;MONTH(AO13)/3)</f>
        <v/>
      </c>
      <c r="AP14" s="36" t="str">
        <f>IF(AP13="","","Q"&amp;MONTH(AP13)/3)</f>
        <v/>
      </c>
      <c r="AQ14" s="36" t="str">
        <f>IF(AQ13="","","Q"&amp;MONTH(AQ13)/3)</f>
        <v/>
      </c>
      <c r="AR14" s="46" t="str">
        <f>IF(AR13="","","Y"&amp;YEAR(AR13))</f>
        <v/>
      </c>
      <c r="AS14" s="36" t="str">
        <f>IF(AS13="","","Q"&amp;MONTH(AS13)/3)</f>
        <v/>
      </c>
      <c r="AT14" s="36" t="str">
        <f>IF(AT13="","","Q"&amp;MONTH(AT13)/3)</f>
        <v/>
      </c>
      <c r="AU14" s="36" t="str">
        <f>IF(AU13="","","Q"&amp;MONTH(AU13)/3)</f>
        <v/>
      </c>
      <c r="AV14" s="36" t="str">
        <f>IF(AV13="","","Q"&amp;MONTH(AV13)/3)</f>
        <v/>
      </c>
      <c r="AW14" s="46" t="str">
        <f>IF(AW13="","","Y"&amp;YEAR(AW13))</f>
        <v/>
      </c>
      <c r="AX14" s="36" t="str">
        <f>IF(AX13="","","Q"&amp;MONTH(AX13)/3)</f>
        <v/>
      </c>
      <c r="AY14" s="36" t="str">
        <f>IF(AY13="","","Q"&amp;MONTH(AY13)/3)</f>
        <v/>
      </c>
      <c r="AZ14" s="36" t="str">
        <f>IF(AZ13="","","Q"&amp;MONTH(AZ13)/3)</f>
        <v/>
      </c>
      <c r="BA14" s="36" t="str">
        <f>IF(BA13="","","Q"&amp;MONTH(BA13)/3)</f>
        <v/>
      </c>
      <c r="BB14" s="46" t="str">
        <f>IF(BB13="","","Y"&amp;YEAR(BB13))</f>
        <v/>
      </c>
    </row>
    <row r="15" spans="2:54" ht="32.4" thickTop="1" thickBot="1" x14ac:dyDescent="0.35">
      <c r="B15" s="37" t="s">
        <v>236</v>
      </c>
      <c r="C15" s="38" t="s">
        <v>237</v>
      </c>
      <c r="D15" s="38" t="s">
        <v>238</v>
      </c>
      <c r="E15" s="39" t="str">
        <f>IFERROR(IF(OR(E$13="",E$13&gt;$C$4),"",HYPERLINK(_xll.ECONOMATICA($C$2,"LinkFENotes",,E$13),"Notas Explicativas: Clique Aqui")),"")</f>
        <v>Notas Explicativas: Clique Aqui</v>
      </c>
      <c r="F15" s="39" t="str">
        <f>IFERROR(IF(OR(F$13="",F$13&gt;$C$4),"",HYPERLINK(_xll.ECONOMATICA($C$2,"LinkFENotes",,F$13),"Notas Explicativas: Clique Aqui")),"")</f>
        <v>Notas Explicativas: Clique Aqui</v>
      </c>
      <c r="G15" s="39" t="str">
        <f>IFERROR(IF(OR(G$13="",G$13&gt;$C$4),"",HYPERLINK(_xll.ECONOMATICA($C$2,"LinkFENotes",,G$13),"Notas Explicativas: Clique Aqui")),"")</f>
        <v>Notas Explicativas: Clique Aqui</v>
      </c>
      <c r="H15" s="39" t="str">
        <f>IFERROR(IF(OR(H$13="",H$13&gt;$C$4),"",HYPERLINK(_xll.ECONOMATICA($C$2,"LinkFENotes",,H$13),"Notas Explicativas: Clique Aqui")),"")</f>
        <v>Notas Explicativas: Clique Aqui</v>
      </c>
      <c r="I15" s="47" t="str">
        <f>IFERROR(IF(OR(I$13="",I$13&gt;$C$4),"",HYPERLINK(_xll.ECONOMATICA($C$2,"LinkFENotes",,I$13),"Notas Explicativas: Clique Aqui")),"")</f>
        <v>Notas Explicativas: Clique Aqui</v>
      </c>
      <c r="J15" s="39" t="str">
        <f>IFERROR(IF(OR(J$13="",J$13&gt;$C$4),"",HYPERLINK(_xll.ECONOMATICA($C$2,"LinkFENotes",,J$13),"Notas Explicativas: Clique Aqui")),"")</f>
        <v>Notas Explicativas: Clique Aqui</v>
      </c>
      <c r="K15" s="39" t="str">
        <f>IFERROR(IF(OR(K$13="",K$13&gt;$C$4),"",HYPERLINK(_xll.ECONOMATICA($C$2,"LinkFENotes",,K$13),"Notas Explicativas: Clique Aqui")),"")</f>
        <v>Notas Explicativas: Clique Aqui</v>
      </c>
      <c r="L15" s="39" t="str">
        <f>IFERROR(IF(OR(L$13="",L$13&gt;$C$4),"",HYPERLINK(_xll.ECONOMATICA($C$2,"LinkFENotes",,L$13),"Notas Explicativas: Clique Aqui")),"")</f>
        <v>Notas Explicativas: Clique Aqui</v>
      </c>
      <c r="M15" s="39" t="str">
        <f>IFERROR(IF(OR(M$13="",M$13&gt;$C$4),"",HYPERLINK(_xll.ECONOMATICA($C$2,"LinkFENotes",,M$13),"Notas Explicativas: Clique Aqui")),"")</f>
        <v>Notas Explicativas: Clique Aqui</v>
      </c>
      <c r="N15" s="47" t="str">
        <f>IFERROR(IF(OR(N$13="",N$13&gt;$C$4),"",HYPERLINK(_xll.ECONOMATICA($C$2,"LinkFENotes",,N$13),"Notas Explicativas: Clique Aqui")),"")</f>
        <v>Notas Explicativas: Clique Aqui</v>
      </c>
      <c r="O15" s="39" t="str">
        <f>IFERROR(IF(OR(O$13="",O$13&gt;$C$4),"",HYPERLINK(_xll.ECONOMATICA($C$2,"LinkFENotes",,O$13),"Notas Explicativas: Clique Aqui")),"")</f>
        <v>Notas Explicativas: Clique Aqui</v>
      </c>
      <c r="P15" s="39" t="str">
        <f>IFERROR(IF(OR(P$13="",P$13&gt;$C$4),"",HYPERLINK(_xll.ECONOMATICA($C$2,"LinkFENotes",,P$13),"Notas Explicativas: Clique Aqui")),"")</f>
        <v>Notas Explicativas: Clique Aqui</v>
      </c>
      <c r="Q15" s="39" t="str">
        <f>IFERROR(IF(OR(Q$13="",Q$13&gt;$C$4),"",HYPERLINK(_xll.ECONOMATICA($C$2,"LinkFENotes",,Q$13),"Notas Explicativas: Clique Aqui")),"")</f>
        <v/>
      </c>
      <c r="R15" s="39" t="str">
        <f>IFERROR(IF(OR(R$13="",R$13&gt;$C$4),"",HYPERLINK(_xll.ECONOMATICA($C$2,"LinkFENotes",,R$13),"Notas Explicativas: Clique Aqui")),"")</f>
        <v/>
      </c>
      <c r="S15" s="47" t="str">
        <f>IFERROR(IF(OR(S$13="",S$13&gt;$C$4),"",HYPERLINK(_xll.ECONOMATICA($C$2,"LinkFENotes",,S$13),"Notas Explicativas: Clique Aqui")),"")</f>
        <v/>
      </c>
      <c r="T15" s="39" t="str">
        <f>IFERROR(IF(OR(T$13="",T$13&gt;$C$4),"",HYPERLINK(_xll.ECONOMATICA($C$2,"LinkFENotes",,T$13),"Notas Explicativas: Clique Aqui")),"")</f>
        <v/>
      </c>
      <c r="U15" s="39" t="str">
        <f>IFERROR(IF(OR(U$13="",U$13&gt;$C$4),"",HYPERLINK(_xll.ECONOMATICA($C$2,"LinkFENotes",,U$13),"Notas Explicativas: Clique Aqui")),"")</f>
        <v/>
      </c>
      <c r="V15" s="39" t="str">
        <f>IFERROR(IF(OR(V$13="",V$13&gt;$C$4),"",HYPERLINK(_xll.ECONOMATICA($C$2,"LinkFENotes",,V$13),"Notas Explicativas: Clique Aqui")),"")</f>
        <v/>
      </c>
      <c r="W15" s="39" t="str">
        <f>IFERROR(IF(OR(W$13="",W$13&gt;$C$4),"",HYPERLINK(_xll.ECONOMATICA($C$2,"LinkFENotes",,W$13),"Notas Explicativas: Clique Aqui")),"")</f>
        <v/>
      </c>
      <c r="X15" s="47" t="str">
        <f>IFERROR(IF(OR(X$13="",X$13&gt;$C$4),"",HYPERLINK(_xll.ECONOMATICA($C$2,"LinkFENotes",,X$13),"Notas Explicativas: Clique Aqui")),"")</f>
        <v/>
      </c>
      <c r="Y15" s="39" t="str">
        <f>IFERROR(IF(OR(Y$13="",Y$13&gt;$C$4),"",HYPERLINK(_xll.ECONOMATICA($C$2,"LinkFENotes",,Y$13),"Notas Explicativas: Clique Aqui")),"")</f>
        <v/>
      </c>
      <c r="Z15" s="39" t="str">
        <f>IFERROR(IF(OR(Z$13="",Z$13&gt;$C$4),"",HYPERLINK(_xll.ECONOMATICA($C$2,"LinkFENotes",,Z$13),"Notas Explicativas: Clique Aqui")),"")</f>
        <v/>
      </c>
      <c r="AA15" s="39" t="str">
        <f>IFERROR(IF(OR(AA$13="",AA$13&gt;$C$4),"",HYPERLINK(_xll.ECONOMATICA($C$2,"LinkFENotes",,AA$13),"Notas Explicativas: Clique Aqui")),"")</f>
        <v/>
      </c>
      <c r="AB15" s="39" t="str">
        <f>IFERROR(IF(OR(AB$13="",AB$13&gt;$C$4),"",HYPERLINK(_xll.ECONOMATICA($C$2,"LinkFENotes",,AB$13),"Notas Explicativas: Clique Aqui")),"")</f>
        <v/>
      </c>
      <c r="AC15" s="47" t="str">
        <f>IFERROR(IF(OR(AC$13="",AC$13&gt;$C$4),"",HYPERLINK(_xll.ECONOMATICA($C$2,"LinkFENotes",,AC$13),"Notas Explicativas: Clique Aqui")),"")</f>
        <v/>
      </c>
      <c r="AD15" s="39" t="str">
        <f>IFERROR(IF(OR(AD$13="",AD$13&gt;$C$4),"",HYPERLINK(_xll.ECONOMATICA($C$2,"LinkFENotes",,AD$13),"Notas Explicativas: Clique Aqui")),"")</f>
        <v/>
      </c>
      <c r="AE15" s="39" t="str">
        <f>IFERROR(IF(OR(AE$13="",AE$13&gt;$C$4),"",HYPERLINK(_xll.ECONOMATICA($C$2,"LinkFENotes",,AE$13),"Notas Explicativas: Clique Aqui")),"")</f>
        <v/>
      </c>
      <c r="AF15" s="39" t="str">
        <f>IFERROR(IF(OR(AF$13="",AF$13&gt;$C$4),"",HYPERLINK(_xll.ECONOMATICA($C$2,"LinkFENotes",,AF$13),"Notas Explicativas: Clique Aqui")),"")</f>
        <v/>
      </c>
      <c r="AG15" s="39" t="str">
        <f>IFERROR(IF(OR(AG$13="",AG$13&gt;$C$4),"",HYPERLINK(_xll.ECONOMATICA($C$2,"LinkFENotes",,AG$13),"Notas Explicativas: Clique Aqui")),"")</f>
        <v/>
      </c>
      <c r="AH15" s="47" t="str">
        <f>IFERROR(IF(OR(AH$13="",AH$13&gt;$C$4),"",HYPERLINK(_xll.ECONOMATICA($C$2,"LinkFENotes",,AH$13),"Notas Explicativas: Clique Aqui")),"")</f>
        <v/>
      </c>
      <c r="AI15" s="39" t="str">
        <f>IFERROR(IF(OR(AI$13="",AI$13&gt;$C$4),"",HYPERLINK(_xll.ECONOMATICA($C$2,"LinkFENotes",,AI$13),"Notas Explicativas: Clique Aqui")),"")</f>
        <v/>
      </c>
      <c r="AJ15" s="39" t="str">
        <f>IFERROR(IF(OR(AJ$13="",AJ$13&gt;$C$4),"",HYPERLINK(_xll.ECONOMATICA($C$2,"LinkFENotes",,AJ$13),"Notas Explicativas: Clique Aqui")),"")</f>
        <v/>
      </c>
      <c r="AK15" s="39" t="str">
        <f>IFERROR(IF(OR(AK$13="",AK$13&gt;$C$4),"",HYPERLINK(_xll.ECONOMATICA($C$2,"LinkFENotes",,AK$13),"Notas Explicativas: Clique Aqui")),"")</f>
        <v/>
      </c>
      <c r="AL15" s="39" t="str">
        <f>IFERROR(IF(OR(AL$13="",AL$13&gt;$C$4),"",HYPERLINK(_xll.ECONOMATICA($C$2,"LinkFENotes",,AL$13),"Notas Explicativas: Clique Aqui")),"")</f>
        <v/>
      </c>
      <c r="AM15" s="47" t="str">
        <f>IFERROR(IF(OR(AM$13="",AM$13&gt;$C$4),"",HYPERLINK(_xll.ECONOMATICA($C$2,"LinkFENotes",,AM$13),"Notas Explicativas: Clique Aqui")),"")</f>
        <v/>
      </c>
      <c r="AN15" s="39" t="str">
        <f>IFERROR(IF(OR(AN$13="",AN$13&gt;$C$4),"",HYPERLINK(_xll.ECONOMATICA($C$2,"LinkFENotes",,AN$13),"Notas Explicativas: Clique Aqui")),"")</f>
        <v/>
      </c>
      <c r="AO15" s="39" t="str">
        <f>IFERROR(IF(OR(AO$13="",AO$13&gt;$C$4),"",HYPERLINK(_xll.ECONOMATICA($C$2,"LinkFENotes",,AO$13),"Notas Explicativas: Clique Aqui")),"")</f>
        <v/>
      </c>
      <c r="AP15" s="39" t="str">
        <f>IFERROR(IF(OR(AP$13="",AP$13&gt;$C$4),"",HYPERLINK(_xll.ECONOMATICA($C$2,"LinkFENotes",,AP$13),"Notas Explicativas: Clique Aqui")),"")</f>
        <v/>
      </c>
      <c r="AQ15" s="39" t="str">
        <f>IFERROR(IF(OR(AQ$13="",AQ$13&gt;$C$4),"",HYPERLINK(_xll.ECONOMATICA($C$2,"LinkFENotes",,AQ$13),"Notas Explicativas: Clique Aqui")),"")</f>
        <v/>
      </c>
      <c r="AR15" s="47" t="str">
        <f>IFERROR(IF(OR(AR$13="",AR$13&gt;$C$4),"",HYPERLINK(_xll.ECONOMATICA($C$2,"LinkFENotes",,AR$13),"Notas Explicativas: Clique Aqui")),"")</f>
        <v/>
      </c>
      <c r="AS15" s="39" t="str">
        <f>IFERROR(IF(OR(AS$13="",AS$13&gt;$C$4),"",HYPERLINK(_xll.ECONOMATICA($C$2,"LinkFENotes",,AS$13),"Notas Explicativas: Clique Aqui")),"")</f>
        <v/>
      </c>
      <c r="AT15" s="39" t="str">
        <f>IFERROR(IF(OR(AT$13="",AT$13&gt;$C$4),"",HYPERLINK(_xll.ECONOMATICA($C$2,"LinkFENotes",,AT$13),"Notas Explicativas: Clique Aqui")),"")</f>
        <v/>
      </c>
      <c r="AU15" s="39" t="str">
        <f>IFERROR(IF(OR(AU$13="",AU$13&gt;$C$4),"",HYPERLINK(_xll.ECONOMATICA($C$2,"LinkFENotes",,AU$13),"Notas Explicativas: Clique Aqui")),"")</f>
        <v/>
      </c>
      <c r="AV15" s="39" t="str">
        <f>IFERROR(IF(OR(AV$13="",AV$13&gt;$C$4),"",HYPERLINK(_xll.ECONOMATICA($C$2,"LinkFENotes",,AV$13),"Notas Explicativas: Clique Aqui")),"")</f>
        <v/>
      </c>
      <c r="AW15" s="47" t="str">
        <f>IFERROR(IF(OR(AW$13="",AW$13&gt;$C$4),"",HYPERLINK(_xll.ECONOMATICA($C$2,"LinkFENotes",,AW$13),"Notas Explicativas: Clique Aqui")),"")</f>
        <v/>
      </c>
      <c r="AX15" s="39" t="str">
        <f>IFERROR(IF(OR(AX$13="",AX$13&gt;$C$4),"",HYPERLINK(_xll.ECONOMATICA($C$2,"LinkFENotes",,AX$13),"Notas Explicativas: Clique Aqui")),"")</f>
        <v/>
      </c>
      <c r="AY15" s="39" t="str">
        <f>IFERROR(IF(OR(AY$13="",AY$13&gt;$C$4),"",HYPERLINK(_xll.ECONOMATICA($C$2,"LinkFENotes",,AY$13),"Notas Explicativas: Clique Aqui")),"")</f>
        <v/>
      </c>
      <c r="AZ15" s="39" t="str">
        <f>IFERROR(IF(OR(AZ$13="",AZ$13&gt;$C$4),"",HYPERLINK(_xll.ECONOMATICA($C$2,"LinkFENotes",,AZ$13),"Notas Explicativas: Clique Aqui")),"")</f>
        <v/>
      </c>
      <c r="BA15" s="39" t="str">
        <f>IFERROR(IF(OR(BA$13="",BA$13&gt;$C$4),"",HYPERLINK(_xll.ECONOMATICA($C$2,"LinkFENotes",,BA$13),"Notas Explicativas: Clique Aqui")),"")</f>
        <v/>
      </c>
      <c r="BB15" s="47" t="str">
        <f>IFERROR(IF(OR(BB$13="",BB$13&gt;$C$4),"",HYPERLINK(_xll.ECONOMATICA($C$2,"LinkFENotes",,BB$13),"Notas Explicativas: Clique Aqui")),"")</f>
        <v/>
      </c>
    </row>
    <row r="16" spans="2:54" ht="16.2" thickTop="1" x14ac:dyDescent="0.3">
      <c r="B16" s="40"/>
      <c r="C16" s="41"/>
      <c r="D16" s="41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</row>
    <row r="17" spans="2:55" ht="16.2" thickBot="1" x14ac:dyDescent="0.35">
      <c r="B17" s="43" t="s">
        <v>132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/>
      <c r="AU17" s="43"/>
      <c r="AV17" s="43"/>
      <c r="AW17" s="43"/>
      <c r="AX17" s="43"/>
      <c r="AY17" s="43"/>
      <c r="AZ17" s="43"/>
      <c r="BA17" s="43"/>
      <c r="BB17" s="43"/>
      <c r="BC17" s="71"/>
    </row>
    <row r="18" spans="2:55" ht="16.2" thickTop="1" x14ac:dyDescent="0.3">
      <c r="B18" s="48" t="s">
        <v>2</v>
      </c>
      <c r="C18" s="49" t="s">
        <v>0</v>
      </c>
      <c r="D18" s="50" t="str">
        <f t="shared" ref="D18:D33" si="0">$C$7</f>
        <v>Milhares</v>
      </c>
      <c r="E18" s="54">
        <f>IFERROR(IF(OR(E$13="",E$13&gt;$C$4),"",_xll.ECONOMATICA($C$2,$B18,,E$13,,,IF(Resultados!$C$9="Moeda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998662000</v>
      </c>
      <c r="F18" s="55">
        <f>IFERROR(IF(OR(F$13="",F$13&gt;$C$4),"",_xll.ECONOMATICA($C$2,$B18,,F$13,,,IF(Resultados!$C$9="Moeda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1004754000</v>
      </c>
      <c r="G18" s="55">
        <f>IFERROR(IF(OR(G$13="",G$13&gt;$C$4),"",_xll.ECONOMATICA($C$2,$B18,,G$13,,,IF(Resultados!$C$9="Moeda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947574000</v>
      </c>
      <c r="H18" s="55">
        <f>IFERROR(IF(OR(H$13="",H$13&gt;$C$4),"",_xll.ECONOMATICA($C$2,$B18,,H$13,,,IF(Resultados!$C$9="Moeda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976709000</v>
      </c>
      <c r="I18" s="114">
        <f>IFERROR(IF(OR(I$13="",I$13&gt;$C$4),"",_xll.ECONOMATICA($C$2,$B18,,I$13,,,IF(Resultados!$C$9="Moeda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976709000</v>
      </c>
      <c r="J18" s="54">
        <f>IFERROR(IF(OR(J$13="",J$13&gt;$C$4),"",_xll.ECONOMATICA($C$2,$B18,,J$13,,,IF(Resultados!$C$9="Moeda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978577000</v>
      </c>
      <c r="K18" s="55">
        <f>IFERROR(IF(OR(K$13="",K$13&gt;$C$4),"",_xll.ECONOMATICA($C$2,$B18,,K$13,,,IF(Resultados!$C$9="Moeda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990459000</v>
      </c>
      <c r="L18" s="55">
        <f>IFERROR(IF(OR(L$13="",L$13&gt;$C$4),"",_xll.ECONOMATICA($C$2,$B18,,L$13,,,IF(Resultados!$C$9="Moeda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1025496000</v>
      </c>
      <c r="M18" s="109">
        <f>IFERROR(IF(OR(M$13="",M$13&gt;$C$4),"",_xll.ECONOMATICA($C$2,$B18,,M$13,,,IF(Resultados!$C$9="Moeda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1050888000</v>
      </c>
      <c r="N18" s="114">
        <f>IFERROR(IF(OR(N$13="",N$13&gt;$C$4),"",_xll.ECONOMATICA($C$2,$B18,,N$13,,,IF(Resultados!$C$9="Moeda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1050888000</v>
      </c>
      <c r="O18" s="54">
        <f>IFERROR(IF(OR(O$13="",O$13&gt;$C$4),"",_xll.ECONOMATICA($C$2,$B18,,O$13,,,IF(Resultados!$C$9="Moeda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1067292000</v>
      </c>
      <c r="P18" s="55">
        <f>IFERROR(IF(OR(P$13="",P$13&gt;$C$4),"",_xll.ECONOMATICA($C$2,$B18,,P$13,,,IF(Resultados!$C$9="Moeda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1058688000</v>
      </c>
      <c r="Q18" s="55" t="str">
        <f>IFERROR(IF(OR(Q$13="",Q$13&gt;$C$4),"",_xll.ECONOMATICA($C$2,$B18,,Q$13,,,IF(Resultados!$C$9="Moeda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8" s="55" t="str">
        <f>IFERROR(IF(OR(R$13="",R$13&gt;$C$4),"",_xll.ECONOMATICA($C$2,$B18,,R$13,,,IF(Resultados!$C$9="Moeda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8" s="114" t="str">
        <f>IFERROR(IF(OR(S$13="",S$13&gt;$C$4),"",_xll.ECONOMATICA($C$2,$B18,,S$13,,,IF(Resultados!$C$9="Moeda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8" s="54" t="str">
        <f>IFERROR(IF(OR(T$13="",T$13&gt;$C$4),"",_xll.ECONOMATICA($C$2,$B18,,T$13,,,IF(Resultados!$C$9="Moeda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8" s="55" t="str">
        <f>IFERROR(IF(OR(U$13="",U$13&gt;$C$4),"",_xll.ECONOMATICA($C$2,$B18,,U$13,,,IF(Resultados!$C$9="Moeda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8" s="55" t="str">
        <f>IFERROR(IF(OR(V$13="",V$13&gt;$C$4),"",_xll.ECONOMATICA($C$2,$B18,,V$13,,,IF(Resultados!$C$9="Moeda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8" s="109" t="str">
        <f>IFERROR(IF(OR(W$13="",W$13&gt;$C$4),"",_xll.ECONOMATICA($C$2,$B18,,W$13,,,IF(Resultados!$C$9="Moeda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8" s="114" t="str">
        <f>IFERROR(IF(OR(X$13="",X$13&gt;$C$4),"",_xll.ECONOMATICA($C$2,$B18,,X$13,,,IF(Resultados!$C$9="Moeda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8" s="54" t="str">
        <f>IFERROR(IF(OR(Y$13="",Y$13&gt;$C$4),"",_xll.ECONOMATICA($C$2,$B18,,Y$13,,,IF(Resultados!$C$9="Moeda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8" s="55" t="str">
        <f>IFERROR(IF(OR(Z$13="",Z$13&gt;$C$4),"",_xll.ECONOMATICA($C$2,$B18,,Z$13,,,IF(Resultados!$C$9="Moeda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8" s="55" t="str">
        <f>IFERROR(IF(OR(AA$13="",AA$13&gt;$C$4),"",_xll.ECONOMATICA($C$2,$B18,,AA$13,,,IF(Resultados!$C$9="Moeda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8" s="55" t="str">
        <f>IFERROR(IF(OR(AB$13="",AB$13&gt;$C$4),"",_xll.ECONOMATICA($C$2,$B18,,AB$13,,,IF(Resultados!$C$9="Moeda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8" s="114" t="str">
        <f>IFERROR(IF(OR(AC$13="",AC$13&gt;$C$4),"",_xll.ECONOMATICA($C$2,$B18,,AC$13,,,IF(Resultados!$C$9="Moeda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8" s="54" t="str">
        <f>IFERROR(IF(OR(AD$13="",AD$13&gt;$C$4),"",_xll.ECONOMATICA($C$2,$B18,,AD$13,,,IF(Resultados!$C$9="Moeda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8" s="55" t="str">
        <f>IFERROR(IF(OR(AE$13="",AE$13&gt;$C$4),"",_xll.ECONOMATICA($C$2,$B18,,AE$13,,,IF(Resultados!$C$9="Moeda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8" s="55" t="str">
        <f>IFERROR(IF(OR(AF$13="",AF$13&gt;$C$4),"",_xll.ECONOMATICA($C$2,$B18,,AF$13,,,IF(Resultados!$C$9="Moeda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8" s="109" t="str">
        <f>IFERROR(IF(OR(AG$13="",AG$13&gt;$C$4),"",_xll.ECONOMATICA($C$2,$B18,,AG$13,,,IF(Resultados!$C$9="Moeda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8" s="114" t="str">
        <f>IFERROR(IF(OR(AH$13="",AH$13&gt;$C$4),"",_xll.ECONOMATICA($C$2,$B18,,AH$13,,,IF(Resultados!$C$9="Moeda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8" s="54" t="str">
        <f>IFERROR(IF(OR(AI$13="",AI$13&gt;$C$4),"",_xll.ECONOMATICA($C$2,$B18,,AI$13,,,IF(Resultados!$C$9="Moeda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8" s="55" t="str">
        <f>IFERROR(IF(OR(AJ$13="",AJ$13&gt;$C$4),"",_xll.ECONOMATICA($C$2,$B18,,AJ$13,,,IF(Resultados!$C$9="Moeda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8" s="55" t="str">
        <f>IFERROR(IF(OR(AK$13="",AK$13&gt;$C$4),"",_xll.ECONOMATICA($C$2,$B18,,AK$13,,,IF(Resultados!$C$9="Moeda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8" s="55" t="str">
        <f>IFERROR(IF(OR(AL$13="",AL$13&gt;$C$4),"",_xll.ECONOMATICA($C$2,$B18,,AL$13,,,IF(Resultados!$C$9="Moeda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8" s="114" t="str">
        <f>IFERROR(IF(OR(AM$13="",AM$13&gt;$C$4),"",_xll.ECONOMATICA($C$2,$B18,,AM$13,,,IF(Resultados!$C$9="Moeda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8" s="54" t="str">
        <f>IFERROR(IF(OR(AN$13="",AN$13&gt;$C$4),"",_xll.ECONOMATICA($C$2,$B18,,AN$13,,,IF(Resultados!$C$9="Moeda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8" s="55" t="str">
        <f>IFERROR(IF(OR(AO$13="",AO$13&gt;$C$4),"",_xll.ECONOMATICA($C$2,$B18,,AO$13,,,IF(Resultados!$C$9="Moeda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8" s="55" t="str">
        <f>IFERROR(IF(OR(AP$13="",AP$13&gt;$C$4),"",_xll.ECONOMATICA($C$2,$B18,,AP$13,,,IF(Resultados!$C$9="Moeda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8" s="109" t="str">
        <f>IFERROR(IF(OR(AQ$13="",AQ$13&gt;$C$4),"",_xll.ECONOMATICA($C$2,$B18,,AQ$13,,,IF(Resultados!$C$9="Moeda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8" s="114" t="str">
        <f>IFERROR(IF(OR(AR$13="",AR$13&gt;$C$4),"",_xll.ECONOMATICA($C$2,$B18,,AR$13,,,IF(Resultados!$C$9="Moeda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8" s="54" t="str">
        <f>IFERROR(IF(OR(AS$13="",AS$13&gt;$C$4),"",_xll.ECONOMATICA($C$2,$B18,,AS$13,,,IF(Resultados!$C$9="Moeda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8" s="55" t="str">
        <f>IFERROR(IF(OR(AT$13="",AT$13&gt;$C$4),"",_xll.ECONOMATICA($C$2,$B18,,AT$13,,,IF(Resultados!$C$9="Moeda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8" s="55" t="str">
        <f>IFERROR(IF(OR(AU$13="",AU$13&gt;$C$4),"",_xll.ECONOMATICA($C$2,$B18,,AU$13,,,IF(Resultados!$C$9="Moeda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8" s="55" t="str">
        <f>IFERROR(IF(OR(AV$13="",AV$13&gt;$C$4),"",_xll.ECONOMATICA($C$2,$B18,,AV$13,,,IF(Resultados!$C$9="Moeda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8" s="114" t="str">
        <f>IFERROR(IF(OR(AW$13="",AW$13&gt;$C$4),"",_xll.ECONOMATICA($C$2,$B18,,AW$13,,,IF(Resultados!$C$9="Moeda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8" s="54" t="str">
        <f>IFERROR(IF(OR(AX$13="",AX$13&gt;$C$4),"",_xll.ECONOMATICA($C$2,$B18,,AX$13,,,IF(Resultados!$C$9="Moeda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8" s="55" t="str">
        <f>IFERROR(IF(OR(AY$13="",AY$13&gt;$C$4),"",_xll.ECONOMATICA($C$2,$B18,,AY$13,,,IF(Resultados!$C$9="Moeda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8" s="55" t="str">
        <f>IFERROR(IF(OR(AZ$13="",AZ$13&gt;$C$4),"",_xll.ECONOMATICA($C$2,$B18,,AZ$13,,,IF(Resultados!$C$9="Moeda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8" s="109" t="str">
        <f>IFERROR(IF(OR(BA$13="",BA$13&gt;$C$4),"",_xll.ECONOMATICA($C$2,$B18,,BA$13,,,IF(Resultados!$C$9="Moeda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8" s="118" t="str">
        <f>IFERROR(IF(OR(BB$13="",BB$13&gt;$C$4),"",_xll.ECONOMATICA($C$2,$B18,,BB$13,,,IF(Resultados!$C$9="Moeda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8" s="71"/>
    </row>
    <row r="19" spans="2:55" ht="15.6" hidden="1" outlineLevel="1" x14ac:dyDescent="0.3">
      <c r="B19" s="59" t="s">
        <v>3</v>
      </c>
      <c r="C19" s="60" t="s">
        <v>1</v>
      </c>
      <c r="D19" s="61" t="str">
        <f t="shared" si="0"/>
        <v>Milhares</v>
      </c>
      <c r="E19" s="62">
        <f>IFERROR(IF(OR(E$13="",E$13&gt;$C$4),"",_xll.ECONOMATICA($C$2,$B19,,E$13,,,IF(Resultados!$C$9="Moeda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199512000</v>
      </c>
      <c r="F19" s="63">
        <f>IFERROR(IF(OR(F$13="",F$13&gt;$C$4),"",_xll.ECONOMATICA($C$2,$B19,,F$13,,,IF(Resultados!$C$9="Moeda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224785000</v>
      </c>
      <c r="G19" s="63">
        <f>IFERROR(IF(OR(G$13="",G$13&gt;$C$4),"",_xll.ECONOMATICA($C$2,$B19,,G$13,,,IF(Resultados!$C$9="Moeda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159327000</v>
      </c>
      <c r="H19" s="63">
        <f>IFERROR(IF(OR(H$13="",H$13&gt;$C$4),"",_xll.ECONOMATICA($C$2,$B19,,H$13,,,IF(Resultados!$C$9="Moeda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163052000</v>
      </c>
      <c r="I19" s="115">
        <f>IFERROR(IF(OR(I$13="",I$13&gt;$C$4),"",_xll.ECONOMATICA($C$2,$B19,,I$13,,,IF(Resultados!$C$9="Moeda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163052000</v>
      </c>
      <c r="J19" s="62">
        <f>IFERROR(IF(OR(J$13="",J$13&gt;$C$4),"",_xll.ECONOMATICA($C$2,$B19,,J$13,,,IF(Resultados!$C$9="Moeda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157194000</v>
      </c>
      <c r="K19" s="63">
        <f>IFERROR(IF(OR(K$13="",K$13&gt;$C$4),"",_xll.ECONOMATICA($C$2,$B19,,K$13,,,IF(Resultados!$C$9="Moeda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136816000</v>
      </c>
      <c r="L19" s="63">
        <f>IFERROR(IF(OR(L$13="",L$13&gt;$C$4),"",_xll.ECONOMATICA($C$2,$B19,,L$13,,,IF(Resultados!$C$9="Moeda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147311000</v>
      </c>
      <c r="M19" s="110">
        <f>IFERROR(IF(OR(M$13="",M$13&gt;$C$4),"",_xll.ECONOMATICA($C$2,$B19,,M$13,,,IF(Resultados!$C$9="Moeda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157079000</v>
      </c>
      <c r="N19" s="115">
        <f>IFERROR(IF(OR(N$13="",N$13&gt;$C$4),"",_xll.ECONOMATICA($C$2,$B19,,N$13,,,IF(Resultados!$C$9="Moeda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157079000</v>
      </c>
      <c r="O19" s="62">
        <f>IFERROR(IF(OR(O$13="",O$13&gt;$C$4),"",_xll.ECONOMATICA($C$2,$B19,,O$13,,,IF(Resultados!$C$9="Moeda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165964000</v>
      </c>
      <c r="P19" s="63">
        <f>IFERROR(IF(OR(P$13="",P$13&gt;$C$4),"",_xll.ECONOMATICA($C$2,$B19,,P$13,,,IF(Resultados!$C$9="Moeda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159310000</v>
      </c>
      <c r="Q19" s="63" t="str">
        <f>IFERROR(IF(OR(Q$13="",Q$13&gt;$C$4),"",_xll.ECONOMATICA($C$2,$B19,,Q$13,,,IF(Resultados!$C$9="Moeda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9" s="63" t="str">
        <f>IFERROR(IF(OR(R$13="",R$13&gt;$C$4),"",_xll.ECONOMATICA($C$2,$B19,,R$13,,,IF(Resultados!$C$9="Moeda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9" s="115" t="str">
        <f>IFERROR(IF(OR(S$13="",S$13&gt;$C$4),"",_xll.ECONOMATICA($C$2,$B19,,S$13,,,IF(Resultados!$C$9="Moeda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9" s="62" t="str">
        <f>IFERROR(IF(OR(T$13="",T$13&gt;$C$4),"",_xll.ECONOMATICA($C$2,$B19,,T$13,,,IF(Resultados!$C$9="Moeda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9" s="63" t="str">
        <f>IFERROR(IF(OR(U$13="",U$13&gt;$C$4),"",_xll.ECONOMATICA($C$2,$B19,,U$13,,,IF(Resultados!$C$9="Moeda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9" s="63" t="str">
        <f>IFERROR(IF(OR(V$13="",V$13&gt;$C$4),"",_xll.ECONOMATICA($C$2,$B19,,V$13,,,IF(Resultados!$C$9="Moeda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9" s="110" t="str">
        <f>IFERROR(IF(OR(W$13="",W$13&gt;$C$4),"",_xll.ECONOMATICA($C$2,$B19,,W$13,,,IF(Resultados!$C$9="Moeda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9" s="115" t="str">
        <f>IFERROR(IF(OR(X$13="",X$13&gt;$C$4),"",_xll.ECONOMATICA($C$2,$B19,,X$13,,,IF(Resultados!$C$9="Moeda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9" s="62" t="str">
        <f>IFERROR(IF(OR(Y$13="",Y$13&gt;$C$4),"",_xll.ECONOMATICA($C$2,$B19,,Y$13,,,IF(Resultados!$C$9="Moeda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9" s="63" t="str">
        <f>IFERROR(IF(OR(Z$13="",Z$13&gt;$C$4),"",_xll.ECONOMATICA($C$2,$B19,,Z$13,,,IF(Resultados!$C$9="Moeda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9" s="63" t="str">
        <f>IFERROR(IF(OR(AA$13="",AA$13&gt;$C$4),"",_xll.ECONOMATICA($C$2,$B19,,AA$13,,,IF(Resultados!$C$9="Moeda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9" s="63" t="str">
        <f>IFERROR(IF(OR(AB$13="",AB$13&gt;$C$4),"",_xll.ECONOMATICA($C$2,$B19,,AB$13,,,IF(Resultados!$C$9="Moeda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9" s="115" t="str">
        <f>IFERROR(IF(OR(AC$13="",AC$13&gt;$C$4),"",_xll.ECONOMATICA($C$2,$B19,,AC$13,,,IF(Resultados!$C$9="Moeda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9" s="62" t="str">
        <f>IFERROR(IF(OR(AD$13="",AD$13&gt;$C$4),"",_xll.ECONOMATICA($C$2,$B19,,AD$13,,,IF(Resultados!$C$9="Moeda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9" s="63" t="str">
        <f>IFERROR(IF(OR(AE$13="",AE$13&gt;$C$4),"",_xll.ECONOMATICA($C$2,$B19,,AE$13,,,IF(Resultados!$C$9="Moeda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9" s="63" t="str">
        <f>IFERROR(IF(OR(AF$13="",AF$13&gt;$C$4),"",_xll.ECONOMATICA($C$2,$B19,,AF$13,,,IF(Resultados!$C$9="Moeda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9" s="110" t="str">
        <f>IFERROR(IF(OR(AG$13="",AG$13&gt;$C$4),"",_xll.ECONOMATICA($C$2,$B19,,AG$13,,,IF(Resultados!$C$9="Moeda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9" s="115" t="str">
        <f>IFERROR(IF(OR(AH$13="",AH$13&gt;$C$4),"",_xll.ECONOMATICA($C$2,$B19,,AH$13,,,IF(Resultados!$C$9="Moeda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9" s="62" t="str">
        <f>IFERROR(IF(OR(AI$13="",AI$13&gt;$C$4),"",_xll.ECONOMATICA($C$2,$B19,,AI$13,,,IF(Resultados!$C$9="Moeda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9" s="63" t="str">
        <f>IFERROR(IF(OR(AJ$13="",AJ$13&gt;$C$4),"",_xll.ECONOMATICA($C$2,$B19,,AJ$13,,,IF(Resultados!$C$9="Moeda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9" s="63" t="str">
        <f>IFERROR(IF(OR(AK$13="",AK$13&gt;$C$4),"",_xll.ECONOMATICA($C$2,$B19,,AK$13,,,IF(Resultados!$C$9="Moeda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9" s="63" t="str">
        <f>IFERROR(IF(OR(AL$13="",AL$13&gt;$C$4),"",_xll.ECONOMATICA($C$2,$B19,,AL$13,,,IF(Resultados!$C$9="Moeda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9" s="115" t="str">
        <f>IFERROR(IF(OR(AM$13="",AM$13&gt;$C$4),"",_xll.ECONOMATICA($C$2,$B19,,AM$13,,,IF(Resultados!$C$9="Moeda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9" s="62" t="str">
        <f>IFERROR(IF(OR(AN$13="",AN$13&gt;$C$4),"",_xll.ECONOMATICA($C$2,$B19,,AN$13,,,IF(Resultados!$C$9="Moeda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9" s="63" t="str">
        <f>IFERROR(IF(OR(AO$13="",AO$13&gt;$C$4),"",_xll.ECONOMATICA($C$2,$B19,,AO$13,,,IF(Resultados!$C$9="Moeda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9" s="63" t="str">
        <f>IFERROR(IF(OR(AP$13="",AP$13&gt;$C$4),"",_xll.ECONOMATICA($C$2,$B19,,AP$13,,,IF(Resultados!$C$9="Moeda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9" s="110" t="str">
        <f>IFERROR(IF(OR(AQ$13="",AQ$13&gt;$C$4),"",_xll.ECONOMATICA($C$2,$B19,,AQ$13,,,IF(Resultados!$C$9="Moeda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9" s="115" t="str">
        <f>IFERROR(IF(OR(AR$13="",AR$13&gt;$C$4),"",_xll.ECONOMATICA($C$2,$B19,,AR$13,,,IF(Resultados!$C$9="Moeda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9" s="62" t="str">
        <f>IFERROR(IF(OR(AS$13="",AS$13&gt;$C$4),"",_xll.ECONOMATICA($C$2,$B19,,AS$13,,,IF(Resultados!$C$9="Moeda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9" s="63" t="str">
        <f>IFERROR(IF(OR(AT$13="",AT$13&gt;$C$4),"",_xll.ECONOMATICA($C$2,$B19,,AT$13,,,IF(Resultados!$C$9="Moeda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9" s="63" t="str">
        <f>IFERROR(IF(OR(AU$13="",AU$13&gt;$C$4),"",_xll.ECONOMATICA($C$2,$B19,,AU$13,,,IF(Resultados!$C$9="Moeda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9" s="63" t="str">
        <f>IFERROR(IF(OR(AV$13="",AV$13&gt;$C$4),"",_xll.ECONOMATICA($C$2,$B19,,AV$13,,,IF(Resultados!$C$9="Moeda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9" s="115" t="str">
        <f>IFERROR(IF(OR(AW$13="",AW$13&gt;$C$4),"",_xll.ECONOMATICA($C$2,$B19,,AW$13,,,IF(Resultados!$C$9="Moeda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9" s="62" t="str">
        <f>IFERROR(IF(OR(AX$13="",AX$13&gt;$C$4),"",_xll.ECONOMATICA($C$2,$B19,,AX$13,,,IF(Resultados!$C$9="Moeda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9" s="63" t="str">
        <f>IFERROR(IF(OR(AY$13="",AY$13&gt;$C$4),"",_xll.ECONOMATICA($C$2,$B19,,AY$13,,,IF(Resultados!$C$9="Moeda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9" s="63" t="str">
        <f>IFERROR(IF(OR(AZ$13="",AZ$13&gt;$C$4),"",_xll.ECONOMATICA($C$2,$B19,,AZ$13,,,IF(Resultados!$C$9="Moeda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9" s="110" t="str">
        <f>IFERROR(IF(OR(BA$13="",BA$13&gt;$C$4),"",_xll.ECONOMATICA($C$2,$B19,,BA$13,,,IF(Resultados!$C$9="Moeda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9" s="119" t="str">
        <f>IFERROR(IF(OR(BB$13="",BB$13&gt;$C$4),"",_xll.ECONOMATICA($C$2,$B19,,BB$13,,,IF(Resultados!$C$9="Moeda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9" s="71"/>
    </row>
    <row r="20" spans="2:55" ht="15.6" hidden="1" outlineLevel="2" x14ac:dyDescent="0.3">
      <c r="B20" s="51" t="s">
        <v>4</v>
      </c>
      <c r="C20" s="52" t="s">
        <v>9</v>
      </c>
      <c r="D20" s="53" t="str">
        <f t="shared" si="0"/>
        <v>Milhares</v>
      </c>
      <c r="E20" s="56">
        <f>IFERROR(IF(OR(E$13="",E$13&gt;$C$4),"",_xll.ECONOMATICA($C$2,$B20,,E$13,,,IF(Resultados!$C$9="Moeda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81601000</v>
      </c>
      <c r="F20" s="57">
        <f>IFERROR(IF(OR(F$13="",F$13&gt;$C$4),"",_xll.ECONOMATICA($C$2,$B20,,F$13,,,IF(Resultados!$C$9="Moeda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85311000</v>
      </c>
      <c r="G20" s="57">
        <f>IFERROR(IF(OR(G$13="",G$13&gt;$C$4),"",_xll.ECONOMATICA($C$2,$B20,,G$13,,,IF(Resultados!$C$9="Moeda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23650000</v>
      </c>
      <c r="H20" s="57">
        <f>IFERROR(IF(OR(H$13="",H$13&gt;$C$4),"",_xll.ECONOMATICA($C$2,$B20,,H$13,,,IF(Resultados!$C$9="Moeda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41723000</v>
      </c>
      <c r="I20" s="116">
        <f>IFERROR(IF(OR(I$13="",I$13&gt;$C$4),"",_xll.ECONOMATICA($C$2,$B20,,I$13,,,IF(Resultados!$C$9="Moeda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41723000</v>
      </c>
      <c r="J20" s="56">
        <f>IFERROR(IF(OR(J$13="",J$13&gt;$C$4),"",_xll.ECONOMATICA($C$2,$B20,,J$13,,,IF(Resultados!$C$9="Moeda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52277000</v>
      </c>
      <c r="K20" s="57">
        <f>IFERROR(IF(OR(K$13="",K$13&gt;$C$4),"",_xll.ECONOMATICA($C$2,$B20,,K$13,,,IF(Resultados!$C$9="Moeda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49882000</v>
      </c>
      <c r="L20" s="57">
        <f>IFERROR(IF(OR(L$13="",L$13&gt;$C$4),"",_xll.ECONOMATICA($C$2,$B20,,L$13,,,IF(Resultados!$C$9="Moeda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60642000</v>
      </c>
      <c r="M20" s="111">
        <f>IFERROR(IF(OR(M$13="",M$13&gt;$C$4),"",_xll.ECONOMATICA($C$2,$B20,,M$13,,,IF(Resultados!$C$9="Moeda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61613000</v>
      </c>
      <c r="N20" s="116">
        <f>IFERROR(IF(OR(N$13="",N$13&gt;$C$4),"",_xll.ECONOMATICA($C$2,$B20,,N$13,,,IF(Resultados!$C$9="Moeda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61613000</v>
      </c>
      <c r="O20" s="56">
        <f>IFERROR(IF(OR(O$13="",O$13&gt;$C$4),"",_xll.ECONOMATICA($C$2,$B20,,O$13,,,IF(Resultados!$C$9="Moeda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57689000</v>
      </c>
      <c r="P20" s="57">
        <f>IFERROR(IF(OR(P$13="",P$13&gt;$C$4),"",_xll.ECONOMATICA($C$2,$B20,,P$13,,,IF(Resultados!$C$9="Moeda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43829000</v>
      </c>
      <c r="Q20" s="57" t="str">
        <f>IFERROR(IF(OR(Q$13="",Q$13&gt;$C$4),"",_xll.ECONOMATICA($C$2,$B20,,Q$13,,,IF(Resultados!$C$9="Moeda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20" s="57" t="str">
        <f>IFERROR(IF(OR(R$13="",R$13&gt;$C$4),"",_xll.ECONOMATICA($C$2,$B20,,R$13,,,IF(Resultados!$C$9="Moeda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20" s="116" t="str">
        <f>IFERROR(IF(OR(S$13="",S$13&gt;$C$4),"",_xll.ECONOMATICA($C$2,$B20,,S$13,,,IF(Resultados!$C$9="Moeda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20" s="56" t="str">
        <f>IFERROR(IF(OR(T$13="",T$13&gt;$C$4),"",_xll.ECONOMATICA($C$2,$B20,,T$13,,,IF(Resultados!$C$9="Moeda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20" s="57" t="str">
        <f>IFERROR(IF(OR(U$13="",U$13&gt;$C$4),"",_xll.ECONOMATICA($C$2,$B20,,U$13,,,IF(Resultados!$C$9="Moeda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20" s="57" t="str">
        <f>IFERROR(IF(OR(V$13="",V$13&gt;$C$4),"",_xll.ECONOMATICA($C$2,$B20,,V$13,,,IF(Resultados!$C$9="Moeda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20" s="111" t="str">
        <f>IFERROR(IF(OR(W$13="",W$13&gt;$C$4),"",_xll.ECONOMATICA($C$2,$B20,,W$13,,,IF(Resultados!$C$9="Moeda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20" s="116" t="str">
        <f>IFERROR(IF(OR(X$13="",X$13&gt;$C$4),"",_xll.ECONOMATICA($C$2,$B20,,X$13,,,IF(Resultados!$C$9="Moeda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20" s="56" t="str">
        <f>IFERROR(IF(OR(Y$13="",Y$13&gt;$C$4),"",_xll.ECONOMATICA($C$2,$B20,,Y$13,,,IF(Resultados!$C$9="Moeda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20" s="57" t="str">
        <f>IFERROR(IF(OR(Z$13="",Z$13&gt;$C$4),"",_xll.ECONOMATICA($C$2,$B20,,Z$13,,,IF(Resultados!$C$9="Moeda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20" s="57" t="str">
        <f>IFERROR(IF(OR(AA$13="",AA$13&gt;$C$4),"",_xll.ECONOMATICA($C$2,$B20,,AA$13,,,IF(Resultados!$C$9="Moeda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20" s="57" t="str">
        <f>IFERROR(IF(OR(AB$13="",AB$13&gt;$C$4),"",_xll.ECONOMATICA($C$2,$B20,,AB$13,,,IF(Resultados!$C$9="Moeda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20" s="116" t="str">
        <f>IFERROR(IF(OR(AC$13="",AC$13&gt;$C$4),"",_xll.ECONOMATICA($C$2,$B20,,AC$13,,,IF(Resultados!$C$9="Moeda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20" s="56" t="str">
        <f>IFERROR(IF(OR(AD$13="",AD$13&gt;$C$4),"",_xll.ECONOMATICA($C$2,$B20,,AD$13,,,IF(Resultados!$C$9="Moeda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20" s="57" t="str">
        <f>IFERROR(IF(OR(AE$13="",AE$13&gt;$C$4),"",_xll.ECONOMATICA($C$2,$B20,,AE$13,,,IF(Resultados!$C$9="Moeda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20" s="57" t="str">
        <f>IFERROR(IF(OR(AF$13="",AF$13&gt;$C$4),"",_xll.ECONOMATICA($C$2,$B20,,AF$13,,,IF(Resultados!$C$9="Moeda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20" s="111" t="str">
        <f>IFERROR(IF(OR(AG$13="",AG$13&gt;$C$4),"",_xll.ECONOMATICA($C$2,$B20,,AG$13,,,IF(Resultados!$C$9="Moeda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20" s="116" t="str">
        <f>IFERROR(IF(OR(AH$13="",AH$13&gt;$C$4),"",_xll.ECONOMATICA($C$2,$B20,,AH$13,,,IF(Resultados!$C$9="Moeda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20" s="56" t="str">
        <f>IFERROR(IF(OR(AI$13="",AI$13&gt;$C$4),"",_xll.ECONOMATICA($C$2,$B20,,AI$13,,,IF(Resultados!$C$9="Moeda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20" s="57" t="str">
        <f>IFERROR(IF(OR(AJ$13="",AJ$13&gt;$C$4),"",_xll.ECONOMATICA($C$2,$B20,,AJ$13,,,IF(Resultados!$C$9="Moeda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20" s="57" t="str">
        <f>IFERROR(IF(OR(AK$13="",AK$13&gt;$C$4),"",_xll.ECONOMATICA($C$2,$B20,,AK$13,,,IF(Resultados!$C$9="Moeda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20" s="57" t="str">
        <f>IFERROR(IF(OR(AL$13="",AL$13&gt;$C$4),"",_xll.ECONOMATICA($C$2,$B20,,AL$13,,,IF(Resultados!$C$9="Moeda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20" s="116" t="str">
        <f>IFERROR(IF(OR(AM$13="",AM$13&gt;$C$4),"",_xll.ECONOMATICA($C$2,$B20,,AM$13,,,IF(Resultados!$C$9="Moeda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20" s="56" t="str">
        <f>IFERROR(IF(OR(AN$13="",AN$13&gt;$C$4),"",_xll.ECONOMATICA($C$2,$B20,,AN$13,,,IF(Resultados!$C$9="Moeda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20" s="57" t="str">
        <f>IFERROR(IF(OR(AO$13="",AO$13&gt;$C$4),"",_xll.ECONOMATICA($C$2,$B20,,AO$13,,,IF(Resultados!$C$9="Moeda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20" s="57" t="str">
        <f>IFERROR(IF(OR(AP$13="",AP$13&gt;$C$4),"",_xll.ECONOMATICA($C$2,$B20,,AP$13,,,IF(Resultados!$C$9="Moeda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20" s="111" t="str">
        <f>IFERROR(IF(OR(AQ$13="",AQ$13&gt;$C$4),"",_xll.ECONOMATICA($C$2,$B20,,AQ$13,,,IF(Resultados!$C$9="Moeda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20" s="116" t="str">
        <f>IFERROR(IF(OR(AR$13="",AR$13&gt;$C$4),"",_xll.ECONOMATICA($C$2,$B20,,AR$13,,,IF(Resultados!$C$9="Moeda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20" s="56" t="str">
        <f>IFERROR(IF(OR(AS$13="",AS$13&gt;$C$4),"",_xll.ECONOMATICA($C$2,$B20,,AS$13,,,IF(Resultados!$C$9="Moeda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20" s="57" t="str">
        <f>IFERROR(IF(OR(AT$13="",AT$13&gt;$C$4),"",_xll.ECONOMATICA($C$2,$B20,,AT$13,,,IF(Resultados!$C$9="Moeda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20" s="57" t="str">
        <f>IFERROR(IF(OR(AU$13="",AU$13&gt;$C$4),"",_xll.ECONOMATICA($C$2,$B20,,AU$13,,,IF(Resultados!$C$9="Moeda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20" s="57" t="str">
        <f>IFERROR(IF(OR(AV$13="",AV$13&gt;$C$4),"",_xll.ECONOMATICA($C$2,$B20,,AV$13,,,IF(Resultados!$C$9="Moeda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20" s="116" t="str">
        <f>IFERROR(IF(OR(AW$13="",AW$13&gt;$C$4),"",_xll.ECONOMATICA($C$2,$B20,,AW$13,,,IF(Resultados!$C$9="Moeda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20" s="56" t="str">
        <f>IFERROR(IF(OR(AX$13="",AX$13&gt;$C$4),"",_xll.ECONOMATICA($C$2,$B20,,AX$13,,,IF(Resultados!$C$9="Moeda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20" s="57" t="str">
        <f>IFERROR(IF(OR(AY$13="",AY$13&gt;$C$4),"",_xll.ECONOMATICA($C$2,$B20,,AY$13,,,IF(Resultados!$C$9="Moeda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20" s="57" t="str">
        <f>IFERROR(IF(OR(AZ$13="",AZ$13&gt;$C$4),"",_xll.ECONOMATICA($C$2,$B20,,AZ$13,,,IF(Resultados!$C$9="Moeda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20" s="111" t="str">
        <f>IFERROR(IF(OR(BA$13="",BA$13&gt;$C$4),"",_xll.ECONOMATICA($C$2,$B20,,BA$13,,,IF(Resultados!$C$9="Moeda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20" s="120" t="str">
        <f>IFERROR(IF(OR(BB$13="",BB$13&gt;$C$4),"",_xll.ECONOMATICA($C$2,$B20,,BB$13,,,IF(Resultados!$C$9="Moeda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20" s="71"/>
    </row>
    <row r="21" spans="2:55" ht="15.6" hidden="1" outlineLevel="2" x14ac:dyDescent="0.3">
      <c r="B21" s="59" t="s">
        <v>5</v>
      </c>
      <c r="C21" s="60" t="s">
        <v>10</v>
      </c>
      <c r="D21" s="61" t="str">
        <f t="shared" si="0"/>
        <v>Milhares</v>
      </c>
      <c r="E21" s="62">
        <f>IFERROR(IF(OR(E$13="",E$13&gt;$C$4),"",_xll.ECONOMATICA($C$2,$B21,,E$13,,,IF(Resultados!$C$9="Moeda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5967000</v>
      </c>
      <c r="F21" s="63">
        <f>IFERROR(IF(OR(F$13="",F$13&gt;$C$4),"",_xll.ECONOMATICA($C$2,$B21,,F$13,,,IF(Resultados!$C$9="Moeda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14957000</v>
      </c>
      <c r="G21" s="63">
        <f>IFERROR(IF(OR(G$13="",G$13&gt;$C$4),"",_xll.ECONOMATICA($C$2,$B21,,G$13,,,IF(Resultados!$C$9="Moeda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13038000</v>
      </c>
      <c r="H21" s="63">
        <f>IFERROR(IF(OR(H$13="",H$13&gt;$C$4),"",_xll.ECONOMATICA($C$2,$B21,,H$13,,,IF(Resultados!$C$9="Moeda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14470000</v>
      </c>
      <c r="I21" s="115">
        <f>IFERROR(IF(OR(I$13="",I$13&gt;$C$4),"",_xll.ECONOMATICA($C$2,$B21,,I$13,,,IF(Resultados!$C$9="Moeda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14470000</v>
      </c>
      <c r="J21" s="62">
        <f>IFERROR(IF(OR(J$13="",J$13&gt;$C$4),"",_xll.ECONOMATICA($C$2,$B21,,J$13,,,IF(Resultados!$C$9="Moeda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14629000</v>
      </c>
      <c r="K21" s="63">
        <f>IFERROR(IF(OR(K$13="",K$13&gt;$C$4),"",_xll.ECONOMATICA($C$2,$B21,,K$13,,,IF(Resultados!$C$9="Moeda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11103000</v>
      </c>
      <c r="L21" s="63">
        <f>IFERROR(IF(OR(L$13="",L$13&gt;$C$4),"",_xll.ECONOMATICA($C$2,$B21,,L$13,,,IF(Resultados!$C$9="Moeda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6505000</v>
      </c>
      <c r="M21" s="110">
        <f>IFERROR(IF(OR(M$13="",M$13&gt;$C$4),"",_xll.ECONOMATICA($C$2,$B21,,M$13,,,IF(Resultados!$C$9="Moeda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13650000</v>
      </c>
      <c r="N21" s="115">
        <f>IFERROR(IF(OR(N$13="",N$13&gt;$C$4),"",_xll.ECONOMATICA($C$2,$B21,,N$13,,,IF(Resultados!$C$9="Moeda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13650000</v>
      </c>
      <c r="O21" s="62">
        <f>IFERROR(IF(OR(O$13="",O$13&gt;$C$4),"",_xll.ECONOMATICA($C$2,$B21,,O$13,,,IF(Resultados!$C$9="Moeda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24072000</v>
      </c>
      <c r="P21" s="63">
        <f>IFERROR(IF(OR(P$13="",P$13&gt;$C$4),"",_xll.ECONOMATICA($C$2,$B21,,P$13,,,IF(Resultados!$C$9="Moeda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23848000</v>
      </c>
      <c r="Q21" s="63" t="str">
        <f>IFERROR(IF(OR(Q$13="",Q$13&gt;$C$4),"",_xll.ECONOMATICA($C$2,$B21,,Q$13,,,IF(Resultados!$C$9="Moeda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21" s="63" t="str">
        <f>IFERROR(IF(OR(R$13="",R$13&gt;$C$4),"",_xll.ECONOMATICA($C$2,$B21,,R$13,,,IF(Resultados!$C$9="Moeda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21" s="115" t="str">
        <f>IFERROR(IF(OR(S$13="",S$13&gt;$C$4),"",_xll.ECONOMATICA($C$2,$B21,,S$13,,,IF(Resultados!$C$9="Moeda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21" s="62" t="str">
        <f>IFERROR(IF(OR(T$13="",T$13&gt;$C$4),"",_xll.ECONOMATICA($C$2,$B21,,T$13,,,IF(Resultados!$C$9="Moeda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21" s="63" t="str">
        <f>IFERROR(IF(OR(U$13="",U$13&gt;$C$4),"",_xll.ECONOMATICA($C$2,$B21,,U$13,,,IF(Resultados!$C$9="Moeda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21" s="63" t="str">
        <f>IFERROR(IF(OR(V$13="",V$13&gt;$C$4),"",_xll.ECONOMATICA($C$2,$B21,,V$13,,,IF(Resultados!$C$9="Moeda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21" s="110" t="str">
        <f>IFERROR(IF(OR(W$13="",W$13&gt;$C$4),"",_xll.ECONOMATICA($C$2,$B21,,W$13,,,IF(Resultados!$C$9="Moeda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21" s="115" t="str">
        <f>IFERROR(IF(OR(X$13="",X$13&gt;$C$4),"",_xll.ECONOMATICA($C$2,$B21,,X$13,,,IF(Resultados!$C$9="Moeda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21" s="62" t="str">
        <f>IFERROR(IF(OR(Y$13="",Y$13&gt;$C$4),"",_xll.ECONOMATICA($C$2,$B21,,Y$13,,,IF(Resultados!$C$9="Moeda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21" s="63" t="str">
        <f>IFERROR(IF(OR(Z$13="",Z$13&gt;$C$4),"",_xll.ECONOMATICA($C$2,$B21,,Z$13,,,IF(Resultados!$C$9="Moeda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21" s="63" t="str">
        <f>IFERROR(IF(OR(AA$13="",AA$13&gt;$C$4),"",_xll.ECONOMATICA($C$2,$B21,,AA$13,,,IF(Resultados!$C$9="Moeda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21" s="63" t="str">
        <f>IFERROR(IF(OR(AB$13="",AB$13&gt;$C$4),"",_xll.ECONOMATICA($C$2,$B21,,AB$13,,,IF(Resultados!$C$9="Moeda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21" s="115" t="str">
        <f>IFERROR(IF(OR(AC$13="",AC$13&gt;$C$4),"",_xll.ECONOMATICA($C$2,$B21,,AC$13,,,IF(Resultados!$C$9="Moeda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21" s="62" t="str">
        <f>IFERROR(IF(OR(AD$13="",AD$13&gt;$C$4),"",_xll.ECONOMATICA($C$2,$B21,,AD$13,,,IF(Resultados!$C$9="Moeda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21" s="63" t="str">
        <f>IFERROR(IF(OR(AE$13="",AE$13&gt;$C$4),"",_xll.ECONOMATICA($C$2,$B21,,AE$13,,,IF(Resultados!$C$9="Moeda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21" s="63" t="str">
        <f>IFERROR(IF(OR(AF$13="",AF$13&gt;$C$4),"",_xll.ECONOMATICA($C$2,$B21,,AF$13,,,IF(Resultados!$C$9="Moeda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21" s="110" t="str">
        <f>IFERROR(IF(OR(AG$13="",AG$13&gt;$C$4),"",_xll.ECONOMATICA($C$2,$B21,,AG$13,,,IF(Resultados!$C$9="Moeda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21" s="115" t="str">
        <f>IFERROR(IF(OR(AH$13="",AH$13&gt;$C$4),"",_xll.ECONOMATICA($C$2,$B21,,AH$13,,,IF(Resultados!$C$9="Moeda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21" s="62" t="str">
        <f>IFERROR(IF(OR(AI$13="",AI$13&gt;$C$4),"",_xll.ECONOMATICA($C$2,$B21,,AI$13,,,IF(Resultados!$C$9="Moeda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21" s="63" t="str">
        <f>IFERROR(IF(OR(AJ$13="",AJ$13&gt;$C$4),"",_xll.ECONOMATICA($C$2,$B21,,AJ$13,,,IF(Resultados!$C$9="Moeda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21" s="63" t="str">
        <f>IFERROR(IF(OR(AK$13="",AK$13&gt;$C$4),"",_xll.ECONOMATICA($C$2,$B21,,AK$13,,,IF(Resultados!$C$9="Moeda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21" s="63" t="str">
        <f>IFERROR(IF(OR(AL$13="",AL$13&gt;$C$4),"",_xll.ECONOMATICA($C$2,$B21,,AL$13,,,IF(Resultados!$C$9="Moeda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21" s="115" t="str">
        <f>IFERROR(IF(OR(AM$13="",AM$13&gt;$C$4),"",_xll.ECONOMATICA($C$2,$B21,,AM$13,,,IF(Resultados!$C$9="Moeda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21" s="62" t="str">
        <f>IFERROR(IF(OR(AN$13="",AN$13&gt;$C$4),"",_xll.ECONOMATICA($C$2,$B21,,AN$13,,,IF(Resultados!$C$9="Moeda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21" s="63" t="str">
        <f>IFERROR(IF(OR(AO$13="",AO$13&gt;$C$4),"",_xll.ECONOMATICA($C$2,$B21,,AO$13,,,IF(Resultados!$C$9="Moeda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21" s="63" t="str">
        <f>IFERROR(IF(OR(AP$13="",AP$13&gt;$C$4),"",_xll.ECONOMATICA($C$2,$B21,,AP$13,,,IF(Resultados!$C$9="Moeda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21" s="110" t="str">
        <f>IFERROR(IF(OR(AQ$13="",AQ$13&gt;$C$4),"",_xll.ECONOMATICA($C$2,$B21,,AQ$13,,,IF(Resultados!$C$9="Moeda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21" s="115" t="str">
        <f>IFERROR(IF(OR(AR$13="",AR$13&gt;$C$4),"",_xll.ECONOMATICA($C$2,$B21,,AR$13,,,IF(Resultados!$C$9="Moeda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21" s="62" t="str">
        <f>IFERROR(IF(OR(AS$13="",AS$13&gt;$C$4),"",_xll.ECONOMATICA($C$2,$B21,,AS$13,,,IF(Resultados!$C$9="Moeda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21" s="63" t="str">
        <f>IFERROR(IF(OR(AT$13="",AT$13&gt;$C$4),"",_xll.ECONOMATICA($C$2,$B21,,AT$13,,,IF(Resultados!$C$9="Moeda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21" s="63" t="str">
        <f>IFERROR(IF(OR(AU$13="",AU$13&gt;$C$4),"",_xll.ECONOMATICA($C$2,$B21,,AU$13,,,IF(Resultados!$C$9="Moeda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21" s="63" t="str">
        <f>IFERROR(IF(OR(AV$13="",AV$13&gt;$C$4),"",_xll.ECONOMATICA($C$2,$B21,,AV$13,,,IF(Resultados!$C$9="Moeda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21" s="115" t="str">
        <f>IFERROR(IF(OR(AW$13="",AW$13&gt;$C$4),"",_xll.ECONOMATICA($C$2,$B21,,AW$13,,,IF(Resultados!$C$9="Moeda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21" s="62" t="str">
        <f>IFERROR(IF(OR(AX$13="",AX$13&gt;$C$4),"",_xll.ECONOMATICA($C$2,$B21,,AX$13,,,IF(Resultados!$C$9="Moeda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21" s="63" t="str">
        <f>IFERROR(IF(OR(AY$13="",AY$13&gt;$C$4),"",_xll.ECONOMATICA($C$2,$B21,,AY$13,,,IF(Resultados!$C$9="Moeda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21" s="63" t="str">
        <f>IFERROR(IF(OR(AZ$13="",AZ$13&gt;$C$4),"",_xll.ECONOMATICA($C$2,$B21,,AZ$13,,,IF(Resultados!$C$9="Moeda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21" s="110" t="str">
        <f>IFERROR(IF(OR(BA$13="",BA$13&gt;$C$4),"",_xll.ECONOMATICA($C$2,$B21,,BA$13,,,IF(Resultados!$C$9="Moeda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21" s="119" t="str">
        <f>IFERROR(IF(OR(BB$13="",BB$13&gt;$C$4),"",_xll.ECONOMATICA($C$2,$B21,,BB$13,,,IF(Resultados!$C$9="Moeda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21" s="71"/>
    </row>
    <row r="22" spans="2:55" ht="15.6" hidden="1" outlineLevel="2" x14ac:dyDescent="0.3">
      <c r="B22" s="51" t="s">
        <v>6</v>
      </c>
      <c r="C22" s="52" t="s">
        <v>11</v>
      </c>
      <c r="D22" s="53" t="str">
        <f t="shared" si="0"/>
        <v>Milhares</v>
      </c>
      <c r="E22" s="56">
        <f>IFERROR(IF(OR(E$13="",E$13&gt;$C$4),"",_xll.ECONOMATICA($C$2,$B22,,E$13,,,IF(Resultados!$C$9="Moeda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26849000</v>
      </c>
      <c r="F22" s="57">
        <f>IFERROR(IF(OR(F$13="",F$13&gt;$C$4),"",_xll.ECONOMATICA($C$2,$B22,,F$13,,,IF(Resultados!$C$9="Moeda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26443000</v>
      </c>
      <c r="G22" s="57">
        <f>IFERROR(IF(OR(G$13="",G$13&gt;$C$4),"",_xll.ECONOMATICA($C$2,$B22,,G$13,,,IF(Resultados!$C$9="Moeda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22026000</v>
      </c>
      <c r="H22" s="57">
        <f>IFERROR(IF(OR(H$13="",H$13&gt;$C$4),"",_xll.ECONOMATICA($C$2,$B22,,H$13,,,IF(Resultados!$C$9="Moeda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26142000</v>
      </c>
      <c r="I22" s="116">
        <f>IFERROR(IF(OR(I$13="",I$13&gt;$C$4),"",_xll.ECONOMATICA($C$2,$B22,,I$13,,,IF(Resultados!$C$9="Moeda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26142000</v>
      </c>
      <c r="J22" s="56">
        <f>IFERROR(IF(OR(J$13="",J$13&gt;$C$4),"",_xll.ECONOMATICA($C$2,$B22,,J$13,,,IF(Resultados!$C$9="Moeda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23497000</v>
      </c>
      <c r="K22" s="57">
        <f>IFERROR(IF(OR(K$13="",K$13&gt;$C$4),"",_xll.ECONOMATICA($C$2,$B22,,K$13,,,IF(Resultados!$C$9="Moeda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21041000</v>
      </c>
      <c r="L22" s="57">
        <f>IFERROR(IF(OR(L$13="",L$13&gt;$C$4),"",_xll.ECONOMATICA($C$2,$B22,,L$13,,,IF(Resultados!$C$9="Moeda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25502000</v>
      </c>
      <c r="M22" s="111">
        <f>IFERROR(IF(OR(M$13="",M$13&gt;$C$4),"",_xll.ECONOMATICA($C$2,$B22,,M$13,,,IF(Resultados!$C$9="Moeda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29702000</v>
      </c>
      <c r="N22" s="116">
        <f>IFERROR(IF(OR(N$13="",N$13&gt;$C$4),"",_xll.ECONOMATICA($C$2,$B22,,N$13,,,IF(Resultados!$C$9="Moeda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29702000</v>
      </c>
      <c r="O22" s="56">
        <f>IFERROR(IF(OR(O$13="",O$13&gt;$C$4),"",_xll.ECONOMATICA($C$2,$B22,,O$13,,,IF(Resultados!$C$9="Moeda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25184000</v>
      </c>
      <c r="P22" s="57">
        <f>IFERROR(IF(OR(P$13="",P$13&gt;$C$4),"",_xll.ECONOMATICA($C$2,$B22,,P$13,,,IF(Resultados!$C$9="Moeda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24489000</v>
      </c>
      <c r="Q22" s="57" t="str">
        <f>IFERROR(IF(OR(Q$13="",Q$13&gt;$C$4),"",_xll.ECONOMATICA($C$2,$B22,,Q$13,,,IF(Resultados!$C$9="Moeda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22" s="57" t="str">
        <f>IFERROR(IF(OR(R$13="",R$13&gt;$C$4),"",_xll.ECONOMATICA($C$2,$B22,,R$13,,,IF(Resultados!$C$9="Moeda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22" s="116" t="str">
        <f>IFERROR(IF(OR(S$13="",S$13&gt;$C$4),"",_xll.ECONOMATICA($C$2,$B22,,S$13,,,IF(Resultados!$C$9="Moeda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22" s="56" t="str">
        <f>IFERROR(IF(OR(T$13="",T$13&gt;$C$4),"",_xll.ECONOMATICA($C$2,$B22,,T$13,,,IF(Resultados!$C$9="Moeda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22" s="57" t="str">
        <f>IFERROR(IF(OR(U$13="",U$13&gt;$C$4),"",_xll.ECONOMATICA($C$2,$B22,,U$13,,,IF(Resultados!$C$9="Moeda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22" s="57" t="str">
        <f>IFERROR(IF(OR(V$13="",V$13&gt;$C$4),"",_xll.ECONOMATICA($C$2,$B22,,V$13,,,IF(Resultados!$C$9="Moeda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22" s="111" t="str">
        <f>IFERROR(IF(OR(W$13="",W$13&gt;$C$4),"",_xll.ECONOMATICA($C$2,$B22,,W$13,,,IF(Resultados!$C$9="Moeda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22" s="116" t="str">
        <f>IFERROR(IF(OR(X$13="",X$13&gt;$C$4),"",_xll.ECONOMATICA($C$2,$B22,,X$13,,,IF(Resultados!$C$9="Moeda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22" s="56" t="str">
        <f>IFERROR(IF(OR(Y$13="",Y$13&gt;$C$4),"",_xll.ECONOMATICA($C$2,$B22,,Y$13,,,IF(Resultados!$C$9="Moeda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22" s="57" t="str">
        <f>IFERROR(IF(OR(Z$13="",Z$13&gt;$C$4),"",_xll.ECONOMATICA($C$2,$B22,,Z$13,,,IF(Resultados!$C$9="Moeda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22" s="57" t="str">
        <f>IFERROR(IF(OR(AA$13="",AA$13&gt;$C$4),"",_xll.ECONOMATICA($C$2,$B22,,AA$13,,,IF(Resultados!$C$9="Moeda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22" s="57" t="str">
        <f>IFERROR(IF(OR(AB$13="",AB$13&gt;$C$4),"",_xll.ECONOMATICA($C$2,$B22,,AB$13,,,IF(Resultados!$C$9="Moeda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22" s="116" t="str">
        <f>IFERROR(IF(OR(AC$13="",AC$13&gt;$C$4),"",_xll.ECONOMATICA($C$2,$B22,,AC$13,,,IF(Resultados!$C$9="Moeda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22" s="56" t="str">
        <f>IFERROR(IF(OR(AD$13="",AD$13&gt;$C$4),"",_xll.ECONOMATICA($C$2,$B22,,AD$13,,,IF(Resultados!$C$9="Moeda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22" s="57" t="str">
        <f>IFERROR(IF(OR(AE$13="",AE$13&gt;$C$4),"",_xll.ECONOMATICA($C$2,$B22,,AE$13,,,IF(Resultados!$C$9="Moeda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22" s="57" t="str">
        <f>IFERROR(IF(OR(AF$13="",AF$13&gt;$C$4),"",_xll.ECONOMATICA($C$2,$B22,,AF$13,,,IF(Resultados!$C$9="Moeda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22" s="111" t="str">
        <f>IFERROR(IF(OR(AG$13="",AG$13&gt;$C$4),"",_xll.ECONOMATICA($C$2,$B22,,AG$13,,,IF(Resultados!$C$9="Moeda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22" s="116" t="str">
        <f>IFERROR(IF(OR(AH$13="",AH$13&gt;$C$4),"",_xll.ECONOMATICA($C$2,$B22,,AH$13,,,IF(Resultados!$C$9="Moeda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22" s="56" t="str">
        <f>IFERROR(IF(OR(AI$13="",AI$13&gt;$C$4),"",_xll.ECONOMATICA($C$2,$B22,,AI$13,,,IF(Resultados!$C$9="Moeda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22" s="57" t="str">
        <f>IFERROR(IF(OR(AJ$13="",AJ$13&gt;$C$4),"",_xll.ECONOMATICA($C$2,$B22,,AJ$13,,,IF(Resultados!$C$9="Moeda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22" s="57" t="str">
        <f>IFERROR(IF(OR(AK$13="",AK$13&gt;$C$4),"",_xll.ECONOMATICA($C$2,$B22,,AK$13,,,IF(Resultados!$C$9="Moeda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22" s="57" t="str">
        <f>IFERROR(IF(OR(AL$13="",AL$13&gt;$C$4),"",_xll.ECONOMATICA($C$2,$B22,,AL$13,,,IF(Resultados!$C$9="Moeda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22" s="116" t="str">
        <f>IFERROR(IF(OR(AM$13="",AM$13&gt;$C$4),"",_xll.ECONOMATICA($C$2,$B22,,AM$13,,,IF(Resultados!$C$9="Moeda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22" s="56" t="str">
        <f>IFERROR(IF(OR(AN$13="",AN$13&gt;$C$4),"",_xll.ECONOMATICA($C$2,$B22,,AN$13,,,IF(Resultados!$C$9="Moeda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22" s="57" t="str">
        <f>IFERROR(IF(OR(AO$13="",AO$13&gt;$C$4),"",_xll.ECONOMATICA($C$2,$B22,,AO$13,,,IF(Resultados!$C$9="Moeda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22" s="57" t="str">
        <f>IFERROR(IF(OR(AP$13="",AP$13&gt;$C$4),"",_xll.ECONOMATICA($C$2,$B22,,AP$13,,,IF(Resultados!$C$9="Moeda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22" s="111" t="str">
        <f>IFERROR(IF(OR(AQ$13="",AQ$13&gt;$C$4),"",_xll.ECONOMATICA($C$2,$B22,,AQ$13,,,IF(Resultados!$C$9="Moeda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22" s="116" t="str">
        <f>IFERROR(IF(OR(AR$13="",AR$13&gt;$C$4),"",_xll.ECONOMATICA($C$2,$B22,,AR$13,,,IF(Resultados!$C$9="Moeda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22" s="56" t="str">
        <f>IFERROR(IF(OR(AS$13="",AS$13&gt;$C$4),"",_xll.ECONOMATICA($C$2,$B22,,AS$13,,,IF(Resultados!$C$9="Moeda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22" s="57" t="str">
        <f>IFERROR(IF(OR(AT$13="",AT$13&gt;$C$4),"",_xll.ECONOMATICA($C$2,$B22,,AT$13,,,IF(Resultados!$C$9="Moeda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22" s="57" t="str">
        <f>IFERROR(IF(OR(AU$13="",AU$13&gt;$C$4),"",_xll.ECONOMATICA($C$2,$B22,,AU$13,,,IF(Resultados!$C$9="Moeda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22" s="57" t="str">
        <f>IFERROR(IF(OR(AV$13="",AV$13&gt;$C$4),"",_xll.ECONOMATICA($C$2,$B22,,AV$13,,,IF(Resultados!$C$9="Moeda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22" s="116" t="str">
        <f>IFERROR(IF(OR(AW$13="",AW$13&gt;$C$4),"",_xll.ECONOMATICA($C$2,$B22,,AW$13,,,IF(Resultados!$C$9="Moeda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22" s="56" t="str">
        <f>IFERROR(IF(OR(AX$13="",AX$13&gt;$C$4),"",_xll.ECONOMATICA($C$2,$B22,,AX$13,,,IF(Resultados!$C$9="Moeda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22" s="57" t="str">
        <f>IFERROR(IF(OR(AY$13="",AY$13&gt;$C$4),"",_xll.ECONOMATICA($C$2,$B22,,AY$13,,,IF(Resultados!$C$9="Moeda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22" s="57" t="str">
        <f>IFERROR(IF(OR(AZ$13="",AZ$13&gt;$C$4),"",_xll.ECONOMATICA($C$2,$B22,,AZ$13,,,IF(Resultados!$C$9="Moeda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22" s="111" t="str">
        <f>IFERROR(IF(OR(BA$13="",BA$13&gt;$C$4),"",_xll.ECONOMATICA($C$2,$B22,,BA$13,,,IF(Resultados!$C$9="Moeda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22" s="120" t="str">
        <f>IFERROR(IF(OR(BB$13="",BB$13&gt;$C$4),"",_xll.ECONOMATICA($C$2,$B22,,BB$13,,,IF(Resultados!$C$9="Moeda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22" s="71"/>
    </row>
    <row r="23" spans="2:55" ht="15.6" hidden="1" outlineLevel="2" x14ac:dyDescent="0.3">
      <c r="B23" s="59" t="s">
        <v>7</v>
      </c>
      <c r="C23" s="60" t="s">
        <v>12</v>
      </c>
      <c r="D23" s="61" t="str">
        <f t="shared" si="0"/>
        <v>Milhares</v>
      </c>
      <c r="E23" s="62">
        <f>IFERROR(IF(OR(E$13="",E$13&gt;$C$4),"",_xll.ECONOMATICA($C$2,$B23,,E$13,,,IF(Resultados!$C$9="Moeda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48351000</v>
      </c>
      <c r="F23" s="63">
        <f>IFERROR(IF(OR(F$13="",F$13&gt;$C$4),"",_xll.ECONOMATICA($C$2,$B23,,F$13,,,IF(Resultados!$C$9="Moeda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49822000</v>
      </c>
      <c r="G23" s="63">
        <f>IFERROR(IF(OR(G$13="",G$13&gt;$C$4),"",_xll.ECONOMATICA($C$2,$B23,,G$13,,,IF(Resultados!$C$9="Moeda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52825000</v>
      </c>
      <c r="H23" s="63">
        <f>IFERROR(IF(OR(H$13="",H$13&gt;$C$4),"",_xll.ECONOMATICA($C$2,$B23,,H$13,,,IF(Resultados!$C$9="Moeda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45804000</v>
      </c>
      <c r="I23" s="115">
        <f>IFERROR(IF(OR(I$13="",I$13&gt;$C$4),"",_xll.ECONOMATICA($C$2,$B23,,I$13,,,IF(Resultados!$C$9="Moeda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45804000</v>
      </c>
      <c r="J23" s="62">
        <f>IFERROR(IF(OR(J$13="",J$13&gt;$C$4),"",_xll.ECONOMATICA($C$2,$B23,,J$13,,,IF(Resultados!$C$9="Moeda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40483000</v>
      </c>
      <c r="K23" s="63">
        <f>IFERROR(IF(OR(K$13="",K$13&gt;$C$4),"",_xll.ECONOMATICA($C$2,$B23,,K$13,,,IF(Resultados!$C$9="Moeda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39241000</v>
      </c>
      <c r="L23" s="63">
        <f>IFERROR(IF(OR(L$13="",L$13&gt;$C$4),"",_xll.ECONOMATICA($C$2,$B23,,L$13,,,IF(Resultados!$C$9="Moeda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39510000</v>
      </c>
      <c r="M23" s="110">
        <f>IFERROR(IF(OR(M$13="",M$13&gt;$C$4),"",_xll.ECONOMATICA($C$2,$B23,,M$13,,,IF(Resultados!$C$9="Moeda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37184000</v>
      </c>
      <c r="N23" s="115">
        <f>IFERROR(IF(OR(N$13="",N$13&gt;$C$4),"",_xll.ECONOMATICA($C$2,$B23,,N$13,,,IF(Resultados!$C$9="Moeda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37184000</v>
      </c>
      <c r="O23" s="62">
        <f>IFERROR(IF(OR(O$13="",O$13&gt;$C$4),"",_xll.ECONOMATICA($C$2,$B23,,O$13,,,IF(Resultados!$C$9="Moeda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40849000</v>
      </c>
      <c r="P23" s="63">
        <f>IFERROR(IF(OR(P$13="",P$13&gt;$C$4),"",_xll.ECONOMATICA($C$2,$B23,,P$13,,,IF(Resultados!$C$9="Moeda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40796000</v>
      </c>
      <c r="Q23" s="63" t="str">
        <f>IFERROR(IF(OR(Q$13="",Q$13&gt;$C$4),"",_xll.ECONOMATICA($C$2,$B23,,Q$13,,,IF(Resultados!$C$9="Moeda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23" s="63" t="str">
        <f>IFERROR(IF(OR(R$13="",R$13&gt;$C$4),"",_xll.ECONOMATICA($C$2,$B23,,R$13,,,IF(Resultados!$C$9="Moeda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23" s="115" t="str">
        <f>IFERROR(IF(OR(S$13="",S$13&gt;$C$4),"",_xll.ECONOMATICA($C$2,$B23,,S$13,,,IF(Resultados!$C$9="Moeda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23" s="62" t="str">
        <f>IFERROR(IF(OR(T$13="",T$13&gt;$C$4),"",_xll.ECONOMATICA($C$2,$B23,,T$13,,,IF(Resultados!$C$9="Moeda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23" s="63" t="str">
        <f>IFERROR(IF(OR(U$13="",U$13&gt;$C$4),"",_xll.ECONOMATICA($C$2,$B23,,U$13,,,IF(Resultados!$C$9="Moeda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23" s="63" t="str">
        <f>IFERROR(IF(OR(V$13="",V$13&gt;$C$4),"",_xll.ECONOMATICA($C$2,$B23,,V$13,,,IF(Resultados!$C$9="Moeda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23" s="110" t="str">
        <f>IFERROR(IF(OR(W$13="",W$13&gt;$C$4),"",_xll.ECONOMATICA($C$2,$B23,,W$13,,,IF(Resultados!$C$9="Moeda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23" s="115" t="str">
        <f>IFERROR(IF(OR(X$13="",X$13&gt;$C$4),"",_xll.ECONOMATICA($C$2,$B23,,X$13,,,IF(Resultados!$C$9="Moeda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23" s="62" t="str">
        <f>IFERROR(IF(OR(Y$13="",Y$13&gt;$C$4),"",_xll.ECONOMATICA($C$2,$B23,,Y$13,,,IF(Resultados!$C$9="Moeda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23" s="63" t="str">
        <f>IFERROR(IF(OR(Z$13="",Z$13&gt;$C$4),"",_xll.ECONOMATICA($C$2,$B23,,Z$13,,,IF(Resultados!$C$9="Moeda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23" s="63" t="str">
        <f>IFERROR(IF(OR(AA$13="",AA$13&gt;$C$4),"",_xll.ECONOMATICA($C$2,$B23,,AA$13,,,IF(Resultados!$C$9="Moeda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23" s="63" t="str">
        <f>IFERROR(IF(OR(AB$13="",AB$13&gt;$C$4),"",_xll.ECONOMATICA($C$2,$B23,,AB$13,,,IF(Resultados!$C$9="Moeda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23" s="115" t="str">
        <f>IFERROR(IF(OR(AC$13="",AC$13&gt;$C$4),"",_xll.ECONOMATICA($C$2,$B23,,AC$13,,,IF(Resultados!$C$9="Moeda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23" s="62" t="str">
        <f>IFERROR(IF(OR(AD$13="",AD$13&gt;$C$4),"",_xll.ECONOMATICA($C$2,$B23,,AD$13,,,IF(Resultados!$C$9="Moeda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23" s="63" t="str">
        <f>IFERROR(IF(OR(AE$13="",AE$13&gt;$C$4),"",_xll.ECONOMATICA($C$2,$B23,,AE$13,,,IF(Resultados!$C$9="Moeda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23" s="63" t="str">
        <f>IFERROR(IF(OR(AF$13="",AF$13&gt;$C$4),"",_xll.ECONOMATICA($C$2,$B23,,AF$13,,,IF(Resultados!$C$9="Moeda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23" s="110" t="str">
        <f>IFERROR(IF(OR(AG$13="",AG$13&gt;$C$4),"",_xll.ECONOMATICA($C$2,$B23,,AG$13,,,IF(Resultados!$C$9="Moeda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23" s="115" t="str">
        <f>IFERROR(IF(OR(AH$13="",AH$13&gt;$C$4),"",_xll.ECONOMATICA($C$2,$B23,,AH$13,,,IF(Resultados!$C$9="Moeda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23" s="62" t="str">
        <f>IFERROR(IF(OR(AI$13="",AI$13&gt;$C$4),"",_xll.ECONOMATICA($C$2,$B23,,AI$13,,,IF(Resultados!$C$9="Moeda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23" s="63" t="str">
        <f>IFERROR(IF(OR(AJ$13="",AJ$13&gt;$C$4),"",_xll.ECONOMATICA($C$2,$B23,,AJ$13,,,IF(Resultados!$C$9="Moeda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23" s="63" t="str">
        <f>IFERROR(IF(OR(AK$13="",AK$13&gt;$C$4),"",_xll.ECONOMATICA($C$2,$B23,,AK$13,,,IF(Resultados!$C$9="Moeda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23" s="63" t="str">
        <f>IFERROR(IF(OR(AL$13="",AL$13&gt;$C$4),"",_xll.ECONOMATICA($C$2,$B23,,AL$13,,,IF(Resultados!$C$9="Moeda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23" s="115" t="str">
        <f>IFERROR(IF(OR(AM$13="",AM$13&gt;$C$4),"",_xll.ECONOMATICA($C$2,$B23,,AM$13,,,IF(Resultados!$C$9="Moeda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23" s="62" t="str">
        <f>IFERROR(IF(OR(AN$13="",AN$13&gt;$C$4),"",_xll.ECONOMATICA($C$2,$B23,,AN$13,,,IF(Resultados!$C$9="Moeda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23" s="63" t="str">
        <f>IFERROR(IF(OR(AO$13="",AO$13&gt;$C$4),"",_xll.ECONOMATICA($C$2,$B23,,AO$13,,,IF(Resultados!$C$9="Moeda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23" s="63" t="str">
        <f>IFERROR(IF(OR(AP$13="",AP$13&gt;$C$4),"",_xll.ECONOMATICA($C$2,$B23,,AP$13,,,IF(Resultados!$C$9="Moeda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23" s="110" t="str">
        <f>IFERROR(IF(OR(AQ$13="",AQ$13&gt;$C$4),"",_xll.ECONOMATICA($C$2,$B23,,AQ$13,,,IF(Resultados!$C$9="Moeda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23" s="115" t="str">
        <f>IFERROR(IF(OR(AR$13="",AR$13&gt;$C$4),"",_xll.ECONOMATICA($C$2,$B23,,AR$13,,,IF(Resultados!$C$9="Moeda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23" s="62" t="str">
        <f>IFERROR(IF(OR(AS$13="",AS$13&gt;$C$4),"",_xll.ECONOMATICA($C$2,$B23,,AS$13,,,IF(Resultados!$C$9="Moeda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23" s="63" t="str">
        <f>IFERROR(IF(OR(AT$13="",AT$13&gt;$C$4),"",_xll.ECONOMATICA($C$2,$B23,,AT$13,,,IF(Resultados!$C$9="Moeda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23" s="63" t="str">
        <f>IFERROR(IF(OR(AU$13="",AU$13&gt;$C$4),"",_xll.ECONOMATICA($C$2,$B23,,AU$13,,,IF(Resultados!$C$9="Moeda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23" s="63" t="str">
        <f>IFERROR(IF(OR(AV$13="",AV$13&gt;$C$4),"",_xll.ECONOMATICA($C$2,$B23,,AV$13,,,IF(Resultados!$C$9="Moeda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23" s="115" t="str">
        <f>IFERROR(IF(OR(AW$13="",AW$13&gt;$C$4),"",_xll.ECONOMATICA($C$2,$B23,,AW$13,,,IF(Resultados!$C$9="Moeda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23" s="62" t="str">
        <f>IFERROR(IF(OR(AX$13="",AX$13&gt;$C$4),"",_xll.ECONOMATICA($C$2,$B23,,AX$13,,,IF(Resultados!$C$9="Moeda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23" s="63" t="str">
        <f>IFERROR(IF(OR(AY$13="",AY$13&gt;$C$4),"",_xll.ECONOMATICA($C$2,$B23,,AY$13,,,IF(Resultados!$C$9="Moeda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23" s="63" t="str">
        <f>IFERROR(IF(OR(AZ$13="",AZ$13&gt;$C$4),"",_xll.ECONOMATICA($C$2,$B23,,AZ$13,,,IF(Resultados!$C$9="Moeda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23" s="110" t="str">
        <f>IFERROR(IF(OR(BA$13="",BA$13&gt;$C$4),"",_xll.ECONOMATICA($C$2,$B23,,BA$13,,,IF(Resultados!$C$9="Moeda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23" s="119" t="str">
        <f>IFERROR(IF(OR(BB$13="",BB$13&gt;$C$4),"",_xll.ECONOMATICA($C$2,$B23,,BB$13,,,IF(Resultados!$C$9="Moeda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23" s="71"/>
    </row>
    <row r="24" spans="2:55" ht="15.6" hidden="1" outlineLevel="2" x14ac:dyDescent="0.3">
      <c r="B24" s="51" t="s">
        <v>8</v>
      </c>
      <c r="C24" s="52" t="s">
        <v>13</v>
      </c>
      <c r="D24" s="53" t="str">
        <f t="shared" si="0"/>
        <v>Milhares</v>
      </c>
      <c r="E24" s="56">
        <f>IFERROR(IF(OR(E$13="",E$13&gt;$C$4),"",_xll.ECONOMATICA($C$2,$B24,,E$13,,,IF(Resultados!$C$9="Moeda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24" s="57">
        <f>IFERROR(IF(OR(F$13="",F$13&gt;$C$4),"",_xll.ECONOMATICA($C$2,$B24,,F$13,,,IF(Resultados!$C$9="Moeda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24" s="57">
        <f>IFERROR(IF(OR(G$13="",G$13&gt;$C$4),"",_xll.ECONOMATICA($C$2,$B24,,G$13,,,IF(Resultados!$C$9="Moeda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24" s="57">
        <f>IFERROR(IF(OR(H$13="",H$13&gt;$C$4),"",_xll.ECONOMATICA($C$2,$B24,,H$13,,,IF(Resultados!$C$9="Moeda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24" s="116">
        <f>IFERROR(IF(OR(I$13="",I$13&gt;$C$4),"",_xll.ECONOMATICA($C$2,$B24,,I$13,,,IF(Resultados!$C$9="Moeda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24" s="56">
        <f>IFERROR(IF(OR(J$13="",J$13&gt;$C$4),"",_xll.ECONOMATICA($C$2,$B24,,J$13,,,IF(Resultados!$C$9="Moeda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24" s="57">
        <f>IFERROR(IF(OR(K$13="",K$13&gt;$C$4),"",_xll.ECONOMATICA($C$2,$B24,,K$13,,,IF(Resultados!$C$9="Moeda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24" s="57">
        <f>IFERROR(IF(OR(L$13="",L$13&gt;$C$4),"",_xll.ECONOMATICA($C$2,$B24,,L$13,,,IF(Resultados!$C$9="Moeda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24" s="111">
        <f>IFERROR(IF(OR(M$13="",M$13&gt;$C$4),"",_xll.ECONOMATICA($C$2,$B24,,M$13,,,IF(Resultados!$C$9="Moeda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24" s="116">
        <f>IFERROR(IF(OR(N$13="",N$13&gt;$C$4),"",_xll.ECONOMATICA($C$2,$B24,,N$13,,,IF(Resultados!$C$9="Moeda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24" s="56">
        <f>IFERROR(IF(OR(O$13="",O$13&gt;$C$4),"",_xll.ECONOMATICA($C$2,$B24,,O$13,,,IF(Resultados!$C$9="Moeda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24" s="57">
        <f>IFERROR(IF(OR(P$13="",P$13&gt;$C$4),"",_xll.ECONOMATICA($C$2,$B24,,P$13,,,IF(Resultados!$C$9="Moeda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24" s="57" t="str">
        <f>IFERROR(IF(OR(Q$13="",Q$13&gt;$C$4),"",_xll.ECONOMATICA($C$2,$B24,,Q$13,,,IF(Resultados!$C$9="Moeda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24" s="57" t="str">
        <f>IFERROR(IF(OR(R$13="",R$13&gt;$C$4),"",_xll.ECONOMATICA($C$2,$B24,,R$13,,,IF(Resultados!$C$9="Moeda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24" s="116" t="str">
        <f>IFERROR(IF(OR(S$13="",S$13&gt;$C$4),"",_xll.ECONOMATICA($C$2,$B24,,S$13,,,IF(Resultados!$C$9="Moeda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24" s="56" t="str">
        <f>IFERROR(IF(OR(T$13="",T$13&gt;$C$4),"",_xll.ECONOMATICA($C$2,$B24,,T$13,,,IF(Resultados!$C$9="Moeda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24" s="57" t="str">
        <f>IFERROR(IF(OR(U$13="",U$13&gt;$C$4),"",_xll.ECONOMATICA($C$2,$B24,,U$13,,,IF(Resultados!$C$9="Moeda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24" s="57" t="str">
        <f>IFERROR(IF(OR(V$13="",V$13&gt;$C$4),"",_xll.ECONOMATICA($C$2,$B24,,V$13,,,IF(Resultados!$C$9="Moeda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24" s="111" t="str">
        <f>IFERROR(IF(OR(W$13="",W$13&gt;$C$4),"",_xll.ECONOMATICA($C$2,$B24,,W$13,,,IF(Resultados!$C$9="Moeda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24" s="116" t="str">
        <f>IFERROR(IF(OR(X$13="",X$13&gt;$C$4),"",_xll.ECONOMATICA($C$2,$B24,,X$13,,,IF(Resultados!$C$9="Moeda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24" s="56" t="str">
        <f>IFERROR(IF(OR(Y$13="",Y$13&gt;$C$4),"",_xll.ECONOMATICA($C$2,$B24,,Y$13,,,IF(Resultados!$C$9="Moeda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24" s="57" t="str">
        <f>IFERROR(IF(OR(Z$13="",Z$13&gt;$C$4),"",_xll.ECONOMATICA($C$2,$B24,,Z$13,,,IF(Resultados!$C$9="Moeda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24" s="57" t="str">
        <f>IFERROR(IF(OR(AA$13="",AA$13&gt;$C$4),"",_xll.ECONOMATICA($C$2,$B24,,AA$13,,,IF(Resultados!$C$9="Moeda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24" s="57" t="str">
        <f>IFERROR(IF(OR(AB$13="",AB$13&gt;$C$4),"",_xll.ECONOMATICA($C$2,$B24,,AB$13,,,IF(Resultados!$C$9="Moeda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24" s="116" t="str">
        <f>IFERROR(IF(OR(AC$13="",AC$13&gt;$C$4),"",_xll.ECONOMATICA($C$2,$B24,,AC$13,,,IF(Resultados!$C$9="Moeda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24" s="56" t="str">
        <f>IFERROR(IF(OR(AD$13="",AD$13&gt;$C$4),"",_xll.ECONOMATICA($C$2,$B24,,AD$13,,,IF(Resultados!$C$9="Moeda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24" s="57" t="str">
        <f>IFERROR(IF(OR(AE$13="",AE$13&gt;$C$4),"",_xll.ECONOMATICA($C$2,$B24,,AE$13,,,IF(Resultados!$C$9="Moeda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24" s="57" t="str">
        <f>IFERROR(IF(OR(AF$13="",AF$13&gt;$C$4),"",_xll.ECONOMATICA($C$2,$B24,,AF$13,,,IF(Resultados!$C$9="Moeda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24" s="111" t="str">
        <f>IFERROR(IF(OR(AG$13="",AG$13&gt;$C$4),"",_xll.ECONOMATICA($C$2,$B24,,AG$13,,,IF(Resultados!$C$9="Moeda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24" s="116" t="str">
        <f>IFERROR(IF(OR(AH$13="",AH$13&gt;$C$4),"",_xll.ECONOMATICA($C$2,$B24,,AH$13,,,IF(Resultados!$C$9="Moeda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24" s="56" t="str">
        <f>IFERROR(IF(OR(AI$13="",AI$13&gt;$C$4),"",_xll.ECONOMATICA($C$2,$B24,,AI$13,,,IF(Resultados!$C$9="Moeda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24" s="57" t="str">
        <f>IFERROR(IF(OR(AJ$13="",AJ$13&gt;$C$4),"",_xll.ECONOMATICA($C$2,$B24,,AJ$13,,,IF(Resultados!$C$9="Moeda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24" s="57" t="str">
        <f>IFERROR(IF(OR(AK$13="",AK$13&gt;$C$4),"",_xll.ECONOMATICA($C$2,$B24,,AK$13,,,IF(Resultados!$C$9="Moeda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24" s="57" t="str">
        <f>IFERROR(IF(OR(AL$13="",AL$13&gt;$C$4),"",_xll.ECONOMATICA($C$2,$B24,,AL$13,,,IF(Resultados!$C$9="Moeda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24" s="116" t="str">
        <f>IFERROR(IF(OR(AM$13="",AM$13&gt;$C$4),"",_xll.ECONOMATICA($C$2,$B24,,AM$13,,,IF(Resultados!$C$9="Moeda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24" s="56" t="str">
        <f>IFERROR(IF(OR(AN$13="",AN$13&gt;$C$4),"",_xll.ECONOMATICA($C$2,$B24,,AN$13,,,IF(Resultados!$C$9="Moeda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24" s="57" t="str">
        <f>IFERROR(IF(OR(AO$13="",AO$13&gt;$C$4),"",_xll.ECONOMATICA($C$2,$B24,,AO$13,,,IF(Resultados!$C$9="Moeda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24" s="57" t="str">
        <f>IFERROR(IF(OR(AP$13="",AP$13&gt;$C$4),"",_xll.ECONOMATICA($C$2,$B24,,AP$13,,,IF(Resultados!$C$9="Moeda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24" s="111" t="str">
        <f>IFERROR(IF(OR(AQ$13="",AQ$13&gt;$C$4),"",_xll.ECONOMATICA($C$2,$B24,,AQ$13,,,IF(Resultados!$C$9="Moeda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24" s="116" t="str">
        <f>IFERROR(IF(OR(AR$13="",AR$13&gt;$C$4),"",_xll.ECONOMATICA($C$2,$B24,,AR$13,,,IF(Resultados!$C$9="Moeda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24" s="56" t="str">
        <f>IFERROR(IF(OR(AS$13="",AS$13&gt;$C$4),"",_xll.ECONOMATICA($C$2,$B24,,AS$13,,,IF(Resultados!$C$9="Moeda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24" s="57" t="str">
        <f>IFERROR(IF(OR(AT$13="",AT$13&gt;$C$4),"",_xll.ECONOMATICA($C$2,$B24,,AT$13,,,IF(Resultados!$C$9="Moeda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24" s="57" t="str">
        <f>IFERROR(IF(OR(AU$13="",AU$13&gt;$C$4),"",_xll.ECONOMATICA($C$2,$B24,,AU$13,,,IF(Resultados!$C$9="Moeda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24" s="57" t="str">
        <f>IFERROR(IF(OR(AV$13="",AV$13&gt;$C$4),"",_xll.ECONOMATICA($C$2,$B24,,AV$13,,,IF(Resultados!$C$9="Moeda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24" s="116" t="str">
        <f>IFERROR(IF(OR(AW$13="",AW$13&gt;$C$4),"",_xll.ECONOMATICA($C$2,$B24,,AW$13,,,IF(Resultados!$C$9="Moeda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24" s="56" t="str">
        <f>IFERROR(IF(OR(AX$13="",AX$13&gt;$C$4),"",_xll.ECONOMATICA($C$2,$B24,,AX$13,,,IF(Resultados!$C$9="Moeda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24" s="57" t="str">
        <f>IFERROR(IF(OR(AY$13="",AY$13&gt;$C$4),"",_xll.ECONOMATICA($C$2,$B24,,AY$13,,,IF(Resultados!$C$9="Moeda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24" s="57" t="str">
        <f>IFERROR(IF(OR(AZ$13="",AZ$13&gt;$C$4),"",_xll.ECONOMATICA($C$2,$B24,,AZ$13,,,IF(Resultados!$C$9="Moeda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24" s="111" t="str">
        <f>IFERROR(IF(OR(BA$13="",BA$13&gt;$C$4),"",_xll.ECONOMATICA($C$2,$B24,,BA$13,,,IF(Resultados!$C$9="Moeda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24" s="120" t="str">
        <f>IFERROR(IF(OR(BB$13="",BB$13&gt;$C$4),"",_xll.ECONOMATICA($C$2,$B24,,BB$13,,,IF(Resultados!$C$9="Moeda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24" s="71"/>
    </row>
    <row r="25" spans="2:55" ht="15.6" hidden="1" outlineLevel="2" x14ac:dyDescent="0.3">
      <c r="B25" s="59" t="s">
        <v>14</v>
      </c>
      <c r="C25" s="60" t="s">
        <v>15</v>
      </c>
      <c r="D25" s="61" t="str">
        <f t="shared" si="0"/>
        <v>Milhares</v>
      </c>
      <c r="E25" s="62">
        <f>IFERROR(IF(OR(E$13="",E$13&gt;$C$4),"",_xll.ECONOMATICA($C$2,$B25,,E$13,,,IF(Resultados!$C$9="Moeda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6175000</v>
      </c>
      <c r="F25" s="63">
        <f>IFERROR(IF(OR(F$13="",F$13&gt;$C$4),"",_xll.ECONOMATICA($C$2,$B25,,F$13,,,IF(Resultados!$C$9="Moeda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6676000</v>
      </c>
      <c r="G25" s="63">
        <f>IFERROR(IF(OR(G$13="",G$13&gt;$C$4),"",_xll.ECONOMATICA($C$2,$B25,,G$13,,,IF(Resultados!$C$9="Moeda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7763000</v>
      </c>
      <c r="H25" s="63">
        <f>IFERROR(IF(OR(H$13="",H$13&gt;$C$4),"",_xll.ECONOMATICA($C$2,$B25,,H$13,,,IF(Resultados!$C$9="Moeda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6819000</v>
      </c>
      <c r="I25" s="115">
        <f>IFERROR(IF(OR(I$13="",I$13&gt;$C$4),"",_xll.ECONOMATICA($C$2,$B25,,I$13,,,IF(Resultados!$C$9="Moeda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6819000</v>
      </c>
      <c r="J25" s="62">
        <f>IFERROR(IF(OR(J$13="",J$13&gt;$C$4),"",_xll.ECONOMATICA($C$2,$B25,,J$13,,,IF(Resultados!$C$9="Moeda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6102000</v>
      </c>
      <c r="K25" s="63">
        <f>IFERROR(IF(OR(K$13="",K$13&gt;$C$4),"",_xll.ECONOMATICA($C$2,$B25,,K$13,,,IF(Resultados!$C$9="Moeda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6353000</v>
      </c>
      <c r="L25" s="63">
        <f>IFERROR(IF(OR(L$13="",L$13&gt;$C$4),"",_xll.ECONOMATICA($C$2,$B25,,L$13,,,IF(Resultados!$C$9="Moeda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5965000</v>
      </c>
      <c r="M25" s="110">
        <f>IFERROR(IF(OR(M$13="",M$13&gt;$C$4),"",_xll.ECONOMATICA($C$2,$B25,,M$13,,,IF(Resultados!$C$9="Moeda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5703000</v>
      </c>
      <c r="N25" s="115">
        <f>IFERROR(IF(OR(N$13="",N$13&gt;$C$4),"",_xll.ECONOMATICA($C$2,$B25,,N$13,,,IF(Resultados!$C$9="Moeda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5703000</v>
      </c>
      <c r="O25" s="62">
        <f>IFERROR(IF(OR(O$13="",O$13&gt;$C$4),"",_xll.ECONOMATICA($C$2,$B25,,O$13,,,IF(Resultados!$C$9="Moeda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7701000</v>
      </c>
      <c r="P25" s="63">
        <f>IFERROR(IF(OR(P$13="",P$13&gt;$C$4),"",_xll.ECONOMATICA($C$2,$B25,,P$13,,,IF(Resultados!$C$9="Moeda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15564000</v>
      </c>
      <c r="Q25" s="63" t="str">
        <f>IFERROR(IF(OR(Q$13="",Q$13&gt;$C$4),"",_xll.ECONOMATICA($C$2,$B25,,Q$13,,,IF(Resultados!$C$9="Moeda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25" s="63" t="str">
        <f>IFERROR(IF(OR(R$13="",R$13&gt;$C$4),"",_xll.ECONOMATICA($C$2,$B25,,R$13,,,IF(Resultados!$C$9="Moeda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25" s="115" t="str">
        <f>IFERROR(IF(OR(S$13="",S$13&gt;$C$4),"",_xll.ECONOMATICA($C$2,$B25,,S$13,,,IF(Resultados!$C$9="Moeda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25" s="62" t="str">
        <f>IFERROR(IF(OR(T$13="",T$13&gt;$C$4),"",_xll.ECONOMATICA($C$2,$B25,,T$13,,,IF(Resultados!$C$9="Moeda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25" s="63" t="str">
        <f>IFERROR(IF(OR(U$13="",U$13&gt;$C$4),"",_xll.ECONOMATICA($C$2,$B25,,U$13,,,IF(Resultados!$C$9="Moeda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25" s="63" t="str">
        <f>IFERROR(IF(OR(V$13="",V$13&gt;$C$4),"",_xll.ECONOMATICA($C$2,$B25,,V$13,,,IF(Resultados!$C$9="Moeda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25" s="110" t="str">
        <f>IFERROR(IF(OR(W$13="",W$13&gt;$C$4),"",_xll.ECONOMATICA($C$2,$B25,,W$13,,,IF(Resultados!$C$9="Moeda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25" s="115" t="str">
        <f>IFERROR(IF(OR(X$13="",X$13&gt;$C$4),"",_xll.ECONOMATICA($C$2,$B25,,X$13,,,IF(Resultados!$C$9="Moeda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25" s="62" t="str">
        <f>IFERROR(IF(OR(Y$13="",Y$13&gt;$C$4),"",_xll.ECONOMATICA($C$2,$B25,,Y$13,,,IF(Resultados!$C$9="Moeda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25" s="63" t="str">
        <f>IFERROR(IF(OR(Z$13="",Z$13&gt;$C$4),"",_xll.ECONOMATICA($C$2,$B25,,Z$13,,,IF(Resultados!$C$9="Moeda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25" s="63" t="str">
        <f>IFERROR(IF(OR(AA$13="",AA$13&gt;$C$4),"",_xll.ECONOMATICA($C$2,$B25,,AA$13,,,IF(Resultados!$C$9="Moeda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25" s="63" t="str">
        <f>IFERROR(IF(OR(AB$13="",AB$13&gt;$C$4),"",_xll.ECONOMATICA($C$2,$B25,,AB$13,,,IF(Resultados!$C$9="Moeda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25" s="115" t="str">
        <f>IFERROR(IF(OR(AC$13="",AC$13&gt;$C$4),"",_xll.ECONOMATICA($C$2,$B25,,AC$13,,,IF(Resultados!$C$9="Moeda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25" s="62" t="str">
        <f>IFERROR(IF(OR(AD$13="",AD$13&gt;$C$4),"",_xll.ECONOMATICA($C$2,$B25,,AD$13,,,IF(Resultados!$C$9="Moeda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25" s="63" t="str">
        <f>IFERROR(IF(OR(AE$13="",AE$13&gt;$C$4),"",_xll.ECONOMATICA($C$2,$B25,,AE$13,,,IF(Resultados!$C$9="Moeda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25" s="63" t="str">
        <f>IFERROR(IF(OR(AF$13="",AF$13&gt;$C$4),"",_xll.ECONOMATICA($C$2,$B25,,AF$13,,,IF(Resultados!$C$9="Moeda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25" s="110" t="str">
        <f>IFERROR(IF(OR(AG$13="",AG$13&gt;$C$4),"",_xll.ECONOMATICA($C$2,$B25,,AG$13,,,IF(Resultados!$C$9="Moeda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25" s="115" t="str">
        <f>IFERROR(IF(OR(AH$13="",AH$13&gt;$C$4),"",_xll.ECONOMATICA($C$2,$B25,,AH$13,,,IF(Resultados!$C$9="Moeda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25" s="62" t="str">
        <f>IFERROR(IF(OR(AI$13="",AI$13&gt;$C$4),"",_xll.ECONOMATICA($C$2,$B25,,AI$13,,,IF(Resultados!$C$9="Moeda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25" s="63" t="str">
        <f>IFERROR(IF(OR(AJ$13="",AJ$13&gt;$C$4),"",_xll.ECONOMATICA($C$2,$B25,,AJ$13,,,IF(Resultados!$C$9="Moeda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25" s="63" t="str">
        <f>IFERROR(IF(OR(AK$13="",AK$13&gt;$C$4),"",_xll.ECONOMATICA($C$2,$B25,,AK$13,,,IF(Resultados!$C$9="Moeda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25" s="63" t="str">
        <f>IFERROR(IF(OR(AL$13="",AL$13&gt;$C$4),"",_xll.ECONOMATICA($C$2,$B25,,AL$13,,,IF(Resultados!$C$9="Moeda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25" s="115" t="str">
        <f>IFERROR(IF(OR(AM$13="",AM$13&gt;$C$4),"",_xll.ECONOMATICA($C$2,$B25,,AM$13,,,IF(Resultados!$C$9="Moeda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25" s="62" t="str">
        <f>IFERROR(IF(OR(AN$13="",AN$13&gt;$C$4),"",_xll.ECONOMATICA($C$2,$B25,,AN$13,,,IF(Resultados!$C$9="Moeda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25" s="63" t="str">
        <f>IFERROR(IF(OR(AO$13="",AO$13&gt;$C$4),"",_xll.ECONOMATICA($C$2,$B25,,AO$13,,,IF(Resultados!$C$9="Moeda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25" s="63" t="str">
        <f>IFERROR(IF(OR(AP$13="",AP$13&gt;$C$4),"",_xll.ECONOMATICA($C$2,$B25,,AP$13,,,IF(Resultados!$C$9="Moeda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25" s="110" t="str">
        <f>IFERROR(IF(OR(AQ$13="",AQ$13&gt;$C$4),"",_xll.ECONOMATICA($C$2,$B25,,AQ$13,,,IF(Resultados!$C$9="Moeda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25" s="115" t="str">
        <f>IFERROR(IF(OR(AR$13="",AR$13&gt;$C$4),"",_xll.ECONOMATICA($C$2,$B25,,AR$13,,,IF(Resultados!$C$9="Moeda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25" s="62" t="str">
        <f>IFERROR(IF(OR(AS$13="",AS$13&gt;$C$4),"",_xll.ECONOMATICA($C$2,$B25,,AS$13,,,IF(Resultados!$C$9="Moeda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25" s="63" t="str">
        <f>IFERROR(IF(OR(AT$13="",AT$13&gt;$C$4),"",_xll.ECONOMATICA($C$2,$B25,,AT$13,,,IF(Resultados!$C$9="Moeda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25" s="63" t="str">
        <f>IFERROR(IF(OR(AU$13="",AU$13&gt;$C$4),"",_xll.ECONOMATICA($C$2,$B25,,AU$13,,,IF(Resultados!$C$9="Moeda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25" s="63" t="str">
        <f>IFERROR(IF(OR(AV$13="",AV$13&gt;$C$4),"",_xll.ECONOMATICA($C$2,$B25,,AV$13,,,IF(Resultados!$C$9="Moeda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25" s="115" t="str">
        <f>IFERROR(IF(OR(AW$13="",AW$13&gt;$C$4),"",_xll.ECONOMATICA($C$2,$B25,,AW$13,,,IF(Resultados!$C$9="Moeda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25" s="62" t="str">
        <f>IFERROR(IF(OR(AX$13="",AX$13&gt;$C$4),"",_xll.ECONOMATICA($C$2,$B25,,AX$13,,,IF(Resultados!$C$9="Moeda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25" s="63" t="str">
        <f>IFERROR(IF(OR(AY$13="",AY$13&gt;$C$4),"",_xll.ECONOMATICA($C$2,$B25,,AY$13,,,IF(Resultados!$C$9="Moeda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25" s="63" t="str">
        <f>IFERROR(IF(OR(AZ$13="",AZ$13&gt;$C$4),"",_xll.ECONOMATICA($C$2,$B25,,AZ$13,,,IF(Resultados!$C$9="Moeda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25" s="110" t="str">
        <f>IFERROR(IF(OR(BA$13="",BA$13&gt;$C$4),"",_xll.ECONOMATICA($C$2,$B25,,BA$13,,,IF(Resultados!$C$9="Moeda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25" s="119" t="str">
        <f>IFERROR(IF(OR(BB$13="",BB$13&gt;$C$4),"",_xll.ECONOMATICA($C$2,$B25,,BB$13,,,IF(Resultados!$C$9="Moeda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25" s="71"/>
    </row>
    <row r="26" spans="2:55" ht="15.6" hidden="1" outlineLevel="2" x14ac:dyDescent="0.3">
      <c r="B26" s="51" t="s">
        <v>18</v>
      </c>
      <c r="C26" s="52" t="s">
        <v>20</v>
      </c>
      <c r="D26" s="53" t="str">
        <f t="shared" si="0"/>
        <v>Milhares</v>
      </c>
      <c r="E26" s="56">
        <f>IFERROR(IF(OR(E$13="",E$13&gt;$C$4),"",_xll.ECONOMATICA($C$2,$B26,,E$13,,,IF(Resultados!$C$9="Moeda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26" s="57">
        <f>IFERROR(IF(OR(F$13="",F$13&gt;$C$4),"",_xll.ECONOMATICA($C$2,$B26,,F$13,,,IF(Resultados!$C$9="Moeda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26" s="57">
        <f>IFERROR(IF(OR(G$13="",G$13&gt;$C$4),"",_xll.ECONOMATICA($C$2,$B26,,G$13,,,IF(Resultados!$C$9="Moeda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26" s="57">
        <f>IFERROR(IF(OR(H$13="",H$13&gt;$C$4),"",_xll.ECONOMATICA($C$2,$B26,,H$13,,,IF(Resultados!$C$9="Moeda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26" s="116">
        <f>IFERROR(IF(OR(I$13="",I$13&gt;$C$4),"",_xll.ECONOMATICA($C$2,$B26,,I$13,,,IF(Resultados!$C$9="Moeda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26" s="56">
        <f>IFERROR(IF(OR(J$13="",J$13&gt;$C$4),"",_xll.ECONOMATICA($C$2,$B26,,J$13,,,IF(Resultados!$C$9="Moeda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26" s="57">
        <f>IFERROR(IF(OR(K$13="",K$13&gt;$C$4),"",_xll.ECONOMATICA($C$2,$B26,,K$13,,,IF(Resultados!$C$9="Moeda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26" s="57">
        <f>IFERROR(IF(OR(L$13="",L$13&gt;$C$4),"",_xll.ECONOMATICA($C$2,$B26,,L$13,,,IF(Resultados!$C$9="Moeda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26" s="111">
        <f>IFERROR(IF(OR(M$13="",M$13&gt;$C$4),"",_xll.ECONOMATICA($C$2,$B26,,M$13,,,IF(Resultados!$C$9="Moeda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26" s="116">
        <f>IFERROR(IF(OR(N$13="",N$13&gt;$C$4),"",_xll.ECONOMATICA($C$2,$B26,,N$13,,,IF(Resultados!$C$9="Moeda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26" s="56">
        <f>IFERROR(IF(OR(O$13="",O$13&gt;$C$4),"",_xll.ECONOMATICA($C$2,$B26,,O$13,,,IF(Resultados!$C$9="Moeda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26" s="57">
        <f>IFERROR(IF(OR(P$13="",P$13&gt;$C$4),"",_xll.ECONOMATICA($C$2,$B26,,P$13,,,IF(Resultados!$C$9="Moeda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26" s="57" t="str">
        <f>IFERROR(IF(OR(Q$13="",Q$13&gt;$C$4),"",_xll.ECONOMATICA($C$2,$B26,,Q$13,,,IF(Resultados!$C$9="Moeda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26" s="57" t="str">
        <f>IFERROR(IF(OR(R$13="",R$13&gt;$C$4),"",_xll.ECONOMATICA($C$2,$B26,,R$13,,,IF(Resultados!$C$9="Moeda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26" s="116" t="str">
        <f>IFERROR(IF(OR(S$13="",S$13&gt;$C$4),"",_xll.ECONOMATICA($C$2,$B26,,S$13,,,IF(Resultados!$C$9="Moeda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26" s="56" t="str">
        <f>IFERROR(IF(OR(T$13="",T$13&gt;$C$4),"",_xll.ECONOMATICA($C$2,$B26,,T$13,,,IF(Resultados!$C$9="Moeda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26" s="57" t="str">
        <f>IFERROR(IF(OR(U$13="",U$13&gt;$C$4),"",_xll.ECONOMATICA($C$2,$B26,,U$13,,,IF(Resultados!$C$9="Moeda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26" s="57" t="str">
        <f>IFERROR(IF(OR(V$13="",V$13&gt;$C$4),"",_xll.ECONOMATICA($C$2,$B26,,V$13,,,IF(Resultados!$C$9="Moeda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26" s="111" t="str">
        <f>IFERROR(IF(OR(W$13="",W$13&gt;$C$4),"",_xll.ECONOMATICA($C$2,$B26,,W$13,,,IF(Resultados!$C$9="Moeda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26" s="116" t="str">
        <f>IFERROR(IF(OR(X$13="",X$13&gt;$C$4),"",_xll.ECONOMATICA($C$2,$B26,,X$13,,,IF(Resultados!$C$9="Moeda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26" s="56" t="str">
        <f>IFERROR(IF(OR(Y$13="",Y$13&gt;$C$4),"",_xll.ECONOMATICA($C$2,$B26,,Y$13,,,IF(Resultados!$C$9="Moeda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26" s="57" t="str">
        <f>IFERROR(IF(OR(Z$13="",Z$13&gt;$C$4),"",_xll.ECONOMATICA($C$2,$B26,,Z$13,,,IF(Resultados!$C$9="Moeda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26" s="57" t="str">
        <f>IFERROR(IF(OR(AA$13="",AA$13&gt;$C$4),"",_xll.ECONOMATICA($C$2,$B26,,AA$13,,,IF(Resultados!$C$9="Moeda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26" s="57" t="str">
        <f>IFERROR(IF(OR(AB$13="",AB$13&gt;$C$4),"",_xll.ECONOMATICA($C$2,$B26,,AB$13,,,IF(Resultados!$C$9="Moeda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26" s="116" t="str">
        <f>IFERROR(IF(OR(AC$13="",AC$13&gt;$C$4),"",_xll.ECONOMATICA($C$2,$B26,,AC$13,,,IF(Resultados!$C$9="Moeda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26" s="56" t="str">
        <f>IFERROR(IF(OR(AD$13="",AD$13&gt;$C$4),"",_xll.ECONOMATICA($C$2,$B26,,AD$13,,,IF(Resultados!$C$9="Moeda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26" s="57" t="str">
        <f>IFERROR(IF(OR(AE$13="",AE$13&gt;$C$4),"",_xll.ECONOMATICA($C$2,$B26,,AE$13,,,IF(Resultados!$C$9="Moeda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26" s="57" t="str">
        <f>IFERROR(IF(OR(AF$13="",AF$13&gt;$C$4),"",_xll.ECONOMATICA($C$2,$B26,,AF$13,,,IF(Resultados!$C$9="Moeda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26" s="111" t="str">
        <f>IFERROR(IF(OR(AG$13="",AG$13&gt;$C$4),"",_xll.ECONOMATICA($C$2,$B26,,AG$13,,,IF(Resultados!$C$9="Moeda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26" s="116" t="str">
        <f>IFERROR(IF(OR(AH$13="",AH$13&gt;$C$4),"",_xll.ECONOMATICA($C$2,$B26,,AH$13,,,IF(Resultados!$C$9="Moeda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26" s="56" t="str">
        <f>IFERROR(IF(OR(AI$13="",AI$13&gt;$C$4),"",_xll.ECONOMATICA($C$2,$B26,,AI$13,,,IF(Resultados!$C$9="Moeda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26" s="57" t="str">
        <f>IFERROR(IF(OR(AJ$13="",AJ$13&gt;$C$4),"",_xll.ECONOMATICA($C$2,$B26,,AJ$13,,,IF(Resultados!$C$9="Moeda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26" s="57" t="str">
        <f>IFERROR(IF(OR(AK$13="",AK$13&gt;$C$4),"",_xll.ECONOMATICA($C$2,$B26,,AK$13,,,IF(Resultados!$C$9="Moeda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26" s="57" t="str">
        <f>IFERROR(IF(OR(AL$13="",AL$13&gt;$C$4),"",_xll.ECONOMATICA($C$2,$B26,,AL$13,,,IF(Resultados!$C$9="Moeda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26" s="116" t="str">
        <f>IFERROR(IF(OR(AM$13="",AM$13&gt;$C$4),"",_xll.ECONOMATICA($C$2,$B26,,AM$13,,,IF(Resultados!$C$9="Moeda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26" s="56" t="str">
        <f>IFERROR(IF(OR(AN$13="",AN$13&gt;$C$4),"",_xll.ECONOMATICA($C$2,$B26,,AN$13,,,IF(Resultados!$C$9="Moeda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26" s="57" t="str">
        <f>IFERROR(IF(OR(AO$13="",AO$13&gt;$C$4),"",_xll.ECONOMATICA($C$2,$B26,,AO$13,,,IF(Resultados!$C$9="Moeda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26" s="57" t="str">
        <f>IFERROR(IF(OR(AP$13="",AP$13&gt;$C$4),"",_xll.ECONOMATICA($C$2,$B26,,AP$13,,,IF(Resultados!$C$9="Moeda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26" s="111" t="str">
        <f>IFERROR(IF(OR(AQ$13="",AQ$13&gt;$C$4),"",_xll.ECONOMATICA($C$2,$B26,,AQ$13,,,IF(Resultados!$C$9="Moeda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26" s="116" t="str">
        <f>IFERROR(IF(OR(AR$13="",AR$13&gt;$C$4),"",_xll.ECONOMATICA($C$2,$B26,,AR$13,,,IF(Resultados!$C$9="Moeda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26" s="56" t="str">
        <f>IFERROR(IF(OR(AS$13="",AS$13&gt;$C$4),"",_xll.ECONOMATICA($C$2,$B26,,AS$13,,,IF(Resultados!$C$9="Moeda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26" s="57" t="str">
        <f>IFERROR(IF(OR(AT$13="",AT$13&gt;$C$4),"",_xll.ECONOMATICA($C$2,$B26,,AT$13,,,IF(Resultados!$C$9="Moeda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26" s="57" t="str">
        <f>IFERROR(IF(OR(AU$13="",AU$13&gt;$C$4),"",_xll.ECONOMATICA($C$2,$B26,,AU$13,,,IF(Resultados!$C$9="Moeda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26" s="57" t="str">
        <f>IFERROR(IF(OR(AV$13="",AV$13&gt;$C$4),"",_xll.ECONOMATICA($C$2,$B26,,AV$13,,,IF(Resultados!$C$9="Moeda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26" s="116" t="str">
        <f>IFERROR(IF(OR(AW$13="",AW$13&gt;$C$4),"",_xll.ECONOMATICA($C$2,$B26,,AW$13,,,IF(Resultados!$C$9="Moeda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26" s="56" t="str">
        <f>IFERROR(IF(OR(AX$13="",AX$13&gt;$C$4),"",_xll.ECONOMATICA($C$2,$B26,,AX$13,,,IF(Resultados!$C$9="Moeda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26" s="57" t="str">
        <f>IFERROR(IF(OR(AY$13="",AY$13&gt;$C$4),"",_xll.ECONOMATICA($C$2,$B26,,AY$13,,,IF(Resultados!$C$9="Moeda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26" s="57" t="str">
        <f>IFERROR(IF(OR(AZ$13="",AZ$13&gt;$C$4),"",_xll.ECONOMATICA($C$2,$B26,,AZ$13,,,IF(Resultados!$C$9="Moeda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26" s="111" t="str">
        <f>IFERROR(IF(OR(BA$13="",BA$13&gt;$C$4),"",_xll.ECONOMATICA($C$2,$B26,,BA$13,,,IF(Resultados!$C$9="Moeda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26" s="120" t="str">
        <f>IFERROR(IF(OR(BB$13="",BB$13&gt;$C$4),"",_xll.ECONOMATICA($C$2,$B26,,BB$13,,,IF(Resultados!$C$9="Moeda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26" s="71"/>
    </row>
    <row r="27" spans="2:55" ht="15.6" hidden="1" outlineLevel="2" x14ac:dyDescent="0.3">
      <c r="B27" s="59" t="s">
        <v>19</v>
      </c>
      <c r="C27" s="60" t="s">
        <v>21</v>
      </c>
      <c r="D27" s="61" t="str">
        <f t="shared" si="0"/>
        <v>Milhares</v>
      </c>
      <c r="E27" s="62">
        <f>IFERROR(IF(OR(E$13="",E$13&gt;$C$4),"",_xll.ECONOMATICA($C$2,$B27,,E$13,,,IF(Resultados!$C$9="Moeda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30569000</v>
      </c>
      <c r="F27" s="63">
        <f>IFERROR(IF(OR(F$13="",F$13&gt;$C$4),"",_xll.ECONOMATICA($C$2,$B27,,F$13,,,IF(Resultados!$C$9="Moeda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41576000</v>
      </c>
      <c r="G27" s="63">
        <f>IFERROR(IF(OR(G$13="",G$13&gt;$C$4),"",_xll.ECONOMATICA($C$2,$B27,,G$13,,,IF(Resultados!$C$9="Moeda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40025000</v>
      </c>
      <c r="H27" s="63">
        <f>IFERROR(IF(OR(H$13="",H$13&gt;$C$4),"",_xll.ECONOMATICA($C$2,$B27,,H$13,,,IF(Resultados!$C$9="Moeda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28094000</v>
      </c>
      <c r="I27" s="115">
        <f>IFERROR(IF(OR(I$13="",I$13&gt;$C$4),"",_xll.ECONOMATICA($C$2,$B27,,I$13,,,IF(Resultados!$C$9="Moeda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28094000</v>
      </c>
      <c r="J27" s="62">
        <f>IFERROR(IF(OR(J$13="",J$13&gt;$C$4),"",_xll.ECONOMATICA($C$2,$B27,,J$13,,,IF(Resultados!$C$9="Moeda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20206000</v>
      </c>
      <c r="K27" s="63">
        <f>IFERROR(IF(OR(K$13="",K$13&gt;$C$4),"",_xll.ECONOMATICA($C$2,$B27,,K$13,,,IF(Resultados!$C$9="Moeda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9196000</v>
      </c>
      <c r="L27" s="63">
        <f>IFERROR(IF(OR(L$13="",L$13&gt;$C$4),"",_xll.ECONOMATICA($C$2,$B27,,L$13,,,IF(Resultados!$C$9="Moeda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9187000</v>
      </c>
      <c r="M27" s="110">
        <f>IFERROR(IF(OR(M$13="",M$13&gt;$C$4),"",_xll.ECONOMATICA($C$2,$B27,,M$13,,,IF(Resultados!$C$9="Moeda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9227000</v>
      </c>
      <c r="N27" s="115">
        <f>IFERROR(IF(OR(N$13="",N$13&gt;$C$4),"",_xll.ECONOMATICA($C$2,$B27,,N$13,,,IF(Resultados!$C$9="Moeda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9227000</v>
      </c>
      <c r="O27" s="62">
        <f>IFERROR(IF(OR(O$13="",O$13&gt;$C$4),"",_xll.ECONOMATICA($C$2,$B27,,O$13,,,IF(Resultados!$C$9="Moeda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10469000</v>
      </c>
      <c r="P27" s="63">
        <f>IFERROR(IF(OR(P$13="",P$13&gt;$C$4),"",_xll.ECONOMATICA($C$2,$B27,,P$13,,,IF(Resultados!$C$9="Moeda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10784000</v>
      </c>
      <c r="Q27" s="63" t="str">
        <f>IFERROR(IF(OR(Q$13="",Q$13&gt;$C$4),"",_xll.ECONOMATICA($C$2,$B27,,Q$13,,,IF(Resultados!$C$9="Moeda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27" s="63" t="str">
        <f>IFERROR(IF(OR(R$13="",R$13&gt;$C$4),"",_xll.ECONOMATICA($C$2,$B27,,R$13,,,IF(Resultados!$C$9="Moeda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27" s="115" t="str">
        <f>IFERROR(IF(OR(S$13="",S$13&gt;$C$4),"",_xll.ECONOMATICA($C$2,$B27,,S$13,,,IF(Resultados!$C$9="Moeda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27" s="62" t="str">
        <f>IFERROR(IF(OR(T$13="",T$13&gt;$C$4),"",_xll.ECONOMATICA($C$2,$B27,,T$13,,,IF(Resultados!$C$9="Moeda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27" s="63" t="str">
        <f>IFERROR(IF(OR(U$13="",U$13&gt;$C$4),"",_xll.ECONOMATICA($C$2,$B27,,U$13,,,IF(Resultados!$C$9="Moeda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27" s="63" t="str">
        <f>IFERROR(IF(OR(V$13="",V$13&gt;$C$4),"",_xll.ECONOMATICA($C$2,$B27,,V$13,,,IF(Resultados!$C$9="Moeda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27" s="110" t="str">
        <f>IFERROR(IF(OR(W$13="",W$13&gt;$C$4),"",_xll.ECONOMATICA($C$2,$B27,,W$13,,,IF(Resultados!$C$9="Moeda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27" s="115" t="str">
        <f>IFERROR(IF(OR(X$13="",X$13&gt;$C$4),"",_xll.ECONOMATICA($C$2,$B27,,X$13,,,IF(Resultados!$C$9="Moeda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27" s="62" t="str">
        <f>IFERROR(IF(OR(Y$13="",Y$13&gt;$C$4),"",_xll.ECONOMATICA($C$2,$B27,,Y$13,,,IF(Resultados!$C$9="Moeda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27" s="63" t="str">
        <f>IFERROR(IF(OR(Z$13="",Z$13&gt;$C$4),"",_xll.ECONOMATICA($C$2,$B27,,Z$13,,,IF(Resultados!$C$9="Moeda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27" s="63" t="str">
        <f>IFERROR(IF(OR(AA$13="",AA$13&gt;$C$4),"",_xll.ECONOMATICA($C$2,$B27,,AA$13,,,IF(Resultados!$C$9="Moeda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27" s="63" t="str">
        <f>IFERROR(IF(OR(AB$13="",AB$13&gt;$C$4),"",_xll.ECONOMATICA($C$2,$B27,,AB$13,,,IF(Resultados!$C$9="Moeda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27" s="115" t="str">
        <f>IFERROR(IF(OR(AC$13="",AC$13&gt;$C$4),"",_xll.ECONOMATICA($C$2,$B27,,AC$13,,,IF(Resultados!$C$9="Moeda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27" s="62" t="str">
        <f>IFERROR(IF(OR(AD$13="",AD$13&gt;$C$4),"",_xll.ECONOMATICA($C$2,$B27,,AD$13,,,IF(Resultados!$C$9="Moeda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27" s="63" t="str">
        <f>IFERROR(IF(OR(AE$13="",AE$13&gt;$C$4),"",_xll.ECONOMATICA($C$2,$B27,,AE$13,,,IF(Resultados!$C$9="Moeda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27" s="63" t="str">
        <f>IFERROR(IF(OR(AF$13="",AF$13&gt;$C$4),"",_xll.ECONOMATICA($C$2,$B27,,AF$13,,,IF(Resultados!$C$9="Moeda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27" s="110" t="str">
        <f>IFERROR(IF(OR(AG$13="",AG$13&gt;$C$4),"",_xll.ECONOMATICA($C$2,$B27,,AG$13,,,IF(Resultados!$C$9="Moeda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27" s="115" t="str">
        <f>IFERROR(IF(OR(AH$13="",AH$13&gt;$C$4),"",_xll.ECONOMATICA($C$2,$B27,,AH$13,,,IF(Resultados!$C$9="Moeda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27" s="62" t="str">
        <f>IFERROR(IF(OR(AI$13="",AI$13&gt;$C$4),"",_xll.ECONOMATICA($C$2,$B27,,AI$13,,,IF(Resultados!$C$9="Moeda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27" s="63" t="str">
        <f>IFERROR(IF(OR(AJ$13="",AJ$13&gt;$C$4),"",_xll.ECONOMATICA($C$2,$B27,,AJ$13,,,IF(Resultados!$C$9="Moeda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27" s="63" t="str">
        <f>IFERROR(IF(OR(AK$13="",AK$13&gt;$C$4),"",_xll.ECONOMATICA($C$2,$B27,,AK$13,,,IF(Resultados!$C$9="Moeda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27" s="63" t="str">
        <f>IFERROR(IF(OR(AL$13="",AL$13&gt;$C$4),"",_xll.ECONOMATICA($C$2,$B27,,AL$13,,,IF(Resultados!$C$9="Moeda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27" s="115" t="str">
        <f>IFERROR(IF(OR(AM$13="",AM$13&gt;$C$4),"",_xll.ECONOMATICA($C$2,$B27,,AM$13,,,IF(Resultados!$C$9="Moeda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27" s="62" t="str">
        <f>IFERROR(IF(OR(AN$13="",AN$13&gt;$C$4),"",_xll.ECONOMATICA($C$2,$B27,,AN$13,,,IF(Resultados!$C$9="Moeda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27" s="63" t="str">
        <f>IFERROR(IF(OR(AO$13="",AO$13&gt;$C$4),"",_xll.ECONOMATICA($C$2,$B27,,AO$13,,,IF(Resultados!$C$9="Moeda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27" s="63" t="str">
        <f>IFERROR(IF(OR(AP$13="",AP$13&gt;$C$4),"",_xll.ECONOMATICA($C$2,$B27,,AP$13,,,IF(Resultados!$C$9="Moeda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27" s="110" t="str">
        <f>IFERROR(IF(OR(AQ$13="",AQ$13&gt;$C$4),"",_xll.ECONOMATICA($C$2,$B27,,AQ$13,,,IF(Resultados!$C$9="Moeda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27" s="115" t="str">
        <f>IFERROR(IF(OR(AR$13="",AR$13&gt;$C$4),"",_xll.ECONOMATICA($C$2,$B27,,AR$13,,,IF(Resultados!$C$9="Moeda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27" s="62" t="str">
        <f>IFERROR(IF(OR(AS$13="",AS$13&gt;$C$4),"",_xll.ECONOMATICA($C$2,$B27,,AS$13,,,IF(Resultados!$C$9="Moeda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27" s="63" t="str">
        <f>IFERROR(IF(OR(AT$13="",AT$13&gt;$C$4),"",_xll.ECONOMATICA($C$2,$B27,,AT$13,,,IF(Resultados!$C$9="Moeda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27" s="63" t="str">
        <f>IFERROR(IF(OR(AU$13="",AU$13&gt;$C$4),"",_xll.ECONOMATICA($C$2,$B27,,AU$13,,,IF(Resultados!$C$9="Moeda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27" s="63" t="str">
        <f>IFERROR(IF(OR(AV$13="",AV$13&gt;$C$4),"",_xll.ECONOMATICA($C$2,$B27,,AV$13,,,IF(Resultados!$C$9="Moeda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27" s="115" t="str">
        <f>IFERROR(IF(OR(AW$13="",AW$13&gt;$C$4),"",_xll.ECONOMATICA($C$2,$B27,,AW$13,,,IF(Resultados!$C$9="Moeda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27" s="62" t="str">
        <f>IFERROR(IF(OR(AX$13="",AX$13&gt;$C$4),"",_xll.ECONOMATICA($C$2,$B27,,AX$13,,,IF(Resultados!$C$9="Moeda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27" s="63" t="str">
        <f>IFERROR(IF(OR(AY$13="",AY$13&gt;$C$4),"",_xll.ECONOMATICA($C$2,$B27,,AY$13,,,IF(Resultados!$C$9="Moeda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27" s="63" t="str">
        <f>IFERROR(IF(OR(AZ$13="",AZ$13&gt;$C$4),"",_xll.ECONOMATICA($C$2,$B27,,AZ$13,,,IF(Resultados!$C$9="Moeda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27" s="110" t="str">
        <f>IFERROR(IF(OR(BA$13="",BA$13&gt;$C$4),"",_xll.ECONOMATICA($C$2,$B27,,BA$13,,,IF(Resultados!$C$9="Moeda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27" s="119" t="str">
        <f>IFERROR(IF(OR(BB$13="",BB$13&gt;$C$4),"",_xll.ECONOMATICA($C$2,$B27,,BB$13,,,IF(Resultados!$C$9="Moeda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27" s="71"/>
    </row>
    <row r="28" spans="2:55" ht="15.6" hidden="1" outlineLevel="1" x14ac:dyDescent="0.3">
      <c r="B28" s="51" t="s">
        <v>22</v>
      </c>
      <c r="C28" s="52" t="s">
        <v>28</v>
      </c>
      <c r="D28" s="53" t="str">
        <f t="shared" si="0"/>
        <v>Milhares</v>
      </c>
      <c r="E28" s="56">
        <f>IFERROR(IF(OR(E$13="",E$13&gt;$C$4),"",_xll.ECONOMATICA($C$2,$B28,,E$13,,,IF(Resultados!$C$9="Moeda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799150000</v>
      </c>
      <c r="F28" s="57">
        <f>IFERROR(IF(OR(F$13="",F$13&gt;$C$4),"",_xll.ECONOMATICA($C$2,$B28,,F$13,,,IF(Resultados!$C$9="Moeda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779969000</v>
      </c>
      <c r="G28" s="57">
        <f>IFERROR(IF(OR(G$13="",G$13&gt;$C$4),"",_xll.ECONOMATICA($C$2,$B28,,G$13,,,IF(Resultados!$C$9="Moeda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788247000</v>
      </c>
      <c r="H28" s="58">
        <f>IFERROR(IF(OR(H$13="",H$13&gt;$C$4),"",_xll.ECONOMATICA($C$2,$B28,,H$13,,,IF(Resultados!$C$9="Moeda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813657000</v>
      </c>
      <c r="I28" s="116">
        <f>IFERROR(IF(OR(I$13="",I$13&gt;$C$4),"",_xll.ECONOMATICA($C$2,$B28,,I$13,,,IF(Resultados!$C$9="Moeda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813657000</v>
      </c>
      <c r="J28" s="56">
        <f>IFERROR(IF(OR(J$13="",J$13&gt;$C$4),"",_xll.ECONOMATICA($C$2,$B28,,J$13,,,IF(Resultados!$C$9="Moeda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821383000</v>
      </c>
      <c r="K28" s="57">
        <f>IFERROR(IF(OR(K$13="",K$13&gt;$C$4),"",_xll.ECONOMATICA($C$2,$B28,,K$13,,,IF(Resultados!$C$9="Moeda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853643000</v>
      </c>
      <c r="L28" s="57">
        <f>IFERROR(IF(OR(L$13="",L$13&gt;$C$4),"",_xll.ECONOMATICA($C$2,$B28,,L$13,,,IF(Resultados!$C$9="Moeda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878185000</v>
      </c>
      <c r="M28" s="112">
        <f>IFERROR(IF(OR(M$13="",M$13&gt;$C$4),"",_xll.ECONOMATICA($C$2,$B28,,M$13,,,IF(Resultados!$C$9="Moeda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893809000</v>
      </c>
      <c r="N28" s="116">
        <f>IFERROR(IF(OR(N$13="",N$13&gt;$C$4),"",_xll.ECONOMATICA($C$2,$B28,,N$13,,,IF(Resultados!$C$9="Moeda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893809000</v>
      </c>
      <c r="O28" s="56">
        <f>IFERROR(IF(OR(O$13="",O$13&gt;$C$4),"",_xll.ECONOMATICA($C$2,$B28,,O$13,,,IF(Resultados!$C$9="Moeda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901328000</v>
      </c>
      <c r="P28" s="57">
        <f>IFERROR(IF(OR(P$13="",P$13&gt;$C$4),"",_xll.ECONOMATICA($C$2,$B28,,P$13,,,IF(Resultados!$C$9="Moeda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899378000</v>
      </c>
      <c r="Q28" s="57" t="str">
        <f>IFERROR(IF(OR(Q$13="",Q$13&gt;$C$4),"",_xll.ECONOMATICA($C$2,$B28,,Q$13,,,IF(Resultados!$C$9="Moeda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28" s="58" t="str">
        <f>IFERROR(IF(OR(R$13="",R$13&gt;$C$4),"",_xll.ECONOMATICA($C$2,$B28,,R$13,,,IF(Resultados!$C$9="Moeda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28" s="116" t="str">
        <f>IFERROR(IF(OR(S$13="",S$13&gt;$C$4),"",_xll.ECONOMATICA($C$2,$B28,,S$13,,,IF(Resultados!$C$9="Moeda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28" s="56" t="str">
        <f>IFERROR(IF(OR(T$13="",T$13&gt;$C$4),"",_xll.ECONOMATICA($C$2,$B28,,T$13,,,IF(Resultados!$C$9="Moeda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28" s="57" t="str">
        <f>IFERROR(IF(OR(U$13="",U$13&gt;$C$4),"",_xll.ECONOMATICA($C$2,$B28,,U$13,,,IF(Resultados!$C$9="Moeda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28" s="57" t="str">
        <f>IFERROR(IF(OR(V$13="",V$13&gt;$C$4),"",_xll.ECONOMATICA($C$2,$B28,,V$13,,,IF(Resultados!$C$9="Moeda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28" s="112" t="str">
        <f>IFERROR(IF(OR(W$13="",W$13&gt;$C$4),"",_xll.ECONOMATICA($C$2,$B28,,W$13,,,IF(Resultados!$C$9="Moeda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28" s="116" t="str">
        <f>IFERROR(IF(OR(X$13="",X$13&gt;$C$4),"",_xll.ECONOMATICA($C$2,$B28,,X$13,,,IF(Resultados!$C$9="Moeda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28" s="56" t="str">
        <f>IFERROR(IF(OR(Y$13="",Y$13&gt;$C$4),"",_xll.ECONOMATICA($C$2,$B28,,Y$13,,,IF(Resultados!$C$9="Moeda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28" s="57" t="str">
        <f>IFERROR(IF(OR(Z$13="",Z$13&gt;$C$4),"",_xll.ECONOMATICA($C$2,$B28,,Z$13,,,IF(Resultados!$C$9="Moeda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28" s="57" t="str">
        <f>IFERROR(IF(OR(AA$13="",AA$13&gt;$C$4),"",_xll.ECONOMATICA($C$2,$B28,,AA$13,,,IF(Resultados!$C$9="Moeda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28" s="58" t="str">
        <f>IFERROR(IF(OR(AB$13="",AB$13&gt;$C$4),"",_xll.ECONOMATICA($C$2,$B28,,AB$13,,,IF(Resultados!$C$9="Moeda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28" s="116" t="str">
        <f>IFERROR(IF(OR(AC$13="",AC$13&gt;$C$4),"",_xll.ECONOMATICA($C$2,$B28,,AC$13,,,IF(Resultados!$C$9="Moeda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28" s="56" t="str">
        <f>IFERROR(IF(OR(AD$13="",AD$13&gt;$C$4),"",_xll.ECONOMATICA($C$2,$B28,,AD$13,,,IF(Resultados!$C$9="Moeda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28" s="57" t="str">
        <f>IFERROR(IF(OR(AE$13="",AE$13&gt;$C$4),"",_xll.ECONOMATICA($C$2,$B28,,AE$13,,,IF(Resultados!$C$9="Moeda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28" s="57" t="str">
        <f>IFERROR(IF(OR(AF$13="",AF$13&gt;$C$4),"",_xll.ECONOMATICA($C$2,$B28,,AF$13,,,IF(Resultados!$C$9="Moeda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28" s="112" t="str">
        <f>IFERROR(IF(OR(AG$13="",AG$13&gt;$C$4),"",_xll.ECONOMATICA($C$2,$B28,,AG$13,,,IF(Resultados!$C$9="Moeda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28" s="116" t="str">
        <f>IFERROR(IF(OR(AH$13="",AH$13&gt;$C$4),"",_xll.ECONOMATICA($C$2,$B28,,AH$13,,,IF(Resultados!$C$9="Moeda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28" s="56" t="str">
        <f>IFERROR(IF(OR(AI$13="",AI$13&gt;$C$4),"",_xll.ECONOMATICA($C$2,$B28,,AI$13,,,IF(Resultados!$C$9="Moeda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28" s="57" t="str">
        <f>IFERROR(IF(OR(AJ$13="",AJ$13&gt;$C$4),"",_xll.ECONOMATICA($C$2,$B28,,AJ$13,,,IF(Resultados!$C$9="Moeda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28" s="57" t="str">
        <f>IFERROR(IF(OR(AK$13="",AK$13&gt;$C$4),"",_xll.ECONOMATICA($C$2,$B28,,AK$13,,,IF(Resultados!$C$9="Moeda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28" s="58" t="str">
        <f>IFERROR(IF(OR(AL$13="",AL$13&gt;$C$4),"",_xll.ECONOMATICA($C$2,$B28,,AL$13,,,IF(Resultados!$C$9="Moeda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28" s="116" t="str">
        <f>IFERROR(IF(OR(AM$13="",AM$13&gt;$C$4),"",_xll.ECONOMATICA($C$2,$B28,,AM$13,,,IF(Resultados!$C$9="Moeda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28" s="56" t="str">
        <f>IFERROR(IF(OR(AN$13="",AN$13&gt;$C$4),"",_xll.ECONOMATICA($C$2,$B28,,AN$13,,,IF(Resultados!$C$9="Moeda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28" s="57" t="str">
        <f>IFERROR(IF(OR(AO$13="",AO$13&gt;$C$4),"",_xll.ECONOMATICA($C$2,$B28,,AO$13,,,IF(Resultados!$C$9="Moeda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28" s="57" t="str">
        <f>IFERROR(IF(OR(AP$13="",AP$13&gt;$C$4),"",_xll.ECONOMATICA($C$2,$B28,,AP$13,,,IF(Resultados!$C$9="Moeda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28" s="112" t="str">
        <f>IFERROR(IF(OR(AQ$13="",AQ$13&gt;$C$4),"",_xll.ECONOMATICA($C$2,$B28,,AQ$13,,,IF(Resultados!$C$9="Moeda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28" s="116" t="str">
        <f>IFERROR(IF(OR(AR$13="",AR$13&gt;$C$4),"",_xll.ECONOMATICA($C$2,$B28,,AR$13,,,IF(Resultados!$C$9="Moeda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28" s="56" t="str">
        <f>IFERROR(IF(OR(AS$13="",AS$13&gt;$C$4),"",_xll.ECONOMATICA($C$2,$B28,,AS$13,,,IF(Resultados!$C$9="Moeda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28" s="57" t="str">
        <f>IFERROR(IF(OR(AT$13="",AT$13&gt;$C$4),"",_xll.ECONOMATICA($C$2,$B28,,AT$13,,,IF(Resultados!$C$9="Moeda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28" s="57" t="str">
        <f>IFERROR(IF(OR(AU$13="",AU$13&gt;$C$4),"",_xll.ECONOMATICA($C$2,$B28,,AU$13,,,IF(Resultados!$C$9="Moeda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28" s="58" t="str">
        <f>IFERROR(IF(OR(AV$13="",AV$13&gt;$C$4),"",_xll.ECONOMATICA($C$2,$B28,,AV$13,,,IF(Resultados!$C$9="Moeda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28" s="116" t="str">
        <f>IFERROR(IF(OR(AW$13="",AW$13&gt;$C$4),"",_xll.ECONOMATICA($C$2,$B28,,AW$13,,,IF(Resultados!$C$9="Moeda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28" s="56" t="str">
        <f>IFERROR(IF(OR(AX$13="",AX$13&gt;$C$4),"",_xll.ECONOMATICA($C$2,$B28,,AX$13,,,IF(Resultados!$C$9="Moeda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28" s="57" t="str">
        <f>IFERROR(IF(OR(AY$13="",AY$13&gt;$C$4),"",_xll.ECONOMATICA($C$2,$B28,,AY$13,,,IF(Resultados!$C$9="Moeda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28" s="57" t="str">
        <f>IFERROR(IF(OR(AZ$13="",AZ$13&gt;$C$4),"",_xll.ECONOMATICA($C$2,$B28,,AZ$13,,,IF(Resultados!$C$9="Moeda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28" s="112" t="str">
        <f>IFERROR(IF(OR(BA$13="",BA$13&gt;$C$4),"",_xll.ECONOMATICA($C$2,$B28,,BA$13,,,IF(Resultados!$C$9="Moeda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28" s="120" t="str">
        <f>IFERROR(IF(OR(BB$13="",BB$13&gt;$C$4),"",_xll.ECONOMATICA($C$2,$B28,,BB$13,,,IF(Resultados!$C$9="Moeda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28" s="71"/>
    </row>
    <row r="29" spans="2:55" ht="15.6" hidden="1" outlineLevel="2" x14ac:dyDescent="0.3">
      <c r="B29" s="59" t="s">
        <v>23</v>
      </c>
      <c r="C29" s="60" t="s">
        <v>29</v>
      </c>
      <c r="D29" s="61" t="str">
        <f t="shared" si="0"/>
        <v>Milhares</v>
      </c>
      <c r="E29" s="62">
        <f>IFERROR(IF(OR(E$13="",E$13&gt;$C$4),"",_xll.ECONOMATICA($C$2,$B29,,E$13,,,IF(Resultados!$C$9="Moeda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85532000</v>
      </c>
      <c r="F29" s="63">
        <f>IFERROR(IF(OR(F$13="",F$13&gt;$C$4),"",_xll.ECONOMATICA($C$2,$B29,,F$13,,,IF(Resultados!$C$9="Moeda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86511000</v>
      </c>
      <c r="G29" s="63">
        <f>IFERROR(IF(OR(G$13="",G$13&gt;$C$4),"",_xll.ECONOMATICA($C$2,$B29,,G$13,,,IF(Resultados!$C$9="Moeda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92717000</v>
      </c>
      <c r="H29" s="63">
        <f>IFERROR(IF(OR(H$13="",H$13&gt;$C$4),"",_xll.ECONOMATICA($C$2,$B29,,H$13,,,IF(Resultados!$C$9="Moeda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110722000</v>
      </c>
      <c r="I29" s="115">
        <f>IFERROR(IF(OR(I$13="",I$13&gt;$C$4),"",_xll.ECONOMATICA($C$2,$B29,,I$13,,,IF(Resultados!$C$9="Moeda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110722000</v>
      </c>
      <c r="J29" s="62">
        <f>IFERROR(IF(OR(J$13="",J$13&gt;$C$4),"",_xll.ECONOMATICA($C$2,$B29,,J$13,,,IF(Resultados!$C$9="Moeda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118949000</v>
      </c>
      <c r="K29" s="63">
        <f>IFERROR(IF(OR(K$13="",K$13&gt;$C$4),"",_xll.ECONOMATICA($C$2,$B29,,K$13,,,IF(Resultados!$C$9="Moeda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122754000</v>
      </c>
      <c r="L29" s="63">
        <f>IFERROR(IF(OR(L$13="",L$13&gt;$C$4),"",_xll.ECONOMATICA($C$2,$B29,,L$13,,,IF(Resultados!$C$9="Moeda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131247000</v>
      </c>
      <c r="M29" s="110">
        <f>IFERROR(IF(OR(M$13="",M$13&gt;$C$4),"",_xll.ECONOMATICA($C$2,$B29,,M$13,,,IF(Resultados!$C$9="Moeda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129735000</v>
      </c>
      <c r="N29" s="115">
        <f>IFERROR(IF(OR(N$13="",N$13&gt;$C$4),"",_xll.ECONOMATICA($C$2,$B29,,N$13,,,IF(Resultados!$C$9="Moeda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129735000</v>
      </c>
      <c r="O29" s="62">
        <f>IFERROR(IF(OR(O$13="",O$13&gt;$C$4),"",_xll.ECONOMATICA($C$2,$B29,,O$13,,,IF(Resultados!$C$9="Moeda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129858000</v>
      </c>
      <c r="P29" s="63">
        <f>IFERROR(IF(OR(P$13="",P$13&gt;$C$4),"",_xll.ECONOMATICA($C$2,$B29,,P$13,,,IF(Resultados!$C$9="Moeda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123216000</v>
      </c>
      <c r="Q29" s="63" t="str">
        <f>IFERROR(IF(OR(Q$13="",Q$13&gt;$C$4),"",_xll.ECONOMATICA($C$2,$B29,,Q$13,,,IF(Resultados!$C$9="Moeda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29" s="63" t="str">
        <f>IFERROR(IF(OR(R$13="",R$13&gt;$C$4),"",_xll.ECONOMATICA($C$2,$B29,,R$13,,,IF(Resultados!$C$9="Moeda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29" s="115" t="str">
        <f>IFERROR(IF(OR(S$13="",S$13&gt;$C$4),"",_xll.ECONOMATICA($C$2,$B29,,S$13,,,IF(Resultados!$C$9="Moeda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29" s="62" t="str">
        <f>IFERROR(IF(OR(T$13="",T$13&gt;$C$4),"",_xll.ECONOMATICA($C$2,$B29,,T$13,,,IF(Resultados!$C$9="Moeda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29" s="63" t="str">
        <f>IFERROR(IF(OR(U$13="",U$13&gt;$C$4),"",_xll.ECONOMATICA($C$2,$B29,,U$13,,,IF(Resultados!$C$9="Moeda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29" s="63" t="str">
        <f>IFERROR(IF(OR(V$13="",V$13&gt;$C$4),"",_xll.ECONOMATICA($C$2,$B29,,V$13,,,IF(Resultados!$C$9="Moeda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29" s="110" t="str">
        <f>IFERROR(IF(OR(W$13="",W$13&gt;$C$4),"",_xll.ECONOMATICA($C$2,$B29,,W$13,,,IF(Resultados!$C$9="Moeda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29" s="115" t="str">
        <f>IFERROR(IF(OR(X$13="",X$13&gt;$C$4),"",_xll.ECONOMATICA($C$2,$B29,,X$13,,,IF(Resultados!$C$9="Moeda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29" s="62" t="str">
        <f>IFERROR(IF(OR(Y$13="",Y$13&gt;$C$4),"",_xll.ECONOMATICA($C$2,$B29,,Y$13,,,IF(Resultados!$C$9="Moeda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29" s="63" t="str">
        <f>IFERROR(IF(OR(Z$13="",Z$13&gt;$C$4),"",_xll.ECONOMATICA($C$2,$B29,,Z$13,,,IF(Resultados!$C$9="Moeda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29" s="63" t="str">
        <f>IFERROR(IF(OR(AA$13="",AA$13&gt;$C$4),"",_xll.ECONOMATICA($C$2,$B29,,AA$13,,,IF(Resultados!$C$9="Moeda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29" s="63" t="str">
        <f>IFERROR(IF(OR(AB$13="",AB$13&gt;$C$4),"",_xll.ECONOMATICA($C$2,$B29,,AB$13,,,IF(Resultados!$C$9="Moeda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29" s="115" t="str">
        <f>IFERROR(IF(OR(AC$13="",AC$13&gt;$C$4),"",_xll.ECONOMATICA($C$2,$B29,,AC$13,,,IF(Resultados!$C$9="Moeda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29" s="62" t="str">
        <f>IFERROR(IF(OR(AD$13="",AD$13&gt;$C$4),"",_xll.ECONOMATICA($C$2,$B29,,AD$13,,,IF(Resultados!$C$9="Moeda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29" s="63" t="str">
        <f>IFERROR(IF(OR(AE$13="",AE$13&gt;$C$4),"",_xll.ECONOMATICA($C$2,$B29,,AE$13,,,IF(Resultados!$C$9="Moeda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29" s="63" t="str">
        <f>IFERROR(IF(OR(AF$13="",AF$13&gt;$C$4),"",_xll.ECONOMATICA($C$2,$B29,,AF$13,,,IF(Resultados!$C$9="Moeda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29" s="110" t="str">
        <f>IFERROR(IF(OR(AG$13="",AG$13&gt;$C$4),"",_xll.ECONOMATICA($C$2,$B29,,AG$13,,,IF(Resultados!$C$9="Moeda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29" s="115" t="str">
        <f>IFERROR(IF(OR(AH$13="",AH$13&gt;$C$4),"",_xll.ECONOMATICA($C$2,$B29,,AH$13,,,IF(Resultados!$C$9="Moeda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29" s="62" t="str">
        <f>IFERROR(IF(OR(AI$13="",AI$13&gt;$C$4),"",_xll.ECONOMATICA($C$2,$B29,,AI$13,,,IF(Resultados!$C$9="Moeda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29" s="63" t="str">
        <f>IFERROR(IF(OR(AJ$13="",AJ$13&gt;$C$4),"",_xll.ECONOMATICA($C$2,$B29,,AJ$13,,,IF(Resultados!$C$9="Moeda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29" s="63" t="str">
        <f>IFERROR(IF(OR(AK$13="",AK$13&gt;$C$4),"",_xll.ECONOMATICA($C$2,$B29,,AK$13,,,IF(Resultados!$C$9="Moeda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29" s="63" t="str">
        <f>IFERROR(IF(OR(AL$13="",AL$13&gt;$C$4),"",_xll.ECONOMATICA($C$2,$B29,,AL$13,,,IF(Resultados!$C$9="Moeda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29" s="115" t="str">
        <f>IFERROR(IF(OR(AM$13="",AM$13&gt;$C$4),"",_xll.ECONOMATICA($C$2,$B29,,AM$13,,,IF(Resultados!$C$9="Moeda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29" s="62" t="str">
        <f>IFERROR(IF(OR(AN$13="",AN$13&gt;$C$4),"",_xll.ECONOMATICA($C$2,$B29,,AN$13,,,IF(Resultados!$C$9="Moeda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29" s="63" t="str">
        <f>IFERROR(IF(OR(AO$13="",AO$13&gt;$C$4),"",_xll.ECONOMATICA($C$2,$B29,,AO$13,,,IF(Resultados!$C$9="Moeda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29" s="63" t="str">
        <f>IFERROR(IF(OR(AP$13="",AP$13&gt;$C$4),"",_xll.ECONOMATICA($C$2,$B29,,AP$13,,,IF(Resultados!$C$9="Moeda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29" s="110" t="str">
        <f>IFERROR(IF(OR(AQ$13="",AQ$13&gt;$C$4),"",_xll.ECONOMATICA($C$2,$B29,,AQ$13,,,IF(Resultados!$C$9="Moeda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29" s="115" t="str">
        <f>IFERROR(IF(OR(AR$13="",AR$13&gt;$C$4),"",_xll.ECONOMATICA($C$2,$B29,,AR$13,,,IF(Resultados!$C$9="Moeda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29" s="62" t="str">
        <f>IFERROR(IF(OR(AS$13="",AS$13&gt;$C$4),"",_xll.ECONOMATICA($C$2,$B29,,AS$13,,,IF(Resultados!$C$9="Moeda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29" s="63" t="str">
        <f>IFERROR(IF(OR(AT$13="",AT$13&gt;$C$4),"",_xll.ECONOMATICA($C$2,$B29,,AT$13,,,IF(Resultados!$C$9="Moeda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29" s="63" t="str">
        <f>IFERROR(IF(OR(AU$13="",AU$13&gt;$C$4),"",_xll.ECONOMATICA($C$2,$B29,,AU$13,,,IF(Resultados!$C$9="Moeda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29" s="63" t="str">
        <f>IFERROR(IF(OR(AV$13="",AV$13&gt;$C$4),"",_xll.ECONOMATICA($C$2,$B29,,AV$13,,,IF(Resultados!$C$9="Moeda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29" s="115" t="str">
        <f>IFERROR(IF(OR(AW$13="",AW$13&gt;$C$4),"",_xll.ECONOMATICA($C$2,$B29,,AW$13,,,IF(Resultados!$C$9="Moeda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29" s="62" t="str">
        <f>IFERROR(IF(OR(AX$13="",AX$13&gt;$C$4),"",_xll.ECONOMATICA($C$2,$B29,,AX$13,,,IF(Resultados!$C$9="Moeda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29" s="63" t="str">
        <f>IFERROR(IF(OR(AY$13="",AY$13&gt;$C$4),"",_xll.ECONOMATICA($C$2,$B29,,AY$13,,,IF(Resultados!$C$9="Moeda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29" s="63" t="str">
        <f>IFERROR(IF(OR(AZ$13="",AZ$13&gt;$C$4),"",_xll.ECONOMATICA($C$2,$B29,,AZ$13,,,IF(Resultados!$C$9="Moeda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29" s="110" t="str">
        <f>IFERROR(IF(OR(BA$13="",BA$13&gt;$C$4),"",_xll.ECONOMATICA($C$2,$B29,,BA$13,,,IF(Resultados!$C$9="Moeda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29" s="119" t="str">
        <f>IFERROR(IF(OR(BB$13="",BB$13&gt;$C$4),"",_xll.ECONOMATICA($C$2,$B29,,BB$13,,,IF(Resultados!$C$9="Moeda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29" s="71"/>
    </row>
    <row r="30" spans="2:55" ht="15.6" hidden="1" outlineLevel="2" x14ac:dyDescent="0.3">
      <c r="B30" s="51" t="s">
        <v>24</v>
      </c>
      <c r="C30" s="52" t="s">
        <v>10</v>
      </c>
      <c r="D30" s="53" t="str">
        <f t="shared" si="0"/>
        <v>Milhares</v>
      </c>
      <c r="E30" s="56">
        <f>IFERROR(IF(OR(E$13="",E$13&gt;$C$4),"",_xll.ECONOMATICA($C$2,$B30,,E$13,,,IF(Resultados!$C$9="Moeda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9601000</v>
      </c>
      <c r="F30" s="57">
        <f>IFERROR(IF(OR(F$13="",F$13&gt;$C$4),"",_xll.ECONOMATICA($C$2,$B30,,F$13,,,IF(Resultados!$C$9="Moeda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8993000</v>
      </c>
      <c r="G30" s="57">
        <f>IFERROR(IF(OR(G$13="",G$13&gt;$C$4),"",_xll.ECONOMATICA($C$2,$B30,,G$13,,,IF(Resultados!$C$9="Moeda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9041000</v>
      </c>
      <c r="H30" s="57">
        <f>IFERROR(IF(OR(H$13="",H$13&gt;$C$4),"",_xll.ECONOMATICA($C$2,$B30,,H$13,,,IF(Resultados!$C$9="Moeda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8172000</v>
      </c>
      <c r="I30" s="116">
        <f>IFERROR(IF(OR(I$13="",I$13&gt;$C$4),"",_xll.ECONOMATICA($C$2,$B30,,I$13,,,IF(Resultados!$C$9="Moeda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8172000</v>
      </c>
      <c r="J30" s="56">
        <f>IFERROR(IF(OR(J$13="",J$13&gt;$C$4),"",_xll.ECONOMATICA($C$2,$B30,,J$13,,,IF(Resultados!$C$9="Moeda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8314000</v>
      </c>
      <c r="K30" s="57">
        <f>IFERROR(IF(OR(K$13="",K$13&gt;$C$4),"",_xll.ECONOMATICA($C$2,$B30,,K$13,,,IF(Resultados!$C$9="Moeda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7921000</v>
      </c>
      <c r="L30" s="57">
        <f>IFERROR(IF(OR(L$13="",L$13&gt;$C$4),"",_xll.ECONOMATICA($C$2,$B30,,L$13,,,IF(Resultados!$C$9="Moeda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6879000</v>
      </c>
      <c r="M30" s="111">
        <f>IFERROR(IF(OR(M$13="",M$13&gt;$C$4),"",_xll.ECONOMATICA($C$2,$B30,,M$13,,,IF(Resultados!$C$9="Moeda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6574000</v>
      </c>
      <c r="N30" s="116">
        <f>IFERROR(IF(OR(N$13="",N$13&gt;$C$4),"",_xll.ECONOMATICA($C$2,$B30,,N$13,,,IF(Resultados!$C$9="Moeda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6574000</v>
      </c>
      <c r="O30" s="56">
        <f>IFERROR(IF(OR(O$13="",O$13&gt;$C$4),"",_xll.ECONOMATICA($C$2,$B30,,O$13,,,IF(Resultados!$C$9="Moeda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6168000</v>
      </c>
      <c r="P30" s="57">
        <f>IFERROR(IF(OR(P$13="",P$13&gt;$C$4),"",_xll.ECONOMATICA($C$2,$B30,,P$13,,,IF(Resultados!$C$9="Moeda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5480000</v>
      </c>
      <c r="Q30" s="57" t="str">
        <f>IFERROR(IF(OR(Q$13="",Q$13&gt;$C$4),"",_xll.ECONOMATICA($C$2,$B30,,Q$13,,,IF(Resultados!$C$9="Moeda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30" s="57" t="str">
        <f>IFERROR(IF(OR(R$13="",R$13&gt;$C$4),"",_xll.ECONOMATICA($C$2,$B30,,R$13,,,IF(Resultados!$C$9="Moeda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30" s="116" t="str">
        <f>IFERROR(IF(OR(S$13="",S$13&gt;$C$4),"",_xll.ECONOMATICA($C$2,$B30,,S$13,,,IF(Resultados!$C$9="Moeda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30" s="56" t="str">
        <f>IFERROR(IF(OR(T$13="",T$13&gt;$C$4),"",_xll.ECONOMATICA($C$2,$B30,,T$13,,,IF(Resultados!$C$9="Moeda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30" s="57" t="str">
        <f>IFERROR(IF(OR(U$13="",U$13&gt;$C$4),"",_xll.ECONOMATICA($C$2,$B30,,U$13,,,IF(Resultados!$C$9="Moeda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30" s="57" t="str">
        <f>IFERROR(IF(OR(V$13="",V$13&gt;$C$4),"",_xll.ECONOMATICA($C$2,$B30,,V$13,,,IF(Resultados!$C$9="Moeda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30" s="111" t="str">
        <f>IFERROR(IF(OR(W$13="",W$13&gt;$C$4),"",_xll.ECONOMATICA($C$2,$B30,,W$13,,,IF(Resultados!$C$9="Moeda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30" s="116" t="str">
        <f>IFERROR(IF(OR(X$13="",X$13&gt;$C$4),"",_xll.ECONOMATICA($C$2,$B30,,X$13,,,IF(Resultados!$C$9="Moeda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30" s="56" t="str">
        <f>IFERROR(IF(OR(Y$13="",Y$13&gt;$C$4),"",_xll.ECONOMATICA($C$2,$B30,,Y$13,,,IF(Resultados!$C$9="Moeda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30" s="57" t="str">
        <f>IFERROR(IF(OR(Z$13="",Z$13&gt;$C$4),"",_xll.ECONOMATICA($C$2,$B30,,Z$13,,,IF(Resultados!$C$9="Moeda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30" s="57" t="str">
        <f>IFERROR(IF(OR(AA$13="",AA$13&gt;$C$4),"",_xll.ECONOMATICA($C$2,$B30,,AA$13,,,IF(Resultados!$C$9="Moeda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30" s="57" t="str">
        <f>IFERROR(IF(OR(AB$13="",AB$13&gt;$C$4),"",_xll.ECONOMATICA($C$2,$B30,,AB$13,,,IF(Resultados!$C$9="Moeda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30" s="116" t="str">
        <f>IFERROR(IF(OR(AC$13="",AC$13&gt;$C$4),"",_xll.ECONOMATICA($C$2,$B30,,AC$13,,,IF(Resultados!$C$9="Moeda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30" s="56" t="str">
        <f>IFERROR(IF(OR(AD$13="",AD$13&gt;$C$4),"",_xll.ECONOMATICA($C$2,$B30,,AD$13,,,IF(Resultados!$C$9="Moeda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30" s="57" t="str">
        <f>IFERROR(IF(OR(AE$13="",AE$13&gt;$C$4),"",_xll.ECONOMATICA($C$2,$B30,,AE$13,,,IF(Resultados!$C$9="Moeda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30" s="57" t="str">
        <f>IFERROR(IF(OR(AF$13="",AF$13&gt;$C$4),"",_xll.ECONOMATICA($C$2,$B30,,AF$13,,,IF(Resultados!$C$9="Moeda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30" s="111" t="str">
        <f>IFERROR(IF(OR(AG$13="",AG$13&gt;$C$4),"",_xll.ECONOMATICA($C$2,$B30,,AG$13,,,IF(Resultados!$C$9="Moeda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30" s="116" t="str">
        <f>IFERROR(IF(OR(AH$13="",AH$13&gt;$C$4),"",_xll.ECONOMATICA($C$2,$B30,,AH$13,,,IF(Resultados!$C$9="Moeda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30" s="56" t="str">
        <f>IFERROR(IF(OR(AI$13="",AI$13&gt;$C$4),"",_xll.ECONOMATICA($C$2,$B30,,AI$13,,,IF(Resultados!$C$9="Moeda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30" s="57" t="str">
        <f>IFERROR(IF(OR(AJ$13="",AJ$13&gt;$C$4),"",_xll.ECONOMATICA($C$2,$B30,,AJ$13,,,IF(Resultados!$C$9="Moeda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30" s="57" t="str">
        <f>IFERROR(IF(OR(AK$13="",AK$13&gt;$C$4),"",_xll.ECONOMATICA($C$2,$B30,,AK$13,,,IF(Resultados!$C$9="Moeda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30" s="57" t="str">
        <f>IFERROR(IF(OR(AL$13="",AL$13&gt;$C$4),"",_xll.ECONOMATICA($C$2,$B30,,AL$13,,,IF(Resultados!$C$9="Moeda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30" s="116" t="str">
        <f>IFERROR(IF(OR(AM$13="",AM$13&gt;$C$4),"",_xll.ECONOMATICA($C$2,$B30,,AM$13,,,IF(Resultados!$C$9="Moeda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30" s="56" t="str">
        <f>IFERROR(IF(OR(AN$13="",AN$13&gt;$C$4),"",_xll.ECONOMATICA($C$2,$B30,,AN$13,,,IF(Resultados!$C$9="Moeda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30" s="57" t="str">
        <f>IFERROR(IF(OR(AO$13="",AO$13&gt;$C$4),"",_xll.ECONOMATICA($C$2,$B30,,AO$13,,,IF(Resultados!$C$9="Moeda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30" s="57" t="str">
        <f>IFERROR(IF(OR(AP$13="",AP$13&gt;$C$4),"",_xll.ECONOMATICA($C$2,$B30,,AP$13,,,IF(Resultados!$C$9="Moeda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30" s="111" t="str">
        <f>IFERROR(IF(OR(AQ$13="",AQ$13&gt;$C$4),"",_xll.ECONOMATICA($C$2,$B30,,AQ$13,,,IF(Resultados!$C$9="Moeda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30" s="116" t="str">
        <f>IFERROR(IF(OR(AR$13="",AR$13&gt;$C$4),"",_xll.ECONOMATICA($C$2,$B30,,AR$13,,,IF(Resultados!$C$9="Moeda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30" s="56" t="str">
        <f>IFERROR(IF(OR(AS$13="",AS$13&gt;$C$4),"",_xll.ECONOMATICA($C$2,$B30,,AS$13,,,IF(Resultados!$C$9="Moeda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30" s="57" t="str">
        <f>IFERROR(IF(OR(AT$13="",AT$13&gt;$C$4),"",_xll.ECONOMATICA($C$2,$B30,,AT$13,,,IF(Resultados!$C$9="Moeda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30" s="57" t="str">
        <f>IFERROR(IF(OR(AU$13="",AU$13&gt;$C$4),"",_xll.ECONOMATICA($C$2,$B30,,AU$13,,,IF(Resultados!$C$9="Moeda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30" s="57" t="str">
        <f>IFERROR(IF(OR(AV$13="",AV$13&gt;$C$4),"",_xll.ECONOMATICA($C$2,$B30,,AV$13,,,IF(Resultados!$C$9="Moeda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30" s="116" t="str">
        <f>IFERROR(IF(OR(AW$13="",AW$13&gt;$C$4),"",_xll.ECONOMATICA($C$2,$B30,,AW$13,,,IF(Resultados!$C$9="Moeda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30" s="56" t="str">
        <f>IFERROR(IF(OR(AX$13="",AX$13&gt;$C$4),"",_xll.ECONOMATICA($C$2,$B30,,AX$13,,,IF(Resultados!$C$9="Moeda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30" s="57" t="str">
        <f>IFERROR(IF(OR(AY$13="",AY$13&gt;$C$4),"",_xll.ECONOMATICA($C$2,$B30,,AY$13,,,IF(Resultados!$C$9="Moeda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30" s="57" t="str">
        <f>IFERROR(IF(OR(AZ$13="",AZ$13&gt;$C$4),"",_xll.ECONOMATICA($C$2,$B30,,AZ$13,,,IF(Resultados!$C$9="Moeda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30" s="111" t="str">
        <f>IFERROR(IF(OR(BA$13="",BA$13&gt;$C$4),"",_xll.ECONOMATICA($C$2,$B30,,BA$13,,,IF(Resultados!$C$9="Moeda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30" s="120" t="str">
        <f>IFERROR(IF(OR(BB$13="",BB$13&gt;$C$4),"",_xll.ECONOMATICA($C$2,$B30,,BB$13,,,IF(Resultados!$C$9="Moeda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30" s="71"/>
    </row>
    <row r="31" spans="2:55" ht="15.6" hidden="1" outlineLevel="2" x14ac:dyDescent="0.3">
      <c r="B31" s="59" t="s">
        <v>25</v>
      </c>
      <c r="C31" s="60" t="s">
        <v>30</v>
      </c>
      <c r="D31" s="61" t="str">
        <f t="shared" si="0"/>
        <v>Milhares</v>
      </c>
      <c r="E31" s="62">
        <f>IFERROR(IF(OR(E$13="",E$13&gt;$C$4),"",_xll.ECONOMATICA($C$2,$B31,,E$13,,,IF(Resultados!$C$9="Moeda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687051000</v>
      </c>
      <c r="F31" s="63">
        <f>IFERROR(IF(OR(F$13="",F$13&gt;$C$4),"",_xll.ECONOMATICA($C$2,$B31,,F$13,,,IF(Resultados!$C$9="Moeda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667423000</v>
      </c>
      <c r="G31" s="63">
        <f>IFERROR(IF(OR(G$13="",G$13&gt;$C$4),"",_xll.ECONOMATICA($C$2,$B31,,G$13,,,IF(Resultados!$C$9="Moeda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671067000</v>
      </c>
      <c r="H31" s="63">
        <f>IFERROR(IF(OR(H$13="",H$13&gt;$C$4),"",_xll.ECONOMATICA($C$2,$B31,,H$13,,,IF(Resultados!$C$9="Moeda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679182000</v>
      </c>
      <c r="I31" s="115">
        <f>IFERROR(IF(OR(I$13="",I$13&gt;$C$4),"",_xll.ECONOMATICA($C$2,$B31,,I$13,,,IF(Resultados!$C$9="Moeda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679182000</v>
      </c>
      <c r="J31" s="62">
        <f>IFERROR(IF(OR(J$13="",J$13&gt;$C$4),"",_xll.ECONOMATICA($C$2,$B31,,J$13,,,IF(Resultados!$C$9="Moeda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678621000</v>
      </c>
      <c r="K31" s="63">
        <f>IFERROR(IF(OR(K$13="",K$13&gt;$C$4),"",_xll.ECONOMATICA($C$2,$B31,,K$13,,,IF(Resultados!$C$9="Moeda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706647000</v>
      </c>
      <c r="L31" s="63">
        <f>IFERROR(IF(OR(L$13="",L$13&gt;$C$4),"",_xll.ECONOMATICA($C$2,$B31,,L$13,,,IF(Resultados!$C$9="Moeda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725456000</v>
      </c>
      <c r="M31" s="110">
        <f>IFERROR(IF(OR(M$13="",M$13&gt;$C$4),"",_xll.ECONOMATICA($C$2,$B31,,M$13,,,IF(Resultados!$C$9="Moeda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742774000</v>
      </c>
      <c r="N31" s="115">
        <f>IFERROR(IF(OR(N$13="",N$13&gt;$C$4),"",_xll.ECONOMATICA($C$2,$B31,,N$13,,,IF(Resultados!$C$9="Moeda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742774000</v>
      </c>
      <c r="O31" s="62">
        <f>IFERROR(IF(OR(O$13="",O$13&gt;$C$4),"",_xll.ECONOMATICA($C$2,$B31,,O$13,,,IF(Resultados!$C$9="Moeda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750483000</v>
      </c>
      <c r="P31" s="63">
        <f>IFERROR(IF(OR(P$13="",P$13&gt;$C$4),"",_xll.ECONOMATICA($C$2,$B31,,P$13,,,IF(Resultados!$C$9="Moeda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755739000</v>
      </c>
      <c r="Q31" s="63" t="str">
        <f>IFERROR(IF(OR(Q$13="",Q$13&gt;$C$4),"",_xll.ECONOMATICA($C$2,$B31,,Q$13,,,IF(Resultados!$C$9="Moeda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31" s="63" t="str">
        <f>IFERROR(IF(OR(R$13="",R$13&gt;$C$4),"",_xll.ECONOMATICA($C$2,$B31,,R$13,,,IF(Resultados!$C$9="Moeda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31" s="115" t="str">
        <f>IFERROR(IF(OR(S$13="",S$13&gt;$C$4),"",_xll.ECONOMATICA($C$2,$B31,,S$13,,,IF(Resultados!$C$9="Moeda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31" s="62" t="str">
        <f>IFERROR(IF(OR(T$13="",T$13&gt;$C$4),"",_xll.ECONOMATICA($C$2,$B31,,T$13,,,IF(Resultados!$C$9="Moeda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31" s="63" t="str">
        <f>IFERROR(IF(OR(U$13="",U$13&gt;$C$4),"",_xll.ECONOMATICA($C$2,$B31,,U$13,,,IF(Resultados!$C$9="Moeda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31" s="63" t="str">
        <f>IFERROR(IF(OR(V$13="",V$13&gt;$C$4),"",_xll.ECONOMATICA($C$2,$B31,,V$13,,,IF(Resultados!$C$9="Moeda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31" s="110" t="str">
        <f>IFERROR(IF(OR(W$13="",W$13&gt;$C$4),"",_xll.ECONOMATICA($C$2,$B31,,W$13,,,IF(Resultados!$C$9="Moeda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31" s="115" t="str">
        <f>IFERROR(IF(OR(X$13="",X$13&gt;$C$4),"",_xll.ECONOMATICA($C$2,$B31,,X$13,,,IF(Resultados!$C$9="Moeda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31" s="62" t="str">
        <f>IFERROR(IF(OR(Y$13="",Y$13&gt;$C$4),"",_xll.ECONOMATICA($C$2,$B31,,Y$13,,,IF(Resultados!$C$9="Moeda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31" s="63" t="str">
        <f>IFERROR(IF(OR(Z$13="",Z$13&gt;$C$4),"",_xll.ECONOMATICA($C$2,$B31,,Z$13,,,IF(Resultados!$C$9="Moeda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31" s="63" t="str">
        <f>IFERROR(IF(OR(AA$13="",AA$13&gt;$C$4),"",_xll.ECONOMATICA($C$2,$B31,,AA$13,,,IF(Resultados!$C$9="Moeda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31" s="63" t="str">
        <f>IFERROR(IF(OR(AB$13="",AB$13&gt;$C$4),"",_xll.ECONOMATICA($C$2,$B31,,AB$13,,,IF(Resultados!$C$9="Moeda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31" s="115" t="str">
        <f>IFERROR(IF(OR(AC$13="",AC$13&gt;$C$4),"",_xll.ECONOMATICA($C$2,$B31,,AC$13,,,IF(Resultados!$C$9="Moeda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31" s="62" t="str">
        <f>IFERROR(IF(OR(AD$13="",AD$13&gt;$C$4),"",_xll.ECONOMATICA($C$2,$B31,,AD$13,,,IF(Resultados!$C$9="Moeda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31" s="63" t="str">
        <f>IFERROR(IF(OR(AE$13="",AE$13&gt;$C$4),"",_xll.ECONOMATICA($C$2,$B31,,AE$13,,,IF(Resultados!$C$9="Moeda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31" s="63" t="str">
        <f>IFERROR(IF(OR(AF$13="",AF$13&gt;$C$4),"",_xll.ECONOMATICA($C$2,$B31,,AF$13,,,IF(Resultados!$C$9="Moeda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31" s="110" t="str">
        <f>IFERROR(IF(OR(AG$13="",AG$13&gt;$C$4),"",_xll.ECONOMATICA($C$2,$B31,,AG$13,,,IF(Resultados!$C$9="Moeda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31" s="115" t="str">
        <f>IFERROR(IF(OR(AH$13="",AH$13&gt;$C$4),"",_xll.ECONOMATICA($C$2,$B31,,AH$13,,,IF(Resultados!$C$9="Moeda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31" s="62" t="str">
        <f>IFERROR(IF(OR(AI$13="",AI$13&gt;$C$4),"",_xll.ECONOMATICA($C$2,$B31,,AI$13,,,IF(Resultados!$C$9="Moeda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31" s="63" t="str">
        <f>IFERROR(IF(OR(AJ$13="",AJ$13&gt;$C$4),"",_xll.ECONOMATICA($C$2,$B31,,AJ$13,,,IF(Resultados!$C$9="Moeda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31" s="63" t="str">
        <f>IFERROR(IF(OR(AK$13="",AK$13&gt;$C$4),"",_xll.ECONOMATICA($C$2,$B31,,AK$13,,,IF(Resultados!$C$9="Moeda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31" s="63" t="str">
        <f>IFERROR(IF(OR(AL$13="",AL$13&gt;$C$4),"",_xll.ECONOMATICA($C$2,$B31,,AL$13,,,IF(Resultados!$C$9="Moeda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31" s="115" t="str">
        <f>IFERROR(IF(OR(AM$13="",AM$13&gt;$C$4),"",_xll.ECONOMATICA($C$2,$B31,,AM$13,,,IF(Resultados!$C$9="Moeda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31" s="62" t="str">
        <f>IFERROR(IF(OR(AN$13="",AN$13&gt;$C$4),"",_xll.ECONOMATICA($C$2,$B31,,AN$13,,,IF(Resultados!$C$9="Moeda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31" s="63" t="str">
        <f>IFERROR(IF(OR(AO$13="",AO$13&gt;$C$4),"",_xll.ECONOMATICA($C$2,$B31,,AO$13,,,IF(Resultados!$C$9="Moeda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31" s="63" t="str">
        <f>IFERROR(IF(OR(AP$13="",AP$13&gt;$C$4),"",_xll.ECONOMATICA($C$2,$B31,,AP$13,,,IF(Resultados!$C$9="Moeda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31" s="110" t="str">
        <f>IFERROR(IF(OR(AQ$13="",AQ$13&gt;$C$4),"",_xll.ECONOMATICA($C$2,$B31,,AQ$13,,,IF(Resultados!$C$9="Moeda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31" s="115" t="str">
        <f>IFERROR(IF(OR(AR$13="",AR$13&gt;$C$4),"",_xll.ECONOMATICA($C$2,$B31,,AR$13,,,IF(Resultados!$C$9="Moeda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31" s="62" t="str">
        <f>IFERROR(IF(OR(AS$13="",AS$13&gt;$C$4),"",_xll.ECONOMATICA($C$2,$B31,,AS$13,,,IF(Resultados!$C$9="Moeda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31" s="63" t="str">
        <f>IFERROR(IF(OR(AT$13="",AT$13&gt;$C$4),"",_xll.ECONOMATICA($C$2,$B31,,AT$13,,,IF(Resultados!$C$9="Moeda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31" s="63" t="str">
        <f>IFERROR(IF(OR(AU$13="",AU$13&gt;$C$4),"",_xll.ECONOMATICA($C$2,$B31,,AU$13,,,IF(Resultados!$C$9="Moeda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31" s="63" t="str">
        <f>IFERROR(IF(OR(AV$13="",AV$13&gt;$C$4),"",_xll.ECONOMATICA($C$2,$B31,,AV$13,,,IF(Resultados!$C$9="Moeda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31" s="115" t="str">
        <f>IFERROR(IF(OR(AW$13="",AW$13&gt;$C$4),"",_xll.ECONOMATICA($C$2,$B31,,AW$13,,,IF(Resultados!$C$9="Moeda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31" s="62" t="str">
        <f>IFERROR(IF(OR(AX$13="",AX$13&gt;$C$4),"",_xll.ECONOMATICA($C$2,$B31,,AX$13,,,IF(Resultados!$C$9="Moeda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31" s="63" t="str">
        <f>IFERROR(IF(OR(AY$13="",AY$13&gt;$C$4),"",_xll.ECONOMATICA($C$2,$B31,,AY$13,,,IF(Resultados!$C$9="Moeda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31" s="63" t="str">
        <f>IFERROR(IF(OR(AZ$13="",AZ$13&gt;$C$4),"",_xll.ECONOMATICA($C$2,$B31,,AZ$13,,,IF(Resultados!$C$9="Moeda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31" s="110" t="str">
        <f>IFERROR(IF(OR(BA$13="",BA$13&gt;$C$4),"",_xll.ECONOMATICA($C$2,$B31,,BA$13,,,IF(Resultados!$C$9="Moeda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31" s="119" t="str">
        <f>IFERROR(IF(OR(BB$13="",BB$13&gt;$C$4),"",_xll.ECONOMATICA($C$2,$B31,,BB$13,,,IF(Resultados!$C$9="Moeda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31" s="71"/>
    </row>
    <row r="32" spans="2:55" ht="15.6" hidden="1" outlineLevel="2" x14ac:dyDescent="0.3">
      <c r="B32" s="51" t="s">
        <v>26</v>
      </c>
      <c r="C32" s="52" t="s">
        <v>31</v>
      </c>
      <c r="D32" s="53" t="str">
        <f t="shared" si="0"/>
        <v>Milhares</v>
      </c>
      <c r="E32" s="56">
        <f>IFERROR(IF(OR(E$13="",E$13&gt;$C$4),"",_xll.ECONOMATICA($C$2,$B32,,E$13,,,IF(Resultados!$C$9="Moeda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16966000</v>
      </c>
      <c r="F32" s="57">
        <f>IFERROR(IF(OR(F$13="",F$13&gt;$C$4),"",_xll.ECONOMATICA($C$2,$B32,,F$13,,,IF(Resultados!$C$9="Moeda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17042000</v>
      </c>
      <c r="G32" s="57">
        <f>IFERROR(IF(OR(G$13="",G$13&gt;$C$4),"",_xll.ECONOMATICA($C$2,$B32,,G$13,,,IF(Resultados!$C$9="Moeda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15422000</v>
      </c>
      <c r="H32" s="57">
        <f>IFERROR(IF(OR(H$13="",H$13&gt;$C$4),"",_xll.ECONOMATICA($C$2,$B32,,H$13,,,IF(Resultados!$C$9="Moeda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15581000</v>
      </c>
      <c r="I32" s="116">
        <f>IFERROR(IF(OR(I$13="",I$13&gt;$C$4),"",_xll.ECONOMATICA($C$2,$B32,,I$13,,,IF(Resultados!$C$9="Moeda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15581000</v>
      </c>
      <c r="J32" s="56">
        <f>IFERROR(IF(OR(J$13="",J$13&gt;$C$4),"",_xll.ECONOMATICA($C$2,$B32,,J$13,,,IF(Resultados!$C$9="Moeda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15499000</v>
      </c>
      <c r="K32" s="57">
        <f>IFERROR(IF(OR(K$13="",K$13&gt;$C$4),"",_xll.ECONOMATICA($C$2,$B32,,K$13,,,IF(Resultados!$C$9="Moeda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16321000</v>
      </c>
      <c r="L32" s="57">
        <f>IFERROR(IF(OR(L$13="",L$13&gt;$C$4),"",_xll.ECONOMATICA($C$2,$B32,,L$13,,,IF(Resultados!$C$9="Moeda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14603000</v>
      </c>
      <c r="M32" s="111">
        <f>IFERROR(IF(OR(M$13="",M$13&gt;$C$4),"",_xll.ECONOMATICA($C$2,$B32,,M$13,,,IF(Resultados!$C$9="Moeda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14726000</v>
      </c>
      <c r="N32" s="116">
        <f>IFERROR(IF(OR(N$13="",N$13&gt;$C$4),"",_xll.ECONOMATICA($C$2,$B32,,N$13,,,IF(Resultados!$C$9="Moeda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14726000</v>
      </c>
      <c r="O32" s="56">
        <f>IFERROR(IF(OR(O$13="",O$13&gt;$C$4),"",_xll.ECONOMATICA($C$2,$B32,,O$13,,,IF(Resultados!$C$9="Moeda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14819000</v>
      </c>
      <c r="P32" s="57">
        <f>IFERROR(IF(OR(P$13="",P$13&gt;$C$4),"",_xll.ECONOMATICA($C$2,$B32,,P$13,,,IF(Resultados!$C$9="Moeda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14943000</v>
      </c>
      <c r="Q32" s="57" t="str">
        <f>IFERROR(IF(OR(Q$13="",Q$13&gt;$C$4),"",_xll.ECONOMATICA($C$2,$B32,,Q$13,,,IF(Resultados!$C$9="Moeda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32" s="57" t="str">
        <f>IFERROR(IF(OR(R$13="",R$13&gt;$C$4),"",_xll.ECONOMATICA($C$2,$B32,,R$13,,,IF(Resultados!$C$9="Moeda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32" s="116" t="str">
        <f>IFERROR(IF(OR(S$13="",S$13&gt;$C$4),"",_xll.ECONOMATICA($C$2,$B32,,S$13,,,IF(Resultados!$C$9="Moeda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32" s="56" t="str">
        <f>IFERROR(IF(OR(T$13="",T$13&gt;$C$4),"",_xll.ECONOMATICA($C$2,$B32,,T$13,,,IF(Resultados!$C$9="Moeda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32" s="57" t="str">
        <f>IFERROR(IF(OR(U$13="",U$13&gt;$C$4),"",_xll.ECONOMATICA($C$2,$B32,,U$13,,,IF(Resultados!$C$9="Moeda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32" s="57" t="str">
        <f>IFERROR(IF(OR(V$13="",V$13&gt;$C$4),"",_xll.ECONOMATICA($C$2,$B32,,V$13,,,IF(Resultados!$C$9="Moeda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32" s="111" t="str">
        <f>IFERROR(IF(OR(W$13="",W$13&gt;$C$4),"",_xll.ECONOMATICA($C$2,$B32,,W$13,,,IF(Resultados!$C$9="Moeda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32" s="116" t="str">
        <f>IFERROR(IF(OR(X$13="",X$13&gt;$C$4),"",_xll.ECONOMATICA($C$2,$B32,,X$13,,,IF(Resultados!$C$9="Moeda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32" s="56" t="str">
        <f>IFERROR(IF(OR(Y$13="",Y$13&gt;$C$4),"",_xll.ECONOMATICA($C$2,$B32,,Y$13,,,IF(Resultados!$C$9="Moeda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32" s="57" t="str">
        <f>IFERROR(IF(OR(Z$13="",Z$13&gt;$C$4),"",_xll.ECONOMATICA($C$2,$B32,,Z$13,,,IF(Resultados!$C$9="Moeda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32" s="57" t="str">
        <f>IFERROR(IF(OR(AA$13="",AA$13&gt;$C$4),"",_xll.ECONOMATICA($C$2,$B32,,AA$13,,,IF(Resultados!$C$9="Moeda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32" s="57" t="str">
        <f>IFERROR(IF(OR(AB$13="",AB$13&gt;$C$4),"",_xll.ECONOMATICA($C$2,$B32,,AB$13,,,IF(Resultados!$C$9="Moeda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32" s="116" t="str">
        <f>IFERROR(IF(OR(AC$13="",AC$13&gt;$C$4),"",_xll.ECONOMATICA($C$2,$B32,,AC$13,,,IF(Resultados!$C$9="Moeda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32" s="56" t="str">
        <f>IFERROR(IF(OR(AD$13="",AD$13&gt;$C$4),"",_xll.ECONOMATICA($C$2,$B32,,AD$13,,,IF(Resultados!$C$9="Moeda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32" s="57" t="str">
        <f>IFERROR(IF(OR(AE$13="",AE$13&gt;$C$4),"",_xll.ECONOMATICA($C$2,$B32,,AE$13,,,IF(Resultados!$C$9="Moeda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32" s="57" t="str">
        <f>IFERROR(IF(OR(AF$13="",AF$13&gt;$C$4),"",_xll.ECONOMATICA($C$2,$B32,,AF$13,,,IF(Resultados!$C$9="Moeda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32" s="111" t="str">
        <f>IFERROR(IF(OR(AG$13="",AG$13&gt;$C$4),"",_xll.ECONOMATICA($C$2,$B32,,AG$13,,,IF(Resultados!$C$9="Moeda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32" s="116" t="str">
        <f>IFERROR(IF(OR(AH$13="",AH$13&gt;$C$4),"",_xll.ECONOMATICA($C$2,$B32,,AH$13,,,IF(Resultados!$C$9="Moeda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32" s="56" t="str">
        <f>IFERROR(IF(OR(AI$13="",AI$13&gt;$C$4),"",_xll.ECONOMATICA($C$2,$B32,,AI$13,,,IF(Resultados!$C$9="Moeda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32" s="57" t="str">
        <f>IFERROR(IF(OR(AJ$13="",AJ$13&gt;$C$4),"",_xll.ECONOMATICA($C$2,$B32,,AJ$13,,,IF(Resultados!$C$9="Moeda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32" s="57" t="str">
        <f>IFERROR(IF(OR(AK$13="",AK$13&gt;$C$4),"",_xll.ECONOMATICA($C$2,$B32,,AK$13,,,IF(Resultados!$C$9="Moeda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32" s="57" t="str">
        <f>IFERROR(IF(OR(AL$13="",AL$13&gt;$C$4),"",_xll.ECONOMATICA($C$2,$B32,,AL$13,,,IF(Resultados!$C$9="Moeda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32" s="116" t="str">
        <f>IFERROR(IF(OR(AM$13="",AM$13&gt;$C$4),"",_xll.ECONOMATICA($C$2,$B32,,AM$13,,,IF(Resultados!$C$9="Moeda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32" s="56" t="str">
        <f>IFERROR(IF(OR(AN$13="",AN$13&gt;$C$4),"",_xll.ECONOMATICA($C$2,$B32,,AN$13,,,IF(Resultados!$C$9="Moeda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32" s="57" t="str">
        <f>IFERROR(IF(OR(AO$13="",AO$13&gt;$C$4),"",_xll.ECONOMATICA($C$2,$B32,,AO$13,,,IF(Resultados!$C$9="Moeda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32" s="57" t="str">
        <f>IFERROR(IF(OR(AP$13="",AP$13&gt;$C$4),"",_xll.ECONOMATICA($C$2,$B32,,AP$13,,,IF(Resultados!$C$9="Moeda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32" s="111" t="str">
        <f>IFERROR(IF(OR(AQ$13="",AQ$13&gt;$C$4),"",_xll.ECONOMATICA($C$2,$B32,,AQ$13,,,IF(Resultados!$C$9="Moeda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32" s="116" t="str">
        <f>IFERROR(IF(OR(AR$13="",AR$13&gt;$C$4),"",_xll.ECONOMATICA($C$2,$B32,,AR$13,,,IF(Resultados!$C$9="Moeda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32" s="56" t="str">
        <f>IFERROR(IF(OR(AS$13="",AS$13&gt;$C$4),"",_xll.ECONOMATICA($C$2,$B32,,AS$13,,,IF(Resultados!$C$9="Moeda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32" s="57" t="str">
        <f>IFERROR(IF(OR(AT$13="",AT$13&gt;$C$4),"",_xll.ECONOMATICA($C$2,$B32,,AT$13,,,IF(Resultados!$C$9="Moeda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32" s="57" t="str">
        <f>IFERROR(IF(OR(AU$13="",AU$13&gt;$C$4),"",_xll.ECONOMATICA($C$2,$B32,,AU$13,,,IF(Resultados!$C$9="Moeda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32" s="57" t="str">
        <f>IFERROR(IF(OR(AV$13="",AV$13&gt;$C$4),"",_xll.ECONOMATICA($C$2,$B32,,AV$13,,,IF(Resultados!$C$9="Moeda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32" s="116" t="str">
        <f>IFERROR(IF(OR(AW$13="",AW$13&gt;$C$4),"",_xll.ECONOMATICA($C$2,$B32,,AW$13,,,IF(Resultados!$C$9="Moeda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32" s="56" t="str">
        <f>IFERROR(IF(OR(AX$13="",AX$13&gt;$C$4),"",_xll.ECONOMATICA($C$2,$B32,,AX$13,,,IF(Resultados!$C$9="Moeda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32" s="57" t="str">
        <f>IFERROR(IF(OR(AY$13="",AY$13&gt;$C$4),"",_xll.ECONOMATICA($C$2,$B32,,AY$13,,,IF(Resultados!$C$9="Moeda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32" s="57" t="str">
        <f>IFERROR(IF(OR(AZ$13="",AZ$13&gt;$C$4),"",_xll.ECONOMATICA($C$2,$B32,,AZ$13,,,IF(Resultados!$C$9="Moeda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32" s="111" t="str">
        <f>IFERROR(IF(OR(BA$13="",BA$13&gt;$C$4),"",_xll.ECONOMATICA($C$2,$B32,,BA$13,,,IF(Resultados!$C$9="Moeda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32" s="120" t="str">
        <f>IFERROR(IF(OR(BB$13="",BB$13&gt;$C$4),"",_xll.ECONOMATICA($C$2,$B32,,BB$13,,,IF(Resultados!$C$9="Moeda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32" s="71"/>
    </row>
    <row r="33" spans="2:55" ht="15.6" hidden="1" outlineLevel="2" x14ac:dyDescent="0.3">
      <c r="B33" s="64" t="s">
        <v>27</v>
      </c>
      <c r="C33" s="65" t="s">
        <v>32</v>
      </c>
      <c r="D33" s="66" t="str">
        <f t="shared" si="0"/>
        <v>Milhares</v>
      </c>
      <c r="E33" s="67" t="str">
        <f>IFERROR(IF(OR(E$13="",E$13&gt;$C$4),"",_xll.ECONOMATICA($C$2,$B33,,E$13,,,IF(Resultados!$C$9="Moeda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F33" s="68" t="str">
        <f>IFERROR(IF(OR(F$13="",F$13&gt;$C$4),"",_xll.ECONOMATICA($C$2,$B33,,F$13,,,IF(Resultados!$C$9="Moeda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G33" s="68" t="str">
        <f>IFERROR(IF(OR(G$13="",G$13&gt;$C$4),"",_xll.ECONOMATICA($C$2,$B33,,G$13,,,IF(Resultados!$C$9="Moeda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H33" s="68" t="str">
        <f>IFERROR(IF(OR(H$13="",H$13&gt;$C$4),"",_xll.ECONOMATICA($C$2,$B33,,H$13,,,IF(Resultados!$C$9="Moeda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I33" s="117" t="str">
        <f>IFERROR(IF(OR(I$13="",I$13&gt;$C$4),"",_xll.ECONOMATICA($C$2,$B33,,I$13,,,IF(Resultados!$C$9="Moeda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J33" s="67" t="str">
        <f>IFERROR(IF(OR(J$13="",J$13&gt;$C$4),"",_xll.ECONOMATICA($C$2,$B33,,J$13,,,IF(Resultados!$C$9="Moeda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K33" s="68" t="str">
        <f>IFERROR(IF(OR(K$13="",K$13&gt;$C$4),"",_xll.ECONOMATICA($C$2,$B33,,K$13,,,IF(Resultados!$C$9="Moeda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L33" s="68" t="str">
        <f>IFERROR(IF(OR(L$13="",L$13&gt;$C$4),"",_xll.ECONOMATICA($C$2,$B33,,L$13,,,IF(Resultados!$C$9="Moeda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M33" s="113" t="str">
        <f>IFERROR(IF(OR(M$13="",M$13&gt;$C$4),"",_xll.ECONOMATICA($C$2,$B33,,M$13,,,IF(Resultados!$C$9="Moeda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N33" s="117" t="str">
        <f>IFERROR(IF(OR(N$13="",N$13&gt;$C$4),"",_xll.ECONOMATICA($C$2,$B33,,N$13,,,IF(Resultados!$C$9="Moeda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O33" s="67" t="str">
        <f>IFERROR(IF(OR(O$13="",O$13&gt;$C$4),"",_xll.ECONOMATICA($C$2,$B33,,O$13,,,IF(Resultados!$C$9="Moeda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P33" s="68" t="str">
        <f>IFERROR(IF(OR(P$13="",P$13&gt;$C$4),"",_xll.ECONOMATICA($C$2,$B33,,P$13,,,IF(Resultados!$C$9="Moeda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Q33" s="68" t="str">
        <f>IFERROR(IF(OR(Q$13="",Q$13&gt;$C$4),"",_xll.ECONOMATICA($C$2,$B33,,Q$13,,,IF(Resultados!$C$9="Moeda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33" s="68" t="str">
        <f>IFERROR(IF(OR(R$13="",R$13&gt;$C$4),"",_xll.ECONOMATICA($C$2,$B33,,R$13,,,IF(Resultados!$C$9="Moeda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33" s="117" t="str">
        <f>IFERROR(IF(OR(S$13="",S$13&gt;$C$4),"",_xll.ECONOMATICA($C$2,$B33,,S$13,,,IF(Resultados!$C$9="Moeda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33" s="67" t="str">
        <f>IFERROR(IF(OR(T$13="",T$13&gt;$C$4),"",_xll.ECONOMATICA($C$2,$B33,,T$13,,,IF(Resultados!$C$9="Moeda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33" s="68" t="str">
        <f>IFERROR(IF(OR(U$13="",U$13&gt;$C$4),"",_xll.ECONOMATICA($C$2,$B33,,U$13,,,IF(Resultados!$C$9="Moeda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33" s="68" t="str">
        <f>IFERROR(IF(OR(V$13="",V$13&gt;$C$4),"",_xll.ECONOMATICA($C$2,$B33,,V$13,,,IF(Resultados!$C$9="Moeda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33" s="113" t="str">
        <f>IFERROR(IF(OR(W$13="",W$13&gt;$C$4),"",_xll.ECONOMATICA($C$2,$B33,,W$13,,,IF(Resultados!$C$9="Moeda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33" s="117" t="str">
        <f>IFERROR(IF(OR(X$13="",X$13&gt;$C$4),"",_xll.ECONOMATICA($C$2,$B33,,X$13,,,IF(Resultados!$C$9="Moeda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33" s="67" t="str">
        <f>IFERROR(IF(OR(Y$13="",Y$13&gt;$C$4),"",_xll.ECONOMATICA($C$2,$B33,,Y$13,,,IF(Resultados!$C$9="Moeda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33" s="68" t="str">
        <f>IFERROR(IF(OR(Z$13="",Z$13&gt;$C$4),"",_xll.ECONOMATICA($C$2,$B33,,Z$13,,,IF(Resultados!$C$9="Moeda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33" s="68" t="str">
        <f>IFERROR(IF(OR(AA$13="",AA$13&gt;$C$4),"",_xll.ECONOMATICA($C$2,$B33,,AA$13,,,IF(Resultados!$C$9="Moeda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33" s="68" t="str">
        <f>IFERROR(IF(OR(AB$13="",AB$13&gt;$C$4),"",_xll.ECONOMATICA($C$2,$B33,,AB$13,,,IF(Resultados!$C$9="Moeda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33" s="117" t="str">
        <f>IFERROR(IF(OR(AC$13="",AC$13&gt;$C$4),"",_xll.ECONOMATICA($C$2,$B33,,AC$13,,,IF(Resultados!$C$9="Moeda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33" s="67" t="str">
        <f>IFERROR(IF(OR(AD$13="",AD$13&gt;$C$4),"",_xll.ECONOMATICA($C$2,$B33,,AD$13,,,IF(Resultados!$C$9="Moeda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33" s="68" t="str">
        <f>IFERROR(IF(OR(AE$13="",AE$13&gt;$C$4),"",_xll.ECONOMATICA($C$2,$B33,,AE$13,,,IF(Resultados!$C$9="Moeda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33" s="68" t="str">
        <f>IFERROR(IF(OR(AF$13="",AF$13&gt;$C$4),"",_xll.ECONOMATICA($C$2,$B33,,AF$13,,,IF(Resultados!$C$9="Moeda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33" s="113" t="str">
        <f>IFERROR(IF(OR(AG$13="",AG$13&gt;$C$4),"",_xll.ECONOMATICA($C$2,$B33,,AG$13,,,IF(Resultados!$C$9="Moeda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33" s="117" t="str">
        <f>IFERROR(IF(OR(AH$13="",AH$13&gt;$C$4),"",_xll.ECONOMATICA($C$2,$B33,,AH$13,,,IF(Resultados!$C$9="Moeda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33" s="67" t="str">
        <f>IFERROR(IF(OR(AI$13="",AI$13&gt;$C$4),"",_xll.ECONOMATICA($C$2,$B33,,AI$13,,,IF(Resultados!$C$9="Moeda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33" s="68" t="str">
        <f>IFERROR(IF(OR(AJ$13="",AJ$13&gt;$C$4),"",_xll.ECONOMATICA($C$2,$B33,,AJ$13,,,IF(Resultados!$C$9="Moeda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33" s="68" t="str">
        <f>IFERROR(IF(OR(AK$13="",AK$13&gt;$C$4),"",_xll.ECONOMATICA($C$2,$B33,,AK$13,,,IF(Resultados!$C$9="Moeda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33" s="68" t="str">
        <f>IFERROR(IF(OR(AL$13="",AL$13&gt;$C$4),"",_xll.ECONOMATICA($C$2,$B33,,AL$13,,,IF(Resultados!$C$9="Moeda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33" s="117" t="str">
        <f>IFERROR(IF(OR(AM$13="",AM$13&gt;$C$4),"",_xll.ECONOMATICA($C$2,$B33,,AM$13,,,IF(Resultados!$C$9="Moeda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33" s="67" t="str">
        <f>IFERROR(IF(OR(AN$13="",AN$13&gt;$C$4),"",_xll.ECONOMATICA($C$2,$B33,,AN$13,,,IF(Resultados!$C$9="Moeda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33" s="68" t="str">
        <f>IFERROR(IF(OR(AO$13="",AO$13&gt;$C$4),"",_xll.ECONOMATICA($C$2,$B33,,AO$13,,,IF(Resultados!$C$9="Moeda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33" s="68" t="str">
        <f>IFERROR(IF(OR(AP$13="",AP$13&gt;$C$4),"",_xll.ECONOMATICA($C$2,$B33,,AP$13,,,IF(Resultados!$C$9="Moeda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33" s="113" t="str">
        <f>IFERROR(IF(OR(AQ$13="",AQ$13&gt;$C$4),"",_xll.ECONOMATICA($C$2,$B33,,AQ$13,,,IF(Resultados!$C$9="Moeda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33" s="117" t="str">
        <f>IFERROR(IF(OR(AR$13="",AR$13&gt;$C$4),"",_xll.ECONOMATICA($C$2,$B33,,AR$13,,,IF(Resultados!$C$9="Moeda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33" s="67" t="str">
        <f>IFERROR(IF(OR(AS$13="",AS$13&gt;$C$4),"",_xll.ECONOMATICA($C$2,$B33,,AS$13,,,IF(Resultados!$C$9="Moeda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33" s="68" t="str">
        <f>IFERROR(IF(OR(AT$13="",AT$13&gt;$C$4),"",_xll.ECONOMATICA($C$2,$B33,,AT$13,,,IF(Resultados!$C$9="Moeda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33" s="68" t="str">
        <f>IFERROR(IF(OR(AU$13="",AU$13&gt;$C$4),"",_xll.ECONOMATICA($C$2,$B33,,AU$13,,,IF(Resultados!$C$9="Moeda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33" s="68" t="str">
        <f>IFERROR(IF(OR(AV$13="",AV$13&gt;$C$4),"",_xll.ECONOMATICA($C$2,$B33,,AV$13,,,IF(Resultados!$C$9="Moeda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33" s="117" t="str">
        <f>IFERROR(IF(OR(AW$13="",AW$13&gt;$C$4),"",_xll.ECONOMATICA($C$2,$B33,,AW$13,,,IF(Resultados!$C$9="Moeda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33" s="67" t="str">
        <f>IFERROR(IF(OR(AX$13="",AX$13&gt;$C$4),"",_xll.ECONOMATICA($C$2,$B33,,AX$13,,,IF(Resultados!$C$9="Moeda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33" s="68" t="str">
        <f>IFERROR(IF(OR(AY$13="",AY$13&gt;$C$4),"",_xll.ECONOMATICA($C$2,$B33,,AY$13,,,IF(Resultados!$C$9="Moeda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33" s="68" t="str">
        <f>IFERROR(IF(OR(AZ$13="",AZ$13&gt;$C$4),"",_xll.ECONOMATICA($C$2,$B33,,AZ$13,,,IF(Resultados!$C$9="Moeda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33" s="113" t="str">
        <f>IFERROR(IF(OR(BA$13="",BA$13&gt;$C$4),"",_xll.ECONOMATICA($C$2,$B33,,BA$13,,,IF(Resultados!$C$9="Moeda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33" s="121" t="str">
        <f>IFERROR(IF(OR(BB$13="",BB$13&gt;$C$4),"",_xll.ECONOMATICA($C$2,$B33,,BB$13,,,IF(Resultados!$C$9="Moeda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33" s="71"/>
    </row>
    <row r="34" spans="2:55" collapsed="1" x14ac:dyDescent="0.3">
      <c r="B34" s="69"/>
      <c r="C34" s="69"/>
      <c r="D34" s="69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1"/>
    </row>
    <row r="35" spans="2:55" s="31" customFormat="1" ht="16.2" thickBot="1" x14ac:dyDescent="0.35">
      <c r="B35" s="43" t="s">
        <v>133</v>
      </c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171"/>
    </row>
    <row r="36" spans="2:55" ht="16.2" thickTop="1" x14ac:dyDescent="0.3">
      <c r="B36" s="48" t="s">
        <v>33</v>
      </c>
      <c r="C36" s="49" t="s">
        <v>42</v>
      </c>
      <c r="D36" s="50" t="str">
        <f t="shared" ref="D36:D61" si="1">$C$7</f>
        <v>Milhares</v>
      </c>
      <c r="E36" s="54">
        <f>IFERROR(IF(OR(E$13="",E$13&gt;$C$4),"",_xll.ECONOMATICA($C$2,$B36,,E$13,,,IF(Resultados!$C$9="Moeda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998662000</v>
      </c>
      <c r="F36" s="55">
        <f>IFERROR(IF(OR(F$13="",F$13&gt;$C$4),"",_xll.ECONOMATICA($C$2,$B36,,F$13,,,IF(Resultados!$C$9="Moeda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1004754000</v>
      </c>
      <c r="G36" s="55">
        <f>IFERROR(IF(OR(G$13="",G$13&gt;$C$4),"",_xll.ECONOMATICA($C$2,$B36,,G$13,,,IF(Resultados!$C$9="Moeda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947574000</v>
      </c>
      <c r="H36" s="109">
        <f>IFERROR(IF(OR(H$13="",H$13&gt;$C$4),"",_xll.ECONOMATICA($C$2,$B36,,H$13,,,IF(Resultados!$C$9="Moeda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976709000</v>
      </c>
      <c r="I36" s="114">
        <f>IFERROR(IF(OR(I$13="",I$13&gt;$C$4),"",_xll.ECONOMATICA($C$2,$B36,,I$13,,,IF(Resultados!$C$9="Moeda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976709000</v>
      </c>
      <c r="J36" s="54">
        <f>IFERROR(IF(OR(J$13="",J$13&gt;$C$4),"",_xll.ECONOMATICA($C$2,$B36,,J$13,,,IF(Resultados!$C$9="Moeda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978577000</v>
      </c>
      <c r="K36" s="55">
        <f>IFERROR(IF(OR(K$13="",K$13&gt;$C$4),"",_xll.ECONOMATICA($C$2,$B36,,K$13,,,IF(Resultados!$C$9="Moeda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990459000</v>
      </c>
      <c r="L36" s="55">
        <f>IFERROR(IF(OR(L$13="",L$13&gt;$C$4),"",_xll.ECONOMATICA($C$2,$B36,,L$13,,,IF(Resultados!$C$9="Moeda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1025496000</v>
      </c>
      <c r="M36" s="109">
        <f>IFERROR(IF(OR(M$13="",M$13&gt;$C$4),"",_xll.ECONOMATICA($C$2,$B36,,M$13,,,IF(Resultados!$C$9="Moeda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1050888000</v>
      </c>
      <c r="N36" s="114">
        <f>IFERROR(IF(OR(N$13="",N$13&gt;$C$4),"",_xll.ECONOMATICA($C$2,$B36,,N$13,,,IF(Resultados!$C$9="Moeda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1050888000</v>
      </c>
      <c r="O36" s="54">
        <f>IFERROR(IF(OR(O$13="",O$13&gt;$C$4),"",_xll.ECONOMATICA($C$2,$B36,,O$13,,,IF(Resultados!$C$9="Moeda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1067292000</v>
      </c>
      <c r="P36" s="55">
        <f>IFERROR(IF(OR(P$13="",P$13&gt;$C$4),"",_xll.ECONOMATICA($C$2,$B36,,P$13,,,IF(Resultados!$C$9="Moeda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1058688000</v>
      </c>
      <c r="Q36" s="55" t="str">
        <f>IFERROR(IF(OR(Q$13="",Q$13&gt;$C$4),"",_xll.ECONOMATICA($C$2,$B36,,Q$13,,,IF(Resultados!$C$9="Moeda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36" s="109" t="str">
        <f>IFERROR(IF(OR(R$13="",R$13&gt;$C$4),"",_xll.ECONOMATICA($C$2,$B36,,R$13,,,IF(Resultados!$C$9="Moeda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36" s="114" t="str">
        <f>IFERROR(IF(OR(S$13="",S$13&gt;$C$4),"",_xll.ECONOMATICA($C$2,$B36,,S$13,,,IF(Resultados!$C$9="Moeda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36" s="54" t="str">
        <f>IFERROR(IF(OR(T$13="",T$13&gt;$C$4),"",_xll.ECONOMATICA($C$2,$B36,,T$13,,,IF(Resultados!$C$9="Moeda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36" s="55" t="str">
        <f>IFERROR(IF(OR(U$13="",U$13&gt;$C$4),"",_xll.ECONOMATICA($C$2,$B36,,U$13,,,IF(Resultados!$C$9="Moeda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36" s="55" t="str">
        <f>IFERROR(IF(OR(V$13="",V$13&gt;$C$4),"",_xll.ECONOMATICA($C$2,$B36,,V$13,,,IF(Resultados!$C$9="Moeda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36" s="109" t="str">
        <f>IFERROR(IF(OR(W$13="",W$13&gt;$C$4),"",_xll.ECONOMATICA($C$2,$B36,,W$13,,,IF(Resultados!$C$9="Moeda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36" s="114" t="str">
        <f>IFERROR(IF(OR(X$13="",X$13&gt;$C$4),"",_xll.ECONOMATICA($C$2,$B36,,X$13,,,IF(Resultados!$C$9="Moeda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36" s="54" t="str">
        <f>IFERROR(IF(OR(Y$13="",Y$13&gt;$C$4),"",_xll.ECONOMATICA($C$2,$B36,,Y$13,,,IF(Resultados!$C$9="Moeda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36" s="55" t="str">
        <f>IFERROR(IF(OR(Z$13="",Z$13&gt;$C$4),"",_xll.ECONOMATICA($C$2,$B36,,Z$13,,,IF(Resultados!$C$9="Moeda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36" s="55" t="str">
        <f>IFERROR(IF(OR(AA$13="",AA$13&gt;$C$4),"",_xll.ECONOMATICA($C$2,$B36,,AA$13,,,IF(Resultados!$C$9="Moeda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36" s="109" t="str">
        <f>IFERROR(IF(OR(AB$13="",AB$13&gt;$C$4),"",_xll.ECONOMATICA($C$2,$B36,,AB$13,,,IF(Resultados!$C$9="Moeda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36" s="114" t="str">
        <f>IFERROR(IF(OR(AC$13="",AC$13&gt;$C$4),"",_xll.ECONOMATICA($C$2,$B36,,AC$13,,,IF(Resultados!$C$9="Moeda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36" s="54" t="str">
        <f>IFERROR(IF(OR(AD$13="",AD$13&gt;$C$4),"",_xll.ECONOMATICA($C$2,$B36,,AD$13,,,IF(Resultados!$C$9="Moeda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36" s="55" t="str">
        <f>IFERROR(IF(OR(AE$13="",AE$13&gt;$C$4),"",_xll.ECONOMATICA($C$2,$B36,,AE$13,,,IF(Resultados!$C$9="Moeda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36" s="55" t="str">
        <f>IFERROR(IF(OR(AF$13="",AF$13&gt;$C$4),"",_xll.ECONOMATICA($C$2,$B36,,AF$13,,,IF(Resultados!$C$9="Moeda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36" s="109" t="str">
        <f>IFERROR(IF(OR(AG$13="",AG$13&gt;$C$4),"",_xll.ECONOMATICA($C$2,$B36,,AG$13,,,IF(Resultados!$C$9="Moeda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36" s="114" t="str">
        <f>IFERROR(IF(OR(AH$13="",AH$13&gt;$C$4),"",_xll.ECONOMATICA($C$2,$B36,,AH$13,,,IF(Resultados!$C$9="Moeda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36" s="54" t="str">
        <f>IFERROR(IF(OR(AI$13="",AI$13&gt;$C$4),"",_xll.ECONOMATICA($C$2,$B36,,AI$13,,,IF(Resultados!$C$9="Moeda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36" s="55" t="str">
        <f>IFERROR(IF(OR(AJ$13="",AJ$13&gt;$C$4),"",_xll.ECONOMATICA($C$2,$B36,,AJ$13,,,IF(Resultados!$C$9="Moeda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36" s="55" t="str">
        <f>IFERROR(IF(OR(AK$13="",AK$13&gt;$C$4),"",_xll.ECONOMATICA($C$2,$B36,,AK$13,,,IF(Resultados!$C$9="Moeda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36" s="109" t="str">
        <f>IFERROR(IF(OR(AL$13="",AL$13&gt;$C$4),"",_xll.ECONOMATICA($C$2,$B36,,AL$13,,,IF(Resultados!$C$9="Moeda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36" s="114" t="str">
        <f>IFERROR(IF(OR(AM$13="",AM$13&gt;$C$4),"",_xll.ECONOMATICA($C$2,$B36,,AM$13,,,IF(Resultados!$C$9="Moeda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36" s="54" t="str">
        <f>IFERROR(IF(OR(AN$13="",AN$13&gt;$C$4),"",_xll.ECONOMATICA($C$2,$B36,,AN$13,,,IF(Resultados!$C$9="Moeda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36" s="55" t="str">
        <f>IFERROR(IF(OR(AO$13="",AO$13&gt;$C$4),"",_xll.ECONOMATICA($C$2,$B36,,AO$13,,,IF(Resultados!$C$9="Moeda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36" s="55" t="str">
        <f>IFERROR(IF(OR(AP$13="",AP$13&gt;$C$4),"",_xll.ECONOMATICA($C$2,$B36,,AP$13,,,IF(Resultados!$C$9="Moeda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36" s="109" t="str">
        <f>IFERROR(IF(OR(AQ$13="",AQ$13&gt;$C$4),"",_xll.ECONOMATICA($C$2,$B36,,AQ$13,,,IF(Resultados!$C$9="Moeda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36" s="114" t="str">
        <f>IFERROR(IF(OR(AR$13="",AR$13&gt;$C$4),"",_xll.ECONOMATICA($C$2,$B36,,AR$13,,,IF(Resultados!$C$9="Moeda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36" s="54" t="str">
        <f>IFERROR(IF(OR(AS$13="",AS$13&gt;$C$4),"",_xll.ECONOMATICA($C$2,$B36,,AS$13,,,IF(Resultados!$C$9="Moeda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36" s="55" t="str">
        <f>IFERROR(IF(OR(AT$13="",AT$13&gt;$C$4),"",_xll.ECONOMATICA($C$2,$B36,,AT$13,,,IF(Resultados!$C$9="Moeda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36" s="55" t="str">
        <f>IFERROR(IF(OR(AU$13="",AU$13&gt;$C$4),"",_xll.ECONOMATICA($C$2,$B36,,AU$13,,,IF(Resultados!$C$9="Moeda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36" s="109" t="str">
        <f>IFERROR(IF(OR(AV$13="",AV$13&gt;$C$4),"",_xll.ECONOMATICA($C$2,$B36,,AV$13,,,IF(Resultados!$C$9="Moeda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36" s="114" t="str">
        <f>IFERROR(IF(OR(AW$13="",AW$13&gt;$C$4),"",_xll.ECONOMATICA($C$2,$B36,,AW$13,,,IF(Resultados!$C$9="Moeda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36" s="54" t="str">
        <f>IFERROR(IF(OR(AX$13="",AX$13&gt;$C$4),"",_xll.ECONOMATICA($C$2,$B36,,AX$13,,,IF(Resultados!$C$9="Moeda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36" s="55" t="str">
        <f>IFERROR(IF(OR(AY$13="",AY$13&gt;$C$4),"",_xll.ECONOMATICA($C$2,$B36,,AY$13,,,IF(Resultados!$C$9="Moeda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36" s="55" t="str">
        <f>IFERROR(IF(OR(AZ$13="",AZ$13&gt;$C$4),"",_xll.ECONOMATICA($C$2,$B36,,AZ$13,,,IF(Resultados!$C$9="Moeda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36" s="109" t="str">
        <f>IFERROR(IF(OR(BA$13="",BA$13&gt;$C$4),"",_xll.ECONOMATICA($C$2,$B36,,BA$13,,,IF(Resultados!$C$9="Moeda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36" s="118" t="str">
        <f>IFERROR(IF(OR(BB$13="",BB$13&gt;$C$4),"",_xll.ECONOMATICA($C$2,$B36,,BB$13,,,IF(Resultados!$C$9="Moeda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36" s="71"/>
    </row>
    <row r="37" spans="2:55" ht="15.6" hidden="1" outlineLevel="1" x14ac:dyDescent="0.3">
      <c r="B37" s="59" t="s">
        <v>34</v>
      </c>
      <c r="C37" s="60" t="s">
        <v>43</v>
      </c>
      <c r="D37" s="61" t="str">
        <f t="shared" si="1"/>
        <v>Milhares</v>
      </c>
      <c r="E37" s="62">
        <f>IFERROR(IF(OR(E$13="",E$13&gt;$C$4),"",_xll.ECONOMATICA($C$2,$B37,,E$13,,,IF(Resultados!$C$9="Moeda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130222000</v>
      </c>
      <c r="F37" s="63">
        <f>IFERROR(IF(OR(F$13="",F$13&gt;$C$4),"",_xll.ECONOMATICA($C$2,$B37,,F$13,,,IF(Resultados!$C$9="Moeda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171157000</v>
      </c>
      <c r="G37" s="63">
        <f>IFERROR(IF(OR(G$13="",G$13&gt;$C$4),"",_xll.ECONOMATICA($C$2,$B37,,G$13,,,IF(Resultados!$C$9="Moeda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135807000</v>
      </c>
      <c r="H37" s="110">
        <f>IFERROR(IF(OR(H$13="",H$13&gt;$C$4),"",_xll.ECONOMATICA($C$2,$B37,,H$13,,,IF(Resultados!$C$9="Moeda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163731000</v>
      </c>
      <c r="I37" s="115">
        <f>IFERROR(IF(OR(I$13="",I$13&gt;$C$4),"",_xll.ECONOMATICA($C$2,$B37,,I$13,,,IF(Resultados!$C$9="Moeda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163731000</v>
      </c>
      <c r="J37" s="62">
        <f>IFERROR(IF(OR(J$13="",J$13&gt;$C$4),"",_xll.ECONOMATICA($C$2,$B37,,J$13,,,IF(Resultados!$C$9="Moeda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128450000</v>
      </c>
      <c r="K37" s="63">
        <f>IFERROR(IF(OR(K$13="",K$13&gt;$C$4),"",_xll.ECONOMATICA($C$2,$B37,,K$13,,,IF(Resultados!$C$9="Moeda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151599000</v>
      </c>
      <c r="L37" s="63">
        <f>IFERROR(IF(OR(L$13="",L$13&gt;$C$4),"",_xll.ECONOMATICA($C$2,$B37,,L$13,,,IF(Resultados!$C$9="Moeda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154571000</v>
      </c>
      <c r="M37" s="110">
        <f>IFERROR(IF(OR(M$13="",M$13&gt;$C$4),"",_xll.ECONOMATICA($C$2,$B37,,M$13,,,IF(Resultados!$C$9="Moeda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163928000</v>
      </c>
      <c r="N37" s="115">
        <f>IFERROR(IF(OR(N$13="",N$13&gt;$C$4),"",_xll.ECONOMATICA($C$2,$B37,,N$13,,,IF(Resultados!$C$9="Moeda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163928000</v>
      </c>
      <c r="O37" s="62">
        <f>IFERROR(IF(OR(O$13="",O$13&gt;$C$4),"",_xll.ECONOMATICA($C$2,$B37,,O$13,,,IF(Resultados!$C$9="Moeda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153876000</v>
      </c>
      <c r="P37" s="63">
        <f>IFERROR(IF(OR(P$13="",P$13&gt;$C$4),"",_xll.ECONOMATICA($C$2,$B37,,P$13,,,IF(Resultados!$C$9="Moeda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177972000</v>
      </c>
      <c r="Q37" s="63" t="str">
        <f>IFERROR(IF(OR(Q$13="",Q$13&gt;$C$4),"",_xll.ECONOMATICA($C$2,$B37,,Q$13,,,IF(Resultados!$C$9="Moeda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37" s="110" t="str">
        <f>IFERROR(IF(OR(R$13="",R$13&gt;$C$4),"",_xll.ECONOMATICA($C$2,$B37,,R$13,,,IF(Resultados!$C$9="Moeda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37" s="115" t="str">
        <f>IFERROR(IF(OR(S$13="",S$13&gt;$C$4),"",_xll.ECONOMATICA($C$2,$B37,,S$13,,,IF(Resultados!$C$9="Moeda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37" s="62" t="str">
        <f>IFERROR(IF(OR(T$13="",T$13&gt;$C$4),"",_xll.ECONOMATICA($C$2,$B37,,T$13,,,IF(Resultados!$C$9="Moeda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37" s="63" t="str">
        <f>IFERROR(IF(OR(U$13="",U$13&gt;$C$4),"",_xll.ECONOMATICA($C$2,$B37,,U$13,,,IF(Resultados!$C$9="Moeda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37" s="63" t="str">
        <f>IFERROR(IF(OR(V$13="",V$13&gt;$C$4),"",_xll.ECONOMATICA($C$2,$B37,,V$13,,,IF(Resultados!$C$9="Moeda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37" s="110" t="str">
        <f>IFERROR(IF(OR(W$13="",W$13&gt;$C$4),"",_xll.ECONOMATICA($C$2,$B37,,W$13,,,IF(Resultados!$C$9="Moeda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37" s="115" t="str">
        <f>IFERROR(IF(OR(X$13="",X$13&gt;$C$4),"",_xll.ECONOMATICA($C$2,$B37,,X$13,,,IF(Resultados!$C$9="Moeda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37" s="62" t="str">
        <f>IFERROR(IF(OR(Y$13="",Y$13&gt;$C$4),"",_xll.ECONOMATICA($C$2,$B37,,Y$13,,,IF(Resultados!$C$9="Moeda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37" s="63" t="str">
        <f>IFERROR(IF(OR(Z$13="",Z$13&gt;$C$4),"",_xll.ECONOMATICA($C$2,$B37,,Z$13,,,IF(Resultados!$C$9="Moeda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37" s="63" t="str">
        <f>IFERROR(IF(OR(AA$13="",AA$13&gt;$C$4),"",_xll.ECONOMATICA($C$2,$B37,,AA$13,,,IF(Resultados!$C$9="Moeda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37" s="110" t="str">
        <f>IFERROR(IF(OR(AB$13="",AB$13&gt;$C$4),"",_xll.ECONOMATICA($C$2,$B37,,AB$13,,,IF(Resultados!$C$9="Moeda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37" s="115" t="str">
        <f>IFERROR(IF(OR(AC$13="",AC$13&gt;$C$4),"",_xll.ECONOMATICA($C$2,$B37,,AC$13,,,IF(Resultados!$C$9="Moeda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37" s="62" t="str">
        <f>IFERROR(IF(OR(AD$13="",AD$13&gt;$C$4),"",_xll.ECONOMATICA($C$2,$B37,,AD$13,,,IF(Resultados!$C$9="Moeda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37" s="63" t="str">
        <f>IFERROR(IF(OR(AE$13="",AE$13&gt;$C$4),"",_xll.ECONOMATICA($C$2,$B37,,AE$13,,,IF(Resultados!$C$9="Moeda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37" s="63" t="str">
        <f>IFERROR(IF(OR(AF$13="",AF$13&gt;$C$4),"",_xll.ECONOMATICA($C$2,$B37,,AF$13,,,IF(Resultados!$C$9="Moeda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37" s="110" t="str">
        <f>IFERROR(IF(OR(AG$13="",AG$13&gt;$C$4),"",_xll.ECONOMATICA($C$2,$B37,,AG$13,,,IF(Resultados!$C$9="Moeda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37" s="115" t="str">
        <f>IFERROR(IF(OR(AH$13="",AH$13&gt;$C$4),"",_xll.ECONOMATICA($C$2,$B37,,AH$13,,,IF(Resultados!$C$9="Moeda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37" s="62" t="str">
        <f>IFERROR(IF(OR(AI$13="",AI$13&gt;$C$4),"",_xll.ECONOMATICA($C$2,$B37,,AI$13,,,IF(Resultados!$C$9="Moeda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37" s="63" t="str">
        <f>IFERROR(IF(OR(AJ$13="",AJ$13&gt;$C$4),"",_xll.ECONOMATICA($C$2,$B37,,AJ$13,,,IF(Resultados!$C$9="Moeda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37" s="63" t="str">
        <f>IFERROR(IF(OR(AK$13="",AK$13&gt;$C$4),"",_xll.ECONOMATICA($C$2,$B37,,AK$13,,,IF(Resultados!$C$9="Moeda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37" s="110" t="str">
        <f>IFERROR(IF(OR(AL$13="",AL$13&gt;$C$4),"",_xll.ECONOMATICA($C$2,$B37,,AL$13,,,IF(Resultados!$C$9="Moeda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37" s="115" t="str">
        <f>IFERROR(IF(OR(AM$13="",AM$13&gt;$C$4),"",_xll.ECONOMATICA($C$2,$B37,,AM$13,,,IF(Resultados!$C$9="Moeda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37" s="62" t="str">
        <f>IFERROR(IF(OR(AN$13="",AN$13&gt;$C$4),"",_xll.ECONOMATICA($C$2,$B37,,AN$13,,,IF(Resultados!$C$9="Moeda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37" s="63" t="str">
        <f>IFERROR(IF(OR(AO$13="",AO$13&gt;$C$4),"",_xll.ECONOMATICA($C$2,$B37,,AO$13,,,IF(Resultados!$C$9="Moeda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37" s="63" t="str">
        <f>IFERROR(IF(OR(AP$13="",AP$13&gt;$C$4),"",_xll.ECONOMATICA($C$2,$B37,,AP$13,,,IF(Resultados!$C$9="Moeda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37" s="110" t="str">
        <f>IFERROR(IF(OR(AQ$13="",AQ$13&gt;$C$4),"",_xll.ECONOMATICA($C$2,$B37,,AQ$13,,,IF(Resultados!$C$9="Moeda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37" s="115" t="str">
        <f>IFERROR(IF(OR(AR$13="",AR$13&gt;$C$4),"",_xll.ECONOMATICA($C$2,$B37,,AR$13,,,IF(Resultados!$C$9="Moeda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37" s="62" t="str">
        <f>IFERROR(IF(OR(AS$13="",AS$13&gt;$C$4),"",_xll.ECONOMATICA($C$2,$B37,,AS$13,,,IF(Resultados!$C$9="Moeda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37" s="63" t="str">
        <f>IFERROR(IF(OR(AT$13="",AT$13&gt;$C$4),"",_xll.ECONOMATICA($C$2,$B37,,AT$13,,,IF(Resultados!$C$9="Moeda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37" s="63" t="str">
        <f>IFERROR(IF(OR(AU$13="",AU$13&gt;$C$4),"",_xll.ECONOMATICA($C$2,$B37,,AU$13,,,IF(Resultados!$C$9="Moeda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37" s="110" t="str">
        <f>IFERROR(IF(OR(AV$13="",AV$13&gt;$C$4),"",_xll.ECONOMATICA($C$2,$B37,,AV$13,,,IF(Resultados!$C$9="Moeda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37" s="115" t="str">
        <f>IFERROR(IF(OR(AW$13="",AW$13&gt;$C$4),"",_xll.ECONOMATICA($C$2,$B37,,AW$13,,,IF(Resultados!$C$9="Moeda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37" s="62" t="str">
        <f>IFERROR(IF(OR(AX$13="",AX$13&gt;$C$4),"",_xll.ECONOMATICA($C$2,$B37,,AX$13,,,IF(Resultados!$C$9="Moeda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37" s="63" t="str">
        <f>IFERROR(IF(OR(AY$13="",AY$13&gt;$C$4),"",_xll.ECONOMATICA($C$2,$B37,,AY$13,,,IF(Resultados!$C$9="Moeda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37" s="63" t="str">
        <f>IFERROR(IF(OR(AZ$13="",AZ$13&gt;$C$4),"",_xll.ECONOMATICA($C$2,$B37,,AZ$13,,,IF(Resultados!$C$9="Moeda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37" s="110" t="str">
        <f>IFERROR(IF(OR(BA$13="",BA$13&gt;$C$4),"",_xll.ECONOMATICA($C$2,$B37,,BA$13,,,IF(Resultados!$C$9="Moeda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37" s="119" t="str">
        <f>IFERROR(IF(OR(BB$13="",BB$13&gt;$C$4),"",_xll.ECONOMATICA($C$2,$B37,,BB$13,,,IF(Resultados!$C$9="Moeda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37" s="71"/>
    </row>
    <row r="38" spans="2:55" ht="15.6" hidden="1" outlineLevel="2" x14ac:dyDescent="0.3">
      <c r="B38" s="51" t="s">
        <v>35</v>
      </c>
      <c r="C38" s="52" t="s">
        <v>44</v>
      </c>
      <c r="D38" s="53" t="str">
        <f t="shared" si="1"/>
        <v>Milhares</v>
      </c>
      <c r="E38" s="56">
        <f>IFERROR(IF(OR(E$13="",E$13&gt;$C$4),"",_xll.ECONOMATICA($C$2,$B38,,E$13,,,IF(Resultados!$C$9="Moeda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7743000</v>
      </c>
      <c r="F38" s="57">
        <f>IFERROR(IF(OR(F$13="",F$13&gt;$C$4),"",_xll.ECONOMATICA($C$2,$B38,,F$13,,,IF(Resultados!$C$9="Moeda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6814000</v>
      </c>
      <c r="G38" s="57">
        <f>IFERROR(IF(OR(G$13="",G$13&gt;$C$4),"",_xll.ECONOMATICA($C$2,$B38,,G$13,,,IF(Resultados!$C$9="Moeda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8190000</v>
      </c>
      <c r="H38" s="111">
        <f>IFERROR(IF(OR(H$13="",H$13&gt;$C$4),"",_xll.ECONOMATICA($C$2,$B38,,H$13,,,IF(Resultados!$C$9="Moeda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7805000</v>
      </c>
      <c r="I38" s="116">
        <f>IFERROR(IF(OR(I$13="",I$13&gt;$C$4),"",_xll.ECONOMATICA($C$2,$B38,,I$13,,,IF(Resultados!$C$9="Moeda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7805000</v>
      </c>
      <c r="J38" s="56">
        <f>IFERROR(IF(OR(J$13="",J$13&gt;$C$4),"",_xll.ECONOMATICA($C$2,$B38,,J$13,,,IF(Resultados!$C$9="Moeda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8080000</v>
      </c>
      <c r="K38" s="57">
        <f>IFERROR(IF(OR(K$13="",K$13&gt;$C$4),"",_xll.ECONOMATICA($C$2,$B38,,K$13,,,IF(Resultados!$C$9="Moeda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6843000</v>
      </c>
      <c r="L38" s="57">
        <f>IFERROR(IF(OR(L$13="",L$13&gt;$C$4),"",_xll.ECONOMATICA($C$2,$B38,,L$13,,,IF(Resultados!$C$9="Moeda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8839000</v>
      </c>
      <c r="M38" s="111">
        <f>IFERROR(IF(OR(M$13="",M$13&gt;$C$4),"",_xll.ECONOMATICA($C$2,$B38,,M$13,,,IF(Resultados!$C$9="Moeda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9802000</v>
      </c>
      <c r="N38" s="116">
        <f>IFERROR(IF(OR(N$13="",N$13&gt;$C$4),"",_xll.ECONOMATICA($C$2,$B38,,N$13,,,IF(Resultados!$C$9="Moeda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9802000</v>
      </c>
      <c r="O38" s="56">
        <f>IFERROR(IF(OR(O$13="",O$13&gt;$C$4),"",_xll.ECONOMATICA($C$2,$B38,,O$13,,,IF(Resultados!$C$9="Moeda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9521000</v>
      </c>
      <c r="P38" s="57">
        <f>IFERROR(IF(OR(P$13="",P$13&gt;$C$4),"",_xll.ECONOMATICA($C$2,$B38,,P$13,,,IF(Resultados!$C$9="Moeda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7860000</v>
      </c>
      <c r="Q38" s="57" t="str">
        <f>IFERROR(IF(OR(Q$13="",Q$13&gt;$C$4),"",_xll.ECONOMATICA($C$2,$B38,,Q$13,,,IF(Resultados!$C$9="Moeda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38" s="111" t="str">
        <f>IFERROR(IF(OR(R$13="",R$13&gt;$C$4),"",_xll.ECONOMATICA($C$2,$B38,,R$13,,,IF(Resultados!$C$9="Moeda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38" s="116" t="str">
        <f>IFERROR(IF(OR(S$13="",S$13&gt;$C$4),"",_xll.ECONOMATICA($C$2,$B38,,S$13,,,IF(Resultados!$C$9="Moeda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38" s="56" t="str">
        <f>IFERROR(IF(OR(T$13="",T$13&gt;$C$4),"",_xll.ECONOMATICA($C$2,$B38,,T$13,,,IF(Resultados!$C$9="Moeda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38" s="57" t="str">
        <f>IFERROR(IF(OR(U$13="",U$13&gt;$C$4),"",_xll.ECONOMATICA($C$2,$B38,,U$13,,,IF(Resultados!$C$9="Moeda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38" s="57" t="str">
        <f>IFERROR(IF(OR(V$13="",V$13&gt;$C$4),"",_xll.ECONOMATICA($C$2,$B38,,V$13,,,IF(Resultados!$C$9="Moeda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38" s="111" t="str">
        <f>IFERROR(IF(OR(W$13="",W$13&gt;$C$4),"",_xll.ECONOMATICA($C$2,$B38,,W$13,,,IF(Resultados!$C$9="Moeda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38" s="116" t="str">
        <f>IFERROR(IF(OR(X$13="",X$13&gt;$C$4),"",_xll.ECONOMATICA($C$2,$B38,,X$13,,,IF(Resultados!$C$9="Moeda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38" s="56" t="str">
        <f>IFERROR(IF(OR(Y$13="",Y$13&gt;$C$4),"",_xll.ECONOMATICA($C$2,$B38,,Y$13,,,IF(Resultados!$C$9="Moeda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38" s="57" t="str">
        <f>IFERROR(IF(OR(Z$13="",Z$13&gt;$C$4),"",_xll.ECONOMATICA($C$2,$B38,,Z$13,,,IF(Resultados!$C$9="Moeda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38" s="57" t="str">
        <f>IFERROR(IF(OR(AA$13="",AA$13&gt;$C$4),"",_xll.ECONOMATICA($C$2,$B38,,AA$13,,,IF(Resultados!$C$9="Moeda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38" s="111" t="str">
        <f>IFERROR(IF(OR(AB$13="",AB$13&gt;$C$4),"",_xll.ECONOMATICA($C$2,$B38,,AB$13,,,IF(Resultados!$C$9="Moeda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38" s="116" t="str">
        <f>IFERROR(IF(OR(AC$13="",AC$13&gt;$C$4),"",_xll.ECONOMATICA($C$2,$B38,,AC$13,,,IF(Resultados!$C$9="Moeda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38" s="56" t="str">
        <f>IFERROR(IF(OR(AD$13="",AD$13&gt;$C$4),"",_xll.ECONOMATICA($C$2,$B38,,AD$13,,,IF(Resultados!$C$9="Moeda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38" s="57" t="str">
        <f>IFERROR(IF(OR(AE$13="",AE$13&gt;$C$4),"",_xll.ECONOMATICA($C$2,$B38,,AE$13,,,IF(Resultados!$C$9="Moeda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38" s="57" t="str">
        <f>IFERROR(IF(OR(AF$13="",AF$13&gt;$C$4),"",_xll.ECONOMATICA($C$2,$B38,,AF$13,,,IF(Resultados!$C$9="Moeda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38" s="111" t="str">
        <f>IFERROR(IF(OR(AG$13="",AG$13&gt;$C$4),"",_xll.ECONOMATICA($C$2,$B38,,AG$13,,,IF(Resultados!$C$9="Moeda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38" s="116" t="str">
        <f>IFERROR(IF(OR(AH$13="",AH$13&gt;$C$4),"",_xll.ECONOMATICA($C$2,$B38,,AH$13,,,IF(Resultados!$C$9="Moeda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38" s="56" t="str">
        <f>IFERROR(IF(OR(AI$13="",AI$13&gt;$C$4),"",_xll.ECONOMATICA($C$2,$B38,,AI$13,,,IF(Resultados!$C$9="Moeda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38" s="57" t="str">
        <f>IFERROR(IF(OR(AJ$13="",AJ$13&gt;$C$4),"",_xll.ECONOMATICA($C$2,$B38,,AJ$13,,,IF(Resultados!$C$9="Moeda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38" s="57" t="str">
        <f>IFERROR(IF(OR(AK$13="",AK$13&gt;$C$4),"",_xll.ECONOMATICA($C$2,$B38,,AK$13,,,IF(Resultados!$C$9="Moeda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38" s="111" t="str">
        <f>IFERROR(IF(OR(AL$13="",AL$13&gt;$C$4),"",_xll.ECONOMATICA($C$2,$B38,,AL$13,,,IF(Resultados!$C$9="Moeda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38" s="116" t="str">
        <f>IFERROR(IF(OR(AM$13="",AM$13&gt;$C$4),"",_xll.ECONOMATICA($C$2,$B38,,AM$13,,,IF(Resultados!$C$9="Moeda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38" s="56" t="str">
        <f>IFERROR(IF(OR(AN$13="",AN$13&gt;$C$4),"",_xll.ECONOMATICA($C$2,$B38,,AN$13,,,IF(Resultados!$C$9="Moeda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38" s="57" t="str">
        <f>IFERROR(IF(OR(AO$13="",AO$13&gt;$C$4),"",_xll.ECONOMATICA($C$2,$B38,,AO$13,,,IF(Resultados!$C$9="Moeda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38" s="57" t="str">
        <f>IFERROR(IF(OR(AP$13="",AP$13&gt;$C$4),"",_xll.ECONOMATICA($C$2,$B38,,AP$13,,,IF(Resultados!$C$9="Moeda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38" s="111" t="str">
        <f>IFERROR(IF(OR(AQ$13="",AQ$13&gt;$C$4),"",_xll.ECONOMATICA($C$2,$B38,,AQ$13,,,IF(Resultados!$C$9="Moeda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38" s="116" t="str">
        <f>IFERROR(IF(OR(AR$13="",AR$13&gt;$C$4),"",_xll.ECONOMATICA($C$2,$B38,,AR$13,,,IF(Resultados!$C$9="Moeda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38" s="56" t="str">
        <f>IFERROR(IF(OR(AS$13="",AS$13&gt;$C$4),"",_xll.ECONOMATICA($C$2,$B38,,AS$13,,,IF(Resultados!$C$9="Moeda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38" s="57" t="str">
        <f>IFERROR(IF(OR(AT$13="",AT$13&gt;$C$4),"",_xll.ECONOMATICA($C$2,$B38,,AT$13,,,IF(Resultados!$C$9="Moeda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38" s="57" t="str">
        <f>IFERROR(IF(OR(AU$13="",AU$13&gt;$C$4),"",_xll.ECONOMATICA($C$2,$B38,,AU$13,,,IF(Resultados!$C$9="Moeda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38" s="111" t="str">
        <f>IFERROR(IF(OR(AV$13="",AV$13&gt;$C$4),"",_xll.ECONOMATICA($C$2,$B38,,AV$13,,,IF(Resultados!$C$9="Moeda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38" s="116" t="str">
        <f>IFERROR(IF(OR(AW$13="",AW$13&gt;$C$4),"",_xll.ECONOMATICA($C$2,$B38,,AW$13,,,IF(Resultados!$C$9="Moeda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38" s="56" t="str">
        <f>IFERROR(IF(OR(AX$13="",AX$13&gt;$C$4),"",_xll.ECONOMATICA($C$2,$B38,,AX$13,,,IF(Resultados!$C$9="Moeda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38" s="57" t="str">
        <f>IFERROR(IF(OR(AY$13="",AY$13&gt;$C$4),"",_xll.ECONOMATICA($C$2,$B38,,AY$13,,,IF(Resultados!$C$9="Moeda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38" s="57" t="str">
        <f>IFERROR(IF(OR(AZ$13="",AZ$13&gt;$C$4),"",_xll.ECONOMATICA($C$2,$B38,,AZ$13,,,IF(Resultados!$C$9="Moeda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38" s="111" t="str">
        <f>IFERROR(IF(OR(BA$13="",BA$13&gt;$C$4),"",_xll.ECONOMATICA($C$2,$B38,,BA$13,,,IF(Resultados!$C$9="Moeda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38" s="120" t="str">
        <f>IFERROR(IF(OR(BB$13="",BB$13&gt;$C$4),"",_xll.ECONOMATICA($C$2,$B38,,BB$13,,,IF(Resultados!$C$9="Moeda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38" s="71"/>
    </row>
    <row r="39" spans="2:55" ht="15.6" hidden="1" outlineLevel="2" x14ac:dyDescent="0.3">
      <c r="B39" s="59" t="s">
        <v>36</v>
      </c>
      <c r="C39" s="60" t="s">
        <v>45</v>
      </c>
      <c r="D39" s="61" t="str">
        <f t="shared" si="1"/>
        <v>Milhares</v>
      </c>
      <c r="E39" s="62">
        <f>IFERROR(IF(OR(E$13="",E$13&gt;$C$4),"",_xll.ECONOMATICA($C$2,$B39,,E$13,,,IF(Resultados!$C$9="Moeda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28029000</v>
      </c>
      <c r="F39" s="63">
        <f>IFERROR(IF(OR(F$13="",F$13&gt;$C$4),"",_xll.ECONOMATICA($C$2,$B39,,F$13,,,IF(Resultados!$C$9="Moeda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28954000</v>
      </c>
      <c r="G39" s="63">
        <f>IFERROR(IF(OR(G$13="",G$13&gt;$C$4),"",_xll.ECONOMATICA($C$2,$B39,,G$13,,,IF(Resultados!$C$9="Moeda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28164000</v>
      </c>
      <c r="H39" s="110">
        <f>IFERROR(IF(OR(H$13="",H$13&gt;$C$4),"",_xll.ECONOMATICA($C$2,$B39,,H$13,,,IF(Resultados!$C$9="Moeda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28507000</v>
      </c>
      <c r="I39" s="115">
        <f>IFERROR(IF(OR(I$13="",I$13&gt;$C$4),"",_xll.ECONOMATICA($C$2,$B39,,I$13,,,IF(Resultados!$C$9="Moeda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28507000</v>
      </c>
      <c r="J39" s="62">
        <f>IFERROR(IF(OR(J$13="",J$13&gt;$C$4),"",_xll.ECONOMATICA($C$2,$B39,,J$13,,,IF(Resultados!$C$9="Moeda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25643000</v>
      </c>
      <c r="K39" s="63">
        <f>IFERROR(IF(OR(K$13="",K$13&gt;$C$4),"",_xll.ECONOMATICA($C$2,$B39,,K$13,,,IF(Resultados!$C$9="Moeda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26168000</v>
      </c>
      <c r="L39" s="63">
        <f>IFERROR(IF(OR(L$13="",L$13&gt;$C$4),"",_xll.ECONOMATICA($C$2,$B39,,L$13,,,IF(Resultados!$C$9="Moeda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23383000</v>
      </c>
      <c r="M39" s="110">
        <f>IFERROR(IF(OR(M$13="",M$13&gt;$C$4),"",_xll.ECONOMATICA($C$2,$B39,,M$13,,,IF(Resultados!$C$9="Moeda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23302000</v>
      </c>
      <c r="N39" s="115">
        <f>IFERROR(IF(OR(N$13="",N$13&gt;$C$4),"",_xll.ECONOMATICA($C$2,$B39,,N$13,,,IF(Resultados!$C$9="Moeda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23302000</v>
      </c>
      <c r="O39" s="62">
        <f>IFERROR(IF(OR(O$13="",O$13&gt;$C$4),"",_xll.ECONOMATICA($C$2,$B39,,O$13,,,IF(Resultados!$C$9="Moeda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25801000</v>
      </c>
      <c r="P39" s="63">
        <f>IFERROR(IF(OR(P$13="",P$13&gt;$C$4),"",_xll.ECONOMATICA($C$2,$B39,,P$13,,,IF(Resultados!$C$9="Moeda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26752000</v>
      </c>
      <c r="Q39" s="63" t="str">
        <f>IFERROR(IF(OR(Q$13="",Q$13&gt;$C$4),"",_xll.ECONOMATICA($C$2,$B39,,Q$13,,,IF(Resultados!$C$9="Moeda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39" s="110" t="str">
        <f>IFERROR(IF(OR(R$13="",R$13&gt;$C$4),"",_xll.ECONOMATICA($C$2,$B39,,R$13,,,IF(Resultados!$C$9="Moeda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39" s="115" t="str">
        <f>IFERROR(IF(OR(S$13="",S$13&gt;$C$4),"",_xll.ECONOMATICA($C$2,$B39,,S$13,,,IF(Resultados!$C$9="Moeda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39" s="62" t="str">
        <f>IFERROR(IF(OR(T$13="",T$13&gt;$C$4),"",_xll.ECONOMATICA($C$2,$B39,,T$13,,,IF(Resultados!$C$9="Moeda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39" s="63" t="str">
        <f>IFERROR(IF(OR(U$13="",U$13&gt;$C$4),"",_xll.ECONOMATICA($C$2,$B39,,U$13,,,IF(Resultados!$C$9="Moeda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39" s="63" t="str">
        <f>IFERROR(IF(OR(V$13="",V$13&gt;$C$4),"",_xll.ECONOMATICA($C$2,$B39,,V$13,,,IF(Resultados!$C$9="Moeda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39" s="110" t="str">
        <f>IFERROR(IF(OR(W$13="",W$13&gt;$C$4),"",_xll.ECONOMATICA($C$2,$B39,,W$13,,,IF(Resultados!$C$9="Moeda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39" s="115" t="str">
        <f>IFERROR(IF(OR(X$13="",X$13&gt;$C$4),"",_xll.ECONOMATICA($C$2,$B39,,X$13,,,IF(Resultados!$C$9="Moeda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39" s="62" t="str">
        <f>IFERROR(IF(OR(Y$13="",Y$13&gt;$C$4),"",_xll.ECONOMATICA($C$2,$B39,,Y$13,,,IF(Resultados!$C$9="Moeda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39" s="63" t="str">
        <f>IFERROR(IF(OR(Z$13="",Z$13&gt;$C$4),"",_xll.ECONOMATICA($C$2,$B39,,Z$13,,,IF(Resultados!$C$9="Moeda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39" s="63" t="str">
        <f>IFERROR(IF(OR(AA$13="",AA$13&gt;$C$4),"",_xll.ECONOMATICA($C$2,$B39,,AA$13,,,IF(Resultados!$C$9="Moeda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39" s="110" t="str">
        <f>IFERROR(IF(OR(AB$13="",AB$13&gt;$C$4),"",_xll.ECONOMATICA($C$2,$B39,,AB$13,,,IF(Resultados!$C$9="Moeda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39" s="115" t="str">
        <f>IFERROR(IF(OR(AC$13="",AC$13&gt;$C$4),"",_xll.ECONOMATICA($C$2,$B39,,AC$13,,,IF(Resultados!$C$9="Moeda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39" s="62" t="str">
        <f>IFERROR(IF(OR(AD$13="",AD$13&gt;$C$4),"",_xll.ECONOMATICA($C$2,$B39,,AD$13,,,IF(Resultados!$C$9="Moeda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39" s="63" t="str">
        <f>IFERROR(IF(OR(AE$13="",AE$13&gt;$C$4),"",_xll.ECONOMATICA($C$2,$B39,,AE$13,,,IF(Resultados!$C$9="Moeda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39" s="63" t="str">
        <f>IFERROR(IF(OR(AF$13="",AF$13&gt;$C$4),"",_xll.ECONOMATICA($C$2,$B39,,AF$13,,,IF(Resultados!$C$9="Moeda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39" s="110" t="str">
        <f>IFERROR(IF(OR(AG$13="",AG$13&gt;$C$4),"",_xll.ECONOMATICA($C$2,$B39,,AG$13,,,IF(Resultados!$C$9="Moeda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39" s="115" t="str">
        <f>IFERROR(IF(OR(AH$13="",AH$13&gt;$C$4),"",_xll.ECONOMATICA($C$2,$B39,,AH$13,,,IF(Resultados!$C$9="Moeda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39" s="62" t="str">
        <f>IFERROR(IF(OR(AI$13="",AI$13&gt;$C$4),"",_xll.ECONOMATICA($C$2,$B39,,AI$13,,,IF(Resultados!$C$9="Moeda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39" s="63" t="str">
        <f>IFERROR(IF(OR(AJ$13="",AJ$13&gt;$C$4),"",_xll.ECONOMATICA($C$2,$B39,,AJ$13,,,IF(Resultados!$C$9="Moeda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39" s="63" t="str">
        <f>IFERROR(IF(OR(AK$13="",AK$13&gt;$C$4),"",_xll.ECONOMATICA($C$2,$B39,,AK$13,,,IF(Resultados!$C$9="Moeda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39" s="110" t="str">
        <f>IFERROR(IF(OR(AL$13="",AL$13&gt;$C$4),"",_xll.ECONOMATICA($C$2,$B39,,AL$13,,,IF(Resultados!$C$9="Moeda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39" s="115" t="str">
        <f>IFERROR(IF(OR(AM$13="",AM$13&gt;$C$4),"",_xll.ECONOMATICA($C$2,$B39,,AM$13,,,IF(Resultados!$C$9="Moeda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39" s="62" t="str">
        <f>IFERROR(IF(OR(AN$13="",AN$13&gt;$C$4),"",_xll.ECONOMATICA($C$2,$B39,,AN$13,,,IF(Resultados!$C$9="Moeda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39" s="63" t="str">
        <f>IFERROR(IF(OR(AO$13="",AO$13&gt;$C$4),"",_xll.ECONOMATICA($C$2,$B39,,AO$13,,,IF(Resultados!$C$9="Moeda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39" s="63" t="str">
        <f>IFERROR(IF(OR(AP$13="",AP$13&gt;$C$4),"",_xll.ECONOMATICA($C$2,$B39,,AP$13,,,IF(Resultados!$C$9="Moeda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39" s="110" t="str">
        <f>IFERROR(IF(OR(AQ$13="",AQ$13&gt;$C$4),"",_xll.ECONOMATICA($C$2,$B39,,AQ$13,,,IF(Resultados!$C$9="Moeda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39" s="115" t="str">
        <f>IFERROR(IF(OR(AR$13="",AR$13&gt;$C$4),"",_xll.ECONOMATICA($C$2,$B39,,AR$13,,,IF(Resultados!$C$9="Moeda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39" s="62" t="str">
        <f>IFERROR(IF(OR(AS$13="",AS$13&gt;$C$4),"",_xll.ECONOMATICA($C$2,$B39,,AS$13,,,IF(Resultados!$C$9="Moeda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39" s="63" t="str">
        <f>IFERROR(IF(OR(AT$13="",AT$13&gt;$C$4),"",_xll.ECONOMATICA($C$2,$B39,,AT$13,,,IF(Resultados!$C$9="Moeda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39" s="63" t="str">
        <f>IFERROR(IF(OR(AU$13="",AU$13&gt;$C$4),"",_xll.ECONOMATICA($C$2,$B39,,AU$13,,,IF(Resultados!$C$9="Moeda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39" s="110" t="str">
        <f>IFERROR(IF(OR(AV$13="",AV$13&gt;$C$4),"",_xll.ECONOMATICA($C$2,$B39,,AV$13,,,IF(Resultados!$C$9="Moeda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39" s="115" t="str">
        <f>IFERROR(IF(OR(AW$13="",AW$13&gt;$C$4),"",_xll.ECONOMATICA($C$2,$B39,,AW$13,,,IF(Resultados!$C$9="Moeda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39" s="62" t="str">
        <f>IFERROR(IF(OR(AX$13="",AX$13&gt;$C$4),"",_xll.ECONOMATICA($C$2,$B39,,AX$13,,,IF(Resultados!$C$9="Moeda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39" s="63" t="str">
        <f>IFERROR(IF(OR(AY$13="",AY$13&gt;$C$4),"",_xll.ECONOMATICA($C$2,$B39,,AY$13,,,IF(Resultados!$C$9="Moeda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39" s="63" t="str">
        <f>IFERROR(IF(OR(AZ$13="",AZ$13&gt;$C$4),"",_xll.ECONOMATICA($C$2,$B39,,AZ$13,,,IF(Resultados!$C$9="Moeda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39" s="110" t="str">
        <f>IFERROR(IF(OR(BA$13="",BA$13&gt;$C$4),"",_xll.ECONOMATICA($C$2,$B39,,BA$13,,,IF(Resultados!$C$9="Moeda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39" s="119" t="str">
        <f>IFERROR(IF(OR(BB$13="",BB$13&gt;$C$4),"",_xll.ECONOMATICA($C$2,$B39,,BB$13,,,IF(Resultados!$C$9="Moeda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39" s="71"/>
    </row>
    <row r="40" spans="2:55" ht="15.6" hidden="1" outlineLevel="2" x14ac:dyDescent="0.3">
      <c r="B40" s="51" t="s">
        <v>37</v>
      </c>
      <c r="C40" s="52" t="s">
        <v>46</v>
      </c>
      <c r="D40" s="53" t="str">
        <f t="shared" si="1"/>
        <v>Milhares</v>
      </c>
      <c r="E40" s="56">
        <f>IFERROR(IF(OR(E$13="",E$13&gt;$C$4),"",_xll.ECONOMATICA($C$2,$B40,,E$13,,,IF(Resultados!$C$9="Moeda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4895000</v>
      </c>
      <c r="F40" s="57">
        <f>IFERROR(IF(OR(F$13="",F$13&gt;$C$4),"",_xll.ECONOMATICA($C$2,$B40,,F$13,,,IF(Resultados!$C$9="Moeda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10065000</v>
      </c>
      <c r="G40" s="57">
        <f>IFERROR(IF(OR(G$13="",G$13&gt;$C$4),"",_xll.ECONOMATICA($C$2,$B40,,G$13,,,IF(Resultados!$C$9="Moeda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8568000</v>
      </c>
      <c r="H40" s="111">
        <f>IFERROR(IF(OR(H$13="",H$13&gt;$C$4),"",_xll.ECONOMATICA($C$2,$B40,,H$13,,,IF(Resultados!$C$9="Moeda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15045000</v>
      </c>
      <c r="I40" s="116">
        <f>IFERROR(IF(OR(I$13="",I$13&gt;$C$4),"",_xll.ECONOMATICA($C$2,$B40,,I$13,,,IF(Resultados!$C$9="Moeda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15045000</v>
      </c>
      <c r="J40" s="56">
        <f>IFERROR(IF(OR(J$13="",J$13&gt;$C$4),"",_xll.ECONOMATICA($C$2,$B40,,J$13,,,IF(Resultados!$C$9="Moeda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6891000</v>
      </c>
      <c r="K40" s="57">
        <f>IFERROR(IF(OR(K$13="",K$13&gt;$C$4),"",_xll.ECONOMATICA($C$2,$B40,,K$13,,,IF(Resultados!$C$9="Moeda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2746000</v>
      </c>
      <c r="L40" s="57">
        <f>IFERROR(IF(OR(L$13="",L$13&gt;$C$4),"",_xll.ECONOMATICA($C$2,$B40,,L$13,,,IF(Resultados!$C$9="Moeda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8085000</v>
      </c>
      <c r="M40" s="111">
        <f>IFERROR(IF(OR(M$13="",M$13&gt;$C$4),"",_xll.ECONOMATICA($C$2,$B40,,M$13,,,IF(Resultados!$C$9="Moeda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6295000</v>
      </c>
      <c r="N40" s="116">
        <f>IFERROR(IF(OR(N$13="",N$13&gt;$C$4),"",_xll.ECONOMATICA($C$2,$B40,,N$13,,,IF(Resultados!$C$9="Moeda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6295000</v>
      </c>
      <c r="O40" s="56">
        <f>IFERROR(IF(OR(O$13="",O$13&gt;$C$4),"",_xll.ECONOMATICA($C$2,$B40,,O$13,,,IF(Resultados!$C$9="Moeda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5031000</v>
      </c>
      <c r="P40" s="57">
        <f>IFERROR(IF(OR(P$13="",P$13&gt;$C$4),"",_xll.ECONOMATICA($C$2,$B40,,P$13,,,IF(Resultados!$C$9="Moeda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2075000</v>
      </c>
      <c r="Q40" s="57" t="str">
        <f>IFERROR(IF(OR(Q$13="",Q$13&gt;$C$4),"",_xll.ECONOMATICA($C$2,$B40,,Q$13,,,IF(Resultados!$C$9="Moeda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40" s="111" t="str">
        <f>IFERROR(IF(OR(R$13="",R$13&gt;$C$4),"",_xll.ECONOMATICA($C$2,$B40,,R$13,,,IF(Resultados!$C$9="Moeda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40" s="116" t="str">
        <f>IFERROR(IF(OR(S$13="",S$13&gt;$C$4),"",_xll.ECONOMATICA($C$2,$B40,,S$13,,,IF(Resultados!$C$9="Moeda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40" s="56" t="str">
        <f>IFERROR(IF(OR(T$13="",T$13&gt;$C$4),"",_xll.ECONOMATICA($C$2,$B40,,T$13,,,IF(Resultados!$C$9="Moeda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40" s="57" t="str">
        <f>IFERROR(IF(OR(U$13="",U$13&gt;$C$4),"",_xll.ECONOMATICA($C$2,$B40,,U$13,,,IF(Resultados!$C$9="Moeda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40" s="57" t="str">
        <f>IFERROR(IF(OR(V$13="",V$13&gt;$C$4),"",_xll.ECONOMATICA($C$2,$B40,,V$13,,,IF(Resultados!$C$9="Moeda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40" s="111" t="str">
        <f>IFERROR(IF(OR(W$13="",W$13&gt;$C$4),"",_xll.ECONOMATICA($C$2,$B40,,W$13,,,IF(Resultados!$C$9="Moeda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40" s="116" t="str">
        <f>IFERROR(IF(OR(X$13="",X$13&gt;$C$4),"",_xll.ECONOMATICA($C$2,$B40,,X$13,,,IF(Resultados!$C$9="Moeda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40" s="56" t="str">
        <f>IFERROR(IF(OR(Y$13="",Y$13&gt;$C$4),"",_xll.ECONOMATICA($C$2,$B40,,Y$13,,,IF(Resultados!$C$9="Moeda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40" s="57" t="str">
        <f>IFERROR(IF(OR(Z$13="",Z$13&gt;$C$4),"",_xll.ECONOMATICA($C$2,$B40,,Z$13,,,IF(Resultados!$C$9="Moeda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40" s="57" t="str">
        <f>IFERROR(IF(OR(AA$13="",AA$13&gt;$C$4),"",_xll.ECONOMATICA($C$2,$B40,,AA$13,,,IF(Resultados!$C$9="Moeda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40" s="111" t="str">
        <f>IFERROR(IF(OR(AB$13="",AB$13&gt;$C$4),"",_xll.ECONOMATICA($C$2,$B40,,AB$13,,,IF(Resultados!$C$9="Moeda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40" s="116" t="str">
        <f>IFERROR(IF(OR(AC$13="",AC$13&gt;$C$4),"",_xll.ECONOMATICA($C$2,$B40,,AC$13,,,IF(Resultados!$C$9="Moeda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40" s="56" t="str">
        <f>IFERROR(IF(OR(AD$13="",AD$13&gt;$C$4),"",_xll.ECONOMATICA($C$2,$B40,,AD$13,,,IF(Resultados!$C$9="Moeda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40" s="57" t="str">
        <f>IFERROR(IF(OR(AE$13="",AE$13&gt;$C$4),"",_xll.ECONOMATICA($C$2,$B40,,AE$13,,,IF(Resultados!$C$9="Moeda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40" s="57" t="str">
        <f>IFERROR(IF(OR(AF$13="",AF$13&gt;$C$4),"",_xll.ECONOMATICA($C$2,$B40,,AF$13,,,IF(Resultados!$C$9="Moeda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40" s="111" t="str">
        <f>IFERROR(IF(OR(AG$13="",AG$13&gt;$C$4),"",_xll.ECONOMATICA($C$2,$B40,,AG$13,,,IF(Resultados!$C$9="Moeda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40" s="116" t="str">
        <f>IFERROR(IF(OR(AH$13="",AH$13&gt;$C$4),"",_xll.ECONOMATICA($C$2,$B40,,AH$13,,,IF(Resultados!$C$9="Moeda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40" s="56" t="str">
        <f>IFERROR(IF(OR(AI$13="",AI$13&gt;$C$4),"",_xll.ECONOMATICA($C$2,$B40,,AI$13,,,IF(Resultados!$C$9="Moeda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40" s="57" t="str">
        <f>IFERROR(IF(OR(AJ$13="",AJ$13&gt;$C$4),"",_xll.ECONOMATICA($C$2,$B40,,AJ$13,,,IF(Resultados!$C$9="Moeda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40" s="57" t="str">
        <f>IFERROR(IF(OR(AK$13="",AK$13&gt;$C$4),"",_xll.ECONOMATICA($C$2,$B40,,AK$13,,,IF(Resultados!$C$9="Moeda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40" s="111" t="str">
        <f>IFERROR(IF(OR(AL$13="",AL$13&gt;$C$4),"",_xll.ECONOMATICA($C$2,$B40,,AL$13,,,IF(Resultados!$C$9="Moeda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40" s="116" t="str">
        <f>IFERROR(IF(OR(AM$13="",AM$13&gt;$C$4),"",_xll.ECONOMATICA($C$2,$B40,,AM$13,,,IF(Resultados!$C$9="Moeda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40" s="56" t="str">
        <f>IFERROR(IF(OR(AN$13="",AN$13&gt;$C$4),"",_xll.ECONOMATICA($C$2,$B40,,AN$13,,,IF(Resultados!$C$9="Moeda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40" s="57" t="str">
        <f>IFERROR(IF(OR(AO$13="",AO$13&gt;$C$4),"",_xll.ECONOMATICA($C$2,$B40,,AO$13,,,IF(Resultados!$C$9="Moeda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40" s="57" t="str">
        <f>IFERROR(IF(OR(AP$13="",AP$13&gt;$C$4),"",_xll.ECONOMATICA($C$2,$B40,,AP$13,,,IF(Resultados!$C$9="Moeda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40" s="111" t="str">
        <f>IFERROR(IF(OR(AQ$13="",AQ$13&gt;$C$4),"",_xll.ECONOMATICA($C$2,$B40,,AQ$13,,,IF(Resultados!$C$9="Moeda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40" s="116" t="str">
        <f>IFERROR(IF(OR(AR$13="",AR$13&gt;$C$4),"",_xll.ECONOMATICA($C$2,$B40,,AR$13,,,IF(Resultados!$C$9="Moeda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40" s="56" t="str">
        <f>IFERROR(IF(OR(AS$13="",AS$13&gt;$C$4),"",_xll.ECONOMATICA($C$2,$B40,,AS$13,,,IF(Resultados!$C$9="Moeda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40" s="57" t="str">
        <f>IFERROR(IF(OR(AT$13="",AT$13&gt;$C$4),"",_xll.ECONOMATICA($C$2,$B40,,AT$13,,,IF(Resultados!$C$9="Moeda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40" s="57" t="str">
        <f>IFERROR(IF(OR(AU$13="",AU$13&gt;$C$4),"",_xll.ECONOMATICA($C$2,$B40,,AU$13,,,IF(Resultados!$C$9="Moeda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40" s="111" t="str">
        <f>IFERROR(IF(OR(AV$13="",AV$13&gt;$C$4),"",_xll.ECONOMATICA($C$2,$B40,,AV$13,,,IF(Resultados!$C$9="Moeda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40" s="116" t="str">
        <f>IFERROR(IF(OR(AW$13="",AW$13&gt;$C$4),"",_xll.ECONOMATICA($C$2,$B40,,AW$13,,,IF(Resultados!$C$9="Moeda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40" s="56" t="str">
        <f>IFERROR(IF(OR(AX$13="",AX$13&gt;$C$4),"",_xll.ECONOMATICA($C$2,$B40,,AX$13,,,IF(Resultados!$C$9="Moeda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40" s="57" t="str">
        <f>IFERROR(IF(OR(AY$13="",AY$13&gt;$C$4),"",_xll.ECONOMATICA($C$2,$B40,,AY$13,,,IF(Resultados!$C$9="Moeda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40" s="57" t="str">
        <f>IFERROR(IF(OR(AZ$13="",AZ$13&gt;$C$4),"",_xll.ECONOMATICA($C$2,$B40,,AZ$13,,,IF(Resultados!$C$9="Moeda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40" s="111" t="str">
        <f>IFERROR(IF(OR(BA$13="",BA$13&gt;$C$4),"",_xll.ECONOMATICA($C$2,$B40,,BA$13,,,IF(Resultados!$C$9="Moeda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40" s="120" t="str">
        <f>IFERROR(IF(OR(BB$13="",BB$13&gt;$C$4),"",_xll.ECONOMATICA($C$2,$B40,,BB$13,,,IF(Resultados!$C$9="Moeda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40" s="71"/>
    </row>
    <row r="41" spans="2:55" ht="15.6" hidden="1" outlineLevel="2" x14ac:dyDescent="0.3">
      <c r="B41" s="59" t="s">
        <v>38</v>
      </c>
      <c r="C41" s="60" t="s">
        <v>47</v>
      </c>
      <c r="D41" s="61" t="str">
        <f t="shared" si="1"/>
        <v>Milhares</v>
      </c>
      <c r="E41" s="62">
        <f>IFERROR(IF(OR(E$13="",E$13&gt;$C$4),"",_xll.ECONOMATICA($C$2,$B41,,E$13,,,IF(Resultados!$C$9="Moeda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43318000</v>
      </c>
      <c r="F41" s="63">
        <f>IFERROR(IF(OR(F$13="",F$13&gt;$C$4),"",_xll.ECONOMATICA($C$2,$B41,,F$13,,,IF(Resultados!$C$9="Moeda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48923000</v>
      </c>
      <c r="G41" s="63">
        <f>IFERROR(IF(OR(G$13="",G$13&gt;$C$4),"",_xll.ECONOMATICA($C$2,$B41,,G$13,,,IF(Resultados!$C$9="Moeda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46728000</v>
      </c>
      <c r="H41" s="110">
        <f>IFERROR(IF(OR(H$13="",H$13&gt;$C$4),"",_xll.ECONOMATICA($C$2,$B41,,H$13,,,IF(Resultados!$C$9="Moeda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47650000</v>
      </c>
      <c r="I41" s="115">
        <f>IFERROR(IF(OR(I$13="",I$13&gt;$C$4),"",_xll.ECONOMATICA($C$2,$B41,,I$13,,,IF(Resultados!$C$9="Moeda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47650000</v>
      </c>
      <c r="J41" s="62">
        <f>IFERROR(IF(OR(J$13="",J$13&gt;$C$4),"",_xll.ECONOMATICA($C$2,$B41,,J$13,,,IF(Resultados!$C$9="Moeda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49483000</v>
      </c>
      <c r="K41" s="63">
        <f>IFERROR(IF(OR(K$13="",K$13&gt;$C$4),"",_xll.ECONOMATICA($C$2,$B41,,K$13,,,IF(Resultados!$C$9="Moeda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49818000</v>
      </c>
      <c r="L41" s="63">
        <f>IFERROR(IF(OR(L$13="",L$13&gt;$C$4),"",_xll.ECONOMATICA($C$2,$B41,,L$13,,,IF(Resultados!$C$9="Moeda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55139000</v>
      </c>
      <c r="M41" s="110">
        <f>IFERROR(IF(OR(M$13="",M$13&gt;$C$4),"",_xll.ECONOMATICA($C$2,$B41,,M$13,,,IF(Resultados!$C$9="Moeda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55781000</v>
      </c>
      <c r="N41" s="115">
        <f>IFERROR(IF(OR(N$13="",N$13&gt;$C$4),"",_xll.ECONOMATICA($C$2,$B41,,N$13,,,IF(Resultados!$C$9="Moeda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55781000</v>
      </c>
      <c r="O41" s="62">
        <f>IFERROR(IF(OR(O$13="",O$13&gt;$C$4),"",_xll.ECONOMATICA($C$2,$B41,,O$13,,,IF(Resultados!$C$9="Moeda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61798000</v>
      </c>
      <c r="P41" s="63">
        <f>IFERROR(IF(OR(P$13="",P$13&gt;$C$4),"",_xll.ECONOMATICA($C$2,$B41,,P$13,,,IF(Resultados!$C$9="Moeda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67003000</v>
      </c>
      <c r="Q41" s="63" t="str">
        <f>IFERROR(IF(OR(Q$13="",Q$13&gt;$C$4),"",_xll.ECONOMATICA($C$2,$B41,,Q$13,,,IF(Resultados!$C$9="Moeda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41" s="110" t="str">
        <f>IFERROR(IF(OR(R$13="",R$13&gt;$C$4),"",_xll.ECONOMATICA($C$2,$B41,,R$13,,,IF(Resultados!$C$9="Moeda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41" s="115" t="str">
        <f>IFERROR(IF(OR(S$13="",S$13&gt;$C$4),"",_xll.ECONOMATICA($C$2,$B41,,S$13,,,IF(Resultados!$C$9="Moeda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41" s="62" t="str">
        <f>IFERROR(IF(OR(T$13="",T$13&gt;$C$4),"",_xll.ECONOMATICA($C$2,$B41,,T$13,,,IF(Resultados!$C$9="Moeda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41" s="63" t="str">
        <f>IFERROR(IF(OR(U$13="",U$13&gt;$C$4),"",_xll.ECONOMATICA($C$2,$B41,,U$13,,,IF(Resultados!$C$9="Moeda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41" s="63" t="str">
        <f>IFERROR(IF(OR(V$13="",V$13&gt;$C$4),"",_xll.ECONOMATICA($C$2,$B41,,V$13,,,IF(Resultados!$C$9="Moeda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41" s="110" t="str">
        <f>IFERROR(IF(OR(W$13="",W$13&gt;$C$4),"",_xll.ECONOMATICA($C$2,$B41,,W$13,,,IF(Resultados!$C$9="Moeda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41" s="115" t="str">
        <f>IFERROR(IF(OR(X$13="",X$13&gt;$C$4),"",_xll.ECONOMATICA($C$2,$B41,,X$13,,,IF(Resultados!$C$9="Moeda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41" s="62" t="str">
        <f>IFERROR(IF(OR(Y$13="",Y$13&gt;$C$4),"",_xll.ECONOMATICA($C$2,$B41,,Y$13,,,IF(Resultados!$C$9="Moeda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41" s="63" t="str">
        <f>IFERROR(IF(OR(Z$13="",Z$13&gt;$C$4),"",_xll.ECONOMATICA($C$2,$B41,,Z$13,,,IF(Resultados!$C$9="Moeda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41" s="63" t="str">
        <f>IFERROR(IF(OR(AA$13="",AA$13&gt;$C$4),"",_xll.ECONOMATICA($C$2,$B41,,AA$13,,,IF(Resultados!$C$9="Moeda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41" s="110" t="str">
        <f>IFERROR(IF(OR(AB$13="",AB$13&gt;$C$4),"",_xll.ECONOMATICA($C$2,$B41,,AB$13,,,IF(Resultados!$C$9="Moeda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41" s="115" t="str">
        <f>IFERROR(IF(OR(AC$13="",AC$13&gt;$C$4),"",_xll.ECONOMATICA($C$2,$B41,,AC$13,,,IF(Resultados!$C$9="Moeda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41" s="62" t="str">
        <f>IFERROR(IF(OR(AD$13="",AD$13&gt;$C$4),"",_xll.ECONOMATICA($C$2,$B41,,AD$13,,,IF(Resultados!$C$9="Moeda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41" s="63" t="str">
        <f>IFERROR(IF(OR(AE$13="",AE$13&gt;$C$4),"",_xll.ECONOMATICA($C$2,$B41,,AE$13,,,IF(Resultados!$C$9="Moeda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41" s="63" t="str">
        <f>IFERROR(IF(OR(AF$13="",AF$13&gt;$C$4),"",_xll.ECONOMATICA($C$2,$B41,,AF$13,,,IF(Resultados!$C$9="Moeda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41" s="110" t="str">
        <f>IFERROR(IF(OR(AG$13="",AG$13&gt;$C$4),"",_xll.ECONOMATICA($C$2,$B41,,AG$13,,,IF(Resultados!$C$9="Moeda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41" s="115" t="str">
        <f>IFERROR(IF(OR(AH$13="",AH$13&gt;$C$4),"",_xll.ECONOMATICA($C$2,$B41,,AH$13,,,IF(Resultados!$C$9="Moeda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41" s="62" t="str">
        <f>IFERROR(IF(OR(AI$13="",AI$13&gt;$C$4),"",_xll.ECONOMATICA($C$2,$B41,,AI$13,,,IF(Resultados!$C$9="Moeda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41" s="63" t="str">
        <f>IFERROR(IF(OR(AJ$13="",AJ$13&gt;$C$4),"",_xll.ECONOMATICA($C$2,$B41,,AJ$13,,,IF(Resultados!$C$9="Moeda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41" s="63" t="str">
        <f>IFERROR(IF(OR(AK$13="",AK$13&gt;$C$4),"",_xll.ECONOMATICA($C$2,$B41,,AK$13,,,IF(Resultados!$C$9="Moeda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41" s="110" t="str">
        <f>IFERROR(IF(OR(AL$13="",AL$13&gt;$C$4),"",_xll.ECONOMATICA($C$2,$B41,,AL$13,,,IF(Resultados!$C$9="Moeda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41" s="115" t="str">
        <f>IFERROR(IF(OR(AM$13="",AM$13&gt;$C$4),"",_xll.ECONOMATICA($C$2,$B41,,AM$13,,,IF(Resultados!$C$9="Moeda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41" s="62" t="str">
        <f>IFERROR(IF(OR(AN$13="",AN$13&gt;$C$4),"",_xll.ECONOMATICA($C$2,$B41,,AN$13,,,IF(Resultados!$C$9="Moeda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41" s="63" t="str">
        <f>IFERROR(IF(OR(AO$13="",AO$13&gt;$C$4),"",_xll.ECONOMATICA($C$2,$B41,,AO$13,,,IF(Resultados!$C$9="Moeda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41" s="63" t="str">
        <f>IFERROR(IF(OR(AP$13="",AP$13&gt;$C$4),"",_xll.ECONOMATICA($C$2,$B41,,AP$13,,,IF(Resultados!$C$9="Moeda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41" s="110" t="str">
        <f>IFERROR(IF(OR(AQ$13="",AQ$13&gt;$C$4),"",_xll.ECONOMATICA($C$2,$B41,,AQ$13,,,IF(Resultados!$C$9="Moeda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41" s="115" t="str">
        <f>IFERROR(IF(OR(AR$13="",AR$13&gt;$C$4),"",_xll.ECONOMATICA($C$2,$B41,,AR$13,,,IF(Resultados!$C$9="Moeda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41" s="62" t="str">
        <f>IFERROR(IF(OR(AS$13="",AS$13&gt;$C$4),"",_xll.ECONOMATICA($C$2,$B41,,AS$13,,,IF(Resultados!$C$9="Moeda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41" s="63" t="str">
        <f>IFERROR(IF(OR(AT$13="",AT$13&gt;$C$4),"",_xll.ECONOMATICA($C$2,$B41,,AT$13,,,IF(Resultados!$C$9="Moeda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41" s="63" t="str">
        <f>IFERROR(IF(OR(AU$13="",AU$13&gt;$C$4),"",_xll.ECONOMATICA($C$2,$B41,,AU$13,,,IF(Resultados!$C$9="Moeda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41" s="110" t="str">
        <f>IFERROR(IF(OR(AV$13="",AV$13&gt;$C$4),"",_xll.ECONOMATICA($C$2,$B41,,AV$13,,,IF(Resultados!$C$9="Moeda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41" s="115" t="str">
        <f>IFERROR(IF(OR(AW$13="",AW$13&gt;$C$4),"",_xll.ECONOMATICA($C$2,$B41,,AW$13,,,IF(Resultados!$C$9="Moeda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41" s="62" t="str">
        <f>IFERROR(IF(OR(AX$13="",AX$13&gt;$C$4),"",_xll.ECONOMATICA($C$2,$B41,,AX$13,,,IF(Resultados!$C$9="Moeda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41" s="63" t="str">
        <f>IFERROR(IF(OR(AY$13="",AY$13&gt;$C$4),"",_xll.ECONOMATICA($C$2,$B41,,AY$13,,,IF(Resultados!$C$9="Moeda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41" s="63" t="str">
        <f>IFERROR(IF(OR(AZ$13="",AZ$13&gt;$C$4),"",_xll.ECONOMATICA($C$2,$B41,,AZ$13,,,IF(Resultados!$C$9="Moeda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41" s="110" t="str">
        <f>IFERROR(IF(OR(BA$13="",BA$13&gt;$C$4),"",_xll.ECONOMATICA($C$2,$B41,,BA$13,,,IF(Resultados!$C$9="Moeda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41" s="119" t="str">
        <f>IFERROR(IF(OR(BB$13="",BB$13&gt;$C$4),"",_xll.ECONOMATICA($C$2,$B41,,BB$13,,,IF(Resultados!$C$9="Moeda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41" s="71"/>
    </row>
    <row r="42" spans="2:55" ht="15.6" hidden="1" outlineLevel="2" x14ac:dyDescent="0.3">
      <c r="B42" s="51" t="s">
        <v>39</v>
      </c>
      <c r="C42" s="52" t="s">
        <v>48</v>
      </c>
      <c r="D42" s="53" t="str">
        <f t="shared" si="1"/>
        <v>Milhares</v>
      </c>
      <c r="E42" s="56">
        <f>IFERROR(IF(OR(E$13="",E$13&gt;$C$4),"",_xll.ECONOMATICA($C$2,$B42,,E$13,,,IF(Resultados!$C$9="Moeda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35181000</v>
      </c>
      <c r="F42" s="57">
        <f>IFERROR(IF(OR(F$13="",F$13&gt;$C$4),"",_xll.ECONOMATICA($C$2,$B42,,F$13,,,IF(Resultados!$C$9="Moeda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63158000</v>
      </c>
      <c r="G42" s="57">
        <f>IFERROR(IF(OR(G$13="",G$13&gt;$C$4),"",_xll.ECONOMATICA($C$2,$B42,,G$13,,,IF(Resultados!$C$9="Moeda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31460000</v>
      </c>
      <c r="H42" s="111">
        <f>IFERROR(IF(OR(H$13="",H$13&gt;$C$4),"",_xll.ECONOMATICA($C$2,$B42,,H$13,,,IF(Resultados!$C$9="Moeda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53328000</v>
      </c>
      <c r="I42" s="116">
        <f>IFERROR(IF(OR(I$13="",I$13&gt;$C$4),"",_xll.ECONOMATICA($C$2,$B42,,I$13,,,IF(Resultados!$C$9="Moeda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53328000</v>
      </c>
      <c r="J42" s="56">
        <f>IFERROR(IF(OR(J$13="",J$13&gt;$C$4),"",_xll.ECONOMATICA($C$2,$B42,,J$13,,,IF(Resultados!$C$9="Moeda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29261000</v>
      </c>
      <c r="K42" s="57">
        <f>IFERROR(IF(OR(K$13="",K$13&gt;$C$4),"",_xll.ECONOMATICA($C$2,$B42,,K$13,,,IF(Resultados!$C$9="Moeda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60228000</v>
      </c>
      <c r="L42" s="57">
        <f>IFERROR(IF(OR(L$13="",L$13&gt;$C$4),"",_xll.ECONOMATICA($C$2,$B42,,L$13,,,IF(Resultados!$C$9="Moeda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54775000</v>
      </c>
      <c r="M42" s="111">
        <f>IFERROR(IF(OR(M$13="",M$13&gt;$C$4),"",_xll.ECONOMATICA($C$2,$B42,,M$13,,,IF(Resultados!$C$9="Moeda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51898000</v>
      </c>
      <c r="N42" s="116">
        <f>IFERROR(IF(OR(N$13="",N$13&gt;$C$4),"",_xll.ECONOMATICA($C$2,$B42,,N$13,,,IF(Resultados!$C$9="Moeda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51898000</v>
      </c>
      <c r="O42" s="56">
        <f>IFERROR(IF(OR(O$13="",O$13&gt;$C$4),"",_xll.ECONOMATICA($C$2,$B42,,O$13,,,IF(Resultados!$C$9="Moeda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34402000</v>
      </c>
      <c r="P42" s="57">
        <f>IFERROR(IF(OR(P$13="",P$13&gt;$C$4),"",_xll.ECONOMATICA($C$2,$B42,,P$13,,,IF(Resultados!$C$9="Moeda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55778000</v>
      </c>
      <c r="Q42" s="57" t="str">
        <f>IFERROR(IF(OR(Q$13="",Q$13&gt;$C$4),"",_xll.ECONOMATICA($C$2,$B42,,Q$13,,,IF(Resultados!$C$9="Moeda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42" s="111" t="str">
        <f>IFERROR(IF(OR(R$13="",R$13&gt;$C$4),"",_xll.ECONOMATICA($C$2,$B42,,R$13,,,IF(Resultados!$C$9="Moeda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42" s="116" t="str">
        <f>IFERROR(IF(OR(S$13="",S$13&gt;$C$4),"",_xll.ECONOMATICA($C$2,$B42,,S$13,,,IF(Resultados!$C$9="Moeda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42" s="56" t="str">
        <f>IFERROR(IF(OR(T$13="",T$13&gt;$C$4),"",_xll.ECONOMATICA($C$2,$B42,,T$13,,,IF(Resultados!$C$9="Moeda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42" s="57" t="str">
        <f>IFERROR(IF(OR(U$13="",U$13&gt;$C$4),"",_xll.ECONOMATICA($C$2,$B42,,U$13,,,IF(Resultados!$C$9="Moeda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42" s="57" t="str">
        <f>IFERROR(IF(OR(V$13="",V$13&gt;$C$4),"",_xll.ECONOMATICA($C$2,$B42,,V$13,,,IF(Resultados!$C$9="Moeda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42" s="111" t="str">
        <f>IFERROR(IF(OR(W$13="",W$13&gt;$C$4),"",_xll.ECONOMATICA($C$2,$B42,,W$13,,,IF(Resultados!$C$9="Moeda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42" s="116" t="str">
        <f>IFERROR(IF(OR(X$13="",X$13&gt;$C$4),"",_xll.ECONOMATICA($C$2,$B42,,X$13,,,IF(Resultados!$C$9="Moeda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42" s="56" t="str">
        <f>IFERROR(IF(OR(Y$13="",Y$13&gt;$C$4),"",_xll.ECONOMATICA($C$2,$B42,,Y$13,,,IF(Resultados!$C$9="Moeda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42" s="57" t="str">
        <f>IFERROR(IF(OR(Z$13="",Z$13&gt;$C$4),"",_xll.ECONOMATICA($C$2,$B42,,Z$13,,,IF(Resultados!$C$9="Moeda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42" s="57" t="str">
        <f>IFERROR(IF(OR(AA$13="",AA$13&gt;$C$4),"",_xll.ECONOMATICA($C$2,$B42,,AA$13,,,IF(Resultados!$C$9="Moeda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42" s="111" t="str">
        <f>IFERROR(IF(OR(AB$13="",AB$13&gt;$C$4),"",_xll.ECONOMATICA($C$2,$B42,,AB$13,,,IF(Resultados!$C$9="Moeda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42" s="116" t="str">
        <f>IFERROR(IF(OR(AC$13="",AC$13&gt;$C$4),"",_xll.ECONOMATICA($C$2,$B42,,AC$13,,,IF(Resultados!$C$9="Moeda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42" s="56" t="str">
        <f>IFERROR(IF(OR(AD$13="",AD$13&gt;$C$4),"",_xll.ECONOMATICA($C$2,$B42,,AD$13,,,IF(Resultados!$C$9="Moeda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42" s="57" t="str">
        <f>IFERROR(IF(OR(AE$13="",AE$13&gt;$C$4),"",_xll.ECONOMATICA($C$2,$B42,,AE$13,,,IF(Resultados!$C$9="Moeda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42" s="57" t="str">
        <f>IFERROR(IF(OR(AF$13="",AF$13&gt;$C$4),"",_xll.ECONOMATICA($C$2,$B42,,AF$13,,,IF(Resultados!$C$9="Moeda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42" s="111" t="str">
        <f>IFERROR(IF(OR(AG$13="",AG$13&gt;$C$4),"",_xll.ECONOMATICA($C$2,$B42,,AG$13,,,IF(Resultados!$C$9="Moeda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42" s="116" t="str">
        <f>IFERROR(IF(OR(AH$13="",AH$13&gt;$C$4),"",_xll.ECONOMATICA($C$2,$B42,,AH$13,,,IF(Resultados!$C$9="Moeda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42" s="56" t="str">
        <f>IFERROR(IF(OR(AI$13="",AI$13&gt;$C$4),"",_xll.ECONOMATICA($C$2,$B42,,AI$13,,,IF(Resultados!$C$9="Moeda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42" s="57" t="str">
        <f>IFERROR(IF(OR(AJ$13="",AJ$13&gt;$C$4),"",_xll.ECONOMATICA($C$2,$B42,,AJ$13,,,IF(Resultados!$C$9="Moeda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42" s="57" t="str">
        <f>IFERROR(IF(OR(AK$13="",AK$13&gt;$C$4),"",_xll.ECONOMATICA($C$2,$B42,,AK$13,,,IF(Resultados!$C$9="Moeda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42" s="111" t="str">
        <f>IFERROR(IF(OR(AL$13="",AL$13&gt;$C$4),"",_xll.ECONOMATICA($C$2,$B42,,AL$13,,,IF(Resultados!$C$9="Moeda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42" s="116" t="str">
        <f>IFERROR(IF(OR(AM$13="",AM$13&gt;$C$4),"",_xll.ECONOMATICA($C$2,$B42,,AM$13,,,IF(Resultados!$C$9="Moeda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42" s="56" t="str">
        <f>IFERROR(IF(OR(AN$13="",AN$13&gt;$C$4),"",_xll.ECONOMATICA($C$2,$B42,,AN$13,,,IF(Resultados!$C$9="Moeda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42" s="57" t="str">
        <f>IFERROR(IF(OR(AO$13="",AO$13&gt;$C$4),"",_xll.ECONOMATICA($C$2,$B42,,AO$13,,,IF(Resultados!$C$9="Moeda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42" s="57" t="str">
        <f>IFERROR(IF(OR(AP$13="",AP$13&gt;$C$4),"",_xll.ECONOMATICA($C$2,$B42,,AP$13,,,IF(Resultados!$C$9="Moeda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42" s="111" t="str">
        <f>IFERROR(IF(OR(AQ$13="",AQ$13&gt;$C$4),"",_xll.ECONOMATICA($C$2,$B42,,AQ$13,,,IF(Resultados!$C$9="Moeda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42" s="116" t="str">
        <f>IFERROR(IF(OR(AR$13="",AR$13&gt;$C$4),"",_xll.ECONOMATICA($C$2,$B42,,AR$13,,,IF(Resultados!$C$9="Moeda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42" s="56" t="str">
        <f>IFERROR(IF(OR(AS$13="",AS$13&gt;$C$4),"",_xll.ECONOMATICA($C$2,$B42,,AS$13,,,IF(Resultados!$C$9="Moeda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42" s="57" t="str">
        <f>IFERROR(IF(OR(AT$13="",AT$13&gt;$C$4),"",_xll.ECONOMATICA($C$2,$B42,,AT$13,,,IF(Resultados!$C$9="Moeda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42" s="57" t="str">
        <f>IFERROR(IF(OR(AU$13="",AU$13&gt;$C$4),"",_xll.ECONOMATICA($C$2,$B42,,AU$13,,,IF(Resultados!$C$9="Moeda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42" s="111" t="str">
        <f>IFERROR(IF(OR(AV$13="",AV$13&gt;$C$4),"",_xll.ECONOMATICA($C$2,$B42,,AV$13,,,IF(Resultados!$C$9="Moeda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42" s="116" t="str">
        <f>IFERROR(IF(OR(AW$13="",AW$13&gt;$C$4),"",_xll.ECONOMATICA($C$2,$B42,,AW$13,,,IF(Resultados!$C$9="Moeda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42" s="56" t="str">
        <f>IFERROR(IF(OR(AX$13="",AX$13&gt;$C$4),"",_xll.ECONOMATICA($C$2,$B42,,AX$13,,,IF(Resultados!$C$9="Moeda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42" s="57" t="str">
        <f>IFERROR(IF(OR(AY$13="",AY$13&gt;$C$4),"",_xll.ECONOMATICA($C$2,$B42,,AY$13,,,IF(Resultados!$C$9="Moeda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42" s="57" t="str">
        <f>IFERROR(IF(OR(AZ$13="",AZ$13&gt;$C$4),"",_xll.ECONOMATICA($C$2,$B42,,AZ$13,,,IF(Resultados!$C$9="Moeda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42" s="111" t="str">
        <f>IFERROR(IF(OR(BA$13="",BA$13&gt;$C$4),"",_xll.ECONOMATICA($C$2,$B42,,BA$13,,,IF(Resultados!$C$9="Moeda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42" s="120" t="str">
        <f>IFERROR(IF(OR(BB$13="",BB$13&gt;$C$4),"",_xll.ECONOMATICA($C$2,$B42,,BB$13,,,IF(Resultados!$C$9="Moeda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42" s="71"/>
    </row>
    <row r="43" spans="2:55" ht="15.6" hidden="1" outlineLevel="2" x14ac:dyDescent="0.3">
      <c r="B43" s="59" t="s">
        <v>40</v>
      </c>
      <c r="C43" s="60" t="s">
        <v>49</v>
      </c>
      <c r="D43" s="61" t="str">
        <f t="shared" si="1"/>
        <v>Milhares</v>
      </c>
      <c r="E43" s="62">
        <f>IFERROR(IF(OR(E$13="",E$13&gt;$C$4),"",_xll.ECONOMATICA($C$2,$B43,,E$13,,,IF(Resultados!$C$9="Moeda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3687000</v>
      </c>
      <c r="F43" s="63">
        <f>IFERROR(IF(OR(F$13="",F$13&gt;$C$4),"",_xll.ECONOMATICA($C$2,$B43,,F$13,,,IF(Resultados!$C$9="Moeda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3697000</v>
      </c>
      <c r="G43" s="63">
        <f>IFERROR(IF(OR(G$13="",G$13&gt;$C$4),"",_xll.ECONOMATICA($C$2,$B43,,G$13,,,IF(Resultados!$C$9="Moeda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3734000</v>
      </c>
      <c r="H43" s="110">
        <f>IFERROR(IF(OR(H$13="",H$13&gt;$C$4),"",_xll.ECONOMATICA($C$2,$B43,,H$13,,,IF(Resultados!$C$9="Moeda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3750000</v>
      </c>
      <c r="I43" s="115">
        <f>IFERROR(IF(OR(I$13="",I$13&gt;$C$4),"",_xll.ECONOMATICA($C$2,$B43,,I$13,,,IF(Resultados!$C$9="Moeda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3750000</v>
      </c>
      <c r="J43" s="62">
        <f>IFERROR(IF(OR(J$13="",J$13&gt;$C$4),"",_xll.ECONOMATICA($C$2,$B43,,J$13,,,IF(Resultados!$C$9="Moeda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3802000</v>
      </c>
      <c r="K43" s="63">
        <f>IFERROR(IF(OR(K$13="",K$13&gt;$C$4),"",_xll.ECONOMATICA($C$2,$B43,,K$13,,,IF(Resultados!$C$9="Moeda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3751000</v>
      </c>
      <c r="L43" s="63">
        <f>IFERROR(IF(OR(L$13="",L$13&gt;$C$4),"",_xll.ECONOMATICA($C$2,$B43,,L$13,,,IF(Resultados!$C$9="Moeda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3802000</v>
      </c>
      <c r="M43" s="110">
        <f>IFERROR(IF(OR(M$13="",M$13&gt;$C$4),"",_xll.ECONOMATICA($C$2,$B43,,M$13,,,IF(Resultados!$C$9="Moeda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14229000</v>
      </c>
      <c r="N43" s="115">
        <f>IFERROR(IF(OR(N$13="",N$13&gt;$C$4),"",_xll.ECONOMATICA($C$2,$B43,,N$13,,,IF(Resultados!$C$9="Moeda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14229000</v>
      </c>
      <c r="O43" s="62">
        <f>IFERROR(IF(OR(O$13="",O$13&gt;$C$4),"",_xll.ECONOMATICA($C$2,$B43,,O$13,,,IF(Resultados!$C$9="Moeda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14710000</v>
      </c>
      <c r="P43" s="63">
        <f>IFERROR(IF(OR(P$13="",P$13&gt;$C$4),"",_xll.ECONOMATICA($C$2,$B43,,P$13,,,IF(Resultados!$C$9="Moeda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14142000</v>
      </c>
      <c r="Q43" s="63" t="str">
        <f>IFERROR(IF(OR(Q$13="",Q$13&gt;$C$4),"",_xll.ECONOMATICA($C$2,$B43,,Q$13,,,IF(Resultados!$C$9="Moeda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43" s="110" t="str">
        <f>IFERROR(IF(OR(R$13="",R$13&gt;$C$4),"",_xll.ECONOMATICA($C$2,$B43,,R$13,,,IF(Resultados!$C$9="Moeda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43" s="115" t="str">
        <f>IFERROR(IF(OR(S$13="",S$13&gt;$C$4),"",_xll.ECONOMATICA($C$2,$B43,,S$13,,,IF(Resultados!$C$9="Moeda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43" s="62" t="str">
        <f>IFERROR(IF(OR(T$13="",T$13&gt;$C$4),"",_xll.ECONOMATICA($C$2,$B43,,T$13,,,IF(Resultados!$C$9="Moeda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43" s="63" t="str">
        <f>IFERROR(IF(OR(U$13="",U$13&gt;$C$4),"",_xll.ECONOMATICA($C$2,$B43,,U$13,,,IF(Resultados!$C$9="Moeda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43" s="63" t="str">
        <f>IFERROR(IF(OR(V$13="",V$13&gt;$C$4),"",_xll.ECONOMATICA($C$2,$B43,,V$13,,,IF(Resultados!$C$9="Moeda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43" s="110" t="str">
        <f>IFERROR(IF(OR(W$13="",W$13&gt;$C$4),"",_xll.ECONOMATICA($C$2,$B43,,W$13,,,IF(Resultados!$C$9="Moeda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43" s="115" t="str">
        <f>IFERROR(IF(OR(X$13="",X$13&gt;$C$4),"",_xll.ECONOMATICA($C$2,$B43,,X$13,,,IF(Resultados!$C$9="Moeda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43" s="62" t="str">
        <f>IFERROR(IF(OR(Y$13="",Y$13&gt;$C$4),"",_xll.ECONOMATICA($C$2,$B43,,Y$13,,,IF(Resultados!$C$9="Moeda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43" s="63" t="str">
        <f>IFERROR(IF(OR(Z$13="",Z$13&gt;$C$4),"",_xll.ECONOMATICA($C$2,$B43,,Z$13,,,IF(Resultados!$C$9="Moeda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43" s="63" t="str">
        <f>IFERROR(IF(OR(AA$13="",AA$13&gt;$C$4),"",_xll.ECONOMATICA($C$2,$B43,,AA$13,,,IF(Resultados!$C$9="Moeda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43" s="110" t="str">
        <f>IFERROR(IF(OR(AB$13="",AB$13&gt;$C$4),"",_xll.ECONOMATICA($C$2,$B43,,AB$13,,,IF(Resultados!$C$9="Moeda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43" s="115" t="str">
        <f>IFERROR(IF(OR(AC$13="",AC$13&gt;$C$4),"",_xll.ECONOMATICA($C$2,$B43,,AC$13,,,IF(Resultados!$C$9="Moeda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43" s="62" t="str">
        <f>IFERROR(IF(OR(AD$13="",AD$13&gt;$C$4),"",_xll.ECONOMATICA($C$2,$B43,,AD$13,,,IF(Resultados!$C$9="Moeda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43" s="63" t="str">
        <f>IFERROR(IF(OR(AE$13="",AE$13&gt;$C$4),"",_xll.ECONOMATICA($C$2,$B43,,AE$13,,,IF(Resultados!$C$9="Moeda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43" s="63" t="str">
        <f>IFERROR(IF(OR(AF$13="",AF$13&gt;$C$4),"",_xll.ECONOMATICA($C$2,$B43,,AF$13,,,IF(Resultados!$C$9="Moeda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43" s="110" t="str">
        <f>IFERROR(IF(OR(AG$13="",AG$13&gt;$C$4),"",_xll.ECONOMATICA($C$2,$B43,,AG$13,,,IF(Resultados!$C$9="Moeda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43" s="115" t="str">
        <f>IFERROR(IF(OR(AH$13="",AH$13&gt;$C$4),"",_xll.ECONOMATICA($C$2,$B43,,AH$13,,,IF(Resultados!$C$9="Moeda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43" s="62" t="str">
        <f>IFERROR(IF(OR(AI$13="",AI$13&gt;$C$4),"",_xll.ECONOMATICA($C$2,$B43,,AI$13,,,IF(Resultados!$C$9="Moeda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43" s="63" t="str">
        <f>IFERROR(IF(OR(AJ$13="",AJ$13&gt;$C$4),"",_xll.ECONOMATICA($C$2,$B43,,AJ$13,,,IF(Resultados!$C$9="Moeda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43" s="63" t="str">
        <f>IFERROR(IF(OR(AK$13="",AK$13&gt;$C$4),"",_xll.ECONOMATICA($C$2,$B43,,AK$13,,,IF(Resultados!$C$9="Moeda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43" s="110" t="str">
        <f>IFERROR(IF(OR(AL$13="",AL$13&gt;$C$4),"",_xll.ECONOMATICA($C$2,$B43,,AL$13,,,IF(Resultados!$C$9="Moeda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43" s="115" t="str">
        <f>IFERROR(IF(OR(AM$13="",AM$13&gt;$C$4),"",_xll.ECONOMATICA($C$2,$B43,,AM$13,,,IF(Resultados!$C$9="Moeda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43" s="62" t="str">
        <f>IFERROR(IF(OR(AN$13="",AN$13&gt;$C$4),"",_xll.ECONOMATICA($C$2,$B43,,AN$13,,,IF(Resultados!$C$9="Moeda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43" s="63" t="str">
        <f>IFERROR(IF(OR(AO$13="",AO$13&gt;$C$4),"",_xll.ECONOMATICA($C$2,$B43,,AO$13,,,IF(Resultados!$C$9="Moeda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43" s="63" t="str">
        <f>IFERROR(IF(OR(AP$13="",AP$13&gt;$C$4),"",_xll.ECONOMATICA($C$2,$B43,,AP$13,,,IF(Resultados!$C$9="Moeda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43" s="110" t="str">
        <f>IFERROR(IF(OR(AQ$13="",AQ$13&gt;$C$4),"",_xll.ECONOMATICA($C$2,$B43,,AQ$13,,,IF(Resultados!$C$9="Moeda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43" s="115" t="str">
        <f>IFERROR(IF(OR(AR$13="",AR$13&gt;$C$4),"",_xll.ECONOMATICA($C$2,$B43,,AR$13,,,IF(Resultados!$C$9="Moeda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43" s="62" t="str">
        <f>IFERROR(IF(OR(AS$13="",AS$13&gt;$C$4),"",_xll.ECONOMATICA($C$2,$B43,,AS$13,,,IF(Resultados!$C$9="Moeda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43" s="63" t="str">
        <f>IFERROR(IF(OR(AT$13="",AT$13&gt;$C$4),"",_xll.ECONOMATICA($C$2,$B43,,AT$13,,,IF(Resultados!$C$9="Moeda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43" s="63" t="str">
        <f>IFERROR(IF(OR(AU$13="",AU$13&gt;$C$4),"",_xll.ECONOMATICA($C$2,$B43,,AU$13,,,IF(Resultados!$C$9="Moeda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43" s="110" t="str">
        <f>IFERROR(IF(OR(AV$13="",AV$13&gt;$C$4),"",_xll.ECONOMATICA($C$2,$B43,,AV$13,,,IF(Resultados!$C$9="Moeda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43" s="115" t="str">
        <f>IFERROR(IF(OR(AW$13="",AW$13&gt;$C$4),"",_xll.ECONOMATICA($C$2,$B43,,AW$13,,,IF(Resultados!$C$9="Moeda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43" s="62" t="str">
        <f>IFERROR(IF(OR(AX$13="",AX$13&gt;$C$4),"",_xll.ECONOMATICA($C$2,$B43,,AX$13,,,IF(Resultados!$C$9="Moeda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43" s="63" t="str">
        <f>IFERROR(IF(OR(AY$13="",AY$13&gt;$C$4),"",_xll.ECONOMATICA($C$2,$B43,,AY$13,,,IF(Resultados!$C$9="Moeda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43" s="63" t="str">
        <f>IFERROR(IF(OR(AZ$13="",AZ$13&gt;$C$4),"",_xll.ECONOMATICA($C$2,$B43,,AZ$13,,,IF(Resultados!$C$9="Moeda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43" s="110" t="str">
        <f>IFERROR(IF(OR(BA$13="",BA$13&gt;$C$4),"",_xll.ECONOMATICA($C$2,$B43,,BA$13,,,IF(Resultados!$C$9="Moeda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43" s="119" t="str">
        <f>IFERROR(IF(OR(BB$13="",BB$13&gt;$C$4),"",_xll.ECONOMATICA($C$2,$B43,,BB$13,,,IF(Resultados!$C$9="Moeda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43" s="71"/>
    </row>
    <row r="44" spans="2:55" ht="15.6" hidden="1" outlineLevel="2" x14ac:dyDescent="0.3">
      <c r="B44" s="51" t="s">
        <v>41</v>
      </c>
      <c r="C44" s="52" t="s">
        <v>130</v>
      </c>
      <c r="D44" s="53" t="str">
        <f t="shared" si="1"/>
        <v>Milhares</v>
      </c>
      <c r="E44" s="56">
        <f>IFERROR(IF(OR(E$13="",E$13&gt;$C$4),"",_xll.ECONOMATICA($C$2,$B44,,E$13,,,IF(Resultados!$C$9="Moeda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7369000</v>
      </c>
      <c r="F44" s="57">
        <f>IFERROR(IF(OR(F$13="",F$13&gt;$C$4),"",_xll.ECONOMATICA($C$2,$B44,,F$13,,,IF(Resultados!$C$9="Moeda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9546000</v>
      </c>
      <c r="G44" s="57">
        <f>IFERROR(IF(OR(G$13="",G$13&gt;$C$4),"",_xll.ECONOMATICA($C$2,$B44,,G$13,,,IF(Resultados!$C$9="Moeda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8963000</v>
      </c>
      <c r="H44" s="111">
        <f>IFERROR(IF(OR(H$13="",H$13&gt;$C$4),"",_xll.ECONOMATICA($C$2,$B44,,H$13,,,IF(Resultados!$C$9="Moeda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7646000</v>
      </c>
      <c r="I44" s="116">
        <f>IFERROR(IF(OR(I$13="",I$13&gt;$C$4),"",_xll.ECONOMATICA($C$2,$B44,,I$13,,,IF(Resultados!$C$9="Moeda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7646000</v>
      </c>
      <c r="J44" s="56">
        <f>IFERROR(IF(OR(J$13="",J$13&gt;$C$4),"",_xll.ECONOMATICA($C$2,$B44,,J$13,,,IF(Resultados!$C$9="Moeda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5290000</v>
      </c>
      <c r="K44" s="57">
        <f>IFERROR(IF(OR(K$13="",K$13&gt;$C$4),"",_xll.ECONOMATICA($C$2,$B44,,K$13,,,IF(Resultados!$C$9="Moeda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2045000</v>
      </c>
      <c r="L44" s="57">
        <f>IFERROR(IF(OR(L$13="",L$13&gt;$C$4),"",_xll.ECONOMATICA($C$2,$B44,,L$13,,,IF(Resultados!$C$9="Moeda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548000</v>
      </c>
      <c r="M44" s="111">
        <f>IFERROR(IF(OR(M$13="",M$13&gt;$C$4),"",_xll.ECONOMATICA($C$2,$B44,,M$13,,,IF(Resultados!$C$9="Moeda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2621000</v>
      </c>
      <c r="N44" s="116">
        <f>IFERROR(IF(OR(N$13="",N$13&gt;$C$4),"",_xll.ECONOMATICA($C$2,$B44,,N$13,,,IF(Resultados!$C$9="Moeda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2621000</v>
      </c>
      <c r="O44" s="56">
        <f>IFERROR(IF(OR(O$13="",O$13&gt;$C$4),"",_xll.ECONOMATICA($C$2,$B44,,O$13,,,IF(Resultados!$C$9="Moeda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2613000</v>
      </c>
      <c r="P44" s="57">
        <f>IFERROR(IF(OR(P$13="",P$13&gt;$C$4),"",_xll.ECONOMATICA($C$2,$B44,,P$13,,,IF(Resultados!$C$9="Moeda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4362000</v>
      </c>
      <c r="Q44" s="57" t="str">
        <f>IFERROR(IF(OR(Q$13="",Q$13&gt;$C$4),"",_xll.ECONOMATICA($C$2,$B44,,Q$13,,,IF(Resultados!$C$9="Moeda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44" s="111" t="str">
        <f>IFERROR(IF(OR(R$13="",R$13&gt;$C$4),"",_xll.ECONOMATICA($C$2,$B44,,R$13,,,IF(Resultados!$C$9="Moeda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44" s="116" t="str">
        <f>IFERROR(IF(OR(S$13="",S$13&gt;$C$4),"",_xll.ECONOMATICA($C$2,$B44,,S$13,,,IF(Resultados!$C$9="Moeda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44" s="56" t="str">
        <f>IFERROR(IF(OR(T$13="",T$13&gt;$C$4),"",_xll.ECONOMATICA($C$2,$B44,,T$13,,,IF(Resultados!$C$9="Moeda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44" s="57" t="str">
        <f>IFERROR(IF(OR(U$13="",U$13&gt;$C$4),"",_xll.ECONOMATICA($C$2,$B44,,U$13,,,IF(Resultados!$C$9="Moeda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44" s="57" t="str">
        <f>IFERROR(IF(OR(V$13="",V$13&gt;$C$4),"",_xll.ECONOMATICA($C$2,$B44,,V$13,,,IF(Resultados!$C$9="Moeda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44" s="111" t="str">
        <f>IFERROR(IF(OR(W$13="",W$13&gt;$C$4),"",_xll.ECONOMATICA($C$2,$B44,,W$13,,,IF(Resultados!$C$9="Moeda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44" s="116" t="str">
        <f>IFERROR(IF(OR(X$13="",X$13&gt;$C$4),"",_xll.ECONOMATICA($C$2,$B44,,X$13,,,IF(Resultados!$C$9="Moeda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44" s="56" t="str">
        <f>IFERROR(IF(OR(Y$13="",Y$13&gt;$C$4),"",_xll.ECONOMATICA($C$2,$B44,,Y$13,,,IF(Resultados!$C$9="Moeda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44" s="57" t="str">
        <f>IFERROR(IF(OR(Z$13="",Z$13&gt;$C$4),"",_xll.ECONOMATICA($C$2,$B44,,Z$13,,,IF(Resultados!$C$9="Moeda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44" s="57" t="str">
        <f>IFERROR(IF(OR(AA$13="",AA$13&gt;$C$4),"",_xll.ECONOMATICA($C$2,$B44,,AA$13,,,IF(Resultados!$C$9="Moeda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44" s="111" t="str">
        <f>IFERROR(IF(OR(AB$13="",AB$13&gt;$C$4),"",_xll.ECONOMATICA($C$2,$B44,,AB$13,,,IF(Resultados!$C$9="Moeda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44" s="116" t="str">
        <f>IFERROR(IF(OR(AC$13="",AC$13&gt;$C$4),"",_xll.ECONOMATICA($C$2,$B44,,AC$13,,,IF(Resultados!$C$9="Moeda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44" s="56" t="str">
        <f>IFERROR(IF(OR(AD$13="",AD$13&gt;$C$4),"",_xll.ECONOMATICA($C$2,$B44,,AD$13,,,IF(Resultados!$C$9="Moeda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44" s="57" t="str">
        <f>IFERROR(IF(OR(AE$13="",AE$13&gt;$C$4),"",_xll.ECONOMATICA($C$2,$B44,,AE$13,,,IF(Resultados!$C$9="Moeda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44" s="57" t="str">
        <f>IFERROR(IF(OR(AF$13="",AF$13&gt;$C$4),"",_xll.ECONOMATICA($C$2,$B44,,AF$13,,,IF(Resultados!$C$9="Moeda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44" s="111" t="str">
        <f>IFERROR(IF(OR(AG$13="",AG$13&gt;$C$4),"",_xll.ECONOMATICA($C$2,$B44,,AG$13,,,IF(Resultados!$C$9="Moeda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44" s="116" t="str">
        <f>IFERROR(IF(OR(AH$13="",AH$13&gt;$C$4),"",_xll.ECONOMATICA($C$2,$B44,,AH$13,,,IF(Resultados!$C$9="Moeda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44" s="56" t="str">
        <f>IFERROR(IF(OR(AI$13="",AI$13&gt;$C$4),"",_xll.ECONOMATICA($C$2,$B44,,AI$13,,,IF(Resultados!$C$9="Moeda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44" s="57" t="str">
        <f>IFERROR(IF(OR(AJ$13="",AJ$13&gt;$C$4),"",_xll.ECONOMATICA($C$2,$B44,,AJ$13,,,IF(Resultados!$C$9="Moeda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44" s="57" t="str">
        <f>IFERROR(IF(OR(AK$13="",AK$13&gt;$C$4),"",_xll.ECONOMATICA($C$2,$B44,,AK$13,,,IF(Resultados!$C$9="Moeda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44" s="111" t="str">
        <f>IFERROR(IF(OR(AL$13="",AL$13&gt;$C$4),"",_xll.ECONOMATICA($C$2,$B44,,AL$13,,,IF(Resultados!$C$9="Moeda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44" s="116" t="str">
        <f>IFERROR(IF(OR(AM$13="",AM$13&gt;$C$4),"",_xll.ECONOMATICA($C$2,$B44,,AM$13,,,IF(Resultados!$C$9="Moeda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44" s="56" t="str">
        <f>IFERROR(IF(OR(AN$13="",AN$13&gt;$C$4),"",_xll.ECONOMATICA($C$2,$B44,,AN$13,,,IF(Resultados!$C$9="Moeda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44" s="57" t="str">
        <f>IFERROR(IF(OR(AO$13="",AO$13&gt;$C$4),"",_xll.ECONOMATICA($C$2,$B44,,AO$13,,,IF(Resultados!$C$9="Moeda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44" s="57" t="str">
        <f>IFERROR(IF(OR(AP$13="",AP$13&gt;$C$4),"",_xll.ECONOMATICA($C$2,$B44,,AP$13,,,IF(Resultados!$C$9="Moeda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44" s="111" t="str">
        <f>IFERROR(IF(OR(AQ$13="",AQ$13&gt;$C$4),"",_xll.ECONOMATICA($C$2,$B44,,AQ$13,,,IF(Resultados!$C$9="Moeda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44" s="116" t="str">
        <f>IFERROR(IF(OR(AR$13="",AR$13&gt;$C$4),"",_xll.ECONOMATICA($C$2,$B44,,AR$13,,,IF(Resultados!$C$9="Moeda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44" s="56" t="str">
        <f>IFERROR(IF(OR(AS$13="",AS$13&gt;$C$4),"",_xll.ECONOMATICA($C$2,$B44,,AS$13,,,IF(Resultados!$C$9="Moeda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44" s="57" t="str">
        <f>IFERROR(IF(OR(AT$13="",AT$13&gt;$C$4),"",_xll.ECONOMATICA($C$2,$B44,,AT$13,,,IF(Resultados!$C$9="Moeda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44" s="57" t="str">
        <f>IFERROR(IF(OR(AU$13="",AU$13&gt;$C$4),"",_xll.ECONOMATICA($C$2,$B44,,AU$13,,,IF(Resultados!$C$9="Moeda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44" s="111" t="str">
        <f>IFERROR(IF(OR(AV$13="",AV$13&gt;$C$4),"",_xll.ECONOMATICA($C$2,$B44,,AV$13,,,IF(Resultados!$C$9="Moeda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44" s="116" t="str">
        <f>IFERROR(IF(OR(AW$13="",AW$13&gt;$C$4),"",_xll.ECONOMATICA($C$2,$B44,,AW$13,,,IF(Resultados!$C$9="Moeda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44" s="56" t="str">
        <f>IFERROR(IF(OR(AX$13="",AX$13&gt;$C$4),"",_xll.ECONOMATICA($C$2,$B44,,AX$13,,,IF(Resultados!$C$9="Moeda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44" s="57" t="str">
        <f>IFERROR(IF(OR(AY$13="",AY$13&gt;$C$4),"",_xll.ECONOMATICA($C$2,$B44,,AY$13,,,IF(Resultados!$C$9="Moeda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44" s="57" t="str">
        <f>IFERROR(IF(OR(AZ$13="",AZ$13&gt;$C$4),"",_xll.ECONOMATICA($C$2,$B44,,AZ$13,,,IF(Resultados!$C$9="Moeda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44" s="111" t="str">
        <f>IFERROR(IF(OR(BA$13="",BA$13&gt;$C$4),"",_xll.ECONOMATICA($C$2,$B44,,BA$13,,,IF(Resultados!$C$9="Moeda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44" s="120" t="str">
        <f>IFERROR(IF(OR(BB$13="",BB$13&gt;$C$4),"",_xll.ECONOMATICA($C$2,$B44,,BB$13,,,IF(Resultados!$C$9="Moeda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44" s="71"/>
    </row>
    <row r="45" spans="2:55" ht="15.6" hidden="1" outlineLevel="1" x14ac:dyDescent="0.3">
      <c r="B45" s="59" t="s">
        <v>50</v>
      </c>
      <c r="C45" s="60" t="s">
        <v>56</v>
      </c>
      <c r="D45" s="61" t="str">
        <f t="shared" si="1"/>
        <v>Milhares</v>
      </c>
      <c r="E45" s="62">
        <f>IFERROR(IF(OR(E$13="",E$13&gt;$C$4),"",_xll.ECONOMATICA($C$2,$B45,,E$13,,,IF(Resultados!$C$9="Moeda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431379000</v>
      </c>
      <c r="F45" s="63">
        <f>IFERROR(IF(OR(F$13="",F$13&gt;$C$4),"",_xll.ECONOMATICA($C$2,$B45,,F$13,,,IF(Resultados!$C$9="Moeda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420745000</v>
      </c>
      <c r="G45" s="63">
        <f>IFERROR(IF(OR(G$13="",G$13&gt;$C$4),"",_xll.ECONOMATICA($C$2,$B45,,G$13,,,IF(Resultados!$C$9="Moeda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437662000</v>
      </c>
      <c r="H45" s="110">
        <f>IFERROR(IF(OR(H$13="",H$13&gt;$C$4),"",_xll.ECONOMATICA($C$2,$B45,,H$13,,,IF(Resultados!$C$9="Moeda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448593000</v>
      </c>
      <c r="I45" s="115">
        <f>IFERROR(IF(OR(I$13="",I$13&gt;$C$4),"",_xll.ECONOMATICA($C$2,$B45,,I$13,,,IF(Resultados!$C$9="Moeda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448593000</v>
      </c>
      <c r="J45" s="62">
        <f>IFERROR(IF(OR(J$13="",J$13&gt;$C$4),"",_xll.ECONOMATICA($C$2,$B45,,J$13,,,IF(Resultados!$C$9="Moeda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446722000</v>
      </c>
      <c r="K45" s="63">
        <f>IFERROR(IF(OR(K$13="",K$13&gt;$C$4),"",_xll.ECONOMATICA($C$2,$B45,,K$13,,,IF(Resultados!$C$9="Moeda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466579000</v>
      </c>
      <c r="L45" s="63">
        <f>IFERROR(IF(OR(L$13="",L$13&gt;$C$4),"",_xll.ECONOMATICA($C$2,$B45,,L$13,,,IF(Resultados!$C$9="Moeda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483435000</v>
      </c>
      <c r="M45" s="110">
        <f>IFERROR(IF(OR(M$13="",M$13&gt;$C$4),"",_xll.ECONOMATICA($C$2,$B45,,M$13,,,IF(Resultados!$C$9="Moeda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504620000</v>
      </c>
      <c r="N45" s="115">
        <f>IFERROR(IF(OR(N$13="",N$13&gt;$C$4),"",_xll.ECONOMATICA($C$2,$B45,,N$13,,,IF(Resultados!$C$9="Moeda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504620000</v>
      </c>
      <c r="O45" s="62">
        <f>IFERROR(IF(OR(O$13="",O$13&gt;$C$4),"",_xll.ECONOMATICA($C$2,$B45,,O$13,,,IF(Resultados!$C$9="Moeda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503494000</v>
      </c>
      <c r="P45" s="63">
        <f>IFERROR(IF(OR(P$13="",P$13&gt;$C$4),"",_xll.ECONOMATICA($C$2,$B45,,P$13,,,IF(Resultados!$C$9="Moeda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504676000</v>
      </c>
      <c r="Q45" s="63" t="str">
        <f>IFERROR(IF(OR(Q$13="",Q$13&gt;$C$4),"",_xll.ECONOMATICA($C$2,$B45,,Q$13,,,IF(Resultados!$C$9="Moeda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45" s="110" t="str">
        <f>IFERROR(IF(OR(R$13="",R$13&gt;$C$4),"",_xll.ECONOMATICA($C$2,$B45,,R$13,,,IF(Resultados!$C$9="Moeda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45" s="115" t="str">
        <f>IFERROR(IF(OR(S$13="",S$13&gt;$C$4),"",_xll.ECONOMATICA($C$2,$B45,,S$13,,,IF(Resultados!$C$9="Moeda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45" s="62" t="str">
        <f>IFERROR(IF(OR(T$13="",T$13&gt;$C$4),"",_xll.ECONOMATICA($C$2,$B45,,T$13,,,IF(Resultados!$C$9="Moeda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45" s="63" t="str">
        <f>IFERROR(IF(OR(U$13="",U$13&gt;$C$4),"",_xll.ECONOMATICA($C$2,$B45,,U$13,,,IF(Resultados!$C$9="Moeda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45" s="63" t="str">
        <f>IFERROR(IF(OR(V$13="",V$13&gt;$C$4),"",_xll.ECONOMATICA($C$2,$B45,,V$13,,,IF(Resultados!$C$9="Moeda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45" s="110" t="str">
        <f>IFERROR(IF(OR(W$13="",W$13&gt;$C$4),"",_xll.ECONOMATICA($C$2,$B45,,W$13,,,IF(Resultados!$C$9="Moeda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45" s="115" t="str">
        <f>IFERROR(IF(OR(X$13="",X$13&gt;$C$4),"",_xll.ECONOMATICA($C$2,$B45,,X$13,,,IF(Resultados!$C$9="Moeda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45" s="62" t="str">
        <f>IFERROR(IF(OR(Y$13="",Y$13&gt;$C$4),"",_xll.ECONOMATICA($C$2,$B45,,Y$13,,,IF(Resultados!$C$9="Moeda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45" s="63" t="str">
        <f>IFERROR(IF(OR(Z$13="",Z$13&gt;$C$4),"",_xll.ECONOMATICA($C$2,$B45,,Z$13,,,IF(Resultados!$C$9="Moeda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45" s="63" t="str">
        <f>IFERROR(IF(OR(AA$13="",AA$13&gt;$C$4),"",_xll.ECONOMATICA($C$2,$B45,,AA$13,,,IF(Resultados!$C$9="Moeda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45" s="110" t="str">
        <f>IFERROR(IF(OR(AB$13="",AB$13&gt;$C$4),"",_xll.ECONOMATICA($C$2,$B45,,AB$13,,,IF(Resultados!$C$9="Moeda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45" s="115" t="str">
        <f>IFERROR(IF(OR(AC$13="",AC$13&gt;$C$4),"",_xll.ECONOMATICA($C$2,$B45,,AC$13,,,IF(Resultados!$C$9="Moeda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45" s="62" t="str">
        <f>IFERROR(IF(OR(AD$13="",AD$13&gt;$C$4),"",_xll.ECONOMATICA($C$2,$B45,,AD$13,,,IF(Resultados!$C$9="Moeda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45" s="63" t="str">
        <f>IFERROR(IF(OR(AE$13="",AE$13&gt;$C$4),"",_xll.ECONOMATICA($C$2,$B45,,AE$13,,,IF(Resultados!$C$9="Moeda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45" s="63" t="str">
        <f>IFERROR(IF(OR(AF$13="",AF$13&gt;$C$4),"",_xll.ECONOMATICA($C$2,$B45,,AF$13,,,IF(Resultados!$C$9="Moeda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45" s="110" t="str">
        <f>IFERROR(IF(OR(AG$13="",AG$13&gt;$C$4),"",_xll.ECONOMATICA($C$2,$B45,,AG$13,,,IF(Resultados!$C$9="Moeda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45" s="115" t="str">
        <f>IFERROR(IF(OR(AH$13="",AH$13&gt;$C$4),"",_xll.ECONOMATICA($C$2,$B45,,AH$13,,,IF(Resultados!$C$9="Moeda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45" s="62" t="str">
        <f>IFERROR(IF(OR(AI$13="",AI$13&gt;$C$4),"",_xll.ECONOMATICA($C$2,$B45,,AI$13,,,IF(Resultados!$C$9="Moeda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45" s="63" t="str">
        <f>IFERROR(IF(OR(AJ$13="",AJ$13&gt;$C$4),"",_xll.ECONOMATICA($C$2,$B45,,AJ$13,,,IF(Resultados!$C$9="Moeda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45" s="63" t="str">
        <f>IFERROR(IF(OR(AK$13="",AK$13&gt;$C$4),"",_xll.ECONOMATICA($C$2,$B45,,AK$13,,,IF(Resultados!$C$9="Moeda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45" s="110" t="str">
        <f>IFERROR(IF(OR(AL$13="",AL$13&gt;$C$4),"",_xll.ECONOMATICA($C$2,$B45,,AL$13,,,IF(Resultados!$C$9="Moeda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45" s="115" t="str">
        <f>IFERROR(IF(OR(AM$13="",AM$13&gt;$C$4),"",_xll.ECONOMATICA($C$2,$B45,,AM$13,,,IF(Resultados!$C$9="Moeda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45" s="62" t="str">
        <f>IFERROR(IF(OR(AN$13="",AN$13&gt;$C$4),"",_xll.ECONOMATICA($C$2,$B45,,AN$13,,,IF(Resultados!$C$9="Moeda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45" s="63" t="str">
        <f>IFERROR(IF(OR(AO$13="",AO$13&gt;$C$4),"",_xll.ECONOMATICA($C$2,$B45,,AO$13,,,IF(Resultados!$C$9="Moeda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45" s="63" t="str">
        <f>IFERROR(IF(OR(AP$13="",AP$13&gt;$C$4),"",_xll.ECONOMATICA($C$2,$B45,,AP$13,,,IF(Resultados!$C$9="Moeda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45" s="110" t="str">
        <f>IFERROR(IF(OR(AQ$13="",AQ$13&gt;$C$4),"",_xll.ECONOMATICA($C$2,$B45,,AQ$13,,,IF(Resultados!$C$9="Moeda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45" s="115" t="str">
        <f>IFERROR(IF(OR(AR$13="",AR$13&gt;$C$4),"",_xll.ECONOMATICA($C$2,$B45,,AR$13,,,IF(Resultados!$C$9="Moeda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45" s="62" t="str">
        <f>IFERROR(IF(OR(AS$13="",AS$13&gt;$C$4),"",_xll.ECONOMATICA($C$2,$B45,,AS$13,,,IF(Resultados!$C$9="Moeda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45" s="63" t="str">
        <f>IFERROR(IF(OR(AT$13="",AT$13&gt;$C$4),"",_xll.ECONOMATICA($C$2,$B45,,AT$13,,,IF(Resultados!$C$9="Moeda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45" s="63" t="str">
        <f>IFERROR(IF(OR(AU$13="",AU$13&gt;$C$4),"",_xll.ECONOMATICA($C$2,$B45,,AU$13,,,IF(Resultados!$C$9="Moeda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45" s="110" t="str">
        <f>IFERROR(IF(OR(AV$13="",AV$13&gt;$C$4),"",_xll.ECONOMATICA($C$2,$B45,,AV$13,,,IF(Resultados!$C$9="Moeda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45" s="115" t="str">
        <f>IFERROR(IF(OR(AW$13="",AW$13&gt;$C$4),"",_xll.ECONOMATICA($C$2,$B45,,AW$13,,,IF(Resultados!$C$9="Moeda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45" s="62" t="str">
        <f>IFERROR(IF(OR(AX$13="",AX$13&gt;$C$4),"",_xll.ECONOMATICA($C$2,$B45,,AX$13,,,IF(Resultados!$C$9="Moeda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45" s="63" t="str">
        <f>IFERROR(IF(OR(AY$13="",AY$13&gt;$C$4),"",_xll.ECONOMATICA($C$2,$B45,,AY$13,,,IF(Resultados!$C$9="Moeda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45" s="63" t="str">
        <f>IFERROR(IF(OR(AZ$13="",AZ$13&gt;$C$4),"",_xll.ECONOMATICA($C$2,$B45,,AZ$13,,,IF(Resultados!$C$9="Moeda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45" s="110" t="str">
        <f>IFERROR(IF(OR(BA$13="",BA$13&gt;$C$4),"",_xll.ECONOMATICA($C$2,$B45,,BA$13,,,IF(Resultados!$C$9="Moeda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45" s="119" t="str">
        <f>IFERROR(IF(OR(BB$13="",BB$13&gt;$C$4),"",_xll.ECONOMATICA($C$2,$B45,,BB$13,,,IF(Resultados!$C$9="Moeda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45" s="71"/>
    </row>
    <row r="46" spans="2:55" ht="15.6" hidden="1" outlineLevel="2" x14ac:dyDescent="0.3">
      <c r="B46" s="51" t="s">
        <v>51</v>
      </c>
      <c r="C46" s="52" t="s">
        <v>57</v>
      </c>
      <c r="D46" s="53" t="str">
        <f t="shared" si="1"/>
        <v>Milhares</v>
      </c>
      <c r="E46" s="56">
        <f>IFERROR(IF(OR(E$13="",E$13&gt;$C$4),"",_xll.ECONOMATICA($C$2,$B46,,E$13,,,IF(Resultados!$C$9="Moeda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234100000</v>
      </c>
      <c r="F46" s="57">
        <f>IFERROR(IF(OR(F$13="",F$13&gt;$C$4),"",_xll.ECONOMATICA($C$2,$B46,,F$13,,,IF(Resultados!$C$9="Moeda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231714000</v>
      </c>
      <c r="G46" s="57">
        <f>IFERROR(IF(OR(G$13="",G$13&gt;$C$4),"",_xll.ECONOMATICA($C$2,$B46,,G$13,,,IF(Resultados!$C$9="Moeda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246675000</v>
      </c>
      <c r="H46" s="112">
        <f>IFERROR(IF(OR(H$13="",H$13&gt;$C$4),"",_xll.ECONOMATICA($C$2,$B46,,H$13,,,IF(Resultados!$C$9="Moeda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233053000</v>
      </c>
      <c r="I46" s="116">
        <f>IFERROR(IF(OR(I$13="",I$13&gt;$C$4),"",_xll.ECONOMATICA($C$2,$B46,,I$13,,,IF(Resultados!$C$9="Moeda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233053000</v>
      </c>
      <c r="J46" s="56">
        <f>IFERROR(IF(OR(J$13="",J$13&gt;$C$4),"",_xll.ECONOMATICA($C$2,$B46,,J$13,,,IF(Resultados!$C$9="Moeda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221548000</v>
      </c>
      <c r="K46" s="57">
        <f>IFERROR(IF(OR(K$13="",K$13&gt;$C$4),"",_xll.ECONOMATICA($C$2,$B46,,K$13,,,IF(Resultados!$C$9="Moeda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229557000</v>
      </c>
      <c r="L46" s="57">
        <f>IFERROR(IF(OR(L$13="",L$13&gt;$C$4),"",_xll.ECONOMATICA($C$2,$B46,,L$13,,,IF(Resultados!$C$9="Moeda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250312000</v>
      </c>
      <c r="M46" s="112">
        <f>IFERROR(IF(OR(M$13="",M$13&gt;$C$4),"",_xll.ECONOMATICA($C$2,$B46,,M$13,,,IF(Resultados!$C$9="Moeda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247281000</v>
      </c>
      <c r="N46" s="116">
        <f>IFERROR(IF(OR(N$13="",N$13&gt;$C$4),"",_xll.ECONOMATICA($C$2,$B46,,N$13,,,IF(Resultados!$C$9="Moeda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247281000</v>
      </c>
      <c r="O46" s="56">
        <f>IFERROR(IF(OR(O$13="",O$13&gt;$C$4),"",_xll.ECONOMATICA($C$2,$B46,,O$13,,,IF(Resultados!$C$9="Moeda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247157000</v>
      </c>
      <c r="P46" s="57">
        <f>IFERROR(IF(OR(P$13="",P$13&gt;$C$4),"",_xll.ECONOMATICA($C$2,$B46,,P$13,,,IF(Resultados!$C$9="Moeda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264470000</v>
      </c>
      <c r="Q46" s="57" t="str">
        <f>IFERROR(IF(OR(Q$13="",Q$13&gt;$C$4),"",_xll.ECONOMATICA($C$2,$B46,,Q$13,,,IF(Resultados!$C$9="Moeda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46" s="112" t="str">
        <f>IFERROR(IF(OR(R$13="",R$13&gt;$C$4),"",_xll.ECONOMATICA($C$2,$B46,,R$13,,,IF(Resultados!$C$9="Moeda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46" s="116" t="str">
        <f>IFERROR(IF(OR(S$13="",S$13&gt;$C$4),"",_xll.ECONOMATICA($C$2,$B46,,S$13,,,IF(Resultados!$C$9="Moeda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46" s="56" t="str">
        <f>IFERROR(IF(OR(T$13="",T$13&gt;$C$4),"",_xll.ECONOMATICA($C$2,$B46,,T$13,,,IF(Resultados!$C$9="Moeda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46" s="57" t="str">
        <f>IFERROR(IF(OR(U$13="",U$13&gt;$C$4),"",_xll.ECONOMATICA($C$2,$B46,,U$13,,,IF(Resultados!$C$9="Moeda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46" s="57" t="str">
        <f>IFERROR(IF(OR(V$13="",V$13&gt;$C$4),"",_xll.ECONOMATICA($C$2,$B46,,V$13,,,IF(Resultados!$C$9="Moeda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46" s="112" t="str">
        <f>IFERROR(IF(OR(W$13="",W$13&gt;$C$4),"",_xll.ECONOMATICA($C$2,$B46,,W$13,,,IF(Resultados!$C$9="Moeda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46" s="116" t="str">
        <f>IFERROR(IF(OR(X$13="",X$13&gt;$C$4),"",_xll.ECONOMATICA($C$2,$B46,,X$13,,,IF(Resultados!$C$9="Moeda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46" s="56" t="str">
        <f>IFERROR(IF(OR(Y$13="",Y$13&gt;$C$4),"",_xll.ECONOMATICA($C$2,$B46,,Y$13,,,IF(Resultados!$C$9="Moeda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46" s="57" t="str">
        <f>IFERROR(IF(OR(Z$13="",Z$13&gt;$C$4),"",_xll.ECONOMATICA($C$2,$B46,,Z$13,,,IF(Resultados!$C$9="Moeda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46" s="57" t="str">
        <f>IFERROR(IF(OR(AA$13="",AA$13&gt;$C$4),"",_xll.ECONOMATICA($C$2,$B46,,AA$13,,,IF(Resultados!$C$9="Moeda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46" s="112" t="str">
        <f>IFERROR(IF(OR(AB$13="",AB$13&gt;$C$4),"",_xll.ECONOMATICA($C$2,$B46,,AB$13,,,IF(Resultados!$C$9="Moeda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46" s="116" t="str">
        <f>IFERROR(IF(OR(AC$13="",AC$13&gt;$C$4),"",_xll.ECONOMATICA($C$2,$B46,,AC$13,,,IF(Resultados!$C$9="Moeda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46" s="56" t="str">
        <f>IFERROR(IF(OR(AD$13="",AD$13&gt;$C$4),"",_xll.ECONOMATICA($C$2,$B46,,AD$13,,,IF(Resultados!$C$9="Moeda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46" s="57" t="str">
        <f>IFERROR(IF(OR(AE$13="",AE$13&gt;$C$4),"",_xll.ECONOMATICA($C$2,$B46,,AE$13,,,IF(Resultados!$C$9="Moeda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46" s="57" t="str">
        <f>IFERROR(IF(OR(AF$13="",AF$13&gt;$C$4),"",_xll.ECONOMATICA($C$2,$B46,,AF$13,,,IF(Resultados!$C$9="Moeda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46" s="112" t="str">
        <f>IFERROR(IF(OR(AG$13="",AG$13&gt;$C$4),"",_xll.ECONOMATICA($C$2,$B46,,AG$13,,,IF(Resultados!$C$9="Moeda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46" s="116" t="str">
        <f>IFERROR(IF(OR(AH$13="",AH$13&gt;$C$4),"",_xll.ECONOMATICA($C$2,$B46,,AH$13,,,IF(Resultados!$C$9="Moeda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46" s="56" t="str">
        <f>IFERROR(IF(OR(AI$13="",AI$13&gt;$C$4),"",_xll.ECONOMATICA($C$2,$B46,,AI$13,,,IF(Resultados!$C$9="Moeda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46" s="57" t="str">
        <f>IFERROR(IF(OR(AJ$13="",AJ$13&gt;$C$4),"",_xll.ECONOMATICA($C$2,$B46,,AJ$13,,,IF(Resultados!$C$9="Moeda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46" s="57" t="str">
        <f>IFERROR(IF(OR(AK$13="",AK$13&gt;$C$4),"",_xll.ECONOMATICA($C$2,$B46,,AK$13,,,IF(Resultados!$C$9="Moeda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46" s="112" t="str">
        <f>IFERROR(IF(OR(AL$13="",AL$13&gt;$C$4),"",_xll.ECONOMATICA($C$2,$B46,,AL$13,,,IF(Resultados!$C$9="Moeda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46" s="116" t="str">
        <f>IFERROR(IF(OR(AM$13="",AM$13&gt;$C$4),"",_xll.ECONOMATICA($C$2,$B46,,AM$13,,,IF(Resultados!$C$9="Moeda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46" s="56" t="str">
        <f>IFERROR(IF(OR(AN$13="",AN$13&gt;$C$4),"",_xll.ECONOMATICA($C$2,$B46,,AN$13,,,IF(Resultados!$C$9="Moeda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46" s="57" t="str">
        <f>IFERROR(IF(OR(AO$13="",AO$13&gt;$C$4),"",_xll.ECONOMATICA($C$2,$B46,,AO$13,,,IF(Resultados!$C$9="Moeda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46" s="57" t="str">
        <f>IFERROR(IF(OR(AP$13="",AP$13&gt;$C$4),"",_xll.ECONOMATICA($C$2,$B46,,AP$13,,,IF(Resultados!$C$9="Moeda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46" s="112" t="str">
        <f>IFERROR(IF(OR(AQ$13="",AQ$13&gt;$C$4),"",_xll.ECONOMATICA($C$2,$B46,,AQ$13,,,IF(Resultados!$C$9="Moeda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46" s="116" t="str">
        <f>IFERROR(IF(OR(AR$13="",AR$13&gt;$C$4),"",_xll.ECONOMATICA($C$2,$B46,,AR$13,,,IF(Resultados!$C$9="Moeda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46" s="56" t="str">
        <f>IFERROR(IF(OR(AS$13="",AS$13&gt;$C$4),"",_xll.ECONOMATICA($C$2,$B46,,AS$13,,,IF(Resultados!$C$9="Moeda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46" s="57" t="str">
        <f>IFERROR(IF(OR(AT$13="",AT$13&gt;$C$4),"",_xll.ECONOMATICA($C$2,$B46,,AT$13,,,IF(Resultados!$C$9="Moeda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46" s="57" t="str">
        <f>IFERROR(IF(OR(AU$13="",AU$13&gt;$C$4),"",_xll.ECONOMATICA($C$2,$B46,,AU$13,,,IF(Resultados!$C$9="Moeda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46" s="112" t="str">
        <f>IFERROR(IF(OR(AV$13="",AV$13&gt;$C$4),"",_xll.ECONOMATICA($C$2,$B46,,AV$13,,,IF(Resultados!$C$9="Moeda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46" s="116" t="str">
        <f>IFERROR(IF(OR(AW$13="",AW$13&gt;$C$4),"",_xll.ECONOMATICA($C$2,$B46,,AW$13,,,IF(Resultados!$C$9="Moeda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46" s="56" t="str">
        <f>IFERROR(IF(OR(AX$13="",AX$13&gt;$C$4),"",_xll.ECONOMATICA($C$2,$B46,,AX$13,,,IF(Resultados!$C$9="Moeda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46" s="57" t="str">
        <f>IFERROR(IF(OR(AY$13="",AY$13&gt;$C$4),"",_xll.ECONOMATICA($C$2,$B46,,AY$13,,,IF(Resultados!$C$9="Moeda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46" s="57" t="str">
        <f>IFERROR(IF(OR(AZ$13="",AZ$13&gt;$C$4),"",_xll.ECONOMATICA($C$2,$B46,,AZ$13,,,IF(Resultados!$C$9="Moeda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46" s="112" t="str">
        <f>IFERROR(IF(OR(BA$13="",BA$13&gt;$C$4),"",_xll.ECONOMATICA($C$2,$B46,,BA$13,,,IF(Resultados!$C$9="Moeda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46" s="120" t="str">
        <f>IFERROR(IF(OR(BB$13="",BB$13&gt;$C$4),"",_xll.ECONOMATICA($C$2,$B46,,BB$13,,,IF(Resultados!$C$9="Moeda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46" s="71"/>
    </row>
    <row r="47" spans="2:55" ht="15.6" hidden="1" outlineLevel="2" x14ac:dyDescent="0.3">
      <c r="B47" s="59" t="s">
        <v>52</v>
      </c>
      <c r="C47" s="60" t="s">
        <v>58</v>
      </c>
      <c r="D47" s="61" t="str">
        <f t="shared" si="1"/>
        <v>Milhares</v>
      </c>
      <c r="E47" s="62">
        <f>IFERROR(IF(OR(E$13="",E$13&gt;$C$4),"",_xll.ECONOMATICA($C$2,$B47,,E$13,,,IF(Resultados!$C$9="Moeda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43185000</v>
      </c>
      <c r="F47" s="63">
        <f>IFERROR(IF(OR(F$13="",F$13&gt;$C$4),"",_xll.ECONOMATICA($C$2,$B47,,F$13,,,IF(Resultados!$C$9="Moeda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36115000</v>
      </c>
      <c r="G47" s="63">
        <f>IFERROR(IF(OR(G$13="",G$13&gt;$C$4),"",_xll.ECONOMATICA($C$2,$B47,,G$13,,,IF(Resultados!$C$9="Moeda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35472000</v>
      </c>
      <c r="H47" s="110">
        <f>IFERROR(IF(OR(H$13="",H$13&gt;$C$4),"",_xll.ECONOMATICA($C$2,$B47,,H$13,,,IF(Resultados!$C$9="Moeda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35220000</v>
      </c>
      <c r="I47" s="115">
        <f>IFERROR(IF(OR(I$13="",I$13&gt;$C$4),"",_xll.ECONOMATICA($C$2,$B47,,I$13,,,IF(Resultados!$C$9="Moeda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35220000</v>
      </c>
      <c r="J47" s="62">
        <f>IFERROR(IF(OR(J$13="",J$13&gt;$C$4),"",_xll.ECONOMATICA($C$2,$B47,,J$13,,,IF(Resultados!$C$9="Moeda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42576000</v>
      </c>
      <c r="K47" s="63">
        <f>IFERROR(IF(OR(K$13="",K$13&gt;$C$4),"",_xll.ECONOMATICA($C$2,$B47,,K$13,,,IF(Resultados!$C$9="Moeda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53491000</v>
      </c>
      <c r="L47" s="63">
        <f>IFERROR(IF(OR(L$13="",L$13&gt;$C$4),"",_xll.ECONOMATICA($C$2,$B47,,L$13,,,IF(Resultados!$C$9="Moeda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50932000</v>
      </c>
      <c r="M47" s="110">
        <f>IFERROR(IF(OR(M$13="",M$13&gt;$C$4),"",_xll.ECONOMATICA($C$2,$B47,,M$13,,,IF(Resultados!$C$9="Moeda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52820000</v>
      </c>
      <c r="N47" s="115">
        <f>IFERROR(IF(OR(N$13="",N$13&gt;$C$4),"",_xll.ECONOMATICA($C$2,$B47,,N$13,,,IF(Resultados!$C$9="Moeda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52820000</v>
      </c>
      <c r="O47" s="62">
        <f>IFERROR(IF(OR(O$13="",O$13&gt;$C$4),"",_xll.ECONOMATICA($C$2,$B47,,O$13,,,IF(Resultados!$C$9="Moeda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50160000</v>
      </c>
      <c r="P47" s="63">
        <f>IFERROR(IF(OR(P$13="",P$13&gt;$C$4),"",_xll.ECONOMATICA($C$2,$B47,,P$13,,,IF(Resultados!$C$9="Moeda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33778000</v>
      </c>
      <c r="Q47" s="63" t="str">
        <f>IFERROR(IF(OR(Q$13="",Q$13&gt;$C$4),"",_xll.ECONOMATICA($C$2,$B47,,Q$13,,,IF(Resultados!$C$9="Moeda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47" s="110" t="str">
        <f>IFERROR(IF(OR(R$13="",R$13&gt;$C$4),"",_xll.ECONOMATICA($C$2,$B47,,R$13,,,IF(Resultados!$C$9="Moeda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47" s="115" t="str">
        <f>IFERROR(IF(OR(S$13="",S$13&gt;$C$4),"",_xll.ECONOMATICA($C$2,$B47,,S$13,,,IF(Resultados!$C$9="Moeda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47" s="62" t="str">
        <f>IFERROR(IF(OR(T$13="",T$13&gt;$C$4),"",_xll.ECONOMATICA($C$2,$B47,,T$13,,,IF(Resultados!$C$9="Moeda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47" s="63" t="str">
        <f>IFERROR(IF(OR(U$13="",U$13&gt;$C$4),"",_xll.ECONOMATICA($C$2,$B47,,U$13,,,IF(Resultados!$C$9="Moeda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47" s="63" t="str">
        <f>IFERROR(IF(OR(V$13="",V$13&gt;$C$4),"",_xll.ECONOMATICA($C$2,$B47,,V$13,,,IF(Resultados!$C$9="Moeda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47" s="110" t="str">
        <f>IFERROR(IF(OR(W$13="",W$13&gt;$C$4),"",_xll.ECONOMATICA($C$2,$B47,,W$13,,,IF(Resultados!$C$9="Moeda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47" s="115" t="str">
        <f>IFERROR(IF(OR(X$13="",X$13&gt;$C$4),"",_xll.ECONOMATICA($C$2,$B47,,X$13,,,IF(Resultados!$C$9="Moeda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47" s="62" t="str">
        <f>IFERROR(IF(OR(Y$13="",Y$13&gt;$C$4),"",_xll.ECONOMATICA($C$2,$B47,,Y$13,,,IF(Resultados!$C$9="Moeda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47" s="63" t="str">
        <f>IFERROR(IF(OR(Z$13="",Z$13&gt;$C$4),"",_xll.ECONOMATICA($C$2,$B47,,Z$13,,,IF(Resultados!$C$9="Moeda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47" s="63" t="str">
        <f>IFERROR(IF(OR(AA$13="",AA$13&gt;$C$4),"",_xll.ECONOMATICA($C$2,$B47,,AA$13,,,IF(Resultados!$C$9="Moeda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47" s="110" t="str">
        <f>IFERROR(IF(OR(AB$13="",AB$13&gt;$C$4),"",_xll.ECONOMATICA($C$2,$B47,,AB$13,,,IF(Resultados!$C$9="Moeda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47" s="115" t="str">
        <f>IFERROR(IF(OR(AC$13="",AC$13&gt;$C$4),"",_xll.ECONOMATICA($C$2,$B47,,AC$13,,,IF(Resultados!$C$9="Moeda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47" s="62" t="str">
        <f>IFERROR(IF(OR(AD$13="",AD$13&gt;$C$4),"",_xll.ECONOMATICA($C$2,$B47,,AD$13,,,IF(Resultados!$C$9="Moeda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47" s="63" t="str">
        <f>IFERROR(IF(OR(AE$13="",AE$13&gt;$C$4),"",_xll.ECONOMATICA($C$2,$B47,,AE$13,,,IF(Resultados!$C$9="Moeda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47" s="63" t="str">
        <f>IFERROR(IF(OR(AF$13="",AF$13&gt;$C$4),"",_xll.ECONOMATICA($C$2,$B47,,AF$13,,,IF(Resultados!$C$9="Moeda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47" s="110" t="str">
        <f>IFERROR(IF(OR(AG$13="",AG$13&gt;$C$4),"",_xll.ECONOMATICA($C$2,$B47,,AG$13,,,IF(Resultados!$C$9="Moeda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47" s="115" t="str">
        <f>IFERROR(IF(OR(AH$13="",AH$13&gt;$C$4),"",_xll.ECONOMATICA($C$2,$B47,,AH$13,,,IF(Resultados!$C$9="Moeda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47" s="62" t="str">
        <f>IFERROR(IF(OR(AI$13="",AI$13&gt;$C$4),"",_xll.ECONOMATICA($C$2,$B47,,AI$13,,,IF(Resultados!$C$9="Moeda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47" s="63" t="str">
        <f>IFERROR(IF(OR(AJ$13="",AJ$13&gt;$C$4),"",_xll.ECONOMATICA($C$2,$B47,,AJ$13,,,IF(Resultados!$C$9="Moeda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47" s="63" t="str">
        <f>IFERROR(IF(OR(AK$13="",AK$13&gt;$C$4),"",_xll.ECONOMATICA($C$2,$B47,,AK$13,,,IF(Resultados!$C$9="Moeda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47" s="110" t="str">
        <f>IFERROR(IF(OR(AL$13="",AL$13&gt;$C$4),"",_xll.ECONOMATICA($C$2,$B47,,AL$13,,,IF(Resultados!$C$9="Moeda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47" s="115" t="str">
        <f>IFERROR(IF(OR(AM$13="",AM$13&gt;$C$4),"",_xll.ECONOMATICA($C$2,$B47,,AM$13,,,IF(Resultados!$C$9="Moeda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47" s="62" t="str">
        <f>IFERROR(IF(OR(AN$13="",AN$13&gt;$C$4),"",_xll.ECONOMATICA($C$2,$B47,,AN$13,,,IF(Resultados!$C$9="Moeda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47" s="63" t="str">
        <f>IFERROR(IF(OR(AO$13="",AO$13&gt;$C$4),"",_xll.ECONOMATICA($C$2,$B47,,AO$13,,,IF(Resultados!$C$9="Moeda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47" s="63" t="str">
        <f>IFERROR(IF(OR(AP$13="",AP$13&gt;$C$4),"",_xll.ECONOMATICA($C$2,$B47,,AP$13,,,IF(Resultados!$C$9="Moeda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47" s="110" t="str">
        <f>IFERROR(IF(OR(AQ$13="",AQ$13&gt;$C$4),"",_xll.ECONOMATICA($C$2,$B47,,AQ$13,,,IF(Resultados!$C$9="Moeda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47" s="115" t="str">
        <f>IFERROR(IF(OR(AR$13="",AR$13&gt;$C$4),"",_xll.ECONOMATICA($C$2,$B47,,AR$13,,,IF(Resultados!$C$9="Moeda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47" s="62" t="str">
        <f>IFERROR(IF(OR(AS$13="",AS$13&gt;$C$4),"",_xll.ECONOMATICA($C$2,$B47,,AS$13,,,IF(Resultados!$C$9="Moeda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47" s="63" t="str">
        <f>IFERROR(IF(OR(AT$13="",AT$13&gt;$C$4),"",_xll.ECONOMATICA($C$2,$B47,,AT$13,,,IF(Resultados!$C$9="Moeda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47" s="63" t="str">
        <f>IFERROR(IF(OR(AU$13="",AU$13&gt;$C$4),"",_xll.ECONOMATICA($C$2,$B47,,AU$13,,,IF(Resultados!$C$9="Moeda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47" s="110" t="str">
        <f>IFERROR(IF(OR(AV$13="",AV$13&gt;$C$4),"",_xll.ECONOMATICA($C$2,$B47,,AV$13,,,IF(Resultados!$C$9="Moeda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47" s="115" t="str">
        <f>IFERROR(IF(OR(AW$13="",AW$13&gt;$C$4),"",_xll.ECONOMATICA($C$2,$B47,,AW$13,,,IF(Resultados!$C$9="Moeda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47" s="62" t="str">
        <f>IFERROR(IF(OR(AX$13="",AX$13&gt;$C$4),"",_xll.ECONOMATICA($C$2,$B47,,AX$13,,,IF(Resultados!$C$9="Moeda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47" s="63" t="str">
        <f>IFERROR(IF(OR(AY$13="",AY$13&gt;$C$4),"",_xll.ECONOMATICA($C$2,$B47,,AY$13,,,IF(Resultados!$C$9="Moeda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47" s="63" t="str">
        <f>IFERROR(IF(OR(AZ$13="",AZ$13&gt;$C$4),"",_xll.ECONOMATICA($C$2,$B47,,AZ$13,,,IF(Resultados!$C$9="Moeda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47" s="110" t="str">
        <f>IFERROR(IF(OR(BA$13="",BA$13&gt;$C$4),"",_xll.ECONOMATICA($C$2,$B47,,BA$13,,,IF(Resultados!$C$9="Moeda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47" s="119" t="str">
        <f>IFERROR(IF(OR(BB$13="",BB$13&gt;$C$4),"",_xll.ECONOMATICA($C$2,$B47,,BB$13,,,IF(Resultados!$C$9="Moeda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47" s="71"/>
    </row>
    <row r="48" spans="2:55" ht="15.6" hidden="1" outlineLevel="2" x14ac:dyDescent="0.3">
      <c r="B48" s="51" t="s">
        <v>53</v>
      </c>
      <c r="C48" s="52" t="s">
        <v>59</v>
      </c>
      <c r="D48" s="53" t="str">
        <f t="shared" si="1"/>
        <v>Milhares</v>
      </c>
      <c r="E48" s="56">
        <f>IFERROR(IF(OR(E$13="",E$13&gt;$C$4),"",_xll.ECONOMATICA($C$2,$B48,,E$13,,,IF(Resultados!$C$9="Moeda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152448000</v>
      </c>
      <c r="F48" s="57">
        <f>IFERROR(IF(OR(F$13="",F$13&gt;$C$4),"",_xll.ECONOMATICA($C$2,$B48,,F$13,,,IF(Resultados!$C$9="Moeda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151290000</v>
      </c>
      <c r="G48" s="57">
        <f>IFERROR(IF(OR(G$13="",G$13&gt;$C$4),"",_xll.ECONOMATICA($C$2,$B48,,G$13,,,IF(Resultados!$C$9="Moeda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153911000</v>
      </c>
      <c r="H48" s="111">
        <f>IFERROR(IF(OR(H$13="",H$13&gt;$C$4),"",_xll.ECONOMATICA($C$2,$B48,,H$13,,,IF(Resultados!$C$9="Moeda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178742000</v>
      </c>
      <c r="I48" s="116">
        <f>IFERROR(IF(OR(I$13="",I$13&gt;$C$4),"",_xll.ECONOMATICA($C$2,$B48,,I$13,,,IF(Resultados!$C$9="Moeda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178742000</v>
      </c>
      <c r="J48" s="56">
        <f>IFERROR(IF(OR(J$13="",J$13&gt;$C$4),"",_xll.ECONOMATICA($C$2,$B48,,J$13,,,IF(Resultados!$C$9="Moeda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181049000</v>
      </c>
      <c r="K48" s="57">
        <f>IFERROR(IF(OR(K$13="",K$13&gt;$C$4),"",_xll.ECONOMATICA($C$2,$B48,,K$13,,,IF(Resultados!$C$9="Moeda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182013000</v>
      </c>
      <c r="L48" s="57">
        <f>IFERROR(IF(OR(L$13="",L$13&gt;$C$4),"",_xll.ECONOMATICA($C$2,$B48,,L$13,,,IF(Resultados!$C$9="Moeda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180707000</v>
      </c>
      <c r="M48" s="111">
        <f>IFERROR(IF(OR(M$13="",M$13&gt;$C$4),"",_xll.ECONOMATICA($C$2,$B48,,M$13,,,IF(Resultados!$C$9="Moeda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203073000</v>
      </c>
      <c r="N48" s="116">
        <f>IFERROR(IF(OR(N$13="",N$13&gt;$C$4),"",_xll.ECONOMATICA($C$2,$B48,,N$13,,,IF(Resultados!$C$9="Moeda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203073000</v>
      </c>
      <c r="O48" s="56">
        <f>IFERROR(IF(OR(O$13="",O$13&gt;$C$4),"",_xll.ECONOMATICA($C$2,$B48,,O$13,,,IF(Resultados!$C$9="Moeda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204781000</v>
      </c>
      <c r="P48" s="57">
        <f>IFERROR(IF(OR(P$13="",P$13&gt;$C$4),"",_xll.ECONOMATICA($C$2,$B48,,P$13,,,IF(Resultados!$C$9="Moeda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205081000</v>
      </c>
      <c r="Q48" s="57" t="str">
        <f>IFERROR(IF(OR(Q$13="",Q$13&gt;$C$4),"",_xll.ECONOMATICA($C$2,$B48,,Q$13,,,IF(Resultados!$C$9="Moeda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48" s="111" t="str">
        <f>IFERROR(IF(OR(R$13="",R$13&gt;$C$4),"",_xll.ECONOMATICA($C$2,$B48,,R$13,,,IF(Resultados!$C$9="Moeda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48" s="116" t="str">
        <f>IFERROR(IF(OR(S$13="",S$13&gt;$C$4),"",_xll.ECONOMATICA($C$2,$B48,,S$13,,,IF(Resultados!$C$9="Moeda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48" s="56" t="str">
        <f>IFERROR(IF(OR(T$13="",T$13&gt;$C$4),"",_xll.ECONOMATICA($C$2,$B48,,T$13,,,IF(Resultados!$C$9="Moeda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48" s="57" t="str">
        <f>IFERROR(IF(OR(U$13="",U$13&gt;$C$4),"",_xll.ECONOMATICA($C$2,$B48,,U$13,,,IF(Resultados!$C$9="Moeda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48" s="57" t="str">
        <f>IFERROR(IF(OR(V$13="",V$13&gt;$C$4),"",_xll.ECONOMATICA($C$2,$B48,,V$13,,,IF(Resultados!$C$9="Moeda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48" s="111" t="str">
        <f>IFERROR(IF(OR(W$13="",W$13&gt;$C$4),"",_xll.ECONOMATICA($C$2,$B48,,W$13,,,IF(Resultados!$C$9="Moeda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48" s="116" t="str">
        <f>IFERROR(IF(OR(X$13="",X$13&gt;$C$4),"",_xll.ECONOMATICA($C$2,$B48,,X$13,,,IF(Resultados!$C$9="Moeda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48" s="56" t="str">
        <f>IFERROR(IF(OR(Y$13="",Y$13&gt;$C$4),"",_xll.ECONOMATICA($C$2,$B48,,Y$13,,,IF(Resultados!$C$9="Moeda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48" s="57" t="str">
        <f>IFERROR(IF(OR(Z$13="",Z$13&gt;$C$4),"",_xll.ECONOMATICA($C$2,$B48,,Z$13,,,IF(Resultados!$C$9="Moeda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48" s="57" t="str">
        <f>IFERROR(IF(OR(AA$13="",AA$13&gt;$C$4),"",_xll.ECONOMATICA($C$2,$B48,,AA$13,,,IF(Resultados!$C$9="Moeda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48" s="111" t="str">
        <f>IFERROR(IF(OR(AB$13="",AB$13&gt;$C$4),"",_xll.ECONOMATICA($C$2,$B48,,AB$13,,,IF(Resultados!$C$9="Moeda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48" s="116" t="str">
        <f>IFERROR(IF(OR(AC$13="",AC$13&gt;$C$4),"",_xll.ECONOMATICA($C$2,$B48,,AC$13,,,IF(Resultados!$C$9="Moeda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48" s="56" t="str">
        <f>IFERROR(IF(OR(AD$13="",AD$13&gt;$C$4),"",_xll.ECONOMATICA($C$2,$B48,,AD$13,,,IF(Resultados!$C$9="Moeda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48" s="57" t="str">
        <f>IFERROR(IF(OR(AE$13="",AE$13&gt;$C$4),"",_xll.ECONOMATICA($C$2,$B48,,AE$13,,,IF(Resultados!$C$9="Moeda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48" s="57" t="str">
        <f>IFERROR(IF(OR(AF$13="",AF$13&gt;$C$4),"",_xll.ECONOMATICA($C$2,$B48,,AF$13,,,IF(Resultados!$C$9="Moeda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48" s="111" t="str">
        <f>IFERROR(IF(OR(AG$13="",AG$13&gt;$C$4),"",_xll.ECONOMATICA($C$2,$B48,,AG$13,,,IF(Resultados!$C$9="Moeda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48" s="116" t="str">
        <f>IFERROR(IF(OR(AH$13="",AH$13&gt;$C$4),"",_xll.ECONOMATICA($C$2,$B48,,AH$13,,,IF(Resultados!$C$9="Moeda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48" s="56" t="str">
        <f>IFERROR(IF(OR(AI$13="",AI$13&gt;$C$4),"",_xll.ECONOMATICA($C$2,$B48,,AI$13,,,IF(Resultados!$C$9="Moeda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48" s="57" t="str">
        <f>IFERROR(IF(OR(AJ$13="",AJ$13&gt;$C$4),"",_xll.ECONOMATICA($C$2,$B48,,AJ$13,,,IF(Resultados!$C$9="Moeda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48" s="57" t="str">
        <f>IFERROR(IF(OR(AK$13="",AK$13&gt;$C$4),"",_xll.ECONOMATICA($C$2,$B48,,AK$13,,,IF(Resultados!$C$9="Moeda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48" s="111" t="str">
        <f>IFERROR(IF(OR(AL$13="",AL$13&gt;$C$4),"",_xll.ECONOMATICA($C$2,$B48,,AL$13,,,IF(Resultados!$C$9="Moeda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48" s="116" t="str">
        <f>IFERROR(IF(OR(AM$13="",AM$13&gt;$C$4),"",_xll.ECONOMATICA($C$2,$B48,,AM$13,,,IF(Resultados!$C$9="Moeda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48" s="56" t="str">
        <f>IFERROR(IF(OR(AN$13="",AN$13&gt;$C$4),"",_xll.ECONOMATICA($C$2,$B48,,AN$13,,,IF(Resultados!$C$9="Moeda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48" s="57" t="str">
        <f>IFERROR(IF(OR(AO$13="",AO$13&gt;$C$4),"",_xll.ECONOMATICA($C$2,$B48,,AO$13,,,IF(Resultados!$C$9="Moeda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48" s="57" t="str">
        <f>IFERROR(IF(OR(AP$13="",AP$13&gt;$C$4),"",_xll.ECONOMATICA($C$2,$B48,,AP$13,,,IF(Resultados!$C$9="Moeda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48" s="111" t="str">
        <f>IFERROR(IF(OR(AQ$13="",AQ$13&gt;$C$4),"",_xll.ECONOMATICA($C$2,$B48,,AQ$13,,,IF(Resultados!$C$9="Moeda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48" s="116" t="str">
        <f>IFERROR(IF(OR(AR$13="",AR$13&gt;$C$4),"",_xll.ECONOMATICA($C$2,$B48,,AR$13,,,IF(Resultados!$C$9="Moeda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48" s="56" t="str">
        <f>IFERROR(IF(OR(AS$13="",AS$13&gt;$C$4),"",_xll.ECONOMATICA($C$2,$B48,,AS$13,,,IF(Resultados!$C$9="Moeda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48" s="57" t="str">
        <f>IFERROR(IF(OR(AT$13="",AT$13&gt;$C$4),"",_xll.ECONOMATICA($C$2,$B48,,AT$13,,,IF(Resultados!$C$9="Moeda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48" s="57" t="str">
        <f>IFERROR(IF(OR(AU$13="",AU$13&gt;$C$4),"",_xll.ECONOMATICA($C$2,$B48,,AU$13,,,IF(Resultados!$C$9="Moeda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48" s="111" t="str">
        <f>IFERROR(IF(OR(AV$13="",AV$13&gt;$C$4),"",_xll.ECONOMATICA($C$2,$B48,,AV$13,,,IF(Resultados!$C$9="Moeda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48" s="116" t="str">
        <f>IFERROR(IF(OR(AW$13="",AW$13&gt;$C$4),"",_xll.ECONOMATICA($C$2,$B48,,AW$13,,,IF(Resultados!$C$9="Moeda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48" s="56" t="str">
        <f>IFERROR(IF(OR(AX$13="",AX$13&gt;$C$4),"",_xll.ECONOMATICA($C$2,$B48,,AX$13,,,IF(Resultados!$C$9="Moeda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48" s="57" t="str">
        <f>IFERROR(IF(OR(AY$13="",AY$13&gt;$C$4),"",_xll.ECONOMATICA($C$2,$B48,,AY$13,,,IF(Resultados!$C$9="Moeda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48" s="57" t="str">
        <f>IFERROR(IF(OR(AZ$13="",AZ$13&gt;$C$4),"",_xll.ECONOMATICA($C$2,$B48,,AZ$13,,,IF(Resultados!$C$9="Moeda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48" s="111" t="str">
        <f>IFERROR(IF(OR(BA$13="",BA$13&gt;$C$4),"",_xll.ECONOMATICA($C$2,$B48,,BA$13,,,IF(Resultados!$C$9="Moeda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48" s="120" t="str">
        <f>IFERROR(IF(OR(BB$13="",BB$13&gt;$C$4),"",_xll.ECONOMATICA($C$2,$B48,,BB$13,,,IF(Resultados!$C$9="Moeda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48" s="71"/>
    </row>
    <row r="49" spans="2:55" ht="15.6" hidden="1" outlineLevel="2" x14ac:dyDescent="0.3">
      <c r="B49" s="59" t="s">
        <v>54</v>
      </c>
      <c r="C49" s="60" t="s">
        <v>131</v>
      </c>
      <c r="D49" s="61" t="str">
        <f t="shared" si="1"/>
        <v>Milhares</v>
      </c>
      <c r="E49" s="62">
        <f>IFERROR(IF(OR(E$13="",E$13&gt;$C$4),"",_xll.ECONOMATICA($C$2,$B49,,E$13,,,IF(Resultados!$C$9="Moeda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49" s="63">
        <f>IFERROR(IF(OR(F$13="",F$13&gt;$C$4),"",_xll.ECONOMATICA($C$2,$B49,,F$13,,,IF(Resultados!$C$9="Moeda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49" s="63">
        <f>IFERROR(IF(OR(G$13="",G$13&gt;$C$4),"",_xll.ECONOMATICA($C$2,$B49,,G$13,,,IF(Resultados!$C$9="Moeda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49" s="110">
        <f>IFERROR(IF(OR(H$13="",H$13&gt;$C$4),"",_xll.ECONOMATICA($C$2,$B49,,H$13,,,IF(Resultados!$C$9="Moeda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49" s="115">
        <f>IFERROR(IF(OR(I$13="",I$13&gt;$C$4),"",_xll.ECONOMATICA($C$2,$B49,,I$13,,,IF(Resultados!$C$9="Moeda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49" s="62">
        <f>IFERROR(IF(OR(J$13="",J$13&gt;$C$4),"",_xll.ECONOMATICA($C$2,$B49,,J$13,,,IF(Resultados!$C$9="Moeda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49" s="63">
        <f>IFERROR(IF(OR(K$13="",K$13&gt;$C$4),"",_xll.ECONOMATICA($C$2,$B49,,K$13,,,IF(Resultados!$C$9="Moeda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49" s="63">
        <f>IFERROR(IF(OR(L$13="",L$13&gt;$C$4),"",_xll.ECONOMATICA($C$2,$B49,,L$13,,,IF(Resultados!$C$9="Moeda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49" s="110">
        <f>IFERROR(IF(OR(M$13="",M$13&gt;$C$4),"",_xll.ECONOMATICA($C$2,$B49,,M$13,,,IF(Resultados!$C$9="Moeda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49" s="115">
        <f>IFERROR(IF(OR(N$13="",N$13&gt;$C$4),"",_xll.ECONOMATICA($C$2,$B49,,N$13,,,IF(Resultados!$C$9="Moeda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49" s="62">
        <f>IFERROR(IF(OR(O$13="",O$13&gt;$C$4),"",_xll.ECONOMATICA($C$2,$B49,,O$13,,,IF(Resultados!$C$9="Moeda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49" s="63">
        <f>IFERROR(IF(OR(P$13="",P$13&gt;$C$4),"",_xll.ECONOMATICA($C$2,$B49,,P$13,,,IF(Resultados!$C$9="Moeda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49" s="63" t="str">
        <f>IFERROR(IF(OR(Q$13="",Q$13&gt;$C$4),"",_xll.ECONOMATICA($C$2,$B49,,Q$13,,,IF(Resultados!$C$9="Moeda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49" s="110" t="str">
        <f>IFERROR(IF(OR(R$13="",R$13&gt;$C$4),"",_xll.ECONOMATICA($C$2,$B49,,R$13,,,IF(Resultados!$C$9="Moeda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49" s="115" t="str">
        <f>IFERROR(IF(OR(S$13="",S$13&gt;$C$4),"",_xll.ECONOMATICA($C$2,$B49,,S$13,,,IF(Resultados!$C$9="Moeda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49" s="62" t="str">
        <f>IFERROR(IF(OR(T$13="",T$13&gt;$C$4),"",_xll.ECONOMATICA($C$2,$B49,,T$13,,,IF(Resultados!$C$9="Moeda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49" s="63" t="str">
        <f>IFERROR(IF(OR(U$13="",U$13&gt;$C$4),"",_xll.ECONOMATICA($C$2,$B49,,U$13,,,IF(Resultados!$C$9="Moeda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49" s="63" t="str">
        <f>IFERROR(IF(OR(V$13="",V$13&gt;$C$4),"",_xll.ECONOMATICA($C$2,$B49,,V$13,,,IF(Resultados!$C$9="Moeda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49" s="110" t="str">
        <f>IFERROR(IF(OR(W$13="",W$13&gt;$C$4),"",_xll.ECONOMATICA($C$2,$B49,,W$13,,,IF(Resultados!$C$9="Moeda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49" s="115" t="str">
        <f>IFERROR(IF(OR(X$13="",X$13&gt;$C$4),"",_xll.ECONOMATICA($C$2,$B49,,X$13,,,IF(Resultados!$C$9="Moeda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49" s="62" t="str">
        <f>IFERROR(IF(OR(Y$13="",Y$13&gt;$C$4),"",_xll.ECONOMATICA($C$2,$B49,,Y$13,,,IF(Resultados!$C$9="Moeda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49" s="63" t="str">
        <f>IFERROR(IF(OR(Z$13="",Z$13&gt;$C$4),"",_xll.ECONOMATICA($C$2,$B49,,Z$13,,,IF(Resultados!$C$9="Moeda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49" s="63" t="str">
        <f>IFERROR(IF(OR(AA$13="",AA$13&gt;$C$4),"",_xll.ECONOMATICA($C$2,$B49,,AA$13,,,IF(Resultados!$C$9="Moeda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49" s="110" t="str">
        <f>IFERROR(IF(OR(AB$13="",AB$13&gt;$C$4),"",_xll.ECONOMATICA($C$2,$B49,,AB$13,,,IF(Resultados!$C$9="Moeda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49" s="115" t="str">
        <f>IFERROR(IF(OR(AC$13="",AC$13&gt;$C$4),"",_xll.ECONOMATICA($C$2,$B49,,AC$13,,,IF(Resultados!$C$9="Moeda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49" s="62" t="str">
        <f>IFERROR(IF(OR(AD$13="",AD$13&gt;$C$4),"",_xll.ECONOMATICA($C$2,$B49,,AD$13,,,IF(Resultados!$C$9="Moeda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49" s="63" t="str">
        <f>IFERROR(IF(OR(AE$13="",AE$13&gt;$C$4),"",_xll.ECONOMATICA($C$2,$B49,,AE$13,,,IF(Resultados!$C$9="Moeda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49" s="63" t="str">
        <f>IFERROR(IF(OR(AF$13="",AF$13&gt;$C$4),"",_xll.ECONOMATICA($C$2,$B49,,AF$13,,,IF(Resultados!$C$9="Moeda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49" s="110" t="str">
        <f>IFERROR(IF(OR(AG$13="",AG$13&gt;$C$4),"",_xll.ECONOMATICA($C$2,$B49,,AG$13,,,IF(Resultados!$C$9="Moeda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49" s="115" t="str">
        <f>IFERROR(IF(OR(AH$13="",AH$13&gt;$C$4),"",_xll.ECONOMATICA($C$2,$B49,,AH$13,,,IF(Resultados!$C$9="Moeda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49" s="62" t="str">
        <f>IFERROR(IF(OR(AI$13="",AI$13&gt;$C$4),"",_xll.ECONOMATICA($C$2,$B49,,AI$13,,,IF(Resultados!$C$9="Moeda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49" s="63" t="str">
        <f>IFERROR(IF(OR(AJ$13="",AJ$13&gt;$C$4),"",_xll.ECONOMATICA($C$2,$B49,,AJ$13,,,IF(Resultados!$C$9="Moeda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49" s="63" t="str">
        <f>IFERROR(IF(OR(AK$13="",AK$13&gt;$C$4),"",_xll.ECONOMATICA($C$2,$B49,,AK$13,,,IF(Resultados!$C$9="Moeda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49" s="110" t="str">
        <f>IFERROR(IF(OR(AL$13="",AL$13&gt;$C$4),"",_xll.ECONOMATICA($C$2,$B49,,AL$13,,,IF(Resultados!$C$9="Moeda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49" s="115" t="str">
        <f>IFERROR(IF(OR(AM$13="",AM$13&gt;$C$4),"",_xll.ECONOMATICA($C$2,$B49,,AM$13,,,IF(Resultados!$C$9="Moeda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49" s="62" t="str">
        <f>IFERROR(IF(OR(AN$13="",AN$13&gt;$C$4),"",_xll.ECONOMATICA($C$2,$B49,,AN$13,,,IF(Resultados!$C$9="Moeda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49" s="63" t="str">
        <f>IFERROR(IF(OR(AO$13="",AO$13&gt;$C$4),"",_xll.ECONOMATICA($C$2,$B49,,AO$13,,,IF(Resultados!$C$9="Moeda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49" s="63" t="str">
        <f>IFERROR(IF(OR(AP$13="",AP$13&gt;$C$4),"",_xll.ECONOMATICA($C$2,$B49,,AP$13,,,IF(Resultados!$C$9="Moeda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49" s="110" t="str">
        <f>IFERROR(IF(OR(AQ$13="",AQ$13&gt;$C$4),"",_xll.ECONOMATICA($C$2,$B49,,AQ$13,,,IF(Resultados!$C$9="Moeda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49" s="115" t="str">
        <f>IFERROR(IF(OR(AR$13="",AR$13&gt;$C$4),"",_xll.ECONOMATICA($C$2,$B49,,AR$13,,,IF(Resultados!$C$9="Moeda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49" s="62" t="str">
        <f>IFERROR(IF(OR(AS$13="",AS$13&gt;$C$4),"",_xll.ECONOMATICA($C$2,$B49,,AS$13,,,IF(Resultados!$C$9="Moeda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49" s="63" t="str">
        <f>IFERROR(IF(OR(AT$13="",AT$13&gt;$C$4),"",_xll.ECONOMATICA($C$2,$B49,,AT$13,,,IF(Resultados!$C$9="Moeda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49" s="63" t="str">
        <f>IFERROR(IF(OR(AU$13="",AU$13&gt;$C$4),"",_xll.ECONOMATICA($C$2,$B49,,AU$13,,,IF(Resultados!$C$9="Moeda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49" s="110" t="str">
        <f>IFERROR(IF(OR(AV$13="",AV$13&gt;$C$4),"",_xll.ECONOMATICA($C$2,$B49,,AV$13,,,IF(Resultados!$C$9="Moeda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49" s="115" t="str">
        <f>IFERROR(IF(OR(AW$13="",AW$13&gt;$C$4),"",_xll.ECONOMATICA($C$2,$B49,,AW$13,,,IF(Resultados!$C$9="Moeda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49" s="62" t="str">
        <f>IFERROR(IF(OR(AX$13="",AX$13&gt;$C$4),"",_xll.ECONOMATICA($C$2,$B49,,AX$13,,,IF(Resultados!$C$9="Moeda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49" s="63" t="str">
        <f>IFERROR(IF(OR(AY$13="",AY$13&gt;$C$4),"",_xll.ECONOMATICA($C$2,$B49,,AY$13,,,IF(Resultados!$C$9="Moeda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49" s="63" t="str">
        <f>IFERROR(IF(OR(AZ$13="",AZ$13&gt;$C$4),"",_xll.ECONOMATICA($C$2,$B49,,AZ$13,,,IF(Resultados!$C$9="Moeda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49" s="110" t="str">
        <f>IFERROR(IF(OR(BA$13="",BA$13&gt;$C$4),"",_xll.ECONOMATICA($C$2,$B49,,BA$13,,,IF(Resultados!$C$9="Moeda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49" s="119" t="str">
        <f>IFERROR(IF(OR(BB$13="",BB$13&gt;$C$4),"",_xll.ECONOMATICA($C$2,$B49,,BB$13,,,IF(Resultados!$C$9="Moeda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49" s="71"/>
    </row>
    <row r="50" spans="2:55" ht="15.6" hidden="1" outlineLevel="2" x14ac:dyDescent="0.3">
      <c r="B50" s="51" t="s">
        <v>55</v>
      </c>
      <c r="C50" s="52" t="s">
        <v>60</v>
      </c>
      <c r="D50" s="53" t="str">
        <f t="shared" si="1"/>
        <v>Milhares</v>
      </c>
      <c r="E50" s="56">
        <f>IFERROR(IF(OR(E$13="",E$13&gt;$C$4),"",_xll.ECONOMATICA($C$2,$B50,,E$13,,,IF(Resultados!$C$9="Moeda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50" s="57">
        <f>IFERROR(IF(OR(F$13="",F$13&gt;$C$4),"",_xll.ECONOMATICA($C$2,$B50,,F$13,,,IF(Resultados!$C$9="Moeda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50" s="57">
        <f>IFERROR(IF(OR(G$13="",G$13&gt;$C$4),"",_xll.ECONOMATICA($C$2,$B50,,G$13,,,IF(Resultados!$C$9="Moeda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50" s="112">
        <f>IFERROR(IF(OR(H$13="",H$13&gt;$C$4),"",_xll.ECONOMATICA($C$2,$B50,,H$13,,,IF(Resultados!$C$9="Moeda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50" s="116">
        <f>IFERROR(IF(OR(I$13="",I$13&gt;$C$4),"",_xll.ECONOMATICA($C$2,$B50,,I$13,,,IF(Resultados!$C$9="Moeda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50" s="56">
        <f>IFERROR(IF(OR(J$13="",J$13&gt;$C$4),"",_xll.ECONOMATICA($C$2,$B50,,J$13,,,IF(Resultados!$C$9="Moeda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50" s="57">
        <f>IFERROR(IF(OR(K$13="",K$13&gt;$C$4),"",_xll.ECONOMATICA($C$2,$B50,,K$13,,,IF(Resultados!$C$9="Moeda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50" s="57">
        <f>IFERROR(IF(OR(L$13="",L$13&gt;$C$4),"",_xll.ECONOMATICA($C$2,$B50,,L$13,,,IF(Resultados!$C$9="Moeda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50" s="112">
        <f>IFERROR(IF(OR(M$13="",M$13&gt;$C$4),"",_xll.ECONOMATICA($C$2,$B50,,M$13,,,IF(Resultados!$C$9="Moeda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50" s="116">
        <f>IFERROR(IF(OR(N$13="",N$13&gt;$C$4),"",_xll.ECONOMATICA($C$2,$B50,,N$13,,,IF(Resultados!$C$9="Moeda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50" s="56">
        <f>IFERROR(IF(OR(O$13="",O$13&gt;$C$4),"",_xll.ECONOMATICA($C$2,$B50,,O$13,,,IF(Resultados!$C$9="Moeda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50" s="57">
        <f>IFERROR(IF(OR(P$13="",P$13&gt;$C$4),"",_xll.ECONOMATICA($C$2,$B50,,P$13,,,IF(Resultados!$C$9="Moeda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50" s="57" t="str">
        <f>IFERROR(IF(OR(Q$13="",Q$13&gt;$C$4),"",_xll.ECONOMATICA($C$2,$B50,,Q$13,,,IF(Resultados!$C$9="Moeda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50" s="112" t="str">
        <f>IFERROR(IF(OR(R$13="",R$13&gt;$C$4),"",_xll.ECONOMATICA($C$2,$B50,,R$13,,,IF(Resultados!$C$9="Moeda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50" s="116" t="str">
        <f>IFERROR(IF(OR(S$13="",S$13&gt;$C$4),"",_xll.ECONOMATICA($C$2,$B50,,S$13,,,IF(Resultados!$C$9="Moeda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50" s="56" t="str">
        <f>IFERROR(IF(OR(T$13="",T$13&gt;$C$4),"",_xll.ECONOMATICA($C$2,$B50,,T$13,,,IF(Resultados!$C$9="Moeda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50" s="57" t="str">
        <f>IFERROR(IF(OR(U$13="",U$13&gt;$C$4),"",_xll.ECONOMATICA($C$2,$B50,,U$13,,,IF(Resultados!$C$9="Moeda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50" s="57" t="str">
        <f>IFERROR(IF(OR(V$13="",V$13&gt;$C$4),"",_xll.ECONOMATICA($C$2,$B50,,V$13,,,IF(Resultados!$C$9="Moeda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50" s="112" t="str">
        <f>IFERROR(IF(OR(W$13="",W$13&gt;$C$4),"",_xll.ECONOMATICA($C$2,$B50,,W$13,,,IF(Resultados!$C$9="Moeda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50" s="116" t="str">
        <f>IFERROR(IF(OR(X$13="",X$13&gt;$C$4),"",_xll.ECONOMATICA($C$2,$B50,,X$13,,,IF(Resultados!$C$9="Moeda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50" s="56" t="str">
        <f>IFERROR(IF(OR(Y$13="",Y$13&gt;$C$4),"",_xll.ECONOMATICA($C$2,$B50,,Y$13,,,IF(Resultados!$C$9="Moeda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50" s="57" t="str">
        <f>IFERROR(IF(OR(Z$13="",Z$13&gt;$C$4),"",_xll.ECONOMATICA($C$2,$B50,,Z$13,,,IF(Resultados!$C$9="Moeda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50" s="57" t="str">
        <f>IFERROR(IF(OR(AA$13="",AA$13&gt;$C$4),"",_xll.ECONOMATICA($C$2,$B50,,AA$13,,,IF(Resultados!$C$9="Moeda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50" s="112" t="str">
        <f>IFERROR(IF(OR(AB$13="",AB$13&gt;$C$4),"",_xll.ECONOMATICA($C$2,$B50,,AB$13,,,IF(Resultados!$C$9="Moeda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50" s="116" t="str">
        <f>IFERROR(IF(OR(AC$13="",AC$13&gt;$C$4),"",_xll.ECONOMATICA($C$2,$B50,,AC$13,,,IF(Resultados!$C$9="Moeda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50" s="56" t="str">
        <f>IFERROR(IF(OR(AD$13="",AD$13&gt;$C$4),"",_xll.ECONOMATICA($C$2,$B50,,AD$13,,,IF(Resultados!$C$9="Moeda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50" s="57" t="str">
        <f>IFERROR(IF(OR(AE$13="",AE$13&gt;$C$4),"",_xll.ECONOMATICA($C$2,$B50,,AE$13,,,IF(Resultados!$C$9="Moeda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50" s="57" t="str">
        <f>IFERROR(IF(OR(AF$13="",AF$13&gt;$C$4),"",_xll.ECONOMATICA($C$2,$B50,,AF$13,,,IF(Resultados!$C$9="Moeda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50" s="112" t="str">
        <f>IFERROR(IF(OR(AG$13="",AG$13&gt;$C$4),"",_xll.ECONOMATICA($C$2,$B50,,AG$13,,,IF(Resultados!$C$9="Moeda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50" s="116" t="str">
        <f>IFERROR(IF(OR(AH$13="",AH$13&gt;$C$4),"",_xll.ECONOMATICA($C$2,$B50,,AH$13,,,IF(Resultados!$C$9="Moeda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50" s="56" t="str">
        <f>IFERROR(IF(OR(AI$13="",AI$13&gt;$C$4),"",_xll.ECONOMATICA($C$2,$B50,,AI$13,,,IF(Resultados!$C$9="Moeda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50" s="57" t="str">
        <f>IFERROR(IF(OR(AJ$13="",AJ$13&gt;$C$4),"",_xll.ECONOMATICA($C$2,$B50,,AJ$13,,,IF(Resultados!$C$9="Moeda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50" s="57" t="str">
        <f>IFERROR(IF(OR(AK$13="",AK$13&gt;$C$4),"",_xll.ECONOMATICA($C$2,$B50,,AK$13,,,IF(Resultados!$C$9="Moeda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50" s="112" t="str">
        <f>IFERROR(IF(OR(AL$13="",AL$13&gt;$C$4),"",_xll.ECONOMATICA($C$2,$B50,,AL$13,,,IF(Resultados!$C$9="Moeda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50" s="116" t="str">
        <f>IFERROR(IF(OR(AM$13="",AM$13&gt;$C$4),"",_xll.ECONOMATICA($C$2,$B50,,AM$13,,,IF(Resultados!$C$9="Moeda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50" s="56" t="str">
        <f>IFERROR(IF(OR(AN$13="",AN$13&gt;$C$4),"",_xll.ECONOMATICA($C$2,$B50,,AN$13,,,IF(Resultados!$C$9="Moeda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50" s="57" t="str">
        <f>IFERROR(IF(OR(AO$13="",AO$13&gt;$C$4),"",_xll.ECONOMATICA($C$2,$B50,,AO$13,,,IF(Resultados!$C$9="Moeda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50" s="57" t="str">
        <f>IFERROR(IF(OR(AP$13="",AP$13&gt;$C$4),"",_xll.ECONOMATICA($C$2,$B50,,AP$13,,,IF(Resultados!$C$9="Moeda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50" s="112" t="str">
        <f>IFERROR(IF(OR(AQ$13="",AQ$13&gt;$C$4),"",_xll.ECONOMATICA($C$2,$B50,,AQ$13,,,IF(Resultados!$C$9="Moeda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50" s="116" t="str">
        <f>IFERROR(IF(OR(AR$13="",AR$13&gt;$C$4),"",_xll.ECONOMATICA($C$2,$B50,,AR$13,,,IF(Resultados!$C$9="Moeda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50" s="56" t="str">
        <f>IFERROR(IF(OR(AS$13="",AS$13&gt;$C$4),"",_xll.ECONOMATICA($C$2,$B50,,AS$13,,,IF(Resultados!$C$9="Moeda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50" s="57" t="str">
        <f>IFERROR(IF(OR(AT$13="",AT$13&gt;$C$4),"",_xll.ECONOMATICA($C$2,$B50,,AT$13,,,IF(Resultados!$C$9="Moeda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50" s="57" t="str">
        <f>IFERROR(IF(OR(AU$13="",AU$13&gt;$C$4),"",_xll.ECONOMATICA($C$2,$B50,,AU$13,,,IF(Resultados!$C$9="Moeda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50" s="112" t="str">
        <f>IFERROR(IF(OR(AV$13="",AV$13&gt;$C$4),"",_xll.ECONOMATICA($C$2,$B50,,AV$13,,,IF(Resultados!$C$9="Moeda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50" s="116" t="str">
        <f>IFERROR(IF(OR(AW$13="",AW$13&gt;$C$4),"",_xll.ECONOMATICA($C$2,$B50,,AW$13,,,IF(Resultados!$C$9="Moeda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50" s="56" t="str">
        <f>IFERROR(IF(OR(AX$13="",AX$13&gt;$C$4),"",_xll.ECONOMATICA($C$2,$B50,,AX$13,,,IF(Resultados!$C$9="Moeda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50" s="57" t="str">
        <f>IFERROR(IF(OR(AY$13="",AY$13&gt;$C$4),"",_xll.ECONOMATICA($C$2,$B50,,AY$13,,,IF(Resultados!$C$9="Moeda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50" s="57" t="str">
        <f>IFERROR(IF(OR(AZ$13="",AZ$13&gt;$C$4),"",_xll.ECONOMATICA($C$2,$B50,,AZ$13,,,IF(Resultados!$C$9="Moeda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50" s="112" t="str">
        <f>IFERROR(IF(OR(BA$13="",BA$13&gt;$C$4),"",_xll.ECONOMATICA($C$2,$B50,,BA$13,,,IF(Resultados!$C$9="Moeda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50" s="120" t="str">
        <f>IFERROR(IF(OR(BB$13="",BB$13&gt;$C$4),"",_xll.ECONOMATICA($C$2,$B50,,BB$13,,,IF(Resultados!$C$9="Moeda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50" s="71"/>
    </row>
    <row r="51" spans="2:55" ht="15.6" hidden="1" outlineLevel="1" x14ac:dyDescent="0.3">
      <c r="B51" s="59" t="s">
        <v>61</v>
      </c>
      <c r="C51" s="60" t="s">
        <v>62</v>
      </c>
      <c r="D51" s="61" t="str">
        <f t="shared" si="1"/>
        <v>Milhares</v>
      </c>
      <c r="E51" s="62">
        <f>IFERROR(IF(OR(E$13="",E$13&gt;$C$4),"",_xll.ECONOMATICA($C$2,$B51,,E$13,,,IF(Resultados!$C$9="Moeda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437061000</v>
      </c>
      <c r="F51" s="63">
        <f>IFERROR(IF(OR(F$13="",F$13&gt;$C$4),"",_xll.ECONOMATICA($C$2,$B51,,F$13,,,IF(Resultados!$C$9="Moeda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412852000</v>
      </c>
      <c r="G51" s="63">
        <f>IFERROR(IF(OR(G$13="",G$13&gt;$C$4),"",_xll.ECONOMATICA($C$2,$B51,,G$13,,,IF(Resultados!$C$9="Moeda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374105000</v>
      </c>
      <c r="H51" s="110">
        <f>IFERROR(IF(OR(H$13="",H$13&gt;$C$4),"",_xll.ECONOMATICA($C$2,$B51,,H$13,,,IF(Resultados!$C$9="Moeda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364385000</v>
      </c>
      <c r="I51" s="115">
        <f>IFERROR(IF(OR(I$13="",I$13&gt;$C$4),"",_xll.ECONOMATICA($C$2,$B51,,I$13,,,IF(Resultados!$C$9="Moeda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364385000</v>
      </c>
      <c r="J51" s="62">
        <f>IFERROR(IF(OR(J$13="",J$13&gt;$C$4),"",_xll.ECONOMATICA($C$2,$B51,,J$13,,,IF(Resultados!$C$9="Moeda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403405000</v>
      </c>
      <c r="K51" s="63">
        <f>IFERROR(IF(OR(K$13="",K$13&gt;$C$4),"",_xll.ECONOMATICA($C$2,$B51,,K$13,,,IF(Resultados!$C$9="Moeda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372281000</v>
      </c>
      <c r="L51" s="63">
        <f>IFERROR(IF(OR(L$13="",L$13&gt;$C$4),"",_xll.ECONOMATICA($C$2,$B51,,L$13,,,IF(Resultados!$C$9="Moeda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387490000</v>
      </c>
      <c r="M51" s="110">
        <f>IFERROR(IF(OR(M$13="",M$13&gt;$C$4),"",_xll.ECONOMATICA($C$2,$B51,,M$13,,,IF(Resultados!$C$9="Moeda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382340000</v>
      </c>
      <c r="N51" s="115">
        <f>IFERROR(IF(OR(N$13="",N$13&gt;$C$4),"",_xll.ECONOMATICA($C$2,$B51,,N$13,,,IF(Resultados!$C$9="Moeda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382340000</v>
      </c>
      <c r="O51" s="62">
        <f>IFERROR(IF(OR(O$13="",O$13&gt;$C$4),"",_xll.ECONOMATICA($C$2,$B51,,O$13,,,IF(Resultados!$C$9="Moeda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409922000</v>
      </c>
      <c r="P51" s="63">
        <f>IFERROR(IF(OR(P$13="",P$13&gt;$C$4),"",_xll.ECONOMATICA($C$2,$B51,,P$13,,,IF(Resultados!$C$9="Moeda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376040000</v>
      </c>
      <c r="Q51" s="63" t="str">
        <f>IFERROR(IF(OR(Q$13="",Q$13&gt;$C$4),"",_xll.ECONOMATICA($C$2,$B51,,Q$13,,,IF(Resultados!$C$9="Moeda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51" s="110" t="str">
        <f>IFERROR(IF(OR(R$13="",R$13&gt;$C$4),"",_xll.ECONOMATICA($C$2,$B51,,R$13,,,IF(Resultados!$C$9="Moeda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51" s="115" t="str">
        <f>IFERROR(IF(OR(S$13="",S$13&gt;$C$4),"",_xll.ECONOMATICA($C$2,$B51,,S$13,,,IF(Resultados!$C$9="Moeda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51" s="62" t="str">
        <f>IFERROR(IF(OR(T$13="",T$13&gt;$C$4),"",_xll.ECONOMATICA($C$2,$B51,,T$13,,,IF(Resultados!$C$9="Moeda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51" s="63" t="str">
        <f>IFERROR(IF(OR(U$13="",U$13&gt;$C$4),"",_xll.ECONOMATICA($C$2,$B51,,U$13,,,IF(Resultados!$C$9="Moeda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51" s="63" t="str">
        <f>IFERROR(IF(OR(V$13="",V$13&gt;$C$4),"",_xll.ECONOMATICA($C$2,$B51,,V$13,,,IF(Resultados!$C$9="Moeda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51" s="110" t="str">
        <f>IFERROR(IF(OR(W$13="",W$13&gt;$C$4),"",_xll.ECONOMATICA($C$2,$B51,,W$13,,,IF(Resultados!$C$9="Moeda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51" s="115" t="str">
        <f>IFERROR(IF(OR(X$13="",X$13&gt;$C$4),"",_xll.ECONOMATICA($C$2,$B51,,X$13,,,IF(Resultados!$C$9="Moeda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51" s="62" t="str">
        <f>IFERROR(IF(OR(Y$13="",Y$13&gt;$C$4),"",_xll.ECONOMATICA($C$2,$B51,,Y$13,,,IF(Resultados!$C$9="Moeda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51" s="63" t="str">
        <f>IFERROR(IF(OR(Z$13="",Z$13&gt;$C$4),"",_xll.ECONOMATICA($C$2,$B51,,Z$13,,,IF(Resultados!$C$9="Moeda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51" s="63" t="str">
        <f>IFERROR(IF(OR(AA$13="",AA$13&gt;$C$4),"",_xll.ECONOMATICA($C$2,$B51,,AA$13,,,IF(Resultados!$C$9="Moeda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51" s="110" t="str">
        <f>IFERROR(IF(OR(AB$13="",AB$13&gt;$C$4),"",_xll.ECONOMATICA($C$2,$B51,,AB$13,,,IF(Resultados!$C$9="Moeda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51" s="115" t="str">
        <f>IFERROR(IF(OR(AC$13="",AC$13&gt;$C$4),"",_xll.ECONOMATICA($C$2,$B51,,AC$13,,,IF(Resultados!$C$9="Moeda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51" s="62" t="str">
        <f>IFERROR(IF(OR(AD$13="",AD$13&gt;$C$4),"",_xll.ECONOMATICA($C$2,$B51,,AD$13,,,IF(Resultados!$C$9="Moeda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51" s="63" t="str">
        <f>IFERROR(IF(OR(AE$13="",AE$13&gt;$C$4),"",_xll.ECONOMATICA($C$2,$B51,,AE$13,,,IF(Resultados!$C$9="Moeda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51" s="63" t="str">
        <f>IFERROR(IF(OR(AF$13="",AF$13&gt;$C$4),"",_xll.ECONOMATICA($C$2,$B51,,AF$13,,,IF(Resultados!$C$9="Moeda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51" s="110" t="str">
        <f>IFERROR(IF(OR(AG$13="",AG$13&gt;$C$4),"",_xll.ECONOMATICA($C$2,$B51,,AG$13,,,IF(Resultados!$C$9="Moeda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51" s="115" t="str">
        <f>IFERROR(IF(OR(AH$13="",AH$13&gt;$C$4),"",_xll.ECONOMATICA($C$2,$B51,,AH$13,,,IF(Resultados!$C$9="Moeda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51" s="62" t="str">
        <f>IFERROR(IF(OR(AI$13="",AI$13&gt;$C$4),"",_xll.ECONOMATICA($C$2,$B51,,AI$13,,,IF(Resultados!$C$9="Moeda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51" s="63" t="str">
        <f>IFERROR(IF(OR(AJ$13="",AJ$13&gt;$C$4),"",_xll.ECONOMATICA($C$2,$B51,,AJ$13,,,IF(Resultados!$C$9="Moeda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51" s="63" t="str">
        <f>IFERROR(IF(OR(AK$13="",AK$13&gt;$C$4),"",_xll.ECONOMATICA($C$2,$B51,,AK$13,,,IF(Resultados!$C$9="Moeda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51" s="110" t="str">
        <f>IFERROR(IF(OR(AL$13="",AL$13&gt;$C$4),"",_xll.ECONOMATICA($C$2,$B51,,AL$13,,,IF(Resultados!$C$9="Moeda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51" s="115" t="str">
        <f>IFERROR(IF(OR(AM$13="",AM$13&gt;$C$4),"",_xll.ECONOMATICA($C$2,$B51,,AM$13,,,IF(Resultados!$C$9="Moeda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51" s="62" t="str">
        <f>IFERROR(IF(OR(AN$13="",AN$13&gt;$C$4),"",_xll.ECONOMATICA($C$2,$B51,,AN$13,,,IF(Resultados!$C$9="Moeda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51" s="63" t="str">
        <f>IFERROR(IF(OR(AO$13="",AO$13&gt;$C$4),"",_xll.ECONOMATICA($C$2,$B51,,AO$13,,,IF(Resultados!$C$9="Moeda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51" s="63" t="str">
        <f>IFERROR(IF(OR(AP$13="",AP$13&gt;$C$4),"",_xll.ECONOMATICA($C$2,$B51,,AP$13,,,IF(Resultados!$C$9="Moeda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51" s="110" t="str">
        <f>IFERROR(IF(OR(AQ$13="",AQ$13&gt;$C$4),"",_xll.ECONOMATICA($C$2,$B51,,AQ$13,,,IF(Resultados!$C$9="Moeda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51" s="115" t="str">
        <f>IFERROR(IF(OR(AR$13="",AR$13&gt;$C$4),"",_xll.ECONOMATICA($C$2,$B51,,AR$13,,,IF(Resultados!$C$9="Moeda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51" s="62" t="str">
        <f>IFERROR(IF(OR(AS$13="",AS$13&gt;$C$4),"",_xll.ECONOMATICA($C$2,$B51,,AS$13,,,IF(Resultados!$C$9="Moeda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51" s="63" t="str">
        <f>IFERROR(IF(OR(AT$13="",AT$13&gt;$C$4),"",_xll.ECONOMATICA($C$2,$B51,,AT$13,,,IF(Resultados!$C$9="Moeda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51" s="63" t="str">
        <f>IFERROR(IF(OR(AU$13="",AU$13&gt;$C$4),"",_xll.ECONOMATICA($C$2,$B51,,AU$13,,,IF(Resultados!$C$9="Moeda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51" s="110" t="str">
        <f>IFERROR(IF(OR(AV$13="",AV$13&gt;$C$4),"",_xll.ECONOMATICA($C$2,$B51,,AV$13,,,IF(Resultados!$C$9="Moeda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51" s="115" t="str">
        <f>IFERROR(IF(OR(AW$13="",AW$13&gt;$C$4),"",_xll.ECONOMATICA($C$2,$B51,,AW$13,,,IF(Resultados!$C$9="Moeda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51" s="62" t="str">
        <f>IFERROR(IF(OR(AX$13="",AX$13&gt;$C$4),"",_xll.ECONOMATICA($C$2,$B51,,AX$13,,,IF(Resultados!$C$9="Moeda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51" s="63" t="str">
        <f>IFERROR(IF(OR(AY$13="",AY$13&gt;$C$4),"",_xll.ECONOMATICA($C$2,$B51,,AY$13,,,IF(Resultados!$C$9="Moeda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51" s="63" t="str">
        <f>IFERROR(IF(OR(AZ$13="",AZ$13&gt;$C$4),"",_xll.ECONOMATICA($C$2,$B51,,AZ$13,,,IF(Resultados!$C$9="Moeda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51" s="110" t="str">
        <f>IFERROR(IF(OR(BA$13="",BA$13&gt;$C$4),"",_xll.ECONOMATICA($C$2,$B51,,BA$13,,,IF(Resultados!$C$9="Moeda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51" s="119" t="str">
        <f>IFERROR(IF(OR(BB$13="",BB$13&gt;$C$4),"",_xll.ECONOMATICA($C$2,$B51,,BB$13,,,IF(Resultados!$C$9="Moeda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51" s="71"/>
    </row>
    <row r="52" spans="2:55" ht="15.6" hidden="1" outlineLevel="2" x14ac:dyDescent="0.3">
      <c r="B52" s="51" t="s">
        <v>63</v>
      </c>
      <c r="C52" s="52" t="s">
        <v>65</v>
      </c>
      <c r="D52" s="53" t="str">
        <f t="shared" si="1"/>
        <v>Milhares</v>
      </c>
      <c r="E52" s="56">
        <f>IFERROR(IF(OR(E$13="",E$13&gt;$C$4),"",_xll.ECONOMATICA($C$2,$B52,,E$13,,,IF(Resultados!$C$9="Moeda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2867000</v>
      </c>
      <c r="F52" s="57">
        <f>IFERROR(IF(OR(F$13="",F$13&gt;$C$4),"",_xll.ECONOMATICA($C$2,$B52,,F$13,,,IF(Resultados!$C$9="Moeda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2307000</v>
      </c>
      <c r="G52" s="57">
        <f>IFERROR(IF(OR(G$13="",G$13&gt;$C$4),"",_xll.ECONOMATICA($C$2,$B52,,G$13,,,IF(Resultados!$C$9="Moeda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1607000</v>
      </c>
      <c r="H52" s="111">
        <f>IFERROR(IF(OR(H$13="",H$13&gt;$C$4),"",_xll.ECONOMATICA($C$2,$B52,,H$13,,,IF(Resultados!$C$9="Moeda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1791000</v>
      </c>
      <c r="I52" s="116">
        <f>IFERROR(IF(OR(I$13="",I$13&gt;$C$4),"",_xll.ECONOMATICA($C$2,$B52,,I$13,,,IF(Resultados!$C$9="Moeda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1791000</v>
      </c>
      <c r="J52" s="56">
        <f>IFERROR(IF(OR(J$13="",J$13&gt;$C$4),"",_xll.ECONOMATICA($C$2,$B52,,J$13,,,IF(Resultados!$C$9="Moeda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1321000</v>
      </c>
      <c r="K52" s="57">
        <f>IFERROR(IF(OR(K$13="",K$13&gt;$C$4),"",_xll.ECONOMATICA($C$2,$B52,,K$13,,,IF(Resultados!$C$9="Moeda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1598000</v>
      </c>
      <c r="L52" s="57">
        <f>IFERROR(IF(OR(L$13="",L$13&gt;$C$4),"",_xll.ECONOMATICA($C$2,$B52,,L$13,,,IF(Resultados!$C$9="Moeda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1483000</v>
      </c>
      <c r="M52" s="111">
        <f>IFERROR(IF(OR(M$13="",M$13&gt;$C$4),"",_xll.ECONOMATICA($C$2,$B52,,M$13,,,IF(Resultados!$C$9="Moeda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1899000</v>
      </c>
      <c r="N52" s="116">
        <f>IFERROR(IF(OR(N$13="",N$13&gt;$C$4),"",_xll.ECONOMATICA($C$2,$B52,,N$13,,,IF(Resultados!$C$9="Moeda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1899000</v>
      </c>
      <c r="O52" s="56">
        <f>IFERROR(IF(OR(O$13="",O$13&gt;$C$4),"",_xll.ECONOMATICA($C$2,$B52,,O$13,,,IF(Resultados!$C$9="Moeda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2286000</v>
      </c>
      <c r="P52" s="57">
        <f>IFERROR(IF(OR(P$13="",P$13&gt;$C$4),"",_xll.ECONOMATICA($C$2,$B52,,P$13,,,IF(Resultados!$C$9="Moeda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2561000</v>
      </c>
      <c r="Q52" s="57" t="str">
        <f>IFERROR(IF(OR(Q$13="",Q$13&gt;$C$4),"",_xll.ECONOMATICA($C$2,$B52,,Q$13,,,IF(Resultados!$C$9="Moeda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52" s="111" t="str">
        <f>IFERROR(IF(OR(R$13="",R$13&gt;$C$4),"",_xll.ECONOMATICA($C$2,$B52,,R$13,,,IF(Resultados!$C$9="Moeda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52" s="116" t="str">
        <f>IFERROR(IF(OR(S$13="",S$13&gt;$C$4),"",_xll.ECONOMATICA($C$2,$B52,,S$13,,,IF(Resultados!$C$9="Moeda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52" s="56" t="str">
        <f>IFERROR(IF(OR(T$13="",T$13&gt;$C$4),"",_xll.ECONOMATICA($C$2,$B52,,T$13,,,IF(Resultados!$C$9="Moeda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52" s="57" t="str">
        <f>IFERROR(IF(OR(U$13="",U$13&gt;$C$4),"",_xll.ECONOMATICA($C$2,$B52,,U$13,,,IF(Resultados!$C$9="Moeda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52" s="57" t="str">
        <f>IFERROR(IF(OR(V$13="",V$13&gt;$C$4),"",_xll.ECONOMATICA($C$2,$B52,,V$13,,,IF(Resultados!$C$9="Moeda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52" s="111" t="str">
        <f>IFERROR(IF(OR(W$13="",W$13&gt;$C$4),"",_xll.ECONOMATICA($C$2,$B52,,W$13,,,IF(Resultados!$C$9="Moeda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52" s="116" t="str">
        <f>IFERROR(IF(OR(X$13="",X$13&gt;$C$4),"",_xll.ECONOMATICA($C$2,$B52,,X$13,,,IF(Resultados!$C$9="Moeda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52" s="56" t="str">
        <f>IFERROR(IF(OR(Y$13="",Y$13&gt;$C$4),"",_xll.ECONOMATICA($C$2,$B52,,Y$13,,,IF(Resultados!$C$9="Moeda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52" s="57" t="str">
        <f>IFERROR(IF(OR(Z$13="",Z$13&gt;$C$4),"",_xll.ECONOMATICA($C$2,$B52,,Z$13,,,IF(Resultados!$C$9="Moeda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52" s="57" t="str">
        <f>IFERROR(IF(OR(AA$13="",AA$13&gt;$C$4),"",_xll.ECONOMATICA($C$2,$B52,,AA$13,,,IF(Resultados!$C$9="Moeda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52" s="111" t="str">
        <f>IFERROR(IF(OR(AB$13="",AB$13&gt;$C$4),"",_xll.ECONOMATICA($C$2,$B52,,AB$13,,,IF(Resultados!$C$9="Moeda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52" s="116" t="str">
        <f>IFERROR(IF(OR(AC$13="",AC$13&gt;$C$4),"",_xll.ECONOMATICA($C$2,$B52,,AC$13,,,IF(Resultados!$C$9="Moeda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52" s="56" t="str">
        <f>IFERROR(IF(OR(AD$13="",AD$13&gt;$C$4),"",_xll.ECONOMATICA($C$2,$B52,,AD$13,,,IF(Resultados!$C$9="Moeda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52" s="57" t="str">
        <f>IFERROR(IF(OR(AE$13="",AE$13&gt;$C$4),"",_xll.ECONOMATICA($C$2,$B52,,AE$13,,,IF(Resultados!$C$9="Moeda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52" s="57" t="str">
        <f>IFERROR(IF(OR(AF$13="",AF$13&gt;$C$4),"",_xll.ECONOMATICA($C$2,$B52,,AF$13,,,IF(Resultados!$C$9="Moeda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52" s="111" t="str">
        <f>IFERROR(IF(OR(AG$13="",AG$13&gt;$C$4),"",_xll.ECONOMATICA($C$2,$B52,,AG$13,,,IF(Resultados!$C$9="Moeda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52" s="116" t="str">
        <f>IFERROR(IF(OR(AH$13="",AH$13&gt;$C$4),"",_xll.ECONOMATICA($C$2,$B52,,AH$13,,,IF(Resultados!$C$9="Moeda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52" s="56" t="str">
        <f>IFERROR(IF(OR(AI$13="",AI$13&gt;$C$4),"",_xll.ECONOMATICA($C$2,$B52,,AI$13,,,IF(Resultados!$C$9="Moeda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52" s="57" t="str">
        <f>IFERROR(IF(OR(AJ$13="",AJ$13&gt;$C$4),"",_xll.ECONOMATICA($C$2,$B52,,AJ$13,,,IF(Resultados!$C$9="Moeda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52" s="57" t="str">
        <f>IFERROR(IF(OR(AK$13="",AK$13&gt;$C$4),"",_xll.ECONOMATICA($C$2,$B52,,AK$13,,,IF(Resultados!$C$9="Moeda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52" s="111" t="str">
        <f>IFERROR(IF(OR(AL$13="",AL$13&gt;$C$4),"",_xll.ECONOMATICA($C$2,$B52,,AL$13,,,IF(Resultados!$C$9="Moeda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52" s="116" t="str">
        <f>IFERROR(IF(OR(AM$13="",AM$13&gt;$C$4),"",_xll.ECONOMATICA($C$2,$B52,,AM$13,,,IF(Resultados!$C$9="Moeda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52" s="56" t="str">
        <f>IFERROR(IF(OR(AN$13="",AN$13&gt;$C$4),"",_xll.ECONOMATICA($C$2,$B52,,AN$13,,,IF(Resultados!$C$9="Moeda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52" s="57" t="str">
        <f>IFERROR(IF(OR(AO$13="",AO$13&gt;$C$4),"",_xll.ECONOMATICA($C$2,$B52,,AO$13,,,IF(Resultados!$C$9="Moeda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52" s="57" t="str">
        <f>IFERROR(IF(OR(AP$13="",AP$13&gt;$C$4),"",_xll.ECONOMATICA($C$2,$B52,,AP$13,,,IF(Resultados!$C$9="Moeda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52" s="111" t="str">
        <f>IFERROR(IF(OR(AQ$13="",AQ$13&gt;$C$4),"",_xll.ECONOMATICA($C$2,$B52,,AQ$13,,,IF(Resultados!$C$9="Moeda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52" s="116" t="str">
        <f>IFERROR(IF(OR(AR$13="",AR$13&gt;$C$4),"",_xll.ECONOMATICA($C$2,$B52,,AR$13,,,IF(Resultados!$C$9="Moeda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52" s="56" t="str">
        <f>IFERROR(IF(OR(AS$13="",AS$13&gt;$C$4),"",_xll.ECONOMATICA($C$2,$B52,,AS$13,,,IF(Resultados!$C$9="Moeda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52" s="57" t="str">
        <f>IFERROR(IF(OR(AT$13="",AT$13&gt;$C$4),"",_xll.ECONOMATICA($C$2,$B52,,AT$13,,,IF(Resultados!$C$9="Moeda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52" s="57" t="str">
        <f>IFERROR(IF(OR(AU$13="",AU$13&gt;$C$4),"",_xll.ECONOMATICA($C$2,$B52,,AU$13,,,IF(Resultados!$C$9="Moeda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52" s="111" t="str">
        <f>IFERROR(IF(OR(AV$13="",AV$13&gt;$C$4),"",_xll.ECONOMATICA($C$2,$B52,,AV$13,,,IF(Resultados!$C$9="Moeda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52" s="116" t="str">
        <f>IFERROR(IF(OR(AW$13="",AW$13&gt;$C$4),"",_xll.ECONOMATICA($C$2,$B52,,AW$13,,,IF(Resultados!$C$9="Moeda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52" s="56" t="str">
        <f>IFERROR(IF(OR(AX$13="",AX$13&gt;$C$4),"",_xll.ECONOMATICA($C$2,$B52,,AX$13,,,IF(Resultados!$C$9="Moeda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52" s="57" t="str">
        <f>IFERROR(IF(OR(AY$13="",AY$13&gt;$C$4),"",_xll.ECONOMATICA($C$2,$B52,,AY$13,,,IF(Resultados!$C$9="Moeda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52" s="57" t="str">
        <f>IFERROR(IF(OR(AZ$13="",AZ$13&gt;$C$4),"",_xll.ECONOMATICA($C$2,$B52,,AZ$13,,,IF(Resultados!$C$9="Moeda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52" s="111" t="str">
        <f>IFERROR(IF(OR(BA$13="",BA$13&gt;$C$4),"",_xll.ECONOMATICA($C$2,$B52,,BA$13,,,IF(Resultados!$C$9="Moeda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52" s="120" t="str">
        <f>IFERROR(IF(OR(BB$13="",BB$13&gt;$C$4),"",_xll.ECONOMATICA($C$2,$B52,,BB$13,,,IF(Resultados!$C$9="Moeda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52" s="71"/>
    </row>
    <row r="53" spans="2:55" ht="15.6" hidden="1" outlineLevel="2" x14ac:dyDescent="0.3">
      <c r="B53" s="59" t="s">
        <v>286</v>
      </c>
      <c r="C53" s="60" t="s">
        <v>287</v>
      </c>
      <c r="D53" s="61" t="str">
        <f t="shared" si="1"/>
        <v>Milhares</v>
      </c>
      <c r="E53" s="62">
        <f>IFERROR(IF(OR(E$13="",E$13&gt;$C$4),"",_xll.ECONOMATICA($C$2,$B53,,E$13,,,IF(Resultados!$C$9="Moeda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F53" s="63">
        <f>IFERROR(IF(OR(F$13="",F$13&gt;$C$4),"",_xll.ECONOMATICA($C$2,$B53,,F$13,,,IF(Resultados!$C$9="Moeda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G53" s="63">
        <f>IFERROR(IF(OR(G$13="",G$13&gt;$C$4),"",_xll.ECONOMATICA($C$2,$B53,,G$13,,,IF(Resultados!$C$9="Moeda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H53" s="110">
        <f>IFERROR(IF(OR(H$13="",H$13&gt;$C$4),"",_xll.ECONOMATICA($C$2,$B53,,H$13,,,IF(Resultados!$C$9="Moeda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I53" s="115">
        <f>IFERROR(IF(OR(I$13="",I$13&gt;$C$4),"",_xll.ECONOMATICA($C$2,$B53,,I$13,,,IF(Resultados!$C$9="Moeda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J53" s="62">
        <f>IFERROR(IF(OR(J$13="",J$13&gt;$C$4),"",_xll.ECONOMATICA($C$2,$B53,,J$13,,,IF(Resultados!$C$9="Moeda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K53" s="63">
        <f>IFERROR(IF(OR(K$13="",K$13&gt;$C$4),"",_xll.ECONOMATICA($C$2,$B53,,K$13,,,IF(Resultados!$C$9="Moeda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L53" s="63">
        <f>IFERROR(IF(OR(L$13="",L$13&gt;$C$4),"",_xll.ECONOMATICA($C$2,$B53,,L$13,,,IF(Resultados!$C$9="Moeda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M53" s="110">
        <f>IFERROR(IF(OR(M$13="",M$13&gt;$C$4),"",_xll.ECONOMATICA($C$2,$B53,,M$13,,,IF(Resultados!$C$9="Moeda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N53" s="115">
        <f>IFERROR(IF(OR(N$13="",N$13&gt;$C$4),"",_xll.ECONOMATICA($C$2,$B53,,N$13,,,IF(Resultados!$C$9="Moeda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O53" s="62">
        <f>IFERROR(IF(OR(O$13="",O$13&gt;$C$4),"",_xll.ECONOMATICA($C$2,$B53,,O$13,,,IF(Resultados!$C$9="Moeda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P53" s="63">
        <f>IFERROR(IF(OR(P$13="",P$13&gt;$C$4),"",_xll.ECONOMATICA($C$2,$B53,,P$13,,,IF(Resultados!$C$9="Moeda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205432000</v>
      </c>
      <c r="Q53" s="63" t="str">
        <f>IFERROR(IF(OR(Q$13="",Q$13&gt;$C$4),"",_xll.ECONOMATICA($C$2,$B53,,Q$13,,,IF(Resultados!$C$9="Moeda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53" s="110" t="str">
        <f>IFERROR(IF(OR(R$13="",R$13&gt;$C$4),"",_xll.ECONOMATICA($C$2,$B53,,R$13,,,IF(Resultados!$C$9="Moeda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53" s="115" t="str">
        <f>IFERROR(IF(OR(S$13="",S$13&gt;$C$4),"",_xll.ECONOMATICA($C$2,$B53,,S$13,,,IF(Resultados!$C$9="Moeda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53" s="62" t="str">
        <f>IFERROR(IF(OR(T$13="",T$13&gt;$C$4),"",_xll.ECONOMATICA($C$2,$B53,,T$13,,,IF(Resultados!$C$9="Moeda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53" s="63" t="str">
        <f>IFERROR(IF(OR(U$13="",U$13&gt;$C$4),"",_xll.ECONOMATICA($C$2,$B53,,U$13,,,IF(Resultados!$C$9="Moeda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53" s="63" t="str">
        <f>IFERROR(IF(OR(V$13="",V$13&gt;$C$4),"",_xll.ECONOMATICA($C$2,$B53,,V$13,,,IF(Resultados!$C$9="Moeda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53" s="110" t="str">
        <f>IFERROR(IF(OR(W$13="",W$13&gt;$C$4),"",_xll.ECONOMATICA($C$2,$B53,,W$13,,,IF(Resultados!$C$9="Moeda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53" s="115" t="str">
        <f>IFERROR(IF(OR(X$13="",X$13&gt;$C$4),"",_xll.ECONOMATICA($C$2,$B53,,X$13,,,IF(Resultados!$C$9="Moeda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53" s="62" t="str">
        <f>IFERROR(IF(OR(Y$13="",Y$13&gt;$C$4),"",_xll.ECONOMATICA($C$2,$B53,,Y$13,,,IF(Resultados!$C$9="Moeda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53" s="63" t="str">
        <f>IFERROR(IF(OR(Z$13="",Z$13&gt;$C$4),"",_xll.ECONOMATICA($C$2,$B53,,Z$13,,,IF(Resultados!$C$9="Moeda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53" s="63" t="str">
        <f>IFERROR(IF(OR(AA$13="",AA$13&gt;$C$4),"",_xll.ECONOMATICA($C$2,$B53,,AA$13,,,IF(Resultados!$C$9="Moeda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53" s="110" t="str">
        <f>IFERROR(IF(OR(AB$13="",AB$13&gt;$C$4),"",_xll.ECONOMATICA($C$2,$B53,,AB$13,,,IF(Resultados!$C$9="Moeda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53" s="115" t="str">
        <f>IFERROR(IF(OR(AC$13="",AC$13&gt;$C$4),"",_xll.ECONOMATICA($C$2,$B53,,AC$13,,,IF(Resultados!$C$9="Moeda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53" s="62" t="str">
        <f>IFERROR(IF(OR(AD$13="",AD$13&gt;$C$4),"",_xll.ECONOMATICA($C$2,$B53,,AD$13,,,IF(Resultados!$C$9="Moeda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53" s="63" t="str">
        <f>IFERROR(IF(OR(AE$13="",AE$13&gt;$C$4),"",_xll.ECONOMATICA($C$2,$B53,,AE$13,,,IF(Resultados!$C$9="Moeda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53" s="63" t="str">
        <f>IFERROR(IF(OR(AF$13="",AF$13&gt;$C$4),"",_xll.ECONOMATICA($C$2,$B53,,AF$13,,,IF(Resultados!$C$9="Moeda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53" s="110" t="str">
        <f>IFERROR(IF(OR(AG$13="",AG$13&gt;$C$4),"",_xll.ECONOMATICA($C$2,$B53,,AG$13,,,IF(Resultados!$C$9="Moeda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53" s="115" t="str">
        <f>IFERROR(IF(OR(AH$13="",AH$13&gt;$C$4),"",_xll.ECONOMATICA($C$2,$B53,,AH$13,,,IF(Resultados!$C$9="Moeda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53" s="62" t="str">
        <f>IFERROR(IF(OR(AI$13="",AI$13&gt;$C$4),"",_xll.ECONOMATICA($C$2,$B53,,AI$13,,,IF(Resultados!$C$9="Moeda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53" s="63" t="str">
        <f>IFERROR(IF(OR(AJ$13="",AJ$13&gt;$C$4),"",_xll.ECONOMATICA($C$2,$B53,,AJ$13,,,IF(Resultados!$C$9="Moeda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53" s="63" t="str">
        <f>IFERROR(IF(OR(AK$13="",AK$13&gt;$C$4),"",_xll.ECONOMATICA($C$2,$B53,,AK$13,,,IF(Resultados!$C$9="Moeda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53" s="110" t="str">
        <f>IFERROR(IF(OR(AL$13="",AL$13&gt;$C$4),"",_xll.ECONOMATICA($C$2,$B53,,AL$13,,,IF(Resultados!$C$9="Moeda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53" s="115" t="str">
        <f>IFERROR(IF(OR(AM$13="",AM$13&gt;$C$4),"",_xll.ECONOMATICA($C$2,$B53,,AM$13,,,IF(Resultados!$C$9="Moeda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53" s="62" t="str">
        <f>IFERROR(IF(OR(AN$13="",AN$13&gt;$C$4),"",_xll.ECONOMATICA($C$2,$B53,,AN$13,,,IF(Resultados!$C$9="Moeda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53" s="63" t="str">
        <f>IFERROR(IF(OR(AO$13="",AO$13&gt;$C$4),"",_xll.ECONOMATICA($C$2,$B53,,AO$13,,,IF(Resultados!$C$9="Moeda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53" s="63" t="str">
        <f>IFERROR(IF(OR(AP$13="",AP$13&gt;$C$4),"",_xll.ECONOMATICA($C$2,$B53,,AP$13,,,IF(Resultados!$C$9="Moeda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53" s="110" t="str">
        <f>IFERROR(IF(OR(AQ$13="",AQ$13&gt;$C$4),"",_xll.ECONOMATICA($C$2,$B53,,AQ$13,,,IF(Resultados!$C$9="Moeda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53" s="115" t="str">
        <f>IFERROR(IF(OR(AR$13="",AR$13&gt;$C$4),"",_xll.ECONOMATICA($C$2,$B53,,AR$13,,,IF(Resultados!$C$9="Moeda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53" s="62" t="str">
        <f>IFERROR(IF(OR(AS$13="",AS$13&gt;$C$4),"",_xll.ECONOMATICA($C$2,$B53,,AS$13,,,IF(Resultados!$C$9="Moeda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53" s="63" t="str">
        <f>IFERROR(IF(OR(AT$13="",AT$13&gt;$C$4),"",_xll.ECONOMATICA($C$2,$B53,,AT$13,,,IF(Resultados!$C$9="Moeda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53" s="63" t="str">
        <f>IFERROR(IF(OR(AU$13="",AU$13&gt;$C$4),"",_xll.ECONOMATICA($C$2,$B53,,AU$13,,,IF(Resultados!$C$9="Moeda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53" s="110" t="str">
        <f>IFERROR(IF(OR(AV$13="",AV$13&gt;$C$4),"",_xll.ECONOMATICA($C$2,$B53,,AV$13,,,IF(Resultados!$C$9="Moeda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53" s="115" t="str">
        <f>IFERROR(IF(OR(AW$13="",AW$13&gt;$C$4),"",_xll.ECONOMATICA($C$2,$B53,,AW$13,,,IF(Resultados!$C$9="Moeda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53" s="62" t="str">
        <f>IFERROR(IF(OR(AX$13="",AX$13&gt;$C$4),"",_xll.ECONOMATICA($C$2,$B53,,AX$13,,,IF(Resultados!$C$9="Moeda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53" s="63" t="str">
        <f>IFERROR(IF(OR(AY$13="",AY$13&gt;$C$4),"",_xll.ECONOMATICA($C$2,$B53,,AY$13,,,IF(Resultados!$C$9="Moeda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53" s="63" t="str">
        <f>IFERROR(IF(OR(AZ$13="",AZ$13&gt;$C$4),"",_xll.ECONOMATICA($C$2,$B53,,AZ$13,,,IF(Resultados!$C$9="Moeda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53" s="110" t="str">
        <f>IFERROR(IF(OR(BA$13="",BA$13&gt;$C$4),"",_xll.ECONOMATICA($C$2,$B53,,BA$13,,,IF(Resultados!$C$9="Moeda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53" s="119" t="str">
        <f>IFERROR(IF(OR(BB$13="",BB$13&gt;$C$4),"",_xll.ECONOMATICA($C$2,$B53,,BB$13,,,IF(Resultados!$C$9="Moeda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53" s="71"/>
    </row>
    <row r="54" spans="2:55" ht="15.6" hidden="1" outlineLevel="2" x14ac:dyDescent="0.3">
      <c r="B54" s="51" t="s">
        <v>288</v>
      </c>
      <c r="C54" s="52" t="s">
        <v>292</v>
      </c>
      <c r="D54" s="53" t="str">
        <f t="shared" si="1"/>
        <v>Milhares</v>
      </c>
      <c r="E54" s="56">
        <f>IFERROR(IF(OR(E$13="",E$13&gt;$C$4),"",_xll.ECONOMATICA($C$2,$B54,,E$13,,,IF(Resultados!$C$9="Moeda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3097000</v>
      </c>
      <c r="F54" s="57">
        <f>IFERROR(IF(OR(F$13="",F$13&gt;$C$4),"",_xll.ECONOMATICA($C$2,$B54,,F$13,,,IF(Resultados!$C$9="Moeda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3102000</v>
      </c>
      <c r="G54" s="57">
        <f>IFERROR(IF(OR(G$13="",G$13&gt;$C$4),"",_xll.ECONOMATICA($C$2,$B54,,G$13,,,IF(Resultados!$C$9="Moeda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3102000</v>
      </c>
      <c r="H54" s="112">
        <f>IFERROR(IF(OR(H$13="",H$13&gt;$C$4),"",_xll.ECONOMATICA($C$2,$B54,,H$13,,,IF(Resultados!$C$9="Moeda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3102000</v>
      </c>
      <c r="I54" s="116">
        <f>IFERROR(IF(OR(I$13="",I$13&gt;$C$4),"",_xll.ECONOMATICA($C$2,$B54,,I$13,,,IF(Resultados!$C$9="Moeda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3102000</v>
      </c>
      <c r="J54" s="56">
        <f>IFERROR(IF(OR(J$13="",J$13&gt;$C$4),"",_xll.ECONOMATICA($C$2,$B54,,J$13,,,IF(Resultados!$C$9="Moeda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3102000</v>
      </c>
      <c r="K54" s="57">
        <f>IFERROR(IF(OR(K$13="",K$13&gt;$C$4),"",_xll.ECONOMATICA($C$2,$B54,,K$13,,,IF(Resultados!$C$9="Moeda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3102000</v>
      </c>
      <c r="L54" s="57">
        <f>IFERROR(IF(OR(L$13="",L$13&gt;$C$4),"",_xll.ECONOMATICA($C$2,$B54,,L$13,,,IF(Resultados!$C$9="Moeda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2131000</v>
      </c>
      <c r="M54" s="112">
        <f>IFERROR(IF(OR(M$13="",M$13&gt;$C$4),"",_xll.ECONOMATICA($C$2,$B54,,M$13,,,IF(Resultados!$C$9="Moeda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-538000</v>
      </c>
      <c r="N54" s="116">
        <f>IFERROR(IF(OR(N$13="",N$13&gt;$C$4),"",_xll.ECONOMATICA($C$2,$B54,,N$13,,,IF(Resultados!$C$9="Moeda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-538000</v>
      </c>
      <c r="O54" s="56">
        <f>IFERROR(IF(OR(O$13="",O$13&gt;$C$4),"",_xll.ECONOMATICA($C$2,$B54,,O$13,,,IF(Resultados!$C$9="Moeda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-1685000</v>
      </c>
      <c r="P54" s="57">
        <f>IFERROR(IF(OR(P$13="",P$13&gt;$C$4),"",_xll.ECONOMATICA($C$2,$B54,,P$13,,,IF(Resultados!$C$9="Moeda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-2457000</v>
      </c>
      <c r="Q54" s="57" t="str">
        <f>IFERROR(IF(OR(Q$13="",Q$13&gt;$C$4),"",_xll.ECONOMATICA($C$2,$B54,,Q$13,,,IF(Resultados!$C$9="Moeda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54" s="112" t="str">
        <f>IFERROR(IF(OR(R$13="",R$13&gt;$C$4),"",_xll.ECONOMATICA($C$2,$B54,,R$13,,,IF(Resultados!$C$9="Moeda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54" s="116" t="str">
        <f>IFERROR(IF(OR(S$13="",S$13&gt;$C$4),"",_xll.ECONOMATICA($C$2,$B54,,S$13,,,IF(Resultados!$C$9="Moeda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54" s="56" t="str">
        <f>IFERROR(IF(OR(T$13="",T$13&gt;$C$4),"",_xll.ECONOMATICA($C$2,$B54,,T$13,,,IF(Resultados!$C$9="Moeda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54" s="57" t="str">
        <f>IFERROR(IF(OR(U$13="",U$13&gt;$C$4),"",_xll.ECONOMATICA($C$2,$B54,,U$13,,,IF(Resultados!$C$9="Moeda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54" s="57" t="str">
        <f>IFERROR(IF(OR(V$13="",V$13&gt;$C$4),"",_xll.ECONOMATICA($C$2,$B54,,V$13,,,IF(Resultados!$C$9="Moeda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54" s="112" t="str">
        <f>IFERROR(IF(OR(W$13="",W$13&gt;$C$4),"",_xll.ECONOMATICA($C$2,$B54,,W$13,,,IF(Resultados!$C$9="Moeda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54" s="116" t="str">
        <f>IFERROR(IF(OR(X$13="",X$13&gt;$C$4),"",_xll.ECONOMATICA($C$2,$B54,,X$13,,,IF(Resultados!$C$9="Moeda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54" s="56" t="str">
        <f>IFERROR(IF(OR(Y$13="",Y$13&gt;$C$4),"",_xll.ECONOMATICA($C$2,$B54,,Y$13,,,IF(Resultados!$C$9="Moeda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54" s="57" t="str">
        <f>IFERROR(IF(OR(Z$13="",Z$13&gt;$C$4),"",_xll.ECONOMATICA($C$2,$B54,,Z$13,,,IF(Resultados!$C$9="Moeda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54" s="57" t="str">
        <f>IFERROR(IF(OR(AA$13="",AA$13&gt;$C$4),"",_xll.ECONOMATICA($C$2,$B54,,AA$13,,,IF(Resultados!$C$9="Moeda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54" s="112" t="str">
        <f>IFERROR(IF(OR(AB$13="",AB$13&gt;$C$4),"",_xll.ECONOMATICA($C$2,$B54,,AB$13,,,IF(Resultados!$C$9="Moeda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54" s="116" t="str">
        <f>IFERROR(IF(OR(AC$13="",AC$13&gt;$C$4),"",_xll.ECONOMATICA($C$2,$B54,,AC$13,,,IF(Resultados!$C$9="Moeda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54" s="56" t="str">
        <f>IFERROR(IF(OR(AD$13="",AD$13&gt;$C$4),"",_xll.ECONOMATICA($C$2,$B54,,AD$13,,,IF(Resultados!$C$9="Moeda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54" s="57" t="str">
        <f>IFERROR(IF(OR(AE$13="",AE$13&gt;$C$4),"",_xll.ECONOMATICA($C$2,$B54,,AE$13,,,IF(Resultados!$C$9="Moeda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54" s="57" t="str">
        <f>IFERROR(IF(OR(AF$13="",AF$13&gt;$C$4),"",_xll.ECONOMATICA($C$2,$B54,,AF$13,,,IF(Resultados!$C$9="Moeda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54" s="112" t="str">
        <f>IFERROR(IF(OR(AG$13="",AG$13&gt;$C$4),"",_xll.ECONOMATICA($C$2,$B54,,AG$13,,,IF(Resultados!$C$9="Moeda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54" s="116" t="str">
        <f>IFERROR(IF(OR(AH$13="",AH$13&gt;$C$4),"",_xll.ECONOMATICA($C$2,$B54,,AH$13,,,IF(Resultados!$C$9="Moeda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54" s="56" t="str">
        <f>IFERROR(IF(OR(AI$13="",AI$13&gt;$C$4),"",_xll.ECONOMATICA($C$2,$B54,,AI$13,,,IF(Resultados!$C$9="Moeda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54" s="57" t="str">
        <f>IFERROR(IF(OR(AJ$13="",AJ$13&gt;$C$4),"",_xll.ECONOMATICA($C$2,$B54,,AJ$13,,,IF(Resultados!$C$9="Moeda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54" s="57" t="str">
        <f>IFERROR(IF(OR(AK$13="",AK$13&gt;$C$4),"",_xll.ECONOMATICA($C$2,$B54,,AK$13,,,IF(Resultados!$C$9="Moeda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54" s="112" t="str">
        <f>IFERROR(IF(OR(AL$13="",AL$13&gt;$C$4),"",_xll.ECONOMATICA($C$2,$B54,,AL$13,,,IF(Resultados!$C$9="Moeda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54" s="116" t="str">
        <f>IFERROR(IF(OR(AM$13="",AM$13&gt;$C$4),"",_xll.ECONOMATICA($C$2,$B54,,AM$13,,,IF(Resultados!$C$9="Moeda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54" s="56" t="str">
        <f>IFERROR(IF(OR(AN$13="",AN$13&gt;$C$4),"",_xll.ECONOMATICA($C$2,$B54,,AN$13,,,IF(Resultados!$C$9="Moeda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54" s="57" t="str">
        <f>IFERROR(IF(OR(AO$13="",AO$13&gt;$C$4),"",_xll.ECONOMATICA($C$2,$B54,,AO$13,,,IF(Resultados!$C$9="Moeda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54" s="57" t="str">
        <f>IFERROR(IF(OR(AP$13="",AP$13&gt;$C$4),"",_xll.ECONOMATICA($C$2,$B54,,AP$13,,,IF(Resultados!$C$9="Moeda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54" s="112" t="str">
        <f>IFERROR(IF(OR(AQ$13="",AQ$13&gt;$C$4),"",_xll.ECONOMATICA($C$2,$B54,,AQ$13,,,IF(Resultados!$C$9="Moeda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54" s="116" t="str">
        <f>IFERROR(IF(OR(AR$13="",AR$13&gt;$C$4),"",_xll.ECONOMATICA($C$2,$B54,,AR$13,,,IF(Resultados!$C$9="Moeda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54" s="56" t="str">
        <f>IFERROR(IF(OR(AS$13="",AS$13&gt;$C$4),"",_xll.ECONOMATICA($C$2,$B54,,AS$13,,,IF(Resultados!$C$9="Moeda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54" s="57" t="str">
        <f>IFERROR(IF(OR(AT$13="",AT$13&gt;$C$4),"",_xll.ECONOMATICA($C$2,$B54,,AT$13,,,IF(Resultados!$C$9="Moeda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54" s="57" t="str">
        <f>IFERROR(IF(OR(AU$13="",AU$13&gt;$C$4),"",_xll.ECONOMATICA($C$2,$B54,,AU$13,,,IF(Resultados!$C$9="Moeda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54" s="112" t="str">
        <f>IFERROR(IF(OR(AV$13="",AV$13&gt;$C$4),"",_xll.ECONOMATICA($C$2,$B54,,AV$13,,,IF(Resultados!$C$9="Moeda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54" s="116" t="str">
        <f>IFERROR(IF(OR(AW$13="",AW$13&gt;$C$4),"",_xll.ECONOMATICA($C$2,$B54,,AW$13,,,IF(Resultados!$C$9="Moeda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54" s="56" t="str">
        <f>IFERROR(IF(OR(AX$13="",AX$13&gt;$C$4),"",_xll.ECONOMATICA($C$2,$B54,,AX$13,,,IF(Resultados!$C$9="Moeda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54" s="57" t="str">
        <f>IFERROR(IF(OR(AY$13="",AY$13&gt;$C$4),"",_xll.ECONOMATICA($C$2,$B54,,AY$13,,,IF(Resultados!$C$9="Moeda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54" s="57" t="str">
        <f>IFERROR(IF(OR(AZ$13="",AZ$13&gt;$C$4),"",_xll.ECONOMATICA($C$2,$B54,,AZ$13,,,IF(Resultados!$C$9="Moeda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54" s="112" t="str">
        <f>IFERROR(IF(OR(BA$13="",BA$13&gt;$C$4),"",_xll.ECONOMATICA($C$2,$B54,,BA$13,,,IF(Resultados!$C$9="Moeda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54" s="120" t="str">
        <f>IFERROR(IF(OR(BB$13="",BB$13&gt;$C$4),"",_xll.ECONOMATICA($C$2,$B54,,BB$13,,,IF(Resultados!$C$9="Moeda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54" s="71"/>
    </row>
    <row r="55" spans="2:55" ht="15.6" hidden="1" outlineLevel="2" x14ac:dyDescent="0.3">
      <c r="B55" s="59" t="s">
        <v>289</v>
      </c>
      <c r="C55" s="60" t="s">
        <v>293</v>
      </c>
      <c r="D55" s="61" t="str">
        <f t="shared" si="1"/>
        <v>Milhares</v>
      </c>
      <c r="E55" s="62">
        <f>IFERROR(IF(OR(E$13="",E$13&gt;$C$4),"",_xll.ECONOMATICA($C$2,$B55,,E$13,,,IF(Resultados!$C$9="Moeda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55" s="63">
        <f>IFERROR(IF(OR(F$13="",F$13&gt;$C$4),"",_xll.ECONOMATICA($C$2,$B55,,F$13,,,IF(Resultados!$C$9="Moeda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55" s="63">
        <f>IFERROR(IF(OR(G$13="",G$13&gt;$C$4),"",_xll.ECONOMATICA($C$2,$B55,,G$13,,,IF(Resultados!$C$9="Moeda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55" s="110">
        <f>IFERROR(IF(OR(H$13="",H$13&gt;$C$4),"",_xll.ECONOMATICA($C$2,$B55,,H$13,,,IF(Resultados!$C$9="Moeda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55" s="115">
        <f>IFERROR(IF(OR(I$13="",I$13&gt;$C$4),"",_xll.ECONOMATICA($C$2,$B55,,I$13,,,IF(Resultados!$C$9="Moeda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55" s="62">
        <f>IFERROR(IF(OR(J$13="",J$13&gt;$C$4),"",_xll.ECONOMATICA($C$2,$B55,,J$13,,,IF(Resultados!$C$9="Moeda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55" s="63">
        <f>IFERROR(IF(OR(K$13="",K$13&gt;$C$4),"",_xll.ECONOMATICA($C$2,$B55,,K$13,,,IF(Resultados!$C$9="Moeda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55" s="63">
        <f>IFERROR(IF(OR(L$13="",L$13&gt;$C$4),"",_xll.ECONOMATICA($C$2,$B55,,L$13,,,IF(Resultados!$C$9="Moeda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55" s="110">
        <f>IFERROR(IF(OR(M$13="",M$13&gt;$C$4),"",_xll.ECONOMATICA($C$2,$B55,,M$13,,,IF(Resultados!$C$9="Moeda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55" s="115">
        <f>IFERROR(IF(OR(N$13="",N$13&gt;$C$4),"",_xll.ECONOMATICA($C$2,$B55,,N$13,,,IF(Resultados!$C$9="Moeda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55" s="62">
        <f>IFERROR(IF(OR(O$13="",O$13&gt;$C$4),"",_xll.ECONOMATICA($C$2,$B55,,O$13,,,IF(Resultados!$C$9="Moeda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55" s="63">
        <f>IFERROR(IF(OR(P$13="",P$13&gt;$C$4),"",_xll.ECONOMATICA($C$2,$B55,,P$13,,,IF(Resultados!$C$9="Moeda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55" s="63" t="str">
        <f>IFERROR(IF(OR(Q$13="",Q$13&gt;$C$4),"",_xll.ECONOMATICA($C$2,$B55,,Q$13,,,IF(Resultados!$C$9="Moeda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55" s="110" t="str">
        <f>IFERROR(IF(OR(R$13="",R$13&gt;$C$4),"",_xll.ECONOMATICA($C$2,$B55,,R$13,,,IF(Resultados!$C$9="Moeda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55" s="115" t="str">
        <f>IFERROR(IF(OR(S$13="",S$13&gt;$C$4),"",_xll.ECONOMATICA($C$2,$B55,,S$13,,,IF(Resultados!$C$9="Moeda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55" s="62" t="str">
        <f>IFERROR(IF(OR(T$13="",T$13&gt;$C$4),"",_xll.ECONOMATICA($C$2,$B55,,T$13,,,IF(Resultados!$C$9="Moeda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55" s="63" t="str">
        <f>IFERROR(IF(OR(U$13="",U$13&gt;$C$4),"",_xll.ECONOMATICA($C$2,$B55,,U$13,,,IF(Resultados!$C$9="Moeda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55" s="63" t="str">
        <f>IFERROR(IF(OR(V$13="",V$13&gt;$C$4),"",_xll.ECONOMATICA($C$2,$B55,,V$13,,,IF(Resultados!$C$9="Moeda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55" s="110" t="str">
        <f>IFERROR(IF(OR(W$13="",W$13&gt;$C$4),"",_xll.ECONOMATICA($C$2,$B55,,W$13,,,IF(Resultados!$C$9="Moeda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55" s="115" t="str">
        <f>IFERROR(IF(OR(X$13="",X$13&gt;$C$4),"",_xll.ECONOMATICA($C$2,$B55,,X$13,,,IF(Resultados!$C$9="Moeda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55" s="62" t="str">
        <f>IFERROR(IF(OR(Y$13="",Y$13&gt;$C$4),"",_xll.ECONOMATICA($C$2,$B55,,Y$13,,,IF(Resultados!$C$9="Moeda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55" s="63" t="str">
        <f>IFERROR(IF(OR(Z$13="",Z$13&gt;$C$4),"",_xll.ECONOMATICA($C$2,$B55,,Z$13,,,IF(Resultados!$C$9="Moeda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55" s="63" t="str">
        <f>IFERROR(IF(OR(AA$13="",AA$13&gt;$C$4),"",_xll.ECONOMATICA($C$2,$B55,,AA$13,,,IF(Resultados!$C$9="Moeda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55" s="110" t="str">
        <f>IFERROR(IF(OR(AB$13="",AB$13&gt;$C$4),"",_xll.ECONOMATICA($C$2,$B55,,AB$13,,,IF(Resultados!$C$9="Moeda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55" s="115" t="str">
        <f>IFERROR(IF(OR(AC$13="",AC$13&gt;$C$4),"",_xll.ECONOMATICA($C$2,$B55,,AC$13,,,IF(Resultados!$C$9="Moeda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55" s="62" t="str">
        <f>IFERROR(IF(OR(AD$13="",AD$13&gt;$C$4),"",_xll.ECONOMATICA($C$2,$B55,,AD$13,,,IF(Resultados!$C$9="Moeda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55" s="63" t="str">
        <f>IFERROR(IF(OR(AE$13="",AE$13&gt;$C$4),"",_xll.ECONOMATICA($C$2,$B55,,AE$13,,,IF(Resultados!$C$9="Moeda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55" s="63" t="str">
        <f>IFERROR(IF(OR(AF$13="",AF$13&gt;$C$4),"",_xll.ECONOMATICA($C$2,$B55,,AF$13,,,IF(Resultados!$C$9="Moeda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55" s="110" t="str">
        <f>IFERROR(IF(OR(AG$13="",AG$13&gt;$C$4),"",_xll.ECONOMATICA($C$2,$B55,,AG$13,,,IF(Resultados!$C$9="Moeda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55" s="115" t="str">
        <f>IFERROR(IF(OR(AH$13="",AH$13&gt;$C$4),"",_xll.ECONOMATICA($C$2,$B55,,AH$13,,,IF(Resultados!$C$9="Moeda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55" s="62" t="str">
        <f>IFERROR(IF(OR(AI$13="",AI$13&gt;$C$4),"",_xll.ECONOMATICA($C$2,$B55,,AI$13,,,IF(Resultados!$C$9="Moeda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55" s="63" t="str">
        <f>IFERROR(IF(OR(AJ$13="",AJ$13&gt;$C$4),"",_xll.ECONOMATICA($C$2,$B55,,AJ$13,,,IF(Resultados!$C$9="Moeda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55" s="63" t="str">
        <f>IFERROR(IF(OR(AK$13="",AK$13&gt;$C$4),"",_xll.ECONOMATICA($C$2,$B55,,AK$13,,,IF(Resultados!$C$9="Moeda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55" s="110" t="str">
        <f>IFERROR(IF(OR(AL$13="",AL$13&gt;$C$4),"",_xll.ECONOMATICA($C$2,$B55,,AL$13,,,IF(Resultados!$C$9="Moeda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55" s="115" t="str">
        <f>IFERROR(IF(OR(AM$13="",AM$13&gt;$C$4),"",_xll.ECONOMATICA($C$2,$B55,,AM$13,,,IF(Resultados!$C$9="Moeda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55" s="62" t="str">
        <f>IFERROR(IF(OR(AN$13="",AN$13&gt;$C$4),"",_xll.ECONOMATICA($C$2,$B55,,AN$13,,,IF(Resultados!$C$9="Moeda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55" s="63" t="str">
        <f>IFERROR(IF(OR(AO$13="",AO$13&gt;$C$4),"",_xll.ECONOMATICA($C$2,$B55,,AO$13,,,IF(Resultados!$C$9="Moeda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55" s="63" t="str">
        <f>IFERROR(IF(OR(AP$13="",AP$13&gt;$C$4),"",_xll.ECONOMATICA($C$2,$B55,,AP$13,,,IF(Resultados!$C$9="Moeda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55" s="110" t="str">
        <f>IFERROR(IF(OR(AQ$13="",AQ$13&gt;$C$4),"",_xll.ECONOMATICA($C$2,$B55,,AQ$13,,,IF(Resultados!$C$9="Moeda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55" s="115" t="str">
        <f>IFERROR(IF(OR(AR$13="",AR$13&gt;$C$4),"",_xll.ECONOMATICA($C$2,$B55,,AR$13,,,IF(Resultados!$C$9="Moeda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55" s="62" t="str">
        <f>IFERROR(IF(OR(AS$13="",AS$13&gt;$C$4),"",_xll.ECONOMATICA($C$2,$B55,,AS$13,,,IF(Resultados!$C$9="Moeda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55" s="63" t="str">
        <f>IFERROR(IF(OR(AT$13="",AT$13&gt;$C$4),"",_xll.ECONOMATICA($C$2,$B55,,AT$13,,,IF(Resultados!$C$9="Moeda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55" s="63" t="str">
        <f>IFERROR(IF(OR(AU$13="",AU$13&gt;$C$4),"",_xll.ECONOMATICA($C$2,$B55,,AU$13,,,IF(Resultados!$C$9="Moeda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55" s="110" t="str">
        <f>IFERROR(IF(OR(AV$13="",AV$13&gt;$C$4),"",_xll.ECONOMATICA($C$2,$B55,,AV$13,,,IF(Resultados!$C$9="Moeda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55" s="115" t="str">
        <f>IFERROR(IF(OR(AW$13="",AW$13&gt;$C$4),"",_xll.ECONOMATICA($C$2,$B55,,AW$13,,,IF(Resultados!$C$9="Moeda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55" s="62" t="str">
        <f>IFERROR(IF(OR(AX$13="",AX$13&gt;$C$4),"",_xll.ECONOMATICA($C$2,$B55,,AX$13,,,IF(Resultados!$C$9="Moeda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55" s="63" t="str">
        <f>IFERROR(IF(OR(AY$13="",AY$13&gt;$C$4),"",_xll.ECONOMATICA($C$2,$B55,,AY$13,,,IF(Resultados!$C$9="Moeda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55" s="63" t="str">
        <f>IFERROR(IF(OR(AZ$13="",AZ$13&gt;$C$4),"",_xll.ECONOMATICA($C$2,$B55,,AZ$13,,,IF(Resultados!$C$9="Moeda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55" s="110" t="str">
        <f>IFERROR(IF(OR(BA$13="",BA$13&gt;$C$4),"",_xll.ECONOMATICA($C$2,$B55,,BA$13,,,IF(Resultados!$C$9="Moeda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55" s="119" t="str">
        <f>IFERROR(IF(OR(BB$13="",BB$13&gt;$C$4),"",_xll.ECONOMATICA($C$2,$B55,,BB$13,,,IF(Resultados!$C$9="Moeda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55" s="71"/>
    </row>
    <row r="56" spans="2:55" ht="15.6" hidden="1" outlineLevel="2" x14ac:dyDescent="0.3">
      <c r="B56" s="51" t="s">
        <v>290</v>
      </c>
      <c r="C56" s="52" t="s">
        <v>294</v>
      </c>
      <c r="D56" s="53" t="str">
        <f t="shared" si="1"/>
        <v>Milhares</v>
      </c>
      <c r="E56" s="56">
        <f>IFERROR(IF(OR(E$13="",E$13&gt;$C$4),"",_xll.ECONOMATICA($C$2,$B56,,E$13,,,IF(Resultados!$C$9="Moeda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208805000</v>
      </c>
      <c r="F56" s="57">
        <f>IFERROR(IF(OR(F$13="",F$13&gt;$C$4),"",_xll.ECONOMATICA($C$2,$B56,,F$13,,,IF(Resultados!$C$9="Moeda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177255000</v>
      </c>
      <c r="G56" s="57">
        <f>IFERROR(IF(OR(G$13="",G$13&gt;$C$4),"",_xll.ECONOMATICA($C$2,$B56,,G$13,,,IF(Resultados!$C$9="Moeda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133452000</v>
      </c>
      <c r="H56" s="111">
        <f>IFERROR(IF(OR(H$13="",H$13&gt;$C$4),"",_xll.ECONOMATICA($C$2,$B56,,H$13,,,IF(Resultados!$C$9="Moeda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128562000</v>
      </c>
      <c r="I56" s="116">
        <f>IFERROR(IF(OR(I$13="",I$13&gt;$C$4),"",_xll.ECONOMATICA($C$2,$B56,,I$13,,,IF(Resultados!$C$9="Moeda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128562000</v>
      </c>
      <c r="J56" s="56">
        <f>IFERROR(IF(OR(J$13="",J$13&gt;$C$4),"",_xll.ECONOMATICA($C$2,$B56,,J$13,,,IF(Resultados!$C$9="Moeda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166718000</v>
      </c>
      <c r="K56" s="57">
        <f>IFERROR(IF(OR(K$13="",K$13&gt;$C$4),"",_xll.ECONOMATICA($C$2,$B56,,K$13,,,IF(Resultados!$C$9="Moeda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135017000</v>
      </c>
      <c r="L56" s="57">
        <f>IFERROR(IF(OR(L$13="",L$13&gt;$C$4),"",_xll.ECONOMATICA($C$2,$B56,,L$13,,,IF(Resultados!$C$9="Moeda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146422000</v>
      </c>
      <c r="M56" s="111">
        <f>IFERROR(IF(OR(M$13="",M$13&gt;$C$4),"",_xll.ECONOMATICA($C$2,$B56,,M$13,,,IF(Resultados!$C$9="Moeda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159171000</v>
      </c>
      <c r="N56" s="116">
        <f>IFERROR(IF(OR(N$13="",N$13&gt;$C$4),"",_xll.ECONOMATICA($C$2,$B56,,N$13,,,IF(Resultados!$C$9="Moeda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159171000</v>
      </c>
      <c r="O56" s="56">
        <f>IFERROR(IF(OR(O$13="",O$13&gt;$C$4),"",_xll.ECONOMATICA($C$2,$B56,,O$13,,,IF(Resultados!$C$9="Moeda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182873000</v>
      </c>
      <c r="P56" s="57">
        <f>IFERROR(IF(OR(P$13="",P$13&gt;$C$4),"",_xll.ECONOMATICA($C$2,$B56,,P$13,,,IF(Resultados!$C$9="Moeda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123032000</v>
      </c>
      <c r="Q56" s="57" t="str">
        <f>IFERROR(IF(OR(Q$13="",Q$13&gt;$C$4),"",_xll.ECONOMATICA($C$2,$B56,,Q$13,,,IF(Resultados!$C$9="Moeda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56" s="111" t="str">
        <f>IFERROR(IF(OR(R$13="",R$13&gt;$C$4),"",_xll.ECONOMATICA($C$2,$B56,,R$13,,,IF(Resultados!$C$9="Moeda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56" s="116" t="str">
        <f>IFERROR(IF(OR(S$13="",S$13&gt;$C$4),"",_xll.ECONOMATICA($C$2,$B56,,S$13,,,IF(Resultados!$C$9="Moeda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56" s="56" t="str">
        <f>IFERROR(IF(OR(T$13="",T$13&gt;$C$4),"",_xll.ECONOMATICA($C$2,$B56,,T$13,,,IF(Resultados!$C$9="Moeda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56" s="57" t="str">
        <f>IFERROR(IF(OR(U$13="",U$13&gt;$C$4),"",_xll.ECONOMATICA($C$2,$B56,,U$13,,,IF(Resultados!$C$9="Moeda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56" s="57" t="str">
        <f>IFERROR(IF(OR(V$13="",V$13&gt;$C$4),"",_xll.ECONOMATICA($C$2,$B56,,V$13,,,IF(Resultados!$C$9="Moeda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56" s="111" t="str">
        <f>IFERROR(IF(OR(W$13="",W$13&gt;$C$4),"",_xll.ECONOMATICA($C$2,$B56,,W$13,,,IF(Resultados!$C$9="Moeda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56" s="116" t="str">
        <f>IFERROR(IF(OR(X$13="",X$13&gt;$C$4),"",_xll.ECONOMATICA($C$2,$B56,,X$13,,,IF(Resultados!$C$9="Moeda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56" s="56" t="str">
        <f>IFERROR(IF(OR(Y$13="",Y$13&gt;$C$4),"",_xll.ECONOMATICA($C$2,$B56,,Y$13,,,IF(Resultados!$C$9="Moeda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56" s="57" t="str">
        <f>IFERROR(IF(OR(Z$13="",Z$13&gt;$C$4),"",_xll.ECONOMATICA($C$2,$B56,,Z$13,,,IF(Resultados!$C$9="Moeda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56" s="57" t="str">
        <f>IFERROR(IF(OR(AA$13="",AA$13&gt;$C$4),"",_xll.ECONOMATICA($C$2,$B56,,AA$13,,,IF(Resultados!$C$9="Moeda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56" s="111" t="str">
        <f>IFERROR(IF(OR(AB$13="",AB$13&gt;$C$4),"",_xll.ECONOMATICA($C$2,$B56,,AB$13,,,IF(Resultados!$C$9="Moeda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56" s="116" t="str">
        <f>IFERROR(IF(OR(AC$13="",AC$13&gt;$C$4),"",_xll.ECONOMATICA($C$2,$B56,,AC$13,,,IF(Resultados!$C$9="Moeda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56" s="56" t="str">
        <f>IFERROR(IF(OR(AD$13="",AD$13&gt;$C$4),"",_xll.ECONOMATICA($C$2,$B56,,AD$13,,,IF(Resultados!$C$9="Moeda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56" s="57" t="str">
        <f>IFERROR(IF(OR(AE$13="",AE$13&gt;$C$4),"",_xll.ECONOMATICA($C$2,$B56,,AE$13,,,IF(Resultados!$C$9="Moeda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56" s="57" t="str">
        <f>IFERROR(IF(OR(AF$13="",AF$13&gt;$C$4),"",_xll.ECONOMATICA($C$2,$B56,,AF$13,,,IF(Resultados!$C$9="Moeda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56" s="111" t="str">
        <f>IFERROR(IF(OR(AG$13="",AG$13&gt;$C$4),"",_xll.ECONOMATICA($C$2,$B56,,AG$13,,,IF(Resultados!$C$9="Moeda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56" s="116" t="str">
        <f>IFERROR(IF(OR(AH$13="",AH$13&gt;$C$4),"",_xll.ECONOMATICA($C$2,$B56,,AH$13,,,IF(Resultados!$C$9="Moeda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56" s="56" t="str">
        <f>IFERROR(IF(OR(AI$13="",AI$13&gt;$C$4),"",_xll.ECONOMATICA($C$2,$B56,,AI$13,,,IF(Resultados!$C$9="Moeda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56" s="57" t="str">
        <f>IFERROR(IF(OR(AJ$13="",AJ$13&gt;$C$4),"",_xll.ECONOMATICA($C$2,$B56,,AJ$13,,,IF(Resultados!$C$9="Moeda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56" s="57" t="str">
        <f>IFERROR(IF(OR(AK$13="",AK$13&gt;$C$4),"",_xll.ECONOMATICA($C$2,$B56,,AK$13,,,IF(Resultados!$C$9="Moeda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56" s="111" t="str">
        <f>IFERROR(IF(OR(AL$13="",AL$13&gt;$C$4),"",_xll.ECONOMATICA($C$2,$B56,,AL$13,,,IF(Resultados!$C$9="Moeda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56" s="116" t="str">
        <f>IFERROR(IF(OR(AM$13="",AM$13&gt;$C$4),"",_xll.ECONOMATICA($C$2,$B56,,AM$13,,,IF(Resultados!$C$9="Moeda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56" s="56" t="str">
        <f>IFERROR(IF(OR(AN$13="",AN$13&gt;$C$4),"",_xll.ECONOMATICA($C$2,$B56,,AN$13,,,IF(Resultados!$C$9="Moeda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56" s="57" t="str">
        <f>IFERROR(IF(OR(AO$13="",AO$13&gt;$C$4),"",_xll.ECONOMATICA($C$2,$B56,,AO$13,,,IF(Resultados!$C$9="Moeda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56" s="57" t="str">
        <f>IFERROR(IF(OR(AP$13="",AP$13&gt;$C$4),"",_xll.ECONOMATICA($C$2,$B56,,AP$13,,,IF(Resultados!$C$9="Moeda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56" s="111" t="str">
        <f>IFERROR(IF(OR(AQ$13="",AQ$13&gt;$C$4),"",_xll.ECONOMATICA($C$2,$B56,,AQ$13,,,IF(Resultados!$C$9="Moeda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56" s="116" t="str">
        <f>IFERROR(IF(OR(AR$13="",AR$13&gt;$C$4),"",_xll.ECONOMATICA($C$2,$B56,,AR$13,,,IF(Resultados!$C$9="Moeda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56" s="56" t="str">
        <f>IFERROR(IF(OR(AS$13="",AS$13&gt;$C$4),"",_xll.ECONOMATICA($C$2,$B56,,AS$13,,,IF(Resultados!$C$9="Moeda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56" s="57" t="str">
        <f>IFERROR(IF(OR(AT$13="",AT$13&gt;$C$4),"",_xll.ECONOMATICA($C$2,$B56,,AT$13,,,IF(Resultados!$C$9="Moeda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56" s="57" t="str">
        <f>IFERROR(IF(OR(AU$13="",AU$13&gt;$C$4),"",_xll.ECONOMATICA($C$2,$B56,,AU$13,,,IF(Resultados!$C$9="Moeda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56" s="111" t="str">
        <f>IFERROR(IF(OR(AV$13="",AV$13&gt;$C$4),"",_xll.ECONOMATICA($C$2,$B56,,AV$13,,,IF(Resultados!$C$9="Moeda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56" s="116" t="str">
        <f>IFERROR(IF(OR(AW$13="",AW$13&gt;$C$4),"",_xll.ECONOMATICA($C$2,$B56,,AW$13,,,IF(Resultados!$C$9="Moeda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56" s="56" t="str">
        <f>IFERROR(IF(OR(AX$13="",AX$13&gt;$C$4),"",_xll.ECONOMATICA($C$2,$B56,,AX$13,,,IF(Resultados!$C$9="Moeda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56" s="57" t="str">
        <f>IFERROR(IF(OR(AY$13="",AY$13&gt;$C$4),"",_xll.ECONOMATICA($C$2,$B56,,AY$13,,,IF(Resultados!$C$9="Moeda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56" s="57" t="str">
        <f>IFERROR(IF(OR(AZ$13="",AZ$13&gt;$C$4),"",_xll.ECONOMATICA($C$2,$B56,,AZ$13,,,IF(Resultados!$C$9="Moeda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56" s="111" t="str">
        <f>IFERROR(IF(OR(BA$13="",BA$13&gt;$C$4),"",_xll.ECONOMATICA($C$2,$B56,,BA$13,,,IF(Resultados!$C$9="Moeda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56" s="120" t="str">
        <f>IFERROR(IF(OR(BB$13="",BB$13&gt;$C$4),"",_xll.ECONOMATICA($C$2,$B56,,BB$13,,,IF(Resultados!$C$9="Moeda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56" s="71"/>
    </row>
    <row r="57" spans="2:55" ht="15.6" hidden="1" outlineLevel="2" x14ac:dyDescent="0.3">
      <c r="B57" s="59" t="s">
        <v>291</v>
      </c>
      <c r="C57" s="60" t="s">
        <v>295</v>
      </c>
      <c r="D57" s="61" t="str">
        <f t="shared" si="1"/>
        <v>Milhares</v>
      </c>
      <c r="E57" s="62">
        <f>IFERROR(IF(OR(E$13="",E$13&gt;$C$4),"",_xll.ECONOMATICA($C$2,$B57,,E$13,,,IF(Resultados!$C$9="Moeda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57" s="63">
        <f>IFERROR(IF(OR(F$13="",F$13&gt;$C$4),"",_xll.ECONOMATICA($C$2,$B57,,F$13,,,IF(Resultados!$C$9="Moeda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57" s="63">
        <f>IFERROR(IF(OR(G$13="",G$13&gt;$C$4),"",_xll.ECONOMATICA($C$2,$B57,,G$13,,,IF(Resultados!$C$9="Moeda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57" s="110">
        <f>IFERROR(IF(OR(H$13="",H$13&gt;$C$4),"",_xll.ECONOMATICA($C$2,$B57,,H$13,,,IF(Resultados!$C$9="Moeda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57" s="115">
        <f>IFERROR(IF(OR(I$13="",I$13&gt;$C$4),"",_xll.ECONOMATICA($C$2,$B57,,I$13,,,IF(Resultados!$C$9="Moeda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57" s="62">
        <f>IFERROR(IF(OR(J$13="",J$13&gt;$C$4),"",_xll.ECONOMATICA($C$2,$B57,,J$13,,,IF(Resultados!$C$9="Moeda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57" s="63">
        <f>IFERROR(IF(OR(K$13="",K$13&gt;$C$4),"",_xll.ECONOMATICA($C$2,$B57,,K$13,,,IF(Resultados!$C$9="Moeda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57" s="63">
        <f>IFERROR(IF(OR(L$13="",L$13&gt;$C$4),"",_xll.ECONOMATICA($C$2,$B57,,L$13,,,IF(Resultados!$C$9="Moeda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57" s="110">
        <f>IFERROR(IF(OR(M$13="",M$13&gt;$C$4),"",_xll.ECONOMATICA($C$2,$B57,,M$13,,,IF(Resultados!$C$9="Moeda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57" s="115">
        <f>IFERROR(IF(OR(N$13="",N$13&gt;$C$4),"",_xll.ECONOMATICA($C$2,$B57,,N$13,,,IF(Resultados!$C$9="Moeda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57" s="62">
        <f>IFERROR(IF(OR(O$13="",O$13&gt;$C$4),"",_xll.ECONOMATICA($C$2,$B57,,O$13,,,IF(Resultados!$C$9="Moeda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57" s="63">
        <f>IFERROR(IF(OR(P$13="",P$13&gt;$C$4),"",_xll.ECONOMATICA($C$2,$B57,,P$13,,,IF(Resultados!$C$9="Moeda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7697000</v>
      </c>
      <c r="Q57" s="63" t="str">
        <f>IFERROR(IF(OR(Q$13="",Q$13&gt;$C$4),"",_xll.ECONOMATICA($C$2,$B57,,Q$13,,,IF(Resultados!$C$9="Moeda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57" s="110" t="str">
        <f>IFERROR(IF(OR(R$13="",R$13&gt;$C$4),"",_xll.ECONOMATICA($C$2,$B57,,R$13,,,IF(Resultados!$C$9="Moeda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57" s="115" t="str">
        <f>IFERROR(IF(OR(S$13="",S$13&gt;$C$4),"",_xll.ECONOMATICA($C$2,$B57,,S$13,,,IF(Resultados!$C$9="Moeda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57" s="62" t="str">
        <f>IFERROR(IF(OR(T$13="",T$13&gt;$C$4),"",_xll.ECONOMATICA($C$2,$B57,,T$13,,,IF(Resultados!$C$9="Moeda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57" s="63" t="str">
        <f>IFERROR(IF(OR(U$13="",U$13&gt;$C$4),"",_xll.ECONOMATICA($C$2,$B57,,U$13,,,IF(Resultados!$C$9="Moeda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57" s="63" t="str">
        <f>IFERROR(IF(OR(V$13="",V$13&gt;$C$4),"",_xll.ECONOMATICA($C$2,$B57,,V$13,,,IF(Resultados!$C$9="Moeda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57" s="110" t="str">
        <f>IFERROR(IF(OR(W$13="",W$13&gt;$C$4),"",_xll.ECONOMATICA($C$2,$B57,,W$13,,,IF(Resultados!$C$9="Moeda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57" s="115" t="str">
        <f>IFERROR(IF(OR(X$13="",X$13&gt;$C$4),"",_xll.ECONOMATICA($C$2,$B57,,X$13,,,IF(Resultados!$C$9="Moeda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57" s="62" t="str">
        <f>IFERROR(IF(OR(Y$13="",Y$13&gt;$C$4),"",_xll.ECONOMATICA($C$2,$B57,,Y$13,,,IF(Resultados!$C$9="Moeda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57" s="63" t="str">
        <f>IFERROR(IF(OR(Z$13="",Z$13&gt;$C$4),"",_xll.ECONOMATICA($C$2,$B57,,Z$13,,,IF(Resultados!$C$9="Moeda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57" s="63" t="str">
        <f>IFERROR(IF(OR(AA$13="",AA$13&gt;$C$4),"",_xll.ECONOMATICA($C$2,$B57,,AA$13,,,IF(Resultados!$C$9="Moeda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57" s="110" t="str">
        <f>IFERROR(IF(OR(AB$13="",AB$13&gt;$C$4),"",_xll.ECONOMATICA($C$2,$B57,,AB$13,,,IF(Resultados!$C$9="Moeda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57" s="115" t="str">
        <f>IFERROR(IF(OR(AC$13="",AC$13&gt;$C$4),"",_xll.ECONOMATICA($C$2,$B57,,AC$13,,,IF(Resultados!$C$9="Moeda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57" s="62" t="str">
        <f>IFERROR(IF(OR(AD$13="",AD$13&gt;$C$4),"",_xll.ECONOMATICA($C$2,$B57,,AD$13,,,IF(Resultados!$C$9="Moeda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57" s="63" t="str">
        <f>IFERROR(IF(OR(AE$13="",AE$13&gt;$C$4),"",_xll.ECONOMATICA($C$2,$B57,,AE$13,,,IF(Resultados!$C$9="Moeda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57" s="63" t="str">
        <f>IFERROR(IF(OR(AF$13="",AF$13&gt;$C$4),"",_xll.ECONOMATICA($C$2,$B57,,AF$13,,,IF(Resultados!$C$9="Moeda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57" s="110" t="str">
        <f>IFERROR(IF(OR(AG$13="",AG$13&gt;$C$4),"",_xll.ECONOMATICA($C$2,$B57,,AG$13,,,IF(Resultados!$C$9="Moeda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57" s="115" t="str">
        <f>IFERROR(IF(OR(AH$13="",AH$13&gt;$C$4),"",_xll.ECONOMATICA($C$2,$B57,,AH$13,,,IF(Resultados!$C$9="Moeda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57" s="62" t="str">
        <f>IFERROR(IF(OR(AI$13="",AI$13&gt;$C$4),"",_xll.ECONOMATICA($C$2,$B57,,AI$13,,,IF(Resultados!$C$9="Moeda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57" s="63" t="str">
        <f>IFERROR(IF(OR(AJ$13="",AJ$13&gt;$C$4),"",_xll.ECONOMATICA($C$2,$B57,,AJ$13,,,IF(Resultados!$C$9="Moeda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57" s="63" t="str">
        <f>IFERROR(IF(OR(AK$13="",AK$13&gt;$C$4),"",_xll.ECONOMATICA($C$2,$B57,,AK$13,,,IF(Resultados!$C$9="Moeda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57" s="110" t="str">
        <f>IFERROR(IF(OR(AL$13="",AL$13&gt;$C$4),"",_xll.ECONOMATICA($C$2,$B57,,AL$13,,,IF(Resultados!$C$9="Moeda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57" s="115" t="str">
        <f>IFERROR(IF(OR(AM$13="",AM$13&gt;$C$4),"",_xll.ECONOMATICA($C$2,$B57,,AM$13,,,IF(Resultados!$C$9="Moeda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57" s="62" t="str">
        <f>IFERROR(IF(OR(AN$13="",AN$13&gt;$C$4),"",_xll.ECONOMATICA($C$2,$B57,,AN$13,,,IF(Resultados!$C$9="Moeda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57" s="63" t="str">
        <f>IFERROR(IF(OR(AO$13="",AO$13&gt;$C$4),"",_xll.ECONOMATICA($C$2,$B57,,AO$13,,,IF(Resultados!$C$9="Moeda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57" s="63" t="str">
        <f>IFERROR(IF(OR(AP$13="",AP$13&gt;$C$4),"",_xll.ECONOMATICA($C$2,$B57,,AP$13,,,IF(Resultados!$C$9="Moeda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57" s="110" t="str">
        <f>IFERROR(IF(OR(AQ$13="",AQ$13&gt;$C$4),"",_xll.ECONOMATICA($C$2,$B57,,AQ$13,,,IF(Resultados!$C$9="Moeda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57" s="115" t="str">
        <f>IFERROR(IF(OR(AR$13="",AR$13&gt;$C$4),"",_xll.ECONOMATICA($C$2,$B57,,AR$13,,,IF(Resultados!$C$9="Moeda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57" s="62" t="str">
        <f>IFERROR(IF(OR(AS$13="",AS$13&gt;$C$4),"",_xll.ECONOMATICA($C$2,$B57,,AS$13,,,IF(Resultados!$C$9="Moeda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57" s="63" t="str">
        <f>IFERROR(IF(OR(AT$13="",AT$13&gt;$C$4),"",_xll.ECONOMATICA($C$2,$B57,,AT$13,,,IF(Resultados!$C$9="Moeda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57" s="63" t="str">
        <f>IFERROR(IF(OR(AU$13="",AU$13&gt;$C$4),"",_xll.ECONOMATICA($C$2,$B57,,AU$13,,,IF(Resultados!$C$9="Moeda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57" s="110" t="str">
        <f>IFERROR(IF(OR(AV$13="",AV$13&gt;$C$4),"",_xll.ECONOMATICA($C$2,$B57,,AV$13,,,IF(Resultados!$C$9="Moeda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57" s="115" t="str">
        <f>IFERROR(IF(OR(AW$13="",AW$13&gt;$C$4),"",_xll.ECONOMATICA($C$2,$B57,,AW$13,,,IF(Resultados!$C$9="Moeda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57" s="62" t="str">
        <f>IFERROR(IF(OR(AX$13="",AX$13&gt;$C$4),"",_xll.ECONOMATICA($C$2,$B57,,AX$13,,,IF(Resultados!$C$9="Moeda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57" s="63" t="str">
        <f>IFERROR(IF(OR(AY$13="",AY$13&gt;$C$4),"",_xll.ECONOMATICA($C$2,$B57,,AY$13,,,IF(Resultados!$C$9="Moeda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57" s="63" t="str">
        <f>IFERROR(IF(OR(AZ$13="",AZ$13&gt;$C$4),"",_xll.ECONOMATICA($C$2,$B57,,AZ$13,,,IF(Resultados!$C$9="Moeda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57" s="110" t="str">
        <f>IFERROR(IF(OR(BA$13="",BA$13&gt;$C$4),"",_xll.ECONOMATICA($C$2,$B57,,BA$13,,,IF(Resultados!$C$9="Moeda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57" s="119" t="str">
        <f>IFERROR(IF(OR(BB$13="",BB$13&gt;$C$4),"",_xll.ECONOMATICA($C$2,$B57,,BB$13,,,IF(Resultados!$C$9="Moeda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57" s="71"/>
    </row>
    <row r="58" spans="2:55" ht="15.6" hidden="1" outlineLevel="2" x14ac:dyDescent="0.3">
      <c r="B58" s="51" t="s">
        <v>296</v>
      </c>
      <c r="C58" s="52" t="s">
        <v>298</v>
      </c>
      <c r="D58" s="53" t="str">
        <f t="shared" si="1"/>
        <v>Milhares</v>
      </c>
      <c r="E58" s="56">
        <f>IFERROR(IF(OR(E$13="",E$13&gt;$C$4),"",_xll.ECONOMATICA($C$2,$B58,,E$13,,,IF(Resultados!$C$9="Moeda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58" s="57">
        <f>IFERROR(IF(OR(F$13="",F$13&gt;$C$4),"",_xll.ECONOMATICA($C$2,$B58,,F$13,,,IF(Resultados!$C$9="Moeda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58" s="57">
        <f>IFERROR(IF(OR(G$13="",G$13&gt;$C$4),"",_xll.ECONOMATICA($C$2,$B58,,G$13,,,IF(Resultados!$C$9="Moeda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58" s="112">
        <f>IFERROR(IF(OR(H$13="",H$13&gt;$C$4),"",_xll.ECONOMATICA($C$2,$B58,,H$13,,,IF(Resultados!$C$9="Moeda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58" s="116">
        <f>IFERROR(IF(OR(I$13="",I$13&gt;$C$4),"",_xll.ECONOMATICA($C$2,$B58,,I$13,,,IF(Resultados!$C$9="Moeda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58" s="56">
        <f>IFERROR(IF(OR(J$13="",J$13&gt;$C$4),"",_xll.ECONOMATICA($C$2,$B58,,J$13,,,IF(Resultados!$C$9="Moeda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58" s="57">
        <f>IFERROR(IF(OR(K$13="",K$13&gt;$C$4),"",_xll.ECONOMATICA($C$2,$B58,,K$13,,,IF(Resultados!$C$9="Moeda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58" s="57">
        <f>IFERROR(IF(OR(L$13="",L$13&gt;$C$4),"",_xll.ECONOMATICA($C$2,$B58,,L$13,,,IF(Resultados!$C$9="Moeda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58" s="112">
        <f>IFERROR(IF(OR(M$13="",M$13&gt;$C$4),"",_xll.ECONOMATICA($C$2,$B58,,M$13,,,IF(Resultados!$C$9="Moeda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58" s="116">
        <f>IFERROR(IF(OR(N$13="",N$13&gt;$C$4),"",_xll.ECONOMATICA($C$2,$B58,,N$13,,,IF(Resultados!$C$9="Moeda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58" s="56">
        <f>IFERROR(IF(OR(O$13="",O$13&gt;$C$4),"",_xll.ECONOMATICA($C$2,$B58,,O$13,,,IF(Resultados!$C$9="Moeda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58" s="57">
        <f>IFERROR(IF(OR(P$13="",P$13&gt;$C$4),"",_xll.ECONOMATICA($C$2,$B58,,P$13,,,IF(Resultados!$C$9="Moeda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58" s="57" t="str">
        <f>IFERROR(IF(OR(Q$13="",Q$13&gt;$C$4),"",_xll.ECONOMATICA($C$2,$B58,,Q$13,,,IF(Resultados!$C$9="Moeda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58" s="112" t="str">
        <f>IFERROR(IF(OR(R$13="",R$13&gt;$C$4),"",_xll.ECONOMATICA($C$2,$B58,,R$13,,,IF(Resultados!$C$9="Moeda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58" s="116" t="str">
        <f>IFERROR(IF(OR(S$13="",S$13&gt;$C$4),"",_xll.ECONOMATICA($C$2,$B58,,S$13,,,IF(Resultados!$C$9="Moeda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58" s="56" t="str">
        <f>IFERROR(IF(OR(T$13="",T$13&gt;$C$4),"",_xll.ECONOMATICA($C$2,$B58,,T$13,,,IF(Resultados!$C$9="Moeda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58" s="57" t="str">
        <f>IFERROR(IF(OR(U$13="",U$13&gt;$C$4),"",_xll.ECONOMATICA($C$2,$B58,,U$13,,,IF(Resultados!$C$9="Moeda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58" s="57" t="str">
        <f>IFERROR(IF(OR(V$13="",V$13&gt;$C$4),"",_xll.ECONOMATICA($C$2,$B58,,V$13,,,IF(Resultados!$C$9="Moeda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58" s="112" t="str">
        <f>IFERROR(IF(OR(W$13="",W$13&gt;$C$4),"",_xll.ECONOMATICA($C$2,$B58,,W$13,,,IF(Resultados!$C$9="Moeda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58" s="116" t="str">
        <f>IFERROR(IF(OR(X$13="",X$13&gt;$C$4),"",_xll.ECONOMATICA($C$2,$B58,,X$13,,,IF(Resultados!$C$9="Moeda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58" s="56" t="str">
        <f>IFERROR(IF(OR(Y$13="",Y$13&gt;$C$4),"",_xll.ECONOMATICA($C$2,$B58,,Y$13,,,IF(Resultados!$C$9="Moeda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58" s="57" t="str">
        <f>IFERROR(IF(OR(Z$13="",Z$13&gt;$C$4),"",_xll.ECONOMATICA($C$2,$B58,,Z$13,,,IF(Resultados!$C$9="Moeda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58" s="57" t="str">
        <f>IFERROR(IF(OR(AA$13="",AA$13&gt;$C$4),"",_xll.ECONOMATICA($C$2,$B58,,AA$13,,,IF(Resultados!$C$9="Moeda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58" s="112" t="str">
        <f>IFERROR(IF(OR(AB$13="",AB$13&gt;$C$4),"",_xll.ECONOMATICA($C$2,$B58,,AB$13,,,IF(Resultados!$C$9="Moeda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58" s="116" t="str">
        <f>IFERROR(IF(OR(AC$13="",AC$13&gt;$C$4),"",_xll.ECONOMATICA($C$2,$B58,,AC$13,,,IF(Resultados!$C$9="Moeda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58" s="56" t="str">
        <f>IFERROR(IF(OR(AD$13="",AD$13&gt;$C$4),"",_xll.ECONOMATICA($C$2,$B58,,AD$13,,,IF(Resultados!$C$9="Moeda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58" s="57" t="str">
        <f>IFERROR(IF(OR(AE$13="",AE$13&gt;$C$4),"",_xll.ECONOMATICA($C$2,$B58,,AE$13,,,IF(Resultados!$C$9="Moeda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58" s="57" t="str">
        <f>IFERROR(IF(OR(AF$13="",AF$13&gt;$C$4),"",_xll.ECONOMATICA($C$2,$B58,,AF$13,,,IF(Resultados!$C$9="Moeda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58" s="112" t="str">
        <f>IFERROR(IF(OR(AG$13="",AG$13&gt;$C$4),"",_xll.ECONOMATICA($C$2,$B58,,AG$13,,,IF(Resultados!$C$9="Moeda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58" s="116" t="str">
        <f>IFERROR(IF(OR(AH$13="",AH$13&gt;$C$4),"",_xll.ECONOMATICA($C$2,$B58,,AH$13,,,IF(Resultados!$C$9="Moeda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58" s="56" t="str">
        <f>IFERROR(IF(OR(AI$13="",AI$13&gt;$C$4),"",_xll.ECONOMATICA($C$2,$B58,,AI$13,,,IF(Resultados!$C$9="Moeda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58" s="57" t="str">
        <f>IFERROR(IF(OR(AJ$13="",AJ$13&gt;$C$4),"",_xll.ECONOMATICA($C$2,$B58,,AJ$13,,,IF(Resultados!$C$9="Moeda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58" s="57" t="str">
        <f>IFERROR(IF(OR(AK$13="",AK$13&gt;$C$4),"",_xll.ECONOMATICA($C$2,$B58,,AK$13,,,IF(Resultados!$C$9="Moeda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58" s="112" t="str">
        <f>IFERROR(IF(OR(AL$13="",AL$13&gt;$C$4),"",_xll.ECONOMATICA($C$2,$B58,,AL$13,,,IF(Resultados!$C$9="Moeda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58" s="116" t="str">
        <f>IFERROR(IF(OR(AM$13="",AM$13&gt;$C$4),"",_xll.ECONOMATICA($C$2,$B58,,AM$13,,,IF(Resultados!$C$9="Moeda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58" s="56" t="str">
        <f>IFERROR(IF(OR(AN$13="",AN$13&gt;$C$4),"",_xll.ECONOMATICA($C$2,$B58,,AN$13,,,IF(Resultados!$C$9="Moeda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58" s="57" t="str">
        <f>IFERROR(IF(OR(AO$13="",AO$13&gt;$C$4),"",_xll.ECONOMATICA($C$2,$B58,,AO$13,,,IF(Resultados!$C$9="Moeda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58" s="57" t="str">
        <f>IFERROR(IF(OR(AP$13="",AP$13&gt;$C$4),"",_xll.ECONOMATICA($C$2,$B58,,AP$13,,,IF(Resultados!$C$9="Moeda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58" s="112" t="str">
        <f>IFERROR(IF(OR(AQ$13="",AQ$13&gt;$C$4),"",_xll.ECONOMATICA($C$2,$B58,,AQ$13,,,IF(Resultados!$C$9="Moeda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58" s="116" t="str">
        <f>IFERROR(IF(OR(AR$13="",AR$13&gt;$C$4),"",_xll.ECONOMATICA($C$2,$B58,,AR$13,,,IF(Resultados!$C$9="Moeda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58" s="56" t="str">
        <f>IFERROR(IF(OR(AS$13="",AS$13&gt;$C$4),"",_xll.ECONOMATICA($C$2,$B58,,AS$13,,,IF(Resultados!$C$9="Moeda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58" s="57" t="str">
        <f>IFERROR(IF(OR(AT$13="",AT$13&gt;$C$4),"",_xll.ECONOMATICA($C$2,$B58,,AT$13,,,IF(Resultados!$C$9="Moeda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58" s="57" t="str">
        <f>IFERROR(IF(OR(AU$13="",AU$13&gt;$C$4),"",_xll.ECONOMATICA($C$2,$B58,,AU$13,,,IF(Resultados!$C$9="Moeda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58" s="112" t="str">
        <f>IFERROR(IF(OR(AV$13="",AV$13&gt;$C$4),"",_xll.ECONOMATICA($C$2,$B58,,AV$13,,,IF(Resultados!$C$9="Moeda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58" s="116" t="str">
        <f>IFERROR(IF(OR(AW$13="",AW$13&gt;$C$4),"",_xll.ECONOMATICA($C$2,$B58,,AW$13,,,IF(Resultados!$C$9="Moeda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58" s="56" t="str">
        <f>IFERROR(IF(OR(AX$13="",AX$13&gt;$C$4),"",_xll.ECONOMATICA($C$2,$B58,,AX$13,,,IF(Resultados!$C$9="Moeda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58" s="57" t="str">
        <f>IFERROR(IF(OR(AY$13="",AY$13&gt;$C$4),"",_xll.ECONOMATICA($C$2,$B58,,AY$13,,,IF(Resultados!$C$9="Moeda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58" s="57" t="str">
        <f>IFERROR(IF(OR(AZ$13="",AZ$13&gt;$C$4),"",_xll.ECONOMATICA($C$2,$B58,,AZ$13,,,IF(Resultados!$C$9="Moeda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58" s="112" t="str">
        <f>IFERROR(IF(OR(BA$13="",BA$13&gt;$C$4),"",_xll.ECONOMATICA($C$2,$B58,,BA$13,,,IF(Resultados!$C$9="Moeda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58" s="120" t="str">
        <f>IFERROR(IF(OR(BB$13="",BB$13&gt;$C$4),"",_xll.ECONOMATICA($C$2,$B58,,BB$13,,,IF(Resultados!$C$9="Moeda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58" s="71"/>
    </row>
    <row r="59" spans="2:55" ht="15.6" hidden="1" outlineLevel="2" x14ac:dyDescent="0.3">
      <c r="B59" s="59" t="s">
        <v>297</v>
      </c>
      <c r="C59" s="60" t="s">
        <v>299</v>
      </c>
      <c r="D59" s="61" t="str">
        <f t="shared" si="1"/>
        <v>Milhares</v>
      </c>
      <c r="E59" s="62">
        <f>IFERROR(IF(OR(E$13="",E$13&gt;$C$4),"",_xll.ECONOMATICA($C$2,$B59,,E$13,,,IF(Resultados!$C$9="Moeda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59" s="63">
        <f>IFERROR(IF(OR(F$13="",F$13&gt;$C$4),"",_xll.ECONOMATICA($C$2,$B59,,F$13,,,IF(Resultados!$C$9="Moeda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59" s="63">
        <f>IFERROR(IF(OR(G$13="",G$13&gt;$C$4),"",_xll.ECONOMATICA($C$2,$B59,,G$13,,,IF(Resultados!$C$9="Moeda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59" s="110">
        <f>IFERROR(IF(OR(H$13="",H$13&gt;$C$4),"",_xll.ECONOMATICA($C$2,$B59,,H$13,,,IF(Resultados!$C$9="Moeda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59" s="115">
        <f>IFERROR(IF(OR(I$13="",I$13&gt;$C$4),"",_xll.ECONOMATICA($C$2,$B59,,I$13,,,IF(Resultados!$C$9="Moeda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59" s="62">
        <f>IFERROR(IF(OR(J$13="",J$13&gt;$C$4),"",_xll.ECONOMATICA($C$2,$B59,,J$13,,,IF(Resultados!$C$9="Moeda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59" s="63">
        <f>IFERROR(IF(OR(K$13="",K$13&gt;$C$4),"",_xll.ECONOMATICA($C$2,$B59,,K$13,,,IF(Resultados!$C$9="Moeda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59" s="63">
        <f>IFERROR(IF(OR(L$13="",L$13&gt;$C$4),"",_xll.ECONOMATICA($C$2,$B59,,L$13,,,IF(Resultados!$C$9="Moeda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59" s="110">
        <f>IFERROR(IF(OR(M$13="",M$13&gt;$C$4),"",_xll.ECONOMATICA($C$2,$B59,,M$13,,,IF(Resultados!$C$9="Moeda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59" s="115">
        <f>IFERROR(IF(OR(N$13="",N$13&gt;$C$4),"",_xll.ECONOMATICA($C$2,$B59,,N$13,,,IF(Resultados!$C$9="Moeda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59" s="62">
        <f>IFERROR(IF(OR(O$13="",O$13&gt;$C$4),"",_xll.ECONOMATICA($C$2,$B59,,O$13,,,IF(Resultados!$C$9="Moeda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59" s="63">
        <f>IFERROR(IF(OR(P$13="",P$13&gt;$C$4),"",_xll.ECONOMATICA($C$2,$B59,,P$13,,,IF(Resultados!$C$9="Moeda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59" s="63" t="str">
        <f>IFERROR(IF(OR(Q$13="",Q$13&gt;$C$4),"",_xll.ECONOMATICA($C$2,$B59,,Q$13,,,IF(Resultados!$C$9="Moeda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59" s="110" t="str">
        <f>IFERROR(IF(OR(R$13="",R$13&gt;$C$4),"",_xll.ECONOMATICA($C$2,$B59,,R$13,,,IF(Resultados!$C$9="Moeda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59" s="115" t="str">
        <f>IFERROR(IF(OR(S$13="",S$13&gt;$C$4),"",_xll.ECONOMATICA($C$2,$B59,,S$13,,,IF(Resultados!$C$9="Moeda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59" s="62" t="str">
        <f>IFERROR(IF(OR(T$13="",T$13&gt;$C$4),"",_xll.ECONOMATICA($C$2,$B59,,T$13,,,IF(Resultados!$C$9="Moeda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59" s="63" t="str">
        <f>IFERROR(IF(OR(U$13="",U$13&gt;$C$4),"",_xll.ECONOMATICA($C$2,$B59,,U$13,,,IF(Resultados!$C$9="Moeda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59" s="63" t="str">
        <f>IFERROR(IF(OR(V$13="",V$13&gt;$C$4),"",_xll.ECONOMATICA($C$2,$B59,,V$13,,,IF(Resultados!$C$9="Moeda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59" s="110" t="str">
        <f>IFERROR(IF(OR(W$13="",W$13&gt;$C$4),"",_xll.ECONOMATICA($C$2,$B59,,W$13,,,IF(Resultados!$C$9="Moeda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59" s="115" t="str">
        <f>IFERROR(IF(OR(X$13="",X$13&gt;$C$4),"",_xll.ECONOMATICA($C$2,$B59,,X$13,,,IF(Resultados!$C$9="Moeda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59" s="62" t="str">
        <f>IFERROR(IF(OR(Y$13="",Y$13&gt;$C$4),"",_xll.ECONOMATICA($C$2,$B59,,Y$13,,,IF(Resultados!$C$9="Moeda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59" s="63" t="str">
        <f>IFERROR(IF(OR(Z$13="",Z$13&gt;$C$4),"",_xll.ECONOMATICA($C$2,$B59,,Z$13,,,IF(Resultados!$C$9="Moeda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59" s="63" t="str">
        <f>IFERROR(IF(OR(AA$13="",AA$13&gt;$C$4),"",_xll.ECONOMATICA($C$2,$B59,,AA$13,,,IF(Resultados!$C$9="Moeda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59" s="110" t="str">
        <f>IFERROR(IF(OR(AB$13="",AB$13&gt;$C$4),"",_xll.ECONOMATICA($C$2,$B59,,AB$13,,,IF(Resultados!$C$9="Moeda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59" s="115" t="str">
        <f>IFERROR(IF(OR(AC$13="",AC$13&gt;$C$4),"",_xll.ECONOMATICA($C$2,$B59,,AC$13,,,IF(Resultados!$C$9="Moeda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59" s="62" t="str">
        <f>IFERROR(IF(OR(AD$13="",AD$13&gt;$C$4),"",_xll.ECONOMATICA($C$2,$B59,,AD$13,,,IF(Resultados!$C$9="Moeda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59" s="63" t="str">
        <f>IFERROR(IF(OR(AE$13="",AE$13&gt;$C$4),"",_xll.ECONOMATICA($C$2,$B59,,AE$13,,,IF(Resultados!$C$9="Moeda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59" s="63" t="str">
        <f>IFERROR(IF(OR(AF$13="",AF$13&gt;$C$4),"",_xll.ECONOMATICA($C$2,$B59,,AF$13,,,IF(Resultados!$C$9="Moeda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59" s="110" t="str">
        <f>IFERROR(IF(OR(AG$13="",AG$13&gt;$C$4),"",_xll.ECONOMATICA($C$2,$B59,,AG$13,,,IF(Resultados!$C$9="Moeda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59" s="115" t="str">
        <f>IFERROR(IF(OR(AH$13="",AH$13&gt;$C$4),"",_xll.ECONOMATICA($C$2,$B59,,AH$13,,,IF(Resultados!$C$9="Moeda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59" s="62" t="str">
        <f>IFERROR(IF(OR(AI$13="",AI$13&gt;$C$4),"",_xll.ECONOMATICA($C$2,$B59,,AI$13,,,IF(Resultados!$C$9="Moeda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59" s="63" t="str">
        <f>IFERROR(IF(OR(AJ$13="",AJ$13&gt;$C$4),"",_xll.ECONOMATICA($C$2,$B59,,AJ$13,,,IF(Resultados!$C$9="Moeda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59" s="63" t="str">
        <f>IFERROR(IF(OR(AK$13="",AK$13&gt;$C$4),"",_xll.ECONOMATICA($C$2,$B59,,AK$13,,,IF(Resultados!$C$9="Moeda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59" s="110" t="str">
        <f>IFERROR(IF(OR(AL$13="",AL$13&gt;$C$4),"",_xll.ECONOMATICA($C$2,$B59,,AL$13,,,IF(Resultados!$C$9="Moeda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59" s="115" t="str">
        <f>IFERROR(IF(OR(AM$13="",AM$13&gt;$C$4),"",_xll.ECONOMATICA($C$2,$B59,,AM$13,,,IF(Resultados!$C$9="Moeda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59" s="62" t="str">
        <f>IFERROR(IF(OR(AN$13="",AN$13&gt;$C$4),"",_xll.ECONOMATICA($C$2,$B59,,AN$13,,,IF(Resultados!$C$9="Moeda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59" s="63" t="str">
        <f>IFERROR(IF(OR(AO$13="",AO$13&gt;$C$4),"",_xll.ECONOMATICA($C$2,$B59,,AO$13,,,IF(Resultados!$C$9="Moeda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59" s="63" t="str">
        <f>IFERROR(IF(OR(AP$13="",AP$13&gt;$C$4),"",_xll.ECONOMATICA($C$2,$B59,,AP$13,,,IF(Resultados!$C$9="Moeda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59" s="110" t="str">
        <f>IFERROR(IF(OR(AQ$13="",AQ$13&gt;$C$4),"",_xll.ECONOMATICA($C$2,$B59,,AQ$13,,,IF(Resultados!$C$9="Moeda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59" s="115" t="str">
        <f>IFERROR(IF(OR(AR$13="",AR$13&gt;$C$4),"",_xll.ECONOMATICA($C$2,$B59,,AR$13,,,IF(Resultados!$C$9="Moeda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59" s="62" t="str">
        <f>IFERROR(IF(OR(AS$13="",AS$13&gt;$C$4),"",_xll.ECONOMATICA($C$2,$B59,,AS$13,,,IF(Resultados!$C$9="Moeda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59" s="63" t="str">
        <f>IFERROR(IF(OR(AT$13="",AT$13&gt;$C$4),"",_xll.ECONOMATICA($C$2,$B59,,AT$13,,,IF(Resultados!$C$9="Moeda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59" s="63" t="str">
        <f>IFERROR(IF(OR(AU$13="",AU$13&gt;$C$4),"",_xll.ECONOMATICA($C$2,$B59,,AU$13,,,IF(Resultados!$C$9="Moeda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59" s="110" t="str">
        <f>IFERROR(IF(OR(AV$13="",AV$13&gt;$C$4),"",_xll.ECONOMATICA($C$2,$B59,,AV$13,,,IF(Resultados!$C$9="Moeda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59" s="115" t="str">
        <f>IFERROR(IF(OR(AW$13="",AW$13&gt;$C$4),"",_xll.ECONOMATICA($C$2,$B59,,AW$13,,,IF(Resultados!$C$9="Moeda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59" s="62" t="str">
        <f>IFERROR(IF(OR(AX$13="",AX$13&gt;$C$4),"",_xll.ECONOMATICA($C$2,$B59,,AX$13,,,IF(Resultados!$C$9="Moeda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59" s="63" t="str">
        <f>IFERROR(IF(OR(AY$13="",AY$13&gt;$C$4),"",_xll.ECONOMATICA($C$2,$B59,,AY$13,,,IF(Resultados!$C$9="Moeda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59" s="63" t="str">
        <f>IFERROR(IF(OR(AZ$13="",AZ$13&gt;$C$4),"",_xll.ECONOMATICA($C$2,$B59,,AZ$13,,,IF(Resultados!$C$9="Moeda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59" s="110" t="str">
        <f>IFERROR(IF(OR(BA$13="",BA$13&gt;$C$4),"",_xll.ECONOMATICA($C$2,$B59,,BA$13,,,IF(Resultados!$C$9="Moeda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59" s="119" t="str">
        <f>IFERROR(IF(OR(BB$13="",BB$13&gt;$C$4),"",_xll.ECONOMATICA($C$2,$B59,,BB$13,,,IF(Resultados!$C$9="Moeda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59" s="71"/>
    </row>
    <row r="60" spans="2:55" ht="15.6" hidden="1" outlineLevel="2" x14ac:dyDescent="0.3">
      <c r="B60" s="51" t="s">
        <v>301</v>
      </c>
      <c r="C60" s="52" t="s">
        <v>300</v>
      </c>
      <c r="D60" s="53" t="str">
        <f t="shared" si="1"/>
        <v>Milhares</v>
      </c>
      <c r="E60" s="56">
        <f>IFERROR(IF(OR(E$13="",E$13&gt;$C$4),"",_xll.ECONOMATICA($C$2,$B60,,E$13,,,IF(Resultados!$C$9="Moeda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16860000</v>
      </c>
      <c r="F60" s="57">
        <f>IFERROR(IF(OR(F$13="",F$13&gt;$C$4),"",_xll.ECONOMATICA($C$2,$B60,,F$13,,,IF(Resultados!$C$9="Moeda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24756000</v>
      </c>
      <c r="G60" s="57">
        <f>IFERROR(IF(OR(G$13="",G$13&gt;$C$4),"",_xll.ECONOMATICA($C$2,$B60,,G$13,,,IF(Resultados!$C$9="Moeda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30512000</v>
      </c>
      <c r="H60" s="111">
        <f>IFERROR(IF(OR(H$13="",H$13&gt;$C$4),"",_xll.ECONOMATICA($C$2,$B60,,H$13,,,IF(Resultados!$C$9="Moeda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25498000</v>
      </c>
      <c r="I60" s="116">
        <f>IFERROR(IF(OR(I$13="",I$13&gt;$C$4),"",_xll.ECONOMATICA($C$2,$B60,,I$13,,,IF(Resultados!$C$9="Moeda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25498000</v>
      </c>
      <c r="J60" s="56">
        <f>IFERROR(IF(OR(J$13="",J$13&gt;$C$4),"",_xll.ECONOMATICA($C$2,$B60,,J$13,,,IF(Resultados!$C$9="Moeda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26832000</v>
      </c>
      <c r="K60" s="57">
        <f>IFERROR(IF(OR(K$13="",K$13&gt;$C$4),"",_xll.ECONOMATICA($C$2,$B60,,K$13,,,IF(Resultados!$C$9="Moeda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27132000</v>
      </c>
      <c r="L60" s="57">
        <f>IFERROR(IF(OR(L$13="",L$13&gt;$C$4),"",_xll.ECONOMATICA($C$2,$B60,,L$13,,,IF(Resultados!$C$9="Moeda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32022000</v>
      </c>
      <c r="M60" s="111">
        <f>IFERROR(IF(OR(M$13="",M$13&gt;$C$4),"",_xll.ECONOMATICA($C$2,$B60,,M$13,,,IF(Resultados!$C$9="Moeda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16376000</v>
      </c>
      <c r="N60" s="116">
        <f>IFERROR(IF(OR(N$13="",N$13&gt;$C$4),"",_xll.ECONOMATICA($C$2,$B60,,N$13,,,IF(Resultados!$C$9="Moeda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16376000</v>
      </c>
      <c r="O60" s="56">
        <f>IFERROR(IF(OR(O$13="",O$13&gt;$C$4),"",_xll.ECONOMATICA($C$2,$B60,,O$13,,,IF(Resultados!$C$9="Moeda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21016000</v>
      </c>
      <c r="P60" s="57">
        <f>IFERROR(IF(OR(P$13="",P$13&gt;$C$4),"",_xll.ECONOMATICA($C$2,$B60,,P$13,,,IF(Resultados!$C$9="Moeda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39775000</v>
      </c>
      <c r="Q60" s="57" t="str">
        <f>IFERROR(IF(OR(Q$13="",Q$13&gt;$C$4),"",_xll.ECONOMATICA($C$2,$B60,,Q$13,,,IF(Resultados!$C$9="Moeda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60" s="111" t="str">
        <f>IFERROR(IF(OR(R$13="",R$13&gt;$C$4),"",_xll.ECONOMATICA($C$2,$B60,,R$13,,,IF(Resultados!$C$9="Moeda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60" s="116" t="str">
        <f>IFERROR(IF(OR(S$13="",S$13&gt;$C$4),"",_xll.ECONOMATICA($C$2,$B60,,S$13,,,IF(Resultados!$C$9="Moeda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60" s="56" t="str">
        <f>IFERROR(IF(OR(T$13="",T$13&gt;$C$4),"",_xll.ECONOMATICA($C$2,$B60,,T$13,,,IF(Resultados!$C$9="Moeda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60" s="57" t="str">
        <f>IFERROR(IF(OR(U$13="",U$13&gt;$C$4),"",_xll.ECONOMATICA($C$2,$B60,,U$13,,,IF(Resultados!$C$9="Moeda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60" s="57" t="str">
        <f>IFERROR(IF(OR(V$13="",V$13&gt;$C$4),"",_xll.ECONOMATICA($C$2,$B60,,V$13,,,IF(Resultados!$C$9="Moeda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60" s="111" t="str">
        <f>IFERROR(IF(OR(W$13="",W$13&gt;$C$4),"",_xll.ECONOMATICA($C$2,$B60,,W$13,,,IF(Resultados!$C$9="Moeda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60" s="116" t="str">
        <f>IFERROR(IF(OR(X$13="",X$13&gt;$C$4),"",_xll.ECONOMATICA($C$2,$B60,,X$13,,,IF(Resultados!$C$9="Moeda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60" s="56" t="str">
        <f>IFERROR(IF(OR(Y$13="",Y$13&gt;$C$4),"",_xll.ECONOMATICA($C$2,$B60,,Y$13,,,IF(Resultados!$C$9="Moeda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60" s="57" t="str">
        <f>IFERROR(IF(OR(Z$13="",Z$13&gt;$C$4),"",_xll.ECONOMATICA($C$2,$B60,,Z$13,,,IF(Resultados!$C$9="Moeda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60" s="57" t="str">
        <f>IFERROR(IF(OR(AA$13="",AA$13&gt;$C$4),"",_xll.ECONOMATICA($C$2,$B60,,AA$13,,,IF(Resultados!$C$9="Moeda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60" s="111" t="str">
        <f>IFERROR(IF(OR(AB$13="",AB$13&gt;$C$4),"",_xll.ECONOMATICA($C$2,$B60,,AB$13,,,IF(Resultados!$C$9="Moeda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60" s="116" t="str">
        <f>IFERROR(IF(OR(AC$13="",AC$13&gt;$C$4),"",_xll.ECONOMATICA($C$2,$B60,,AC$13,,,IF(Resultados!$C$9="Moeda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60" s="56" t="str">
        <f>IFERROR(IF(OR(AD$13="",AD$13&gt;$C$4),"",_xll.ECONOMATICA($C$2,$B60,,AD$13,,,IF(Resultados!$C$9="Moeda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60" s="57" t="str">
        <f>IFERROR(IF(OR(AE$13="",AE$13&gt;$C$4),"",_xll.ECONOMATICA($C$2,$B60,,AE$13,,,IF(Resultados!$C$9="Moeda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60" s="57" t="str">
        <f>IFERROR(IF(OR(AF$13="",AF$13&gt;$C$4),"",_xll.ECONOMATICA($C$2,$B60,,AF$13,,,IF(Resultados!$C$9="Moeda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60" s="111" t="str">
        <f>IFERROR(IF(OR(AG$13="",AG$13&gt;$C$4),"",_xll.ECONOMATICA($C$2,$B60,,AG$13,,,IF(Resultados!$C$9="Moeda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60" s="116" t="str">
        <f>IFERROR(IF(OR(AH$13="",AH$13&gt;$C$4),"",_xll.ECONOMATICA($C$2,$B60,,AH$13,,,IF(Resultados!$C$9="Moeda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60" s="56" t="str">
        <f>IFERROR(IF(OR(AI$13="",AI$13&gt;$C$4),"",_xll.ECONOMATICA($C$2,$B60,,AI$13,,,IF(Resultados!$C$9="Moeda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60" s="57" t="str">
        <f>IFERROR(IF(OR(AJ$13="",AJ$13&gt;$C$4),"",_xll.ECONOMATICA($C$2,$B60,,AJ$13,,,IF(Resultados!$C$9="Moeda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60" s="57" t="str">
        <f>IFERROR(IF(OR(AK$13="",AK$13&gt;$C$4),"",_xll.ECONOMATICA($C$2,$B60,,AK$13,,,IF(Resultados!$C$9="Moeda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60" s="111" t="str">
        <f>IFERROR(IF(OR(AL$13="",AL$13&gt;$C$4),"",_xll.ECONOMATICA($C$2,$B60,,AL$13,,,IF(Resultados!$C$9="Moeda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60" s="116" t="str">
        <f>IFERROR(IF(OR(AM$13="",AM$13&gt;$C$4),"",_xll.ECONOMATICA($C$2,$B60,,AM$13,,,IF(Resultados!$C$9="Moeda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60" s="56" t="str">
        <f>IFERROR(IF(OR(AN$13="",AN$13&gt;$C$4),"",_xll.ECONOMATICA($C$2,$B60,,AN$13,,,IF(Resultados!$C$9="Moeda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60" s="57" t="str">
        <f>IFERROR(IF(OR(AO$13="",AO$13&gt;$C$4),"",_xll.ECONOMATICA($C$2,$B60,,AO$13,,,IF(Resultados!$C$9="Moeda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60" s="57" t="str">
        <f>IFERROR(IF(OR(AP$13="",AP$13&gt;$C$4),"",_xll.ECONOMATICA($C$2,$B60,,AP$13,,,IF(Resultados!$C$9="Moeda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60" s="111" t="str">
        <f>IFERROR(IF(OR(AQ$13="",AQ$13&gt;$C$4),"",_xll.ECONOMATICA($C$2,$B60,,AQ$13,,,IF(Resultados!$C$9="Moeda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60" s="116" t="str">
        <f>IFERROR(IF(OR(AR$13="",AR$13&gt;$C$4),"",_xll.ECONOMATICA($C$2,$B60,,AR$13,,,IF(Resultados!$C$9="Moeda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60" s="56" t="str">
        <f>IFERROR(IF(OR(AS$13="",AS$13&gt;$C$4),"",_xll.ECONOMATICA($C$2,$B60,,AS$13,,,IF(Resultados!$C$9="Moeda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60" s="57" t="str">
        <f>IFERROR(IF(OR(AT$13="",AT$13&gt;$C$4),"",_xll.ECONOMATICA($C$2,$B60,,AT$13,,,IF(Resultados!$C$9="Moeda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60" s="57" t="str">
        <f>IFERROR(IF(OR(AU$13="",AU$13&gt;$C$4),"",_xll.ECONOMATICA($C$2,$B60,,AU$13,,,IF(Resultados!$C$9="Moeda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60" s="111" t="str">
        <f>IFERROR(IF(OR(AV$13="",AV$13&gt;$C$4),"",_xll.ECONOMATICA($C$2,$B60,,AV$13,,,IF(Resultados!$C$9="Moeda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60" s="116" t="str">
        <f>IFERROR(IF(OR(AW$13="",AW$13&gt;$C$4),"",_xll.ECONOMATICA($C$2,$B60,,AW$13,,,IF(Resultados!$C$9="Moeda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60" s="56" t="str">
        <f>IFERROR(IF(OR(AX$13="",AX$13&gt;$C$4),"",_xll.ECONOMATICA($C$2,$B60,,AX$13,,,IF(Resultados!$C$9="Moeda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60" s="57" t="str">
        <f>IFERROR(IF(OR(AY$13="",AY$13&gt;$C$4),"",_xll.ECONOMATICA($C$2,$B60,,AY$13,,,IF(Resultados!$C$9="Moeda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60" s="57" t="str">
        <f>IFERROR(IF(OR(AZ$13="",AZ$13&gt;$C$4),"",_xll.ECONOMATICA($C$2,$B60,,AZ$13,,,IF(Resultados!$C$9="Moeda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60" s="111" t="str">
        <f>IFERROR(IF(OR(BA$13="",BA$13&gt;$C$4),"",_xll.ECONOMATICA($C$2,$B60,,BA$13,,,IF(Resultados!$C$9="Moeda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60" s="120" t="str">
        <f>IFERROR(IF(OR(BB$13="",BB$13&gt;$C$4),"",_xll.ECONOMATICA($C$2,$B60,,BB$13,,,IF(Resultados!$C$9="Moeda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60" s="71"/>
    </row>
    <row r="61" spans="2:55" ht="15.6" hidden="1" outlineLevel="2" x14ac:dyDescent="0.3">
      <c r="B61" s="64" t="s">
        <v>64</v>
      </c>
      <c r="C61" s="65" t="s">
        <v>66</v>
      </c>
      <c r="D61" s="66" t="str">
        <f t="shared" si="1"/>
        <v>Milhares</v>
      </c>
      <c r="E61" s="67">
        <f>IFERROR(IF(OR(E$13="",E$13&gt;$C$4),"",_xll.ECONOMATICA($C$2,$B61,,E$13,,,IF(Resultados!$C$9="Moeda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434194000</v>
      </c>
      <c r="F61" s="68">
        <f>IFERROR(IF(OR(F$13="",F$13&gt;$C$4),"",_xll.ECONOMATICA($C$2,$B61,,F$13,,,IF(Resultados!$C$9="Moeda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410545000</v>
      </c>
      <c r="G61" s="68">
        <f>IFERROR(IF(OR(G$13="",G$13&gt;$C$4),"",_xll.ECONOMATICA($C$2,$B61,,G$13,,,IF(Resultados!$C$9="Moeda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372498000</v>
      </c>
      <c r="H61" s="113">
        <f>IFERROR(IF(OR(H$13="",H$13&gt;$C$4),"",_xll.ECONOMATICA($C$2,$B61,,H$13,,,IF(Resultados!$C$9="Moeda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362594000</v>
      </c>
      <c r="I61" s="117">
        <f>IFERROR(IF(OR(I$13="",I$13&gt;$C$4),"",_xll.ECONOMATICA($C$2,$B61,,I$13,,,IF(Resultados!$C$9="Moeda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362594000</v>
      </c>
      <c r="J61" s="67">
        <f>IFERROR(IF(OR(J$13="",J$13&gt;$C$4),"",_xll.ECONOMATICA($C$2,$B61,,J$13,,,IF(Resultados!$C$9="Moeda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402084000</v>
      </c>
      <c r="K61" s="68">
        <f>IFERROR(IF(OR(K$13="",K$13&gt;$C$4),"",_xll.ECONOMATICA($C$2,$B61,,K$13,,,IF(Resultados!$C$9="Moeda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370683000</v>
      </c>
      <c r="L61" s="68">
        <f>IFERROR(IF(OR(L$13="",L$13&gt;$C$4),"",_xll.ECONOMATICA($C$2,$B61,,L$13,,,IF(Resultados!$C$9="Moeda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386007000</v>
      </c>
      <c r="M61" s="113">
        <f>IFERROR(IF(OR(M$13="",M$13&gt;$C$4),"",_xll.ECONOMATICA($C$2,$B61,,M$13,,,IF(Resultados!$C$9="Moeda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380441000</v>
      </c>
      <c r="N61" s="117">
        <f>IFERROR(IF(OR(N$13="",N$13&gt;$C$4),"",_xll.ECONOMATICA($C$2,$B61,,N$13,,,IF(Resultados!$C$9="Moeda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380441000</v>
      </c>
      <c r="O61" s="67">
        <f>IFERROR(IF(OR(O$13="",O$13&gt;$C$4),"",_xll.ECONOMATICA($C$2,$B61,,O$13,,,IF(Resultados!$C$9="Moeda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407636000</v>
      </c>
      <c r="P61" s="68">
        <f>IFERROR(IF(OR(P$13="",P$13&gt;$C$4),"",_xll.ECONOMATICA($C$2,$B61,,P$13,,,IF(Resultados!$C$9="Moeda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373479000</v>
      </c>
      <c r="Q61" s="68" t="str">
        <f>IFERROR(IF(OR(Q$13="",Q$13&gt;$C$4),"",_xll.ECONOMATICA($C$2,$B61,,Q$13,,,IF(Resultados!$C$9="Moeda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61" s="113" t="str">
        <f>IFERROR(IF(OR(R$13="",R$13&gt;$C$4),"",_xll.ECONOMATICA($C$2,$B61,,R$13,,,IF(Resultados!$C$9="Moeda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61" s="117" t="str">
        <f>IFERROR(IF(OR(S$13="",S$13&gt;$C$4),"",_xll.ECONOMATICA($C$2,$B61,,S$13,,,IF(Resultados!$C$9="Moeda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61" s="67" t="str">
        <f>IFERROR(IF(OR(T$13="",T$13&gt;$C$4),"",_xll.ECONOMATICA($C$2,$B61,,T$13,,,IF(Resultados!$C$9="Moeda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61" s="68" t="str">
        <f>IFERROR(IF(OR(U$13="",U$13&gt;$C$4),"",_xll.ECONOMATICA($C$2,$B61,,U$13,,,IF(Resultados!$C$9="Moeda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61" s="68" t="str">
        <f>IFERROR(IF(OR(V$13="",V$13&gt;$C$4),"",_xll.ECONOMATICA($C$2,$B61,,V$13,,,IF(Resultados!$C$9="Moeda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61" s="113" t="str">
        <f>IFERROR(IF(OR(W$13="",W$13&gt;$C$4),"",_xll.ECONOMATICA($C$2,$B61,,W$13,,,IF(Resultados!$C$9="Moeda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61" s="117" t="str">
        <f>IFERROR(IF(OR(X$13="",X$13&gt;$C$4),"",_xll.ECONOMATICA($C$2,$B61,,X$13,,,IF(Resultados!$C$9="Moeda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61" s="67" t="str">
        <f>IFERROR(IF(OR(Y$13="",Y$13&gt;$C$4),"",_xll.ECONOMATICA($C$2,$B61,,Y$13,,,IF(Resultados!$C$9="Moeda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61" s="68" t="str">
        <f>IFERROR(IF(OR(Z$13="",Z$13&gt;$C$4),"",_xll.ECONOMATICA($C$2,$B61,,Z$13,,,IF(Resultados!$C$9="Moeda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61" s="68" t="str">
        <f>IFERROR(IF(OR(AA$13="",AA$13&gt;$C$4),"",_xll.ECONOMATICA($C$2,$B61,,AA$13,,,IF(Resultados!$C$9="Moeda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61" s="113" t="str">
        <f>IFERROR(IF(OR(AB$13="",AB$13&gt;$C$4),"",_xll.ECONOMATICA($C$2,$B61,,AB$13,,,IF(Resultados!$C$9="Moeda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61" s="117" t="str">
        <f>IFERROR(IF(OR(AC$13="",AC$13&gt;$C$4),"",_xll.ECONOMATICA($C$2,$B61,,AC$13,,,IF(Resultados!$C$9="Moeda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61" s="67" t="str">
        <f>IFERROR(IF(OR(AD$13="",AD$13&gt;$C$4),"",_xll.ECONOMATICA($C$2,$B61,,AD$13,,,IF(Resultados!$C$9="Moeda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61" s="68" t="str">
        <f>IFERROR(IF(OR(AE$13="",AE$13&gt;$C$4),"",_xll.ECONOMATICA($C$2,$B61,,AE$13,,,IF(Resultados!$C$9="Moeda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61" s="68" t="str">
        <f>IFERROR(IF(OR(AF$13="",AF$13&gt;$C$4),"",_xll.ECONOMATICA($C$2,$B61,,AF$13,,,IF(Resultados!$C$9="Moeda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61" s="113" t="str">
        <f>IFERROR(IF(OR(AG$13="",AG$13&gt;$C$4),"",_xll.ECONOMATICA($C$2,$B61,,AG$13,,,IF(Resultados!$C$9="Moeda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61" s="117" t="str">
        <f>IFERROR(IF(OR(AH$13="",AH$13&gt;$C$4),"",_xll.ECONOMATICA($C$2,$B61,,AH$13,,,IF(Resultados!$C$9="Moeda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61" s="67" t="str">
        <f>IFERROR(IF(OR(AI$13="",AI$13&gt;$C$4),"",_xll.ECONOMATICA($C$2,$B61,,AI$13,,,IF(Resultados!$C$9="Moeda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61" s="68" t="str">
        <f>IFERROR(IF(OR(AJ$13="",AJ$13&gt;$C$4),"",_xll.ECONOMATICA($C$2,$B61,,AJ$13,,,IF(Resultados!$C$9="Moeda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61" s="68" t="str">
        <f>IFERROR(IF(OR(AK$13="",AK$13&gt;$C$4),"",_xll.ECONOMATICA($C$2,$B61,,AK$13,,,IF(Resultados!$C$9="Moeda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61" s="113" t="str">
        <f>IFERROR(IF(OR(AL$13="",AL$13&gt;$C$4),"",_xll.ECONOMATICA($C$2,$B61,,AL$13,,,IF(Resultados!$C$9="Moeda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61" s="117" t="str">
        <f>IFERROR(IF(OR(AM$13="",AM$13&gt;$C$4),"",_xll.ECONOMATICA($C$2,$B61,,AM$13,,,IF(Resultados!$C$9="Moeda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61" s="67" t="str">
        <f>IFERROR(IF(OR(AN$13="",AN$13&gt;$C$4),"",_xll.ECONOMATICA($C$2,$B61,,AN$13,,,IF(Resultados!$C$9="Moeda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61" s="68" t="str">
        <f>IFERROR(IF(OR(AO$13="",AO$13&gt;$C$4),"",_xll.ECONOMATICA($C$2,$B61,,AO$13,,,IF(Resultados!$C$9="Moeda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61" s="68" t="str">
        <f>IFERROR(IF(OR(AP$13="",AP$13&gt;$C$4),"",_xll.ECONOMATICA($C$2,$B61,,AP$13,,,IF(Resultados!$C$9="Moeda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61" s="113" t="str">
        <f>IFERROR(IF(OR(AQ$13="",AQ$13&gt;$C$4),"",_xll.ECONOMATICA($C$2,$B61,,AQ$13,,,IF(Resultados!$C$9="Moeda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61" s="117" t="str">
        <f>IFERROR(IF(OR(AR$13="",AR$13&gt;$C$4),"",_xll.ECONOMATICA($C$2,$B61,,AR$13,,,IF(Resultados!$C$9="Moeda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61" s="67" t="str">
        <f>IFERROR(IF(OR(AS$13="",AS$13&gt;$C$4),"",_xll.ECONOMATICA($C$2,$B61,,AS$13,,,IF(Resultados!$C$9="Moeda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61" s="68" t="str">
        <f>IFERROR(IF(OR(AT$13="",AT$13&gt;$C$4),"",_xll.ECONOMATICA($C$2,$B61,,AT$13,,,IF(Resultados!$C$9="Moeda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61" s="68" t="str">
        <f>IFERROR(IF(OR(AU$13="",AU$13&gt;$C$4),"",_xll.ECONOMATICA($C$2,$B61,,AU$13,,,IF(Resultados!$C$9="Moeda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61" s="113" t="str">
        <f>IFERROR(IF(OR(AV$13="",AV$13&gt;$C$4),"",_xll.ECONOMATICA($C$2,$B61,,AV$13,,,IF(Resultados!$C$9="Moeda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61" s="117" t="str">
        <f>IFERROR(IF(OR(AW$13="",AW$13&gt;$C$4),"",_xll.ECONOMATICA($C$2,$B61,,AW$13,,,IF(Resultados!$C$9="Moeda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61" s="67" t="str">
        <f>IFERROR(IF(OR(AX$13="",AX$13&gt;$C$4),"",_xll.ECONOMATICA($C$2,$B61,,AX$13,,,IF(Resultados!$C$9="Moeda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61" s="68" t="str">
        <f>IFERROR(IF(OR(AY$13="",AY$13&gt;$C$4),"",_xll.ECONOMATICA($C$2,$B61,,AY$13,,,IF(Resultados!$C$9="Moeda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61" s="68" t="str">
        <f>IFERROR(IF(OR(AZ$13="",AZ$13&gt;$C$4),"",_xll.ECONOMATICA($C$2,$B61,,AZ$13,,,IF(Resultados!$C$9="Moeda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61" s="113" t="str">
        <f>IFERROR(IF(OR(BA$13="",BA$13&gt;$C$4),"",_xll.ECONOMATICA($C$2,$B61,,BA$13,,,IF(Resultados!$C$9="Moeda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61" s="121" t="str">
        <f>IFERROR(IF(OR(BB$13="",BB$13&gt;$C$4),"",_xll.ECONOMATICA($C$2,$B61,,BB$13,,,IF(Resultados!$C$9="Moeda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61" s="71"/>
    </row>
    <row r="62" spans="2:55" collapsed="1" x14ac:dyDescent="0.3"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71"/>
    </row>
    <row r="63" spans="2:55" s="31" customFormat="1" ht="16.2" thickBot="1" x14ac:dyDescent="0.35">
      <c r="B63" s="43" t="s">
        <v>134</v>
      </c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171"/>
    </row>
    <row r="64" spans="2:55" ht="16.2" thickTop="1" x14ac:dyDescent="0.3">
      <c r="B64" s="48" t="s">
        <v>67</v>
      </c>
      <c r="C64" s="49" t="s">
        <v>68</v>
      </c>
      <c r="D64" s="50" t="str">
        <f t="shared" ref="D64:D94" si="2">$C$7</f>
        <v>Milhares</v>
      </c>
      <c r="E64" s="54">
        <f>IFERROR(IF(OR(E$13="",E$13&gt;$C$4),"",_xll.ECONOMATICA($C$2,$B64,E$12,E$13,,,IF(Resultados!$C$9="Moeda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141641000</v>
      </c>
      <c r="F64" s="55">
        <f>IFERROR(IF(OR(F$13="",F$13&gt;$C$4),"",_xll.ECONOMATICA($C$2,$B64,F$12,F$13,,,IF(Resultados!$C$9="Moeda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170960000</v>
      </c>
      <c r="G64" s="55">
        <f>IFERROR(IF(OR(G$13="",G$13&gt;$C$4),"",_xll.ECONOMATICA($C$2,$B64,G$12,G$13,,,IF(Resultados!$C$9="Moeda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170076000</v>
      </c>
      <c r="H64" s="109">
        <f>IFERROR(IF(OR(H$13="",H$13&gt;$C$4),"",_xll.ECONOMATICA($C$2,$B64,H$12,H$13,,,IF(Resultados!$C$9="Moeda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158579000</v>
      </c>
      <c r="I64" s="114">
        <f>IFERROR(IF(OR(I$13="",I$13&gt;$C$4),"",_xll.ECONOMATICA($C$2,$B64,I$12,I$13,,,IF(Resultados!$C$9="Moeda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641256000</v>
      </c>
      <c r="J64" s="54">
        <f>IFERROR(IF(OR(J$13="",J$13&gt;$C$4),"",_xll.ECONOMATICA($C$2,$B64,J$12,J$13,,,IF(Resultados!$C$9="Moeda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139068000</v>
      </c>
      <c r="K64" s="55">
        <f>IFERROR(IF(OR(K$13="",K$13&gt;$C$4),"",_xll.ECONOMATICA($C$2,$B64,K$12,K$13,,,IF(Resultados!$C$9="Moeda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113840000</v>
      </c>
      <c r="L64" s="55">
        <f>IFERROR(IF(OR(L$13="",L$13&gt;$C$4),"",_xll.ECONOMATICA($C$2,$B64,L$12,L$13,,,IF(Resultados!$C$9="Moeda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124828000</v>
      </c>
      <c r="M64" s="109">
        <f>IFERROR(IF(OR(M$13="",M$13&gt;$C$4),"",_xll.ECONOMATICA($C$2,$B64,M$12,M$13,,,IF(Resultados!$C$9="Moeda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134258000</v>
      </c>
      <c r="N64" s="114">
        <f>IFERROR(IF(OR(N$13="",N$13&gt;$C$4),"",_xll.ECONOMATICA($C$2,$B64,N$12,N$13,,,IF(Resultados!$C$9="Moeda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511994000</v>
      </c>
      <c r="O64" s="54">
        <f>IFERROR(IF(OR(O$13="",O$13&gt;$C$4),"",_xll.ECONOMATICA($C$2,$B64,O$12,O$13,,,IF(Resultados!$C$9="Moeda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117721000</v>
      </c>
      <c r="P64" s="55">
        <f>IFERROR(IF(OR(P$13="",P$13&gt;$C$4),"",_xll.ECONOMATICA($C$2,$B64,P$12,P$13,,,IF(Resultados!$C$9="Moeda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122258000</v>
      </c>
      <c r="Q64" s="55" t="str">
        <f>IFERROR(IF(OR(Q$13="",Q$13&gt;$C$4),"",_xll.ECONOMATICA($C$2,$B64,Q$12,Q$13,,,IF(Resultados!$C$9="Moeda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64" s="109" t="str">
        <f>IFERROR(IF(OR(R$13="",R$13&gt;$C$4),"",_xll.ECONOMATICA($C$2,$B64,R$12,R$13,,,IF(Resultados!$C$9="Moeda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64" s="114" t="str">
        <f>IFERROR(IF(OR(S$13="",S$13&gt;$C$4),"",_xll.ECONOMATICA($C$2,$B64,S$12,S$13,,,IF(Resultados!$C$9="Moeda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64" s="54" t="str">
        <f>IFERROR(IF(OR(T$13="",T$13&gt;$C$4),"",_xll.ECONOMATICA($C$2,$B64,T$12,T$13,,,IF(Resultados!$C$9="Moeda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64" s="55" t="str">
        <f>IFERROR(IF(OR(U$13="",U$13&gt;$C$4),"",_xll.ECONOMATICA($C$2,$B64,U$12,U$13,,,IF(Resultados!$C$9="Moeda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64" s="55" t="str">
        <f>IFERROR(IF(OR(V$13="",V$13&gt;$C$4),"",_xll.ECONOMATICA($C$2,$B64,V$12,V$13,,,IF(Resultados!$C$9="Moeda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64" s="109" t="str">
        <f>IFERROR(IF(OR(W$13="",W$13&gt;$C$4),"",_xll.ECONOMATICA($C$2,$B64,W$12,W$13,,,IF(Resultados!$C$9="Moeda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64" s="114" t="str">
        <f>IFERROR(IF(OR(X$13="",X$13&gt;$C$4),"",_xll.ECONOMATICA($C$2,$B64,X$12,X$13,,,IF(Resultados!$C$9="Moeda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64" s="54" t="str">
        <f>IFERROR(IF(OR(Y$13="",Y$13&gt;$C$4),"",_xll.ECONOMATICA($C$2,$B64,Y$12,Y$13,,,IF(Resultados!$C$9="Moeda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64" s="55" t="str">
        <f>IFERROR(IF(OR(Z$13="",Z$13&gt;$C$4),"",_xll.ECONOMATICA($C$2,$B64,Z$12,Z$13,,,IF(Resultados!$C$9="Moeda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64" s="55" t="str">
        <f>IFERROR(IF(OR(AA$13="",AA$13&gt;$C$4),"",_xll.ECONOMATICA($C$2,$B64,AA$12,AA$13,,,IF(Resultados!$C$9="Moeda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64" s="109" t="str">
        <f>IFERROR(IF(OR(AB$13="",AB$13&gt;$C$4),"",_xll.ECONOMATICA($C$2,$B64,AB$12,AB$13,,,IF(Resultados!$C$9="Moeda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64" s="114" t="str">
        <f>IFERROR(IF(OR(AC$13="",AC$13&gt;$C$4),"",_xll.ECONOMATICA($C$2,$B64,AC$12,AC$13,,,IF(Resultados!$C$9="Moeda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64" s="54" t="str">
        <f>IFERROR(IF(OR(AD$13="",AD$13&gt;$C$4),"",_xll.ECONOMATICA($C$2,$B64,AD$12,AD$13,,,IF(Resultados!$C$9="Moeda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64" s="55" t="str">
        <f>IFERROR(IF(OR(AE$13="",AE$13&gt;$C$4),"",_xll.ECONOMATICA($C$2,$B64,AE$12,AE$13,,,IF(Resultados!$C$9="Moeda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64" s="55" t="str">
        <f>IFERROR(IF(OR(AF$13="",AF$13&gt;$C$4),"",_xll.ECONOMATICA($C$2,$B64,AF$12,AF$13,,,IF(Resultados!$C$9="Moeda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64" s="109" t="str">
        <f>IFERROR(IF(OR(AG$13="",AG$13&gt;$C$4),"",_xll.ECONOMATICA($C$2,$B64,AG$12,AG$13,,,IF(Resultados!$C$9="Moeda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64" s="114" t="str">
        <f>IFERROR(IF(OR(AH$13="",AH$13&gt;$C$4),"",_xll.ECONOMATICA($C$2,$B64,AH$12,AH$13,,,IF(Resultados!$C$9="Moeda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64" s="54" t="str">
        <f>IFERROR(IF(OR(AI$13="",AI$13&gt;$C$4),"",_xll.ECONOMATICA($C$2,$B64,AI$12,AI$13,,,IF(Resultados!$C$9="Moeda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64" s="55" t="str">
        <f>IFERROR(IF(OR(AJ$13="",AJ$13&gt;$C$4),"",_xll.ECONOMATICA($C$2,$B64,AJ$12,AJ$13,,,IF(Resultados!$C$9="Moeda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64" s="55" t="str">
        <f>IFERROR(IF(OR(AK$13="",AK$13&gt;$C$4),"",_xll.ECONOMATICA($C$2,$B64,AK$12,AK$13,,,IF(Resultados!$C$9="Moeda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64" s="109" t="str">
        <f>IFERROR(IF(OR(AL$13="",AL$13&gt;$C$4),"",_xll.ECONOMATICA($C$2,$B64,AL$12,AL$13,,,IF(Resultados!$C$9="Moeda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64" s="114" t="str">
        <f>IFERROR(IF(OR(AM$13="",AM$13&gt;$C$4),"",_xll.ECONOMATICA($C$2,$B64,AM$12,AM$13,,,IF(Resultados!$C$9="Moeda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64" s="54" t="str">
        <f>IFERROR(IF(OR(AN$13="",AN$13&gt;$C$4),"",_xll.ECONOMATICA($C$2,$B64,AN$12,AN$13,,,IF(Resultados!$C$9="Moeda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64" s="55" t="str">
        <f>IFERROR(IF(OR(AO$13="",AO$13&gt;$C$4),"",_xll.ECONOMATICA($C$2,$B64,AO$12,AO$13,,,IF(Resultados!$C$9="Moeda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64" s="55" t="str">
        <f>IFERROR(IF(OR(AP$13="",AP$13&gt;$C$4),"",_xll.ECONOMATICA($C$2,$B64,AP$12,AP$13,,,IF(Resultados!$C$9="Moeda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64" s="109" t="str">
        <f>IFERROR(IF(OR(AQ$13="",AQ$13&gt;$C$4),"",_xll.ECONOMATICA($C$2,$B64,AQ$12,AQ$13,,,IF(Resultados!$C$9="Moeda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64" s="114" t="str">
        <f>IFERROR(IF(OR(AR$13="",AR$13&gt;$C$4),"",_xll.ECONOMATICA($C$2,$B64,AR$12,AR$13,,,IF(Resultados!$C$9="Moeda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64" s="54" t="str">
        <f>IFERROR(IF(OR(AS$13="",AS$13&gt;$C$4),"",_xll.ECONOMATICA($C$2,$B64,AS$12,AS$13,,,IF(Resultados!$C$9="Moeda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64" s="55" t="str">
        <f>IFERROR(IF(OR(AT$13="",AT$13&gt;$C$4),"",_xll.ECONOMATICA($C$2,$B64,AT$12,AT$13,,,IF(Resultados!$C$9="Moeda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64" s="55" t="str">
        <f>IFERROR(IF(OR(AU$13="",AU$13&gt;$C$4),"",_xll.ECONOMATICA($C$2,$B64,AU$12,AU$13,,,IF(Resultados!$C$9="Moeda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64" s="109" t="str">
        <f>IFERROR(IF(OR(AV$13="",AV$13&gt;$C$4),"",_xll.ECONOMATICA($C$2,$B64,AV$12,AV$13,,,IF(Resultados!$C$9="Moeda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64" s="114" t="str">
        <f>IFERROR(IF(OR(AW$13="",AW$13&gt;$C$4),"",_xll.ECONOMATICA($C$2,$B64,AW$12,AW$13,,,IF(Resultados!$C$9="Moeda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64" s="54" t="str">
        <f>IFERROR(IF(OR(AX$13="",AX$13&gt;$C$4),"",_xll.ECONOMATICA($C$2,$B64,AX$12,AX$13,,,IF(Resultados!$C$9="Moeda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64" s="55" t="str">
        <f>IFERROR(IF(OR(AY$13="",AY$13&gt;$C$4),"",_xll.ECONOMATICA($C$2,$B64,AY$12,AY$13,,,IF(Resultados!$C$9="Moeda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64" s="55" t="str">
        <f>IFERROR(IF(OR(AZ$13="",AZ$13&gt;$C$4),"",_xll.ECONOMATICA($C$2,$B64,AZ$12,AZ$13,,,IF(Resultados!$C$9="Moeda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64" s="109" t="str">
        <f>IFERROR(IF(OR(BA$13="",BA$13&gt;$C$4),"",_xll.ECONOMATICA($C$2,$B64,BA$12,BA$13,,,IF(Resultados!$C$9="Moeda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64" s="118" t="str">
        <f>IFERROR(IF(OR(BB$13="",BB$13&gt;$C$4),"",_xll.ECONOMATICA($C$2,$B64,BB$12,BB$13,,,IF(Resultados!$C$9="Moeda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64" s="71"/>
    </row>
    <row r="65" spans="2:55" ht="15.6" hidden="1" outlineLevel="1" x14ac:dyDescent="0.3">
      <c r="B65" s="59" t="s">
        <v>71</v>
      </c>
      <c r="C65" s="60" t="s">
        <v>69</v>
      </c>
      <c r="D65" s="61" t="str">
        <f t="shared" si="2"/>
        <v>Milhares</v>
      </c>
      <c r="E65" s="62">
        <f>IFERROR(IF(OR(E$13="",E$13&gt;$C$4),"",_xll.ECONOMATICA($C$2,$B65,E$12,E$13,,,IF(Resultados!$C$9="Moeda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66875000</v>
      </c>
      <c r="F65" s="63">
        <f>IFERROR(IF(OR(F$13="",F$13&gt;$C$4),"",_xll.ECONOMATICA($C$2,$B65,F$12,F$13,,,IF(Resultados!$C$9="Moeda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75099000</v>
      </c>
      <c r="G65" s="63">
        <f>IFERROR(IF(OR(G$13="",G$13&gt;$C$4),"",_xll.ECONOMATICA($C$2,$B65,G$12,G$13,,,IF(Resultados!$C$9="Moeda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83240000</v>
      </c>
      <c r="H65" s="110">
        <f>IFERROR(IF(OR(H$13="",H$13&gt;$C$4),"",_xll.ECONOMATICA($C$2,$B65,H$12,H$13,,,IF(Resultados!$C$9="Moeda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81942000</v>
      </c>
      <c r="I65" s="115">
        <f>IFERROR(IF(OR(I$13="",I$13&gt;$C$4),"",_xll.ECONOMATICA($C$2,$B65,I$12,I$13,,,IF(Resultados!$C$9="Moeda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307156000</v>
      </c>
      <c r="J65" s="62">
        <f>IFERROR(IF(OR(J$13="",J$13&gt;$C$4),"",_xll.ECONOMATICA($C$2,$B65,J$12,J$13,,,IF(Resultados!$C$9="Moeda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65757000</v>
      </c>
      <c r="K65" s="63">
        <f>IFERROR(IF(OR(K$13="",K$13&gt;$C$4),"",_xll.ECONOMATICA($C$2,$B65,K$12,K$13,,,IF(Resultados!$C$9="Moeda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56159000</v>
      </c>
      <c r="L65" s="63">
        <f>IFERROR(IF(OR(L$13="",L$13&gt;$C$4),"",_xll.ECONOMATICA($C$2,$B65,L$12,L$13,,,IF(Resultados!$C$9="Moeda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58513000</v>
      </c>
      <c r="M65" s="110">
        <f>IFERROR(IF(OR(M$13="",M$13&gt;$C$4),"",_xll.ECONOMATICA($C$2,$B65,M$12,M$13,,,IF(Resultados!$C$9="Moeda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61632000</v>
      </c>
      <c r="N65" s="115">
        <f>IFERROR(IF(OR(N$13="",N$13&gt;$C$4),"",_xll.ECONOMATICA($C$2,$B65,N$12,N$13,,,IF(Resultados!$C$9="Moeda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242061000</v>
      </c>
      <c r="O65" s="62">
        <f>IFERROR(IF(OR(O$13="",O$13&gt;$C$4),"",_xll.ECONOMATICA($C$2,$B65,O$12,O$13,,,IF(Resultados!$C$9="Moeda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57020000</v>
      </c>
      <c r="P65" s="63">
        <f>IFERROR(IF(OR(P$13="",P$13&gt;$C$4),"",_xll.ECONOMATICA($C$2,$B65,P$12,P$13,,,IF(Resultados!$C$9="Moeda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61211000</v>
      </c>
      <c r="Q65" s="63" t="str">
        <f>IFERROR(IF(OR(Q$13="",Q$13&gt;$C$4),"",_xll.ECONOMATICA($C$2,$B65,Q$12,Q$13,,,IF(Resultados!$C$9="Moeda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65" s="110" t="str">
        <f>IFERROR(IF(OR(R$13="",R$13&gt;$C$4),"",_xll.ECONOMATICA($C$2,$B65,R$12,R$13,,,IF(Resultados!$C$9="Moeda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65" s="115" t="str">
        <f>IFERROR(IF(OR(S$13="",S$13&gt;$C$4),"",_xll.ECONOMATICA($C$2,$B65,S$12,S$13,,,IF(Resultados!$C$9="Moeda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65" s="62" t="str">
        <f>IFERROR(IF(OR(T$13="",T$13&gt;$C$4),"",_xll.ECONOMATICA($C$2,$B65,T$12,T$13,,,IF(Resultados!$C$9="Moeda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65" s="63" t="str">
        <f>IFERROR(IF(OR(U$13="",U$13&gt;$C$4),"",_xll.ECONOMATICA($C$2,$B65,U$12,U$13,,,IF(Resultados!$C$9="Moeda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65" s="63" t="str">
        <f>IFERROR(IF(OR(V$13="",V$13&gt;$C$4),"",_xll.ECONOMATICA($C$2,$B65,V$12,V$13,,,IF(Resultados!$C$9="Moeda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65" s="110" t="str">
        <f>IFERROR(IF(OR(W$13="",W$13&gt;$C$4),"",_xll.ECONOMATICA($C$2,$B65,W$12,W$13,,,IF(Resultados!$C$9="Moeda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65" s="115" t="str">
        <f>IFERROR(IF(OR(X$13="",X$13&gt;$C$4),"",_xll.ECONOMATICA($C$2,$B65,X$12,X$13,,,IF(Resultados!$C$9="Moeda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65" s="62" t="str">
        <f>IFERROR(IF(OR(Y$13="",Y$13&gt;$C$4),"",_xll.ECONOMATICA($C$2,$B65,Y$12,Y$13,,,IF(Resultados!$C$9="Moeda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65" s="63" t="str">
        <f>IFERROR(IF(OR(Z$13="",Z$13&gt;$C$4),"",_xll.ECONOMATICA($C$2,$B65,Z$12,Z$13,,,IF(Resultados!$C$9="Moeda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65" s="63" t="str">
        <f>IFERROR(IF(OR(AA$13="",AA$13&gt;$C$4),"",_xll.ECONOMATICA($C$2,$B65,AA$12,AA$13,,,IF(Resultados!$C$9="Moeda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65" s="110" t="str">
        <f>IFERROR(IF(OR(AB$13="",AB$13&gt;$C$4),"",_xll.ECONOMATICA($C$2,$B65,AB$12,AB$13,,,IF(Resultados!$C$9="Moeda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65" s="115" t="str">
        <f>IFERROR(IF(OR(AC$13="",AC$13&gt;$C$4),"",_xll.ECONOMATICA($C$2,$B65,AC$12,AC$13,,,IF(Resultados!$C$9="Moeda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65" s="62" t="str">
        <f>IFERROR(IF(OR(AD$13="",AD$13&gt;$C$4),"",_xll.ECONOMATICA($C$2,$B65,AD$12,AD$13,,,IF(Resultados!$C$9="Moeda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65" s="63" t="str">
        <f>IFERROR(IF(OR(AE$13="",AE$13&gt;$C$4),"",_xll.ECONOMATICA($C$2,$B65,AE$12,AE$13,,,IF(Resultados!$C$9="Moeda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65" s="63" t="str">
        <f>IFERROR(IF(OR(AF$13="",AF$13&gt;$C$4),"",_xll.ECONOMATICA($C$2,$B65,AF$12,AF$13,,,IF(Resultados!$C$9="Moeda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65" s="110" t="str">
        <f>IFERROR(IF(OR(AG$13="",AG$13&gt;$C$4),"",_xll.ECONOMATICA($C$2,$B65,AG$12,AG$13,,,IF(Resultados!$C$9="Moeda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65" s="115" t="str">
        <f>IFERROR(IF(OR(AH$13="",AH$13&gt;$C$4),"",_xll.ECONOMATICA($C$2,$B65,AH$12,AH$13,,,IF(Resultados!$C$9="Moeda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65" s="62" t="str">
        <f>IFERROR(IF(OR(AI$13="",AI$13&gt;$C$4),"",_xll.ECONOMATICA($C$2,$B65,AI$12,AI$13,,,IF(Resultados!$C$9="Moeda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65" s="63" t="str">
        <f>IFERROR(IF(OR(AJ$13="",AJ$13&gt;$C$4),"",_xll.ECONOMATICA($C$2,$B65,AJ$12,AJ$13,,,IF(Resultados!$C$9="Moeda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65" s="63" t="str">
        <f>IFERROR(IF(OR(AK$13="",AK$13&gt;$C$4),"",_xll.ECONOMATICA($C$2,$B65,AK$12,AK$13,,,IF(Resultados!$C$9="Moeda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65" s="110" t="str">
        <f>IFERROR(IF(OR(AL$13="",AL$13&gt;$C$4),"",_xll.ECONOMATICA($C$2,$B65,AL$12,AL$13,,,IF(Resultados!$C$9="Moeda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65" s="115" t="str">
        <f>IFERROR(IF(OR(AM$13="",AM$13&gt;$C$4),"",_xll.ECONOMATICA($C$2,$B65,AM$12,AM$13,,,IF(Resultados!$C$9="Moeda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65" s="62" t="str">
        <f>IFERROR(IF(OR(AN$13="",AN$13&gt;$C$4),"",_xll.ECONOMATICA($C$2,$B65,AN$12,AN$13,,,IF(Resultados!$C$9="Moeda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65" s="63" t="str">
        <f>IFERROR(IF(OR(AO$13="",AO$13&gt;$C$4),"",_xll.ECONOMATICA($C$2,$B65,AO$12,AO$13,,,IF(Resultados!$C$9="Moeda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65" s="63" t="str">
        <f>IFERROR(IF(OR(AP$13="",AP$13&gt;$C$4),"",_xll.ECONOMATICA($C$2,$B65,AP$12,AP$13,,,IF(Resultados!$C$9="Moeda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65" s="110" t="str">
        <f>IFERROR(IF(OR(AQ$13="",AQ$13&gt;$C$4),"",_xll.ECONOMATICA($C$2,$B65,AQ$12,AQ$13,,,IF(Resultados!$C$9="Moeda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65" s="115" t="str">
        <f>IFERROR(IF(OR(AR$13="",AR$13&gt;$C$4),"",_xll.ECONOMATICA($C$2,$B65,AR$12,AR$13,,,IF(Resultados!$C$9="Moeda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65" s="62" t="str">
        <f>IFERROR(IF(OR(AS$13="",AS$13&gt;$C$4),"",_xll.ECONOMATICA($C$2,$B65,AS$12,AS$13,,,IF(Resultados!$C$9="Moeda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65" s="63" t="str">
        <f>IFERROR(IF(OR(AT$13="",AT$13&gt;$C$4),"",_xll.ECONOMATICA($C$2,$B65,AT$12,AT$13,,,IF(Resultados!$C$9="Moeda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65" s="63" t="str">
        <f>IFERROR(IF(OR(AU$13="",AU$13&gt;$C$4),"",_xll.ECONOMATICA($C$2,$B65,AU$12,AU$13,,,IF(Resultados!$C$9="Moeda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65" s="110" t="str">
        <f>IFERROR(IF(OR(AV$13="",AV$13&gt;$C$4),"",_xll.ECONOMATICA($C$2,$B65,AV$12,AV$13,,,IF(Resultados!$C$9="Moeda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65" s="115" t="str">
        <f>IFERROR(IF(OR(AW$13="",AW$13&gt;$C$4),"",_xll.ECONOMATICA($C$2,$B65,AW$12,AW$13,,,IF(Resultados!$C$9="Moeda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65" s="62" t="str">
        <f>IFERROR(IF(OR(AX$13="",AX$13&gt;$C$4),"",_xll.ECONOMATICA($C$2,$B65,AX$12,AX$13,,,IF(Resultados!$C$9="Moeda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65" s="63" t="str">
        <f>IFERROR(IF(OR(AY$13="",AY$13&gt;$C$4),"",_xll.ECONOMATICA($C$2,$B65,AY$12,AY$13,,,IF(Resultados!$C$9="Moeda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65" s="63" t="str">
        <f>IFERROR(IF(OR(AZ$13="",AZ$13&gt;$C$4),"",_xll.ECONOMATICA($C$2,$B65,AZ$12,AZ$13,,,IF(Resultados!$C$9="Moeda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65" s="110" t="str">
        <f>IFERROR(IF(OR(BA$13="",BA$13&gt;$C$4),"",_xll.ECONOMATICA($C$2,$B65,BA$12,BA$13,,,IF(Resultados!$C$9="Moeda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65" s="119" t="str">
        <f>IFERROR(IF(OR(BB$13="",BB$13&gt;$C$4),"",_xll.ECONOMATICA($C$2,$B65,BB$12,BB$13,,,IF(Resultados!$C$9="Moeda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65" s="71"/>
    </row>
    <row r="66" spans="2:55" ht="15.6" hidden="1" outlineLevel="1" x14ac:dyDescent="0.3">
      <c r="B66" s="51" t="s">
        <v>72</v>
      </c>
      <c r="C66" s="52" t="s">
        <v>70</v>
      </c>
      <c r="D66" s="53" t="str">
        <f t="shared" si="2"/>
        <v>Milhares</v>
      </c>
      <c r="E66" s="56">
        <f>IFERROR(IF(OR(E$13="",E$13&gt;$C$4),"",_xll.ECONOMATICA($C$2,$B66,E$12,E$13,,,IF(Resultados!$C$9="Moeda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74766000</v>
      </c>
      <c r="F66" s="57">
        <f>IFERROR(IF(OR(F$13="",F$13&gt;$C$4),"",_xll.ECONOMATICA($C$2,$B66,F$12,F$13,,,IF(Resultados!$C$9="Moeda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95861000</v>
      </c>
      <c r="G66" s="57">
        <f>IFERROR(IF(OR(G$13="",G$13&gt;$C$4),"",_xll.ECONOMATICA($C$2,$B66,G$12,G$13,,,IF(Resultados!$C$9="Moeda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86836000</v>
      </c>
      <c r="H66" s="111">
        <f>IFERROR(IF(OR(H$13="",H$13&gt;$C$4),"",_xll.ECONOMATICA($C$2,$B66,H$12,H$13,,,IF(Resultados!$C$9="Moeda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76637000</v>
      </c>
      <c r="I66" s="116">
        <f>IFERROR(IF(OR(I$13="",I$13&gt;$C$4),"",_xll.ECONOMATICA($C$2,$B66,I$12,I$13,,,IF(Resultados!$C$9="Moeda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334100000</v>
      </c>
      <c r="J66" s="56">
        <f>IFERROR(IF(OR(J$13="",J$13&gt;$C$4),"",_xll.ECONOMATICA($C$2,$B66,J$12,J$13,,,IF(Resultados!$C$9="Moeda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73311000</v>
      </c>
      <c r="K66" s="57">
        <f>IFERROR(IF(OR(K$13="",K$13&gt;$C$4),"",_xll.ECONOMATICA($C$2,$B66,K$12,K$13,,,IF(Resultados!$C$9="Moeda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57681000</v>
      </c>
      <c r="L66" s="57">
        <f>IFERROR(IF(OR(L$13="",L$13&gt;$C$4),"",_xll.ECONOMATICA($C$2,$B66,L$12,L$13,,,IF(Resultados!$C$9="Moeda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66315000</v>
      </c>
      <c r="M66" s="111">
        <f>IFERROR(IF(OR(M$13="",M$13&gt;$C$4),"",_xll.ECONOMATICA($C$2,$B66,M$12,M$13,,,IF(Resultados!$C$9="Moeda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72626000</v>
      </c>
      <c r="N66" s="116">
        <f>IFERROR(IF(OR(N$13="",N$13&gt;$C$4),"",_xll.ECONOMATICA($C$2,$B66,N$12,N$13,,,IF(Resultados!$C$9="Moeda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269933000</v>
      </c>
      <c r="O66" s="56">
        <f>IFERROR(IF(OR(O$13="",O$13&gt;$C$4),"",_xll.ECONOMATICA($C$2,$B66,O$12,O$13,,,IF(Resultados!$C$9="Moeda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60701000</v>
      </c>
      <c r="P66" s="57">
        <f>IFERROR(IF(OR(P$13="",P$13&gt;$C$4),"",_xll.ECONOMATICA($C$2,$B66,P$12,P$13,,,IF(Resultados!$C$9="Moeda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61047000</v>
      </c>
      <c r="Q66" s="57" t="str">
        <f>IFERROR(IF(OR(Q$13="",Q$13&gt;$C$4),"",_xll.ECONOMATICA($C$2,$B66,Q$12,Q$13,,,IF(Resultados!$C$9="Moeda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66" s="111" t="str">
        <f>IFERROR(IF(OR(R$13="",R$13&gt;$C$4),"",_xll.ECONOMATICA($C$2,$B66,R$12,R$13,,,IF(Resultados!$C$9="Moeda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66" s="116" t="str">
        <f>IFERROR(IF(OR(S$13="",S$13&gt;$C$4),"",_xll.ECONOMATICA($C$2,$B66,S$12,S$13,,,IF(Resultados!$C$9="Moeda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66" s="56" t="str">
        <f>IFERROR(IF(OR(T$13="",T$13&gt;$C$4),"",_xll.ECONOMATICA($C$2,$B66,T$12,T$13,,,IF(Resultados!$C$9="Moeda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66" s="57" t="str">
        <f>IFERROR(IF(OR(U$13="",U$13&gt;$C$4),"",_xll.ECONOMATICA($C$2,$B66,U$12,U$13,,,IF(Resultados!$C$9="Moeda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66" s="57" t="str">
        <f>IFERROR(IF(OR(V$13="",V$13&gt;$C$4),"",_xll.ECONOMATICA($C$2,$B66,V$12,V$13,,,IF(Resultados!$C$9="Moeda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66" s="111" t="str">
        <f>IFERROR(IF(OR(W$13="",W$13&gt;$C$4),"",_xll.ECONOMATICA($C$2,$B66,W$12,W$13,,,IF(Resultados!$C$9="Moeda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66" s="116" t="str">
        <f>IFERROR(IF(OR(X$13="",X$13&gt;$C$4),"",_xll.ECONOMATICA($C$2,$B66,X$12,X$13,,,IF(Resultados!$C$9="Moeda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66" s="56" t="str">
        <f>IFERROR(IF(OR(Y$13="",Y$13&gt;$C$4),"",_xll.ECONOMATICA($C$2,$B66,Y$12,Y$13,,,IF(Resultados!$C$9="Moeda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66" s="57" t="str">
        <f>IFERROR(IF(OR(Z$13="",Z$13&gt;$C$4),"",_xll.ECONOMATICA($C$2,$B66,Z$12,Z$13,,,IF(Resultados!$C$9="Moeda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66" s="57" t="str">
        <f>IFERROR(IF(OR(AA$13="",AA$13&gt;$C$4),"",_xll.ECONOMATICA($C$2,$B66,AA$12,AA$13,,,IF(Resultados!$C$9="Moeda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66" s="111" t="str">
        <f>IFERROR(IF(OR(AB$13="",AB$13&gt;$C$4),"",_xll.ECONOMATICA($C$2,$B66,AB$12,AB$13,,,IF(Resultados!$C$9="Moeda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66" s="116" t="str">
        <f>IFERROR(IF(OR(AC$13="",AC$13&gt;$C$4),"",_xll.ECONOMATICA($C$2,$B66,AC$12,AC$13,,,IF(Resultados!$C$9="Moeda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66" s="56" t="str">
        <f>IFERROR(IF(OR(AD$13="",AD$13&gt;$C$4),"",_xll.ECONOMATICA($C$2,$B66,AD$12,AD$13,,,IF(Resultados!$C$9="Moeda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66" s="57" t="str">
        <f>IFERROR(IF(OR(AE$13="",AE$13&gt;$C$4),"",_xll.ECONOMATICA($C$2,$B66,AE$12,AE$13,,,IF(Resultados!$C$9="Moeda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66" s="57" t="str">
        <f>IFERROR(IF(OR(AF$13="",AF$13&gt;$C$4),"",_xll.ECONOMATICA($C$2,$B66,AF$12,AF$13,,,IF(Resultados!$C$9="Moeda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66" s="111" t="str">
        <f>IFERROR(IF(OR(AG$13="",AG$13&gt;$C$4),"",_xll.ECONOMATICA($C$2,$B66,AG$12,AG$13,,,IF(Resultados!$C$9="Moeda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66" s="116" t="str">
        <f>IFERROR(IF(OR(AH$13="",AH$13&gt;$C$4),"",_xll.ECONOMATICA($C$2,$B66,AH$12,AH$13,,,IF(Resultados!$C$9="Moeda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66" s="56" t="str">
        <f>IFERROR(IF(OR(AI$13="",AI$13&gt;$C$4),"",_xll.ECONOMATICA($C$2,$B66,AI$12,AI$13,,,IF(Resultados!$C$9="Moeda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66" s="57" t="str">
        <f>IFERROR(IF(OR(AJ$13="",AJ$13&gt;$C$4),"",_xll.ECONOMATICA($C$2,$B66,AJ$12,AJ$13,,,IF(Resultados!$C$9="Moeda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66" s="57" t="str">
        <f>IFERROR(IF(OR(AK$13="",AK$13&gt;$C$4),"",_xll.ECONOMATICA($C$2,$B66,AK$12,AK$13,,,IF(Resultados!$C$9="Moeda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66" s="111" t="str">
        <f>IFERROR(IF(OR(AL$13="",AL$13&gt;$C$4),"",_xll.ECONOMATICA($C$2,$B66,AL$12,AL$13,,,IF(Resultados!$C$9="Moeda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66" s="116" t="str">
        <f>IFERROR(IF(OR(AM$13="",AM$13&gt;$C$4),"",_xll.ECONOMATICA($C$2,$B66,AM$12,AM$13,,,IF(Resultados!$C$9="Moeda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66" s="56" t="str">
        <f>IFERROR(IF(OR(AN$13="",AN$13&gt;$C$4),"",_xll.ECONOMATICA($C$2,$B66,AN$12,AN$13,,,IF(Resultados!$C$9="Moeda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66" s="57" t="str">
        <f>IFERROR(IF(OR(AO$13="",AO$13&gt;$C$4),"",_xll.ECONOMATICA($C$2,$B66,AO$12,AO$13,,,IF(Resultados!$C$9="Moeda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66" s="57" t="str">
        <f>IFERROR(IF(OR(AP$13="",AP$13&gt;$C$4),"",_xll.ECONOMATICA($C$2,$B66,AP$12,AP$13,,,IF(Resultados!$C$9="Moeda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66" s="111" t="str">
        <f>IFERROR(IF(OR(AQ$13="",AQ$13&gt;$C$4),"",_xll.ECONOMATICA($C$2,$B66,AQ$12,AQ$13,,,IF(Resultados!$C$9="Moeda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66" s="116" t="str">
        <f>IFERROR(IF(OR(AR$13="",AR$13&gt;$C$4),"",_xll.ECONOMATICA($C$2,$B66,AR$12,AR$13,,,IF(Resultados!$C$9="Moeda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66" s="56" t="str">
        <f>IFERROR(IF(OR(AS$13="",AS$13&gt;$C$4),"",_xll.ECONOMATICA($C$2,$B66,AS$12,AS$13,,,IF(Resultados!$C$9="Moeda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66" s="57" t="str">
        <f>IFERROR(IF(OR(AT$13="",AT$13&gt;$C$4),"",_xll.ECONOMATICA($C$2,$B66,AT$12,AT$13,,,IF(Resultados!$C$9="Moeda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66" s="57" t="str">
        <f>IFERROR(IF(OR(AU$13="",AU$13&gt;$C$4),"",_xll.ECONOMATICA($C$2,$B66,AU$12,AU$13,,,IF(Resultados!$C$9="Moeda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66" s="111" t="str">
        <f>IFERROR(IF(OR(AV$13="",AV$13&gt;$C$4),"",_xll.ECONOMATICA($C$2,$B66,AV$12,AV$13,,,IF(Resultados!$C$9="Moeda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66" s="116" t="str">
        <f>IFERROR(IF(OR(AW$13="",AW$13&gt;$C$4),"",_xll.ECONOMATICA($C$2,$B66,AW$12,AW$13,,,IF(Resultados!$C$9="Moeda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66" s="56" t="str">
        <f>IFERROR(IF(OR(AX$13="",AX$13&gt;$C$4),"",_xll.ECONOMATICA($C$2,$B66,AX$12,AX$13,,,IF(Resultados!$C$9="Moeda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66" s="57" t="str">
        <f>IFERROR(IF(OR(AY$13="",AY$13&gt;$C$4),"",_xll.ECONOMATICA($C$2,$B66,AY$12,AY$13,,,IF(Resultados!$C$9="Moeda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66" s="57" t="str">
        <f>IFERROR(IF(OR(AZ$13="",AZ$13&gt;$C$4),"",_xll.ECONOMATICA($C$2,$B66,AZ$12,AZ$13,,,IF(Resultados!$C$9="Moeda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66" s="111" t="str">
        <f>IFERROR(IF(OR(BA$13="",BA$13&gt;$C$4),"",_xll.ECONOMATICA($C$2,$B66,BA$12,BA$13,,,IF(Resultados!$C$9="Moeda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66" s="120" t="str">
        <f>IFERROR(IF(OR(BB$13="",BB$13&gt;$C$4),"",_xll.ECONOMATICA($C$2,$B66,BB$12,BB$13,,,IF(Resultados!$C$9="Moeda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66" s="71"/>
    </row>
    <row r="67" spans="2:55" ht="15.6" hidden="1" outlineLevel="1" x14ac:dyDescent="0.3">
      <c r="B67" s="59" t="s">
        <v>79</v>
      </c>
      <c r="C67" s="60" t="s">
        <v>73</v>
      </c>
      <c r="D67" s="61" t="str">
        <f t="shared" si="2"/>
        <v>Milhares</v>
      </c>
      <c r="E67" s="62">
        <f>IFERROR(IF(OR(E$13="",E$13&gt;$C$4),"",_xll.ECONOMATICA($C$2,$B67,E$12,E$13,,,IF(Resultados!$C$9="Moeda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9368000</v>
      </c>
      <c r="F67" s="63">
        <f>IFERROR(IF(OR(F$13="",F$13&gt;$C$4),"",_xll.ECONOMATICA($C$2,$B67,F$12,F$13,,,IF(Resultados!$C$9="Moeda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-573000</v>
      </c>
      <c r="G67" s="63">
        <f>IFERROR(IF(OR(G$13="",G$13&gt;$C$4),"",_xll.ECONOMATICA($C$2,$B67,G$12,G$13,,,IF(Resultados!$C$9="Moeda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12224000</v>
      </c>
      <c r="H67" s="110">
        <f>IFERROR(IF(OR(H$13="",H$13&gt;$C$4),"",_xll.ECONOMATICA($C$2,$B67,H$12,H$13,,,IF(Resultados!$C$9="Moeda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18826000</v>
      </c>
      <c r="I67" s="115">
        <f>IFERROR(IF(OR(I$13="",I$13&gt;$C$4),"",_xll.ECONOMATICA($C$2,$B67,I$12,I$13,,,IF(Resultados!$C$9="Moeda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39845000</v>
      </c>
      <c r="J67" s="62">
        <f>IFERROR(IF(OR(J$13="",J$13&gt;$C$4),"",_xll.ECONOMATICA($C$2,$B67,J$12,J$13,,,IF(Resultados!$C$9="Moeda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13114000</v>
      </c>
      <c r="K67" s="63">
        <f>IFERROR(IF(OR(K$13="",K$13&gt;$C$4),"",_xll.ECONOMATICA($C$2,$B67,K$12,K$13,,,IF(Resultados!$C$9="Moeda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15710000</v>
      </c>
      <c r="L67" s="63">
        <f>IFERROR(IF(OR(L$13="",L$13&gt;$C$4),"",_xll.ECONOMATICA($C$2,$B67,L$12,L$13,,,IF(Resultados!$C$9="Moeda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18769000</v>
      </c>
      <c r="M67" s="110">
        <f>IFERROR(IF(OR(M$13="",M$13&gt;$C$4),"",_xll.ECONOMATICA($C$2,$B67,M$12,M$13,,,IF(Resultados!$C$9="Moeda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32998000</v>
      </c>
      <c r="N67" s="115">
        <f>IFERROR(IF(OR(N$13="",N$13&gt;$C$4),"",_xll.ECONOMATICA($C$2,$B67,N$12,N$13,,,IF(Resultados!$C$9="Moeda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80591000</v>
      </c>
      <c r="O67" s="62">
        <f>IFERROR(IF(OR(O$13="",O$13&gt;$C$4),"",_xll.ECONOMATICA($C$2,$B67,O$12,O$13,,,IF(Resultados!$C$9="Moeda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16674000</v>
      </c>
      <c r="P67" s="63">
        <f>IFERROR(IF(OR(P$13="",P$13&gt;$C$4),"",_xll.ECONOMATICA($C$2,$B67,P$12,P$13,,,IF(Resultados!$C$9="Moeda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27504000</v>
      </c>
      <c r="Q67" s="63" t="str">
        <f>IFERROR(IF(OR(Q$13="",Q$13&gt;$C$4),"",_xll.ECONOMATICA($C$2,$B67,Q$12,Q$13,,,IF(Resultados!$C$9="Moeda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67" s="110" t="str">
        <f>IFERROR(IF(OR(R$13="",R$13&gt;$C$4),"",_xll.ECONOMATICA($C$2,$B67,R$12,R$13,,,IF(Resultados!$C$9="Moeda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67" s="115" t="str">
        <f>IFERROR(IF(OR(S$13="",S$13&gt;$C$4),"",_xll.ECONOMATICA($C$2,$B67,S$12,S$13,,,IF(Resultados!$C$9="Moeda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67" s="62" t="str">
        <f>IFERROR(IF(OR(T$13="",T$13&gt;$C$4),"",_xll.ECONOMATICA($C$2,$B67,T$12,T$13,,,IF(Resultados!$C$9="Moeda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67" s="63" t="str">
        <f>IFERROR(IF(OR(U$13="",U$13&gt;$C$4),"",_xll.ECONOMATICA($C$2,$B67,U$12,U$13,,,IF(Resultados!$C$9="Moeda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67" s="63" t="str">
        <f>IFERROR(IF(OR(V$13="",V$13&gt;$C$4),"",_xll.ECONOMATICA($C$2,$B67,V$12,V$13,,,IF(Resultados!$C$9="Moeda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67" s="110" t="str">
        <f>IFERROR(IF(OR(W$13="",W$13&gt;$C$4),"",_xll.ECONOMATICA($C$2,$B67,W$12,W$13,,,IF(Resultados!$C$9="Moeda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67" s="115" t="str">
        <f>IFERROR(IF(OR(X$13="",X$13&gt;$C$4),"",_xll.ECONOMATICA($C$2,$B67,X$12,X$13,,,IF(Resultados!$C$9="Moeda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67" s="62" t="str">
        <f>IFERROR(IF(OR(Y$13="",Y$13&gt;$C$4),"",_xll.ECONOMATICA($C$2,$B67,Y$12,Y$13,,,IF(Resultados!$C$9="Moeda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67" s="63" t="str">
        <f>IFERROR(IF(OR(Z$13="",Z$13&gt;$C$4),"",_xll.ECONOMATICA($C$2,$B67,Z$12,Z$13,,,IF(Resultados!$C$9="Moeda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67" s="63" t="str">
        <f>IFERROR(IF(OR(AA$13="",AA$13&gt;$C$4),"",_xll.ECONOMATICA($C$2,$B67,AA$12,AA$13,,,IF(Resultados!$C$9="Moeda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67" s="110" t="str">
        <f>IFERROR(IF(OR(AB$13="",AB$13&gt;$C$4),"",_xll.ECONOMATICA($C$2,$B67,AB$12,AB$13,,,IF(Resultados!$C$9="Moeda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67" s="115" t="str">
        <f>IFERROR(IF(OR(AC$13="",AC$13&gt;$C$4),"",_xll.ECONOMATICA($C$2,$B67,AC$12,AC$13,,,IF(Resultados!$C$9="Moeda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67" s="62" t="str">
        <f>IFERROR(IF(OR(AD$13="",AD$13&gt;$C$4),"",_xll.ECONOMATICA($C$2,$B67,AD$12,AD$13,,,IF(Resultados!$C$9="Moeda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67" s="63" t="str">
        <f>IFERROR(IF(OR(AE$13="",AE$13&gt;$C$4),"",_xll.ECONOMATICA($C$2,$B67,AE$12,AE$13,,,IF(Resultados!$C$9="Moeda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67" s="63" t="str">
        <f>IFERROR(IF(OR(AF$13="",AF$13&gt;$C$4),"",_xll.ECONOMATICA($C$2,$B67,AF$12,AF$13,,,IF(Resultados!$C$9="Moeda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67" s="110" t="str">
        <f>IFERROR(IF(OR(AG$13="",AG$13&gt;$C$4),"",_xll.ECONOMATICA($C$2,$B67,AG$12,AG$13,,,IF(Resultados!$C$9="Moeda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67" s="115" t="str">
        <f>IFERROR(IF(OR(AH$13="",AH$13&gt;$C$4),"",_xll.ECONOMATICA($C$2,$B67,AH$12,AH$13,,,IF(Resultados!$C$9="Moeda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67" s="62" t="str">
        <f>IFERROR(IF(OR(AI$13="",AI$13&gt;$C$4),"",_xll.ECONOMATICA($C$2,$B67,AI$12,AI$13,,,IF(Resultados!$C$9="Moeda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67" s="63" t="str">
        <f>IFERROR(IF(OR(AJ$13="",AJ$13&gt;$C$4),"",_xll.ECONOMATICA($C$2,$B67,AJ$12,AJ$13,,,IF(Resultados!$C$9="Moeda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67" s="63" t="str">
        <f>IFERROR(IF(OR(AK$13="",AK$13&gt;$C$4),"",_xll.ECONOMATICA($C$2,$B67,AK$12,AK$13,,,IF(Resultados!$C$9="Moeda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67" s="110" t="str">
        <f>IFERROR(IF(OR(AL$13="",AL$13&gt;$C$4),"",_xll.ECONOMATICA($C$2,$B67,AL$12,AL$13,,,IF(Resultados!$C$9="Moeda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67" s="115" t="str">
        <f>IFERROR(IF(OR(AM$13="",AM$13&gt;$C$4),"",_xll.ECONOMATICA($C$2,$B67,AM$12,AM$13,,,IF(Resultados!$C$9="Moeda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67" s="62" t="str">
        <f>IFERROR(IF(OR(AN$13="",AN$13&gt;$C$4),"",_xll.ECONOMATICA($C$2,$B67,AN$12,AN$13,,,IF(Resultados!$C$9="Moeda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67" s="63" t="str">
        <f>IFERROR(IF(OR(AO$13="",AO$13&gt;$C$4),"",_xll.ECONOMATICA($C$2,$B67,AO$12,AO$13,,,IF(Resultados!$C$9="Moeda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67" s="63" t="str">
        <f>IFERROR(IF(OR(AP$13="",AP$13&gt;$C$4),"",_xll.ECONOMATICA($C$2,$B67,AP$12,AP$13,,,IF(Resultados!$C$9="Moeda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67" s="110" t="str">
        <f>IFERROR(IF(OR(AQ$13="",AQ$13&gt;$C$4),"",_xll.ECONOMATICA($C$2,$B67,AQ$12,AQ$13,,,IF(Resultados!$C$9="Moeda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67" s="115" t="str">
        <f>IFERROR(IF(OR(AR$13="",AR$13&gt;$C$4),"",_xll.ECONOMATICA($C$2,$B67,AR$12,AR$13,,,IF(Resultados!$C$9="Moeda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67" s="62" t="str">
        <f>IFERROR(IF(OR(AS$13="",AS$13&gt;$C$4),"",_xll.ECONOMATICA($C$2,$B67,AS$12,AS$13,,,IF(Resultados!$C$9="Moeda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67" s="63" t="str">
        <f>IFERROR(IF(OR(AT$13="",AT$13&gt;$C$4),"",_xll.ECONOMATICA($C$2,$B67,AT$12,AT$13,,,IF(Resultados!$C$9="Moeda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67" s="63" t="str">
        <f>IFERROR(IF(OR(AU$13="",AU$13&gt;$C$4),"",_xll.ECONOMATICA($C$2,$B67,AU$12,AU$13,,,IF(Resultados!$C$9="Moeda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67" s="110" t="str">
        <f>IFERROR(IF(OR(AV$13="",AV$13&gt;$C$4),"",_xll.ECONOMATICA($C$2,$B67,AV$12,AV$13,,,IF(Resultados!$C$9="Moeda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67" s="115" t="str">
        <f>IFERROR(IF(OR(AW$13="",AW$13&gt;$C$4),"",_xll.ECONOMATICA($C$2,$B67,AW$12,AW$13,,,IF(Resultados!$C$9="Moeda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67" s="62" t="str">
        <f>IFERROR(IF(OR(AX$13="",AX$13&gt;$C$4),"",_xll.ECONOMATICA($C$2,$B67,AX$12,AX$13,,,IF(Resultados!$C$9="Moeda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67" s="63" t="str">
        <f>IFERROR(IF(OR(AY$13="",AY$13&gt;$C$4),"",_xll.ECONOMATICA($C$2,$B67,AY$12,AY$13,,,IF(Resultados!$C$9="Moeda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67" s="63" t="str">
        <f>IFERROR(IF(OR(AZ$13="",AZ$13&gt;$C$4),"",_xll.ECONOMATICA($C$2,$B67,AZ$12,AZ$13,,,IF(Resultados!$C$9="Moeda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67" s="110" t="str">
        <f>IFERROR(IF(OR(BA$13="",BA$13&gt;$C$4),"",_xll.ECONOMATICA($C$2,$B67,BA$12,BA$13,,,IF(Resultados!$C$9="Moeda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67" s="119" t="str">
        <f>IFERROR(IF(OR(BB$13="",BB$13&gt;$C$4),"",_xll.ECONOMATICA($C$2,$B67,BB$12,BB$13,,,IF(Resultados!$C$9="Moeda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67" s="71"/>
    </row>
    <row r="68" spans="2:55" ht="15.6" hidden="1" outlineLevel="1" x14ac:dyDescent="0.3">
      <c r="B68" s="51" t="s">
        <v>254</v>
      </c>
      <c r="C68" s="52" t="s">
        <v>248</v>
      </c>
      <c r="D68" s="53" t="str">
        <f t="shared" si="2"/>
        <v>Milhares</v>
      </c>
      <c r="E68" s="56">
        <f>IFERROR(IF(OR(E$13="",E$13&gt;$C$4),"",_xll.ECONOMATICA($C$2,$B68,E$12,E$13,,,IF(Resultados!$C$9="Moeda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6159000</v>
      </c>
      <c r="F68" s="57">
        <f>IFERROR(IF(OR(F$13="",F$13&gt;$C$4),"",_xll.ECONOMATICA($C$2,$B68,F$12,F$13,,,IF(Resultados!$C$9="Moeda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6136000</v>
      </c>
      <c r="G68" s="57">
        <f>IFERROR(IF(OR(G$13="",G$13&gt;$C$4),"",_xll.ECONOMATICA($C$2,$B68,G$12,G$13,,,IF(Resultados!$C$9="Moeda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6358000</v>
      </c>
      <c r="H68" s="111">
        <f>IFERROR(IF(OR(H$13="",H$13&gt;$C$4),"",_xll.ECONOMATICA($C$2,$B68,H$12,H$13,,,IF(Resultados!$C$9="Moeda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6795000</v>
      </c>
      <c r="I68" s="116">
        <f>IFERROR(IF(OR(I$13="",I$13&gt;$C$4),"",_xll.ECONOMATICA($C$2,$B68,I$12,I$13,,,IF(Resultados!$C$9="Moeda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25448000</v>
      </c>
      <c r="J68" s="56">
        <f>IFERROR(IF(OR(J$13="",J$13&gt;$C$4),"",_xll.ECONOMATICA($C$2,$B68,J$12,J$13,,,IF(Resultados!$C$9="Moeda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6344000</v>
      </c>
      <c r="K68" s="57">
        <f>IFERROR(IF(OR(K$13="",K$13&gt;$C$4),"",_xll.ECONOMATICA($C$2,$B68,K$12,K$13,,,IF(Resultados!$C$9="Moeda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5947000</v>
      </c>
      <c r="L68" s="57">
        <f>IFERROR(IF(OR(L$13="",L$13&gt;$C$4),"",_xll.ECONOMATICA($C$2,$B68,L$12,L$13,,,IF(Resultados!$C$9="Moeda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6289000</v>
      </c>
      <c r="M68" s="111">
        <f>IFERROR(IF(OR(M$13="",M$13&gt;$C$4),"",_xll.ECONOMATICA($C$2,$B68,M$12,M$13,,,IF(Resultados!$C$9="Moeda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6583000</v>
      </c>
      <c r="N68" s="116">
        <f>IFERROR(IF(OR(N$13="",N$13&gt;$C$4),"",_xll.ECONOMATICA($C$2,$B68,N$12,N$13,,,IF(Resultados!$C$9="Moeda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25163000</v>
      </c>
      <c r="O68" s="56">
        <f>IFERROR(IF(OR(O$13="",O$13&gt;$C$4),"",_xll.ECONOMATICA($C$2,$B68,O$12,O$13,,,IF(Resultados!$C$9="Moeda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6606000</v>
      </c>
      <c r="P68" s="57">
        <f>IFERROR(IF(OR(P$13="",P$13&gt;$C$4),"",_xll.ECONOMATICA($C$2,$B68,P$12,P$13,,,IF(Resultados!$C$9="Moeda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6612000</v>
      </c>
      <c r="Q68" s="57" t="str">
        <f>IFERROR(IF(OR(Q$13="",Q$13&gt;$C$4),"",_xll.ECONOMATICA($C$2,$B68,Q$12,Q$13,,,IF(Resultados!$C$9="Moeda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68" s="111" t="str">
        <f>IFERROR(IF(OR(R$13="",R$13&gt;$C$4),"",_xll.ECONOMATICA($C$2,$B68,R$12,R$13,,,IF(Resultados!$C$9="Moeda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68" s="116" t="str">
        <f>IFERROR(IF(OR(S$13="",S$13&gt;$C$4),"",_xll.ECONOMATICA($C$2,$B68,S$12,S$13,,,IF(Resultados!$C$9="Moeda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68" s="56" t="str">
        <f>IFERROR(IF(OR(T$13="",T$13&gt;$C$4),"",_xll.ECONOMATICA($C$2,$B68,T$12,T$13,,,IF(Resultados!$C$9="Moeda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68" s="57" t="str">
        <f>IFERROR(IF(OR(U$13="",U$13&gt;$C$4),"",_xll.ECONOMATICA($C$2,$B68,U$12,U$13,,,IF(Resultados!$C$9="Moeda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68" s="57" t="str">
        <f>IFERROR(IF(OR(V$13="",V$13&gt;$C$4),"",_xll.ECONOMATICA($C$2,$B68,V$12,V$13,,,IF(Resultados!$C$9="Moeda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68" s="111" t="str">
        <f>IFERROR(IF(OR(W$13="",W$13&gt;$C$4),"",_xll.ECONOMATICA($C$2,$B68,W$12,W$13,,,IF(Resultados!$C$9="Moeda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68" s="116" t="str">
        <f>IFERROR(IF(OR(X$13="",X$13&gt;$C$4),"",_xll.ECONOMATICA($C$2,$B68,X$12,X$13,,,IF(Resultados!$C$9="Moeda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68" s="56" t="str">
        <f>IFERROR(IF(OR(Y$13="",Y$13&gt;$C$4),"",_xll.ECONOMATICA($C$2,$B68,Y$12,Y$13,,,IF(Resultados!$C$9="Moeda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68" s="57" t="str">
        <f>IFERROR(IF(OR(Z$13="",Z$13&gt;$C$4),"",_xll.ECONOMATICA($C$2,$B68,Z$12,Z$13,,,IF(Resultados!$C$9="Moeda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68" s="57" t="str">
        <f>IFERROR(IF(OR(AA$13="",AA$13&gt;$C$4),"",_xll.ECONOMATICA($C$2,$B68,AA$12,AA$13,,,IF(Resultados!$C$9="Moeda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68" s="111" t="str">
        <f>IFERROR(IF(OR(AB$13="",AB$13&gt;$C$4),"",_xll.ECONOMATICA($C$2,$B68,AB$12,AB$13,,,IF(Resultados!$C$9="Moeda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68" s="116" t="str">
        <f>IFERROR(IF(OR(AC$13="",AC$13&gt;$C$4),"",_xll.ECONOMATICA($C$2,$B68,AC$12,AC$13,,,IF(Resultados!$C$9="Moeda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68" s="56" t="str">
        <f>IFERROR(IF(OR(AD$13="",AD$13&gt;$C$4),"",_xll.ECONOMATICA($C$2,$B68,AD$12,AD$13,,,IF(Resultados!$C$9="Moeda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68" s="57" t="str">
        <f>IFERROR(IF(OR(AE$13="",AE$13&gt;$C$4),"",_xll.ECONOMATICA($C$2,$B68,AE$12,AE$13,,,IF(Resultados!$C$9="Moeda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68" s="57" t="str">
        <f>IFERROR(IF(OR(AF$13="",AF$13&gt;$C$4),"",_xll.ECONOMATICA($C$2,$B68,AF$12,AF$13,,,IF(Resultados!$C$9="Moeda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68" s="111" t="str">
        <f>IFERROR(IF(OR(AG$13="",AG$13&gt;$C$4),"",_xll.ECONOMATICA($C$2,$B68,AG$12,AG$13,,,IF(Resultados!$C$9="Moeda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68" s="116" t="str">
        <f>IFERROR(IF(OR(AH$13="",AH$13&gt;$C$4),"",_xll.ECONOMATICA($C$2,$B68,AH$12,AH$13,,,IF(Resultados!$C$9="Moeda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68" s="56" t="str">
        <f>IFERROR(IF(OR(AI$13="",AI$13&gt;$C$4),"",_xll.ECONOMATICA($C$2,$B68,AI$12,AI$13,,,IF(Resultados!$C$9="Moeda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68" s="57" t="str">
        <f>IFERROR(IF(OR(AJ$13="",AJ$13&gt;$C$4),"",_xll.ECONOMATICA($C$2,$B68,AJ$12,AJ$13,,,IF(Resultados!$C$9="Moeda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68" s="57" t="str">
        <f>IFERROR(IF(OR(AK$13="",AK$13&gt;$C$4),"",_xll.ECONOMATICA($C$2,$B68,AK$12,AK$13,,,IF(Resultados!$C$9="Moeda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68" s="111" t="str">
        <f>IFERROR(IF(OR(AL$13="",AL$13&gt;$C$4),"",_xll.ECONOMATICA($C$2,$B68,AL$12,AL$13,,,IF(Resultados!$C$9="Moeda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68" s="116" t="str">
        <f>IFERROR(IF(OR(AM$13="",AM$13&gt;$C$4),"",_xll.ECONOMATICA($C$2,$B68,AM$12,AM$13,,,IF(Resultados!$C$9="Moeda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68" s="56" t="str">
        <f>IFERROR(IF(OR(AN$13="",AN$13&gt;$C$4),"",_xll.ECONOMATICA($C$2,$B68,AN$12,AN$13,,,IF(Resultados!$C$9="Moeda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68" s="57" t="str">
        <f>IFERROR(IF(OR(AO$13="",AO$13&gt;$C$4),"",_xll.ECONOMATICA($C$2,$B68,AO$12,AO$13,,,IF(Resultados!$C$9="Moeda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68" s="57" t="str">
        <f>IFERROR(IF(OR(AP$13="",AP$13&gt;$C$4),"",_xll.ECONOMATICA($C$2,$B68,AP$12,AP$13,,,IF(Resultados!$C$9="Moeda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68" s="111" t="str">
        <f>IFERROR(IF(OR(AQ$13="",AQ$13&gt;$C$4),"",_xll.ECONOMATICA($C$2,$B68,AQ$12,AQ$13,,,IF(Resultados!$C$9="Moeda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68" s="116" t="str">
        <f>IFERROR(IF(OR(AR$13="",AR$13&gt;$C$4),"",_xll.ECONOMATICA($C$2,$B68,AR$12,AR$13,,,IF(Resultados!$C$9="Moeda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68" s="56" t="str">
        <f>IFERROR(IF(OR(AS$13="",AS$13&gt;$C$4),"",_xll.ECONOMATICA($C$2,$B68,AS$12,AS$13,,,IF(Resultados!$C$9="Moeda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68" s="57" t="str">
        <f>IFERROR(IF(OR(AT$13="",AT$13&gt;$C$4),"",_xll.ECONOMATICA($C$2,$B68,AT$12,AT$13,,,IF(Resultados!$C$9="Moeda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68" s="57" t="str">
        <f>IFERROR(IF(OR(AU$13="",AU$13&gt;$C$4),"",_xll.ECONOMATICA($C$2,$B68,AU$12,AU$13,,,IF(Resultados!$C$9="Moeda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68" s="111" t="str">
        <f>IFERROR(IF(OR(AV$13="",AV$13&gt;$C$4),"",_xll.ECONOMATICA($C$2,$B68,AV$12,AV$13,,,IF(Resultados!$C$9="Moeda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68" s="116" t="str">
        <f>IFERROR(IF(OR(AW$13="",AW$13&gt;$C$4),"",_xll.ECONOMATICA($C$2,$B68,AW$12,AW$13,,,IF(Resultados!$C$9="Moeda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68" s="56" t="str">
        <f>IFERROR(IF(OR(AX$13="",AX$13&gt;$C$4),"",_xll.ECONOMATICA($C$2,$B68,AX$12,AX$13,,,IF(Resultados!$C$9="Moeda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68" s="57" t="str">
        <f>IFERROR(IF(OR(AY$13="",AY$13&gt;$C$4),"",_xll.ECONOMATICA($C$2,$B68,AY$12,AY$13,,,IF(Resultados!$C$9="Moeda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68" s="57" t="str">
        <f>IFERROR(IF(OR(AZ$13="",AZ$13&gt;$C$4),"",_xll.ECONOMATICA($C$2,$B68,AZ$12,AZ$13,,,IF(Resultados!$C$9="Moeda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68" s="111" t="str">
        <f>IFERROR(IF(OR(BA$13="",BA$13&gt;$C$4),"",_xll.ECONOMATICA($C$2,$B68,BA$12,BA$13,,,IF(Resultados!$C$9="Moeda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68" s="120" t="str">
        <f>IFERROR(IF(OR(BB$13="",BB$13&gt;$C$4),"",_xll.ECONOMATICA($C$2,$B68,BB$12,BB$13,,,IF(Resultados!$C$9="Moeda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68" s="71"/>
    </row>
    <row r="69" spans="2:55" ht="15.6" hidden="1" outlineLevel="1" x14ac:dyDescent="0.3">
      <c r="B69" s="59" t="s">
        <v>255</v>
      </c>
      <c r="C69" s="60" t="s">
        <v>249</v>
      </c>
      <c r="D69" s="61" t="str">
        <f t="shared" si="2"/>
        <v>Milhares</v>
      </c>
      <c r="E69" s="62">
        <f>IFERROR(IF(OR(E$13="",E$13&gt;$C$4),"",_xll.ECONOMATICA($C$2,$B69,E$12,E$13,,,IF(Resultados!$C$9="Moeda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1559000</v>
      </c>
      <c r="F69" s="63">
        <f>IFERROR(IF(OR(F$13="",F$13&gt;$C$4),"",_xll.ECONOMATICA($C$2,$B69,F$12,F$13,,,IF(Resultados!$C$9="Moeda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1589000</v>
      </c>
      <c r="G69" s="63">
        <f>IFERROR(IF(OR(G$13="",G$13&gt;$C$4),"",_xll.ECONOMATICA($C$2,$B69,G$12,G$13,,,IF(Resultados!$C$9="Moeda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1752000</v>
      </c>
      <c r="H69" s="110">
        <f>IFERROR(IF(OR(H$13="",H$13&gt;$C$4),"",_xll.ECONOMATICA($C$2,$B69,H$12,H$13,,,IF(Resultados!$C$9="Moeda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1977000</v>
      </c>
      <c r="I69" s="115">
        <f>IFERROR(IF(OR(I$13="",I$13&gt;$C$4),"",_xll.ECONOMATICA($C$2,$B69,I$12,I$13,,,IF(Resultados!$C$9="Moeda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6877000</v>
      </c>
      <c r="J69" s="62">
        <f>IFERROR(IF(OR(J$13="",J$13&gt;$C$4),"",_xll.ECONOMATICA($C$2,$B69,J$12,J$13,,,IF(Resultados!$C$9="Moeda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1855000</v>
      </c>
      <c r="K69" s="63">
        <f>IFERROR(IF(OR(K$13="",K$13&gt;$C$4),"",_xll.ECONOMATICA($C$2,$B69,K$12,K$13,,,IF(Resultados!$C$9="Moeda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1921000</v>
      </c>
      <c r="L69" s="63">
        <f>IFERROR(IF(OR(L$13="",L$13&gt;$C$4),"",_xll.ECONOMATICA($C$2,$B69,L$12,L$13,,,IF(Resultados!$C$9="Moeda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1927000</v>
      </c>
      <c r="M69" s="110">
        <f>IFERROR(IF(OR(M$13="",M$13&gt;$C$4),"",_xll.ECONOMATICA($C$2,$B69,M$12,M$13,,,IF(Resultados!$C$9="Moeda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2249000</v>
      </c>
      <c r="N69" s="115">
        <f>IFERROR(IF(OR(N$13="",N$13&gt;$C$4),"",_xll.ECONOMATICA($C$2,$B69,N$12,N$13,,,IF(Resultados!$C$9="Moeda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7952000</v>
      </c>
      <c r="O69" s="62">
        <f>IFERROR(IF(OR(O$13="",O$13&gt;$C$4),"",_xll.ECONOMATICA($C$2,$B69,O$12,O$13,,,IF(Resultados!$C$9="Moeda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2216000</v>
      </c>
      <c r="P69" s="63">
        <f>IFERROR(IF(OR(P$13="",P$13&gt;$C$4),"",_xll.ECONOMATICA($C$2,$B69,P$12,P$13,,,IF(Resultados!$C$9="Moeda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2874000</v>
      </c>
      <c r="Q69" s="63" t="str">
        <f>IFERROR(IF(OR(Q$13="",Q$13&gt;$C$4),"",_xll.ECONOMATICA($C$2,$B69,Q$12,Q$13,,,IF(Resultados!$C$9="Moeda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69" s="110" t="str">
        <f>IFERROR(IF(OR(R$13="",R$13&gt;$C$4),"",_xll.ECONOMATICA($C$2,$B69,R$12,R$13,,,IF(Resultados!$C$9="Moeda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69" s="115" t="str">
        <f>IFERROR(IF(OR(S$13="",S$13&gt;$C$4),"",_xll.ECONOMATICA($C$2,$B69,S$12,S$13,,,IF(Resultados!$C$9="Moeda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69" s="62" t="str">
        <f>IFERROR(IF(OR(T$13="",T$13&gt;$C$4),"",_xll.ECONOMATICA($C$2,$B69,T$12,T$13,,,IF(Resultados!$C$9="Moeda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69" s="63" t="str">
        <f>IFERROR(IF(OR(U$13="",U$13&gt;$C$4),"",_xll.ECONOMATICA($C$2,$B69,U$12,U$13,,,IF(Resultados!$C$9="Moeda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69" s="63" t="str">
        <f>IFERROR(IF(OR(V$13="",V$13&gt;$C$4),"",_xll.ECONOMATICA($C$2,$B69,V$12,V$13,,,IF(Resultados!$C$9="Moeda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69" s="110" t="str">
        <f>IFERROR(IF(OR(W$13="",W$13&gt;$C$4),"",_xll.ECONOMATICA($C$2,$B69,W$12,W$13,,,IF(Resultados!$C$9="Moeda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69" s="115" t="str">
        <f>IFERROR(IF(OR(X$13="",X$13&gt;$C$4),"",_xll.ECONOMATICA($C$2,$B69,X$12,X$13,,,IF(Resultados!$C$9="Moeda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69" s="62" t="str">
        <f>IFERROR(IF(OR(Y$13="",Y$13&gt;$C$4),"",_xll.ECONOMATICA($C$2,$B69,Y$12,Y$13,,,IF(Resultados!$C$9="Moeda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69" s="63" t="str">
        <f>IFERROR(IF(OR(Z$13="",Z$13&gt;$C$4),"",_xll.ECONOMATICA($C$2,$B69,Z$12,Z$13,,,IF(Resultados!$C$9="Moeda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69" s="63" t="str">
        <f>IFERROR(IF(OR(AA$13="",AA$13&gt;$C$4),"",_xll.ECONOMATICA($C$2,$B69,AA$12,AA$13,,,IF(Resultados!$C$9="Moeda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69" s="110" t="str">
        <f>IFERROR(IF(OR(AB$13="",AB$13&gt;$C$4),"",_xll.ECONOMATICA($C$2,$B69,AB$12,AB$13,,,IF(Resultados!$C$9="Moeda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69" s="115" t="str">
        <f>IFERROR(IF(OR(AC$13="",AC$13&gt;$C$4),"",_xll.ECONOMATICA($C$2,$B69,AC$12,AC$13,,,IF(Resultados!$C$9="Moeda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69" s="62" t="str">
        <f>IFERROR(IF(OR(AD$13="",AD$13&gt;$C$4),"",_xll.ECONOMATICA($C$2,$B69,AD$12,AD$13,,,IF(Resultados!$C$9="Moeda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69" s="63" t="str">
        <f>IFERROR(IF(OR(AE$13="",AE$13&gt;$C$4),"",_xll.ECONOMATICA($C$2,$B69,AE$12,AE$13,,,IF(Resultados!$C$9="Moeda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69" s="63" t="str">
        <f>IFERROR(IF(OR(AF$13="",AF$13&gt;$C$4),"",_xll.ECONOMATICA($C$2,$B69,AF$12,AF$13,,,IF(Resultados!$C$9="Moeda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69" s="110" t="str">
        <f>IFERROR(IF(OR(AG$13="",AG$13&gt;$C$4),"",_xll.ECONOMATICA($C$2,$B69,AG$12,AG$13,,,IF(Resultados!$C$9="Moeda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69" s="115" t="str">
        <f>IFERROR(IF(OR(AH$13="",AH$13&gt;$C$4),"",_xll.ECONOMATICA($C$2,$B69,AH$12,AH$13,,,IF(Resultados!$C$9="Moeda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69" s="62" t="str">
        <f>IFERROR(IF(OR(AI$13="",AI$13&gt;$C$4),"",_xll.ECONOMATICA($C$2,$B69,AI$12,AI$13,,,IF(Resultados!$C$9="Moeda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69" s="63" t="str">
        <f>IFERROR(IF(OR(AJ$13="",AJ$13&gt;$C$4),"",_xll.ECONOMATICA($C$2,$B69,AJ$12,AJ$13,,,IF(Resultados!$C$9="Moeda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69" s="63" t="str">
        <f>IFERROR(IF(OR(AK$13="",AK$13&gt;$C$4),"",_xll.ECONOMATICA($C$2,$B69,AK$12,AK$13,,,IF(Resultados!$C$9="Moeda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69" s="110" t="str">
        <f>IFERROR(IF(OR(AL$13="",AL$13&gt;$C$4),"",_xll.ECONOMATICA($C$2,$B69,AL$12,AL$13,,,IF(Resultados!$C$9="Moeda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69" s="115" t="str">
        <f>IFERROR(IF(OR(AM$13="",AM$13&gt;$C$4),"",_xll.ECONOMATICA($C$2,$B69,AM$12,AM$13,,,IF(Resultados!$C$9="Moeda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69" s="62" t="str">
        <f>IFERROR(IF(OR(AN$13="",AN$13&gt;$C$4),"",_xll.ECONOMATICA($C$2,$B69,AN$12,AN$13,,,IF(Resultados!$C$9="Moeda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69" s="63" t="str">
        <f>IFERROR(IF(OR(AO$13="",AO$13&gt;$C$4),"",_xll.ECONOMATICA($C$2,$B69,AO$12,AO$13,,,IF(Resultados!$C$9="Moeda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69" s="63" t="str">
        <f>IFERROR(IF(OR(AP$13="",AP$13&gt;$C$4),"",_xll.ECONOMATICA($C$2,$B69,AP$12,AP$13,,,IF(Resultados!$C$9="Moeda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69" s="110" t="str">
        <f>IFERROR(IF(OR(AQ$13="",AQ$13&gt;$C$4),"",_xll.ECONOMATICA($C$2,$B69,AQ$12,AQ$13,,,IF(Resultados!$C$9="Moeda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69" s="115" t="str">
        <f>IFERROR(IF(OR(AR$13="",AR$13&gt;$C$4),"",_xll.ECONOMATICA($C$2,$B69,AR$12,AR$13,,,IF(Resultados!$C$9="Moeda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69" s="62" t="str">
        <f>IFERROR(IF(OR(AS$13="",AS$13&gt;$C$4),"",_xll.ECONOMATICA($C$2,$B69,AS$12,AS$13,,,IF(Resultados!$C$9="Moeda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69" s="63" t="str">
        <f>IFERROR(IF(OR(AT$13="",AT$13&gt;$C$4),"",_xll.ECONOMATICA($C$2,$B69,AT$12,AT$13,,,IF(Resultados!$C$9="Moeda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69" s="63" t="str">
        <f>IFERROR(IF(OR(AU$13="",AU$13&gt;$C$4),"",_xll.ECONOMATICA($C$2,$B69,AU$12,AU$13,,,IF(Resultados!$C$9="Moeda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69" s="110" t="str">
        <f>IFERROR(IF(OR(AV$13="",AV$13&gt;$C$4),"",_xll.ECONOMATICA($C$2,$B69,AV$12,AV$13,,,IF(Resultados!$C$9="Moeda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69" s="115" t="str">
        <f>IFERROR(IF(OR(AW$13="",AW$13&gt;$C$4),"",_xll.ECONOMATICA($C$2,$B69,AW$12,AW$13,,,IF(Resultados!$C$9="Moeda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69" s="62" t="str">
        <f>IFERROR(IF(OR(AX$13="",AX$13&gt;$C$4),"",_xll.ECONOMATICA($C$2,$B69,AX$12,AX$13,,,IF(Resultados!$C$9="Moeda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69" s="63" t="str">
        <f>IFERROR(IF(OR(AY$13="",AY$13&gt;$C$4),"",_xll.ECONOMATICA($C$2,$B69,AY$12,AY$13,,,IF(Resultados!$C$9="Moeda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69" s="63" t="str">
        <f>IFERROR(IF(OR(AZ$13="",AZ$13&gt;$C$4),"",_xll.ECONOMATICA($C$2,$B69,AZ$12,AZ$13,,,IF(Resultados!$C$9="Moeda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69" s="110" t="str">
        <f>IFERROR(IF(OR(BA$13="",BA$13&gt;$C$4),"",_xll.ECONOMATICA($C$2,$B69,BA$12,BA$13,,,IF(Resultados!$C$9="Moeda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69" s="119" t="str">
        <f>IFERROR(IF(OR(BB$13="",BB$13&gt;$C$4),"",_xll.ECONOMATICA($C$2,$B69,BB$12,BB$13,,,IF(Resultados!$C$9="Moeda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69" s="71"/>
    </row>
    <row r="70" spans="2:55" ht="15.6" hidden="1" outlineLevel="1" x14ac:dyDescent="0.3">
      <c r="B70" s="51" t="s">
        <v>256</v>
      </c>
      <c r="C70" s="52" t="s">
        <v>250</v>
      </c>
      <c r="D70" s="53" t="str">
        <f t="shared" si="2"/>
        <v>Milhares</v>
      </c>
      <c r="E70" s="56">
        <f>IFERROR(IF(OR(E$13="",E$13&gt;$C$4),"",_xll.ECONOMATICA($C$2,$B70,E$12,E$13,,,IF(Resultados!$C$9="Moeda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70" s="57">
        <f>IFERROR(IF(OR(F$13="",F$13&gt;$C$4),"",_xll.ECONOMATICA($C$2,$B70,F$12,F$13,,,IF(Resultados!$C$9="Moeda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70" s="57">
        <f>IFERROR(IF(OR(G$13="",G$13&gt;$C$4),"",_xll.ECONOMATICA($C$2,$B70,G$12,G$13,,,IF(Resultados!$C$9="Moeda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70" s="111">
        <f>IFERROR(IF(OR(H$13="",H$13&gt;$C$4),"",_xll.ECONOMATICA($C$2,$B70,H$12,H$13,,,IF(Resultados!$C$9="Moeda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70" s="116">
        <f>IFERROR(IF(OR(I$13="",I$13&gt;$C$4),"",_xll.ECONOMATICA($C$2,$B70,I$12,I$13,,,IF(Resultados!$C$9="Moeda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70" s="56">
        <f>IFERROR(IF(OR(J$13="",J$13&gt;$C$4),"",_xll.ECONOMATICA($C$2,$B70,J$12,J$13,,,IF(Resultados!$C$9="Moeda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70" s="57">
        <f>IFERROR(IF(OR(K$13="",K$13&gt;$C$4),"",_xll.ECONOMATICA($C$2,$B70,K$12,K$13,,,IF(Resultados!$C$9="Moeda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70" s="57">
        <f>IFERROR(IF(OR(L$13="",L$13&gt;$C$4),"",_xll.ECONOMATICA($C$2,$B70,L$12,L$13,,,IF(Resultados!$C$9="Moeda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70" s="111">
        <f>IFERROR(IF(OR(M$13="",M$13&gt;$C$4),"",_xll.ECONOMATICA($C$2,$B70,M$12,M$13,,,IF(Resultados!$C$9="Moeda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70" s="116">
        <f>IFERROR(IF(OR(N$13="",N$13&gt;$C$4),"",_xll.ECONOMATICA($C$2,$B70,N$12,N$13,,,IF(Resultados!$C$9="Moeda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70" s="56">
        <f>IFERROR(IF(OR(O$13="",O$13&gt;$C$4),"",_xll.ECONOMATICA($C$2,$B70,O$12,O$13,,,IF(Resultados!$C$9="Moeda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70" s="57">
        <f>IFERROR(IF(OR(P$13="",P$13&gt;$C$4),"",_xll.ECONOMATICA($C$2,$B70,P$12,P$13,,,IF(Resultados!$C$9="Moeda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70" s="57" t="str">
        <f>IFERROR(IF(OR(Q$13="",Q$13&gt;$C$4),"",_xll.ECONOMATICA($C$2,$B70,Q$12,Q$13,,,IF(Resultados!$C$9="Moeda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70" s="111" t="str">
        <f>IFERROR(IF(OR(R$13="",R$13&gt;$C$4),"",_xll.ECONOMATICA($C$2,$B70,R$12,R$13,,,IF(Resultados!$C$9="Moeda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70" s="116" t="str">
        <f>IFERROR(IF(OR(S$13="",S$13&gt;$C$4),"",_xll.ECONOMATICA($C$2,$B70,S$12,S$13,,,IF(Resultados!$C$9="Moeda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70" s="56" t="str">
        <f>IFERROR(IF(OR(T$13="",T$13&gt;$C$4),"",_xll.ECONOMATICA($C$2,$B70,T$12,T$13,,,IF(Resultados!$C$9="Moeda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70" s="57" t="str">
        <f>IFERROR(IF(OR(U$13="",U$13&gt;$C$4),"",_xll.ECONOMATICA($C$2,$B70,U$12,U$13,,,IF(Resultados!$C$9="Moeda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70" s="57" t="str">
        <f>IFERROR(IF(OR(V$13="",V$13&gt;$C$4),"",_xll.ECONOMATICA($C$2,$B70,V$12,V$13,,,IF(Resultados!$C$9="Moeda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70" s="111" t="str">
        <f>IFERROR(IF(OR(W$13="",W$13&gt;$C$4),"",_xll.ECONOMATICA($C$2,$B70,W$12,W$13,,,IF(Resultados!$C$9="Moeda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70" s="116" t="str">
        <f>IFERROR(IF(OR(X$13="",X$13&gt;$C$4),"",_xll.ECONOMATICA($C$2,$B70,X$12,X$13,,,IF(Resultados!$C$9="Moeda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70" s="56" t="str">
        <f>IFERROR(IF(OR(Y$13="",Y$13&gt;$C$4),"",_xll.ECONOMATICA($C$2,$B70,Y$12,Y$13,,,IF(Resultados!$C$9="Moeda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70" s="57" t="str">
        <f>IFERROR(IF(OR(Z$13="",Z$13&gt;$C$4),"",_xll.ECONOMATICA($C$2,$B70,Z$12,Z$13,,,IF(Resultados!$C$9="Moeda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70" s="57" t="str">
        <f>IFERROR(IF(OR(AA$13="",AA$13&gt;$C$4),"",_xll.ECONOMATICA($C$2,$B70,AA$12,AA$13,,,IF(Resultados!$C$9="Moeda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70" s="111" t="str">
        <f>IFERROR(IF(OR(AB$13="",AB$13&gt;$C$4),"",_xll.ECONOMATICA($C$2,$B70,AB$12,AB$13,,,IF(Resultados!$C$9="Moeda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70" s="116" t="str">
        <f>IFERROR(IF(OR(AC$13="",AC$13&gt;$C$4),"",_xll.ECONOMATICA($C$2,$B70,AC$12,AC$13,,,IF(Resultados!$C$9="Moeda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70" s="56" t="str">
        <f>IFERROR(IF(OR(AD$13="",AD$13&gt;$C$4),"",_xll.ECONOMATICA($C$2,$B70,AD$12,AD$13,,,IF(Resultados!$C$9="Moeda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70" s="57" t="str">
        <f>IFERROR(IF(OR(AE$13="",AE$13&gt;$C$4),"",_xll.ECONOMATICA($C$2,$B70,AE$12,AE$13,,,IF(Resultados!$C$9="Moeda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70" s="57" t="str">
        <f>IFERROR(IF(OR(AF$13="",AF$13&gt;$C$4),"",_xll.ECONOMATICA($C$2,$B70,AF$12,AF$13,,,IF(Resultados!$C$9="Moeda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70" s="111" t="str">
        <f>IFERROR(IF(OR(AG$13="",AG$13&gt;$C$4),"",_xll.ECONOMATICA($C$2,$B70,AG$12,AG$13,,,IF(Resultados!$C$9="Moeda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70" s="116" t="str">
        <f>IFERROR(IF(OR(AH$13="",AH$13&gt;$C$4),"",_xll.ECONOMATICA($C$2,$B70,AH$12,AH$13,,,IF(Resultados!$C$9="Moeda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70" s="56" t="str">
        <f>IFERROR(IF(OR(AI$13="",AI$13&gt;$C$4),"",_xll.ECONOMATICA($C$2,$B70,AI$12,AI$13,,,IF(Resultados!$C$9="Moeda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70" s="57" t="str">
        <f>IFERROR(IF(OR(AJ$13="",AJ$13&gt;$C$4),"",_xll.ECONOMATICA($C$2,$B70,AJ$12,AJ$13,,,IF(Resultados!$C$9="Moeda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70" s="57" t="str">
        <f>IFERROR(IF(OR(AK$13="",AK$13&gt;$C$4),"",_xll.ECONOMATICA($C$2,$B70,AK$12,AK$13,,,IF(Resultados!$C$9="Moeda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70" s="111" t="str">
        <f>IFERROR(IF(OR(AL$13="",AL$13&gt;$C$4),"",_xll.ECONOMATICA($C$2,$B70,AL$12,AL$13,,,IF(Resultados!$C$9="Moeda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70" s="116" t="str">
        <f>IFERROR(IF(OR(AM$13="",AM$13&gt;$C$4),"",_xll.ECONOMATICA($C$2,$B70,AM$12,AM$13,,,IF(Resultados!$C$9="Moeda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70" s="56" t="str">
        <f>IFERROR(IF(OR(AN$13="",AN$13&gt;$C$4),"",_xll.ECONOMATICA($C$2,$B70,AN$12,AN$13,,,IF(Resultados!$C$9="Moeda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70" s="57" t="str">
        <f>IFERROR(IF(OR(AO$13="",AO$13&gt;$C$4),"",_xll.ECONOMATICA($C$2,$B70,AO$12,AO$13,,,IF(Resultados!$C$9="Moeda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70" s="57" t="str">
        <f>IFERROR(IF(OR(AP$13="",AP$13&gt;$C$4),"",_xll.ECONOMATICA($C$2,$B70,AP$12,AP$13,,,IF(Resultados!$C$9="Moeda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70" s="111" t="str">
        <f>IFERROR(IF(OR(AQ$13="",AQ$13&gt;$C$4),"",_xll.ECONOMATICA($C$2,$B70,AQ$12,AQ$13,,,IF(Resultados!$C$9="Moeda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70" s="116" t="str">
        <f>IFERROR(IF(OR(AR$13="",AR$13&gt;$C$4),"",_xll.ECONOMATICA($C$2,$B70,AR$12,AR$13,,,IF(Resultados!$C$9="Moeda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70" s="56" t="str">
        <f>IFERROR(IF(OR(AS$13="",AS$13&gt;$C$4),"",_xll.ECONOMATICA($C$2,$B70,AS$12,AS$13,,,IF(Resultados!$C$9="Moeda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70" s="57" t="str">
        <f>IFERROR(IF(OR(AT$13="",AT$13&gt;$C$4),"",_xll.ECONOMATICA($C$2,$B70,AT$12,AT$13,,,IF(Resultados!$C$9="Moeda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70" s="57" t="str">
        <f>IFERROR(IF(OR(AU$13="",AU$13&gt;$C$4),"",_xll.ECONOMATICA($C$2,$B70,AU$12,AU$13,,,IF(Resultados!$C$9="Moeda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70" s="111" t="str">
        <f>IFERROR(IF(OR(AV$13="",AV$13&gt;$C$4),"",_xll.ECONOMATICA($C$2,$B70,AV$12,AV$13,,,IF(Resultados!$C$9="Moeda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70" s="116" t="str">
        <f>IFERROR(IF(OR(AW$13="",AW$13&gt;$C$4),"",_xll.ECONOMATICA($C$2,$B70,AW$12,AW$13,,,IF(Resultados!$C$9="Moeda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70" s="56" t="str">
        <f>IFERROR(IF(OR(AX$13="",AX$13&gt;$C$4),"",_xll.ECONOMATICA($C$2,$B70,AX$12,AX$13,,,IF(Resultados!$C$9="Moeda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70" s="57" t="str">
        <f>IFERROR(IF(OR(AY$13="",AY$13&gt;$C$4),"",_xll.ECONOMATICA($C$2,$B70,AY$12,AY$13,,,IF(Resultados!$C$9="Moeda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70" s="57" t="str">
        <f>IFERROR(IF(OR(AZ$13="",AZ$13&gt;$C$4),"",_xll.ECONOMATICA($C$2,$B70,AZ$12,AZ$13,,,IF(Resultados!$C$9="Moeda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70" s="111" t="str">
        <f>IFERROR(IF(OR(BA$13="",BA$13&gt;$C$4),"",_xll.ECONOMATICA($C$2,$B70,BA$12,BA$13,,,IF(Resultados!$C$9="Moeda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70" s="120" t="str">
        <f>IFERROR(IF(OR(BB$13="",BB$13&gt;$C$4),"",_xll.ECONOMATICA($C$2,$B70,BB$12,BB$13,,,IF(Resultados!$C$9="Moeda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70" s="71"/>
    </row>
    <row r="71" spans="2:55" ht="15.6" hidden="1" outlineLevel="1" x14ac:dyDescent="0.3">
      <c r="B71" s="59" t="s">
        <v>257</v>
      </c>
      <c r="C71" s="60" t="s">
        <v>251</v>
      </c>
      <c r="D71" s="61" t="str">
        <f t="shared" si="2"/>
        <v>Milhares</v>
      </c>
      <c r="E71" s="62">
        <f>IFERROR(IF(OR(E$13="",E$13&gt;$C$4),"",_xll.ECONOMATICA($C$2,$B71,E$12,E$13,,,IF(Resultados!$C$9="Moeda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71" s="63">
        <f>IFERROR(IF(OR(F$13="",F$13&gt;$C$4),"",_xll.ECONOMATICA($C$2,$B71,F$12,F$13,,,IF(Resultados!$C$9="Moeda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71" s="63">
        <f>IFERROR(IF(OR(G$13="",G$13&gt;$C$4),"",_xll.ECONOMATICA($C$2,$B71,G$12,G$13,,,IF(Resultados!$C$9="Moeda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71" s="110">
        <f>IFERROR(IF(OR(H$13="",H$13&gt;$C$4),"",_xll.ECONOMATICA($C$2,$B71,H$12,H$13,,,IF(Resultados!$C$9="Moeda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71" s="115">
        <f>IFERROR(IF(OR(I$13="",I$13&gt;$C$4),"",_xll.ECONOMATICA($C$2,$B71,I$12,I$13,,,IF(Resultados!$C$9="Moeda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71" s="62">
        <f>IFERROR(IF(OR(J$13="",J$13&gt;$C$4),"",_xll.ECONOMATICA($C$2,$B71,J$12,J$13,,,IF(Resultados!$C$9="Moeda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71" s="63">
        <f>IFERROR(IF(OR(K$13="",K$13&gt;$C$4),"",_xll.ECONOMATICA($C$2,$B71,K$12,K$13,,,IF(Resultados!$C$9="Moeda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71" s="63">
        <f>IFERROR(IF(OR(L$13="",L$13&gt;$C$4),"",_xll.ECONOMATICA($C$2,$B71,L$12,L$13,,,IF(Resultados!$C$9="Moeda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71" s="110">
        <f>IFERROR(IF(OR(M$13="",M$13&gt;$C$4),"",_xll.ECONOMATICA($C$2,$B71,M$12,M$13,,,IF(Resultados!$C$9="Moeda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71" s="115">
        <f>IFERROR(IF(OR(N$13="",N$13&gt;$C$4),"",_xll.ECONOMATICA($C$2,$B71,N$12,N$13,,,IF(Resultados!$C$9="Moeda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71" s="62">
        <f>IFERROR(IF(OR(O$13="",O$13&gt;$C$4),"",_xll.ECONOMATICA($C$2,$B71,O$12,O$13,,,IF(Resultados!$C$9="Moeda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71" s="63">
        <f>IFERROR(IF(OR(P$13="",P$13&gt;$C$4),"",_xll.ECONOMATICA($C$2,$B71,P$12,P$13,,,IF(Resultados!$C$9="Moeda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71" s="63" t="str">
        <f>IFERROR(IF(OR(Q$13="",Q$13&gt;$C$4),"",_xll.ECONOMATICA($C$2,$B71,Q$12,Q$13,,,IF(Resultados!$C$9="Moeda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71" s="110" t="str">
        <f>IFERROR(IF(OR(R$13="",R$13&gt;$C$4),"",_xll.ECONOMATICA($C$2,$B71,R$12,R$13,,,IF(Resultados!$C$9="Moeda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71" s="115" t="str">
        <f>IFERROR(IF(OR(S$13="",S$13&gt;$C$4),"",_xll.ECONOMATICA($C$2,$B71,S$12,S$13,,,IF(Resultados!$C$9="Moeda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71" s="62" t="str">
        <f>IFERROR(IF(OR(T$13="",T$13&gt;$C$4),"",_xll.ECONOMATICA($C$2,$B71,T$12,T$13,,,IF(Resultados!$C$9="Moeda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71" s="63" t="str">
        <f>IFERROR(IF(OR(U$13="",U$13&gt;$C$4),"",_xll.ECONOMATICA($C$2,$B71,U$12,U$13,,,IF(Resultados!$C$9="Moeda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71" s="63" t="str">
        <f>IFERROR(IF(OR(V$13="",V$13&gt;$C$4),"",_xll.ECONOMATICA($C$2,$B71,V$12,V$13,,,IF(Resultados!$C$9="Moeda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71" s="110" t="str">
        <f>IFERROR(IF(OR(W$13="",W$13&gt;$C$4),"",_xll.ECONOMATICA($C$2,$B71,W$12,W$13,,,IF(Resultados!$C$9="Moeda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71" s="115" t="str">
        <f>IFERROR(IF(OR(X$13="",X$13&gt;$C$4),"",_xll.ECONOMATICA($C$2,$B71,X$12,X$13,,,IF(Resultados!$C$9="Moeda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71" s="62" t="str">
        <f>IFERROR(IF(OR(Y$13="",Y$13&gt;$C$4),"",_xll.ECONOMATICA($C$2,$B71,Y$12,Y$13,,,IF(Resultados!$C$9="Moeda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71" s="63" t="str">
        <f>IFERROR(IF(OR(Z$13="",Z$13&gt;$C$4),"",_xll.ECONOMATICA($C$2,$B71,Z$12,Z$13,,,IF(Resultados!$C$9="Moeda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71" s="63" t="str">
        <f>IFERROR(IF(OR(AA$13="",AA$13&gt;$C$4),"",_xll.ECONOMATICA($C$2,$B71,AA$12,AA$13,,,IF(Resultados!$C$9="Moeda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71" s="110" t="str">
        <f>IFERROR(IF(OR(AB$13="",AB$13&gt;$C$4),"",_xll.ECONOMATICA($C$2,$B71,AB$12,AB$13,,,IF(Resultados!$C$9="Moeda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71" s="115" t="str">
        <f>IFERROR(IF(OR(AC$13="",AC$13&gt;$C$4),"",_xll.ECONOMATICA($C$2,$B71,AC$12,AC$13,,,IF(Resultados!$C$9="Moeda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71" s="62" t="str">
        <f>IFERROR(IF(OR(AD$13="",AD$13&gt;$C$4),"",_xll.ECONOMATICA($C$2,$B71,AD$12,AD$13,,,IF(Resultados!$C$9="Moeda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71" s="63" t="str">
        <f>IFERROR(IF(OR(AE$13="",AE$13&gt;$C$4),"",_xll.ECONOMATICA($C$2,$B71,AE$12,AE$13,,,IF(Resultados!$C$9="Moeda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71" s="63" t="str">
        <f>IFERROR(IF(OR(AF$13="",AF$13&gt;$C$4),"",_xll.ECONOMATICA($C$2,$B71,AF$12,AF$13,,,IF(Resultados!$C$9="Moeda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71" s="110" t="str">
        <f>IFERROR(IF(OR(AG$13="",AG$13&gt;$C$4),"",_xll.ECONOMATICA($C$2,$B71,AG$12,AG$13,,,IF(Resultados!$C$9="Moeda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71" s="115" t="str">
        <f>IFERROR(IF(OR(AH$13="",AH$13&gt;$C$4),"",_xll.ECONOMATICA($C$2,$B71,AH$12,AH$13,,,IF(Resultados!$C$9="Moeda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71" s="62" t="str">
        <f>IFERROR(IF(OR(AI$13="",AI$13&gt;$C$4),"",_xll.ECONOMATICA($C$2,$B71,AI$12,AI$13,,,IF(Resultados!$C$9="Moeda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71" s="63" t="str">
        <f>IFERROR(IF(OR(AJ$13="",AJ$13&gt;$C$4),"",_xll.ECONOMATICA($C$2,$B71,AJ$12,AJ$13,,,IF(Resultados!$C$9="Moeda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71" s="63" t="str">
        <f>IFERROR(IF(OR(AK$13="",AK$13&gt;$C$4),"",_xll.ECONOMATICA($C$2,$B71,AK$12,AK$13,,,IF(Resultados!$C$9="Moeda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71" s="110" t="str">
        <f>IFERROR(IF(OR(AL$13="",AL$13&gt;$C$4),"",_xll.ECONOMATICA($C$2,$B71,AL$12,AL$13,,,IF(Resultados!$C$9="Moeda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71" s="115" t="str">
        <f>IFERROR(IF(OR(AM$13="",AM$13&gt;$C$4),"",_xll.ECONOMATICA($C$2,$B71,AM$12,AM$13,,,IF(Resultados!$C$9="Moeda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71" s="62" t="str">
        <f>IFERROR(IF(OR(AN$13="",AN$13&gt;$C$4),"",_xll.ECONOMATICA($C$2,$B71,AN$12,AN$13,,,IF(Resultados!$C$9="Moeda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71" s="63" t="str">
        <f>IFERROR(IF(OR(AO$13="",AO$13&gt;$C$4),"",_xll.ECONOMATICA($C$2,$B71,AO$12,AO$13,,,IF(Resultados!$C$9="Moeda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71" s="63" t="str">
        <f>IFERROR(IF(OR(AP$13="",AP$13&gt;$C$4),"",_xll.ECONOMATICA($C$2,$B71,AP$12,AP$13,,,IF(Resultados!$C$9="Moeda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71" s="110" t="str">
        <f>IFERROR(IF(OR(AQ$13="",AQ$13&gt;$C$4),"",_xll.ECONOMATICA($C$2,$B71,AQ$12,AQ$13,,,IF(Resultados!$C$9="Moeda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71" s="115" t="str">
        <f>IFERROR(IF(OR(AR$13="",AR$13&gt;$C$4),"",_xll.ECONOMATICA($C$2,$B71,AR$12,AR$13,,,IF(Resultados!$C$9="Moeda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71" s="62" t="str">
        <f>IFERROR(IF(OR(AS$13="",AS$13&gt;$C$4),"",_xll.ECONOMATICA($C$2,$B71,AS$12,AS$13,,,IF(Resultados!$C$9="Moeda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71" s="63" t="str">
        <f>IFERROR(IF(OR(AT$13="",AT$13&gt;$C$4),"",_xll.ECONOMATICA($C$2,$B71,AT$12,AT$13,,,IF(Resultados!$C$9="Moeda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71" s="63" t="str">
        <f>IFERROR(IF(OR(AU$13="",AU$13&gt;$C$4),"",_xll.ECONOMATICA($C$2,$B71,AU$12,AU$13,,,IF(Resultados!$C$9="Moeda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71" s="110" t="str">
        <f>IFERROR(IF(OR(AV$13="",AV$13&gt;$C$4),"",_xll.ECONOMATICA($C$2,$B71,AV$12,AV$13,,,IF(Resultados!$C$9="Moeda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71" s="115" t="str">
        <f>IFERROR(IF(OR(AW$13="",AW$13&gt;$C$4),"",_xll.ECONOMATICA($C$2,$B71,AW$12,AW$13,,,IF(Resultados!$C$9="Moeda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71" s="62" t="str">
        <f>IFERROR(IF(OR(AX$13="",AX$13&gt;$C$4),"",_xll.ECONOMATICA($C$2,$B71,AX$12,AX$13,,,IF(Resultados!$C$9="Moeda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71" s="63" t="str">
        <f>IFERROR(IF(OR(AY$13="",AY$13&gt;$C$4),"",_xll.ECONOMATICA($C$2,$B71,AY$12,AY$13,,,IF(Resultados!$C$9="Moeda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71" s="63" t="str">
        <f>IFERROR(IF(OR(AZ$13="",AZ$13&gt;$C$4),"",_xll.ECONOMATICA($C$2,$B71,AZ$12,AZ$13,,,IF(Resultados!$C$9="Moeda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71" s="110" t="str">
        <f>IFERROR(IF(OR(BA$13="",BA$13&gt;$C$4),"",_xll.ECONOMATICA($C$2,$B71,BA$12,BA$13,,,IF(Resultados!$C$9="Moeda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71" s="119" t="str">
        <f>IFERROR(IF(OR(BB$13="",BB$13&gt;$C$4),"",_xll.ECONOMATICA($C$2,$B71,BB$12,BB$13,,,IF(Resultados!$C$9="Moeda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71" s="71"/>
    </row>
    <row r="72" spans="2:55" ht="15.6" hidden="1" outlineLevel="1" x14ac:dyDescent="0.3">
      <c r="B72" s="51" t="s">
        <v>258</v>
      </c>
      <c r="C72" s="52" t="s">
        <v>252</v>
      </c>
      <c r="D72" s="53" t="str">
        <f t="shared" si="2"/>
        <v>Milhares</v>
      </c>
      <c r="E72" s="56">
        <f>IFERROR(IF(OR(E$13="",E$13&gt;$C$4),"",_xll.ECONOMATICA($C$2,$B72,E$12,E$13,,,IF(Resultados!$C$9="Moeda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3466000</v>
      </c>
      <c r="F72" s="57">
        <f>IFERROR(IF(OR(F$13="",F$13&gt;$C$4),"",_xll.ECONOMATICA($C$2,$B72,F$12,F$13,,,IF(Resultados!$C$9="Moeda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-8352000</v>
      </c>
      <c r="G72" s="57">
        <f>IFERROR(IF(OR(G$13="",G$13&gt;$C$4),"",_xll.ECONOMATICA($C$2,$B72,G$12,G$13,,,IF(Resultados!$C$9="Moeda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4285000</v>
      </c>
      <c r="H72" s="111">
        <f>IFERROR(IF(OR(H$13="",H$13&gt;$C$4),"",_xll.ECONOMATICA($C$2,$B72,H$12,H$13,,,IF(Resultados!$C$9="Moeda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9412000</v>
      </c>
      <c r="I72" s="116">
        <f>IFERROR(IF(OR(I$13="",I$13&gt;$C$4),"",_xll.ECONOMATICA($C$2,$B72,I$12,I$13,,,IF(Resultados!$C$9="Moeda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8811000</v>
      </c>
      <c r="J72" s="56">
        <f>IFERROR(IF(OR(J$13="",J$13&gt;$C$4),"",_xll.ECONOMATICA($C$2,$B72,J$12,J$13,,,IF(Resultados!$C$9="Moeda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5096000</v>
      </c>
      <c r="K72" s="57">
        <f>IFERROR(IF(OR(K$13="",K$13&gt;$C$4),"",_xll.ECONOMATICA($C$2,$B72,K$12,K$13,,,IF(Resultados!$C$9="Moeda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7736000</v>
      </c>
      <c r="L72" s="57">
        <f>IFERROR(IF(OR(L$13="",L$13&gt;$C$4),"",_xll.ECONOMATICA($C$2,$B72,L$12,L$13,,,IF(Resultados!$C$9="Moeda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9341000</v>
      </c>
      <c r="M72" s="111">
        <f>IFERROR(IF(OR(M$13="",M$13&gt;$C$4),"",_xll.ECONOMATICA($C$2,$B72,M$12,M$13,,,IF(Resultados!$C$9="Moeda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23823000</v>
      </c>
      <c r="N72" s="116">
        <f>IFERROR(IF(OR(N$13="",N$13&gt;$C$4),"",_xll.ECONOMATICA($C$2,$B72,N$12,N$13,,,IF(Resultados!$C$9="Moeda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45996000</v>
      </c>
      <c r="O72" s="56">
        <f>IFERROR(IF(OR(O$13="",O$13&gt;$C$4),"",_xll.ECONOMATICA($C$2,$B72,O$12,O$13,,,IF(Resultados!$C$9="Moeda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7395000</v>
      </c>
      <c r="P72" s="57">
        <f>IFERROR(IF(OR(P$13="",P$13&gt;$C$4),"",_xll.ECONOMATICA($C$2,$B72,P$12,P$13,,,IF(Resultados!$C$9="Moeda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17022000</v>
      </c>
      <c r="Q72" s="57" t="str">
        <f>IFERROR(IF(OR(Q$13="",Q$13&gt;$C$4),"",_xll.ECONOMATICA($C$2,$B72,Q$12,Q$13,,,IF(Resultados!$C$9="Moeda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72" s="111" t="str">
        <f>IFERROR(IF(OR(R$13="",R$13&gt;$C$4),"",_xll.ECONOMATICA($C$2,$B72,R$12,R$13,,,IF(Resultados!$C$9="Moeda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72" s="116" t="str">
        <f>IFERROR(IF(OR(S$13="",S$13&gt;$C$4),"",_xll.ECONOMATICA($C$2,$B72,S$12,S$13,,,IF(Resultados!$C$9="Moeda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72" s="56" t="str">
        <f>IFERROR(IF(OR(T$13="",T$13&gt;$C$4),"",_xll.ECONOMATICA($C$2,$B72,T$12,T$13,,,IF(Resultados!$C$9="Moeda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72" s="57" t="str">
        <f>IFERROR(IF(OR(U$13="",U$13&gt;$C$4),"",_xll.ECONOMATICA($C$2,$B72,U$12,U$13,,,IF(Resultados!$C$9="Moeda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72" s="57" t="str">
        <f>IFERROR(IF(OR(V$13="",V$13&gt;$C$4),"",_xll.ECONOMATICA($C$2,$B72,V$12,V$13,,,IF(Resultados!$C$9="Moeda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72" s="111" t="str">
        <f>IFERROR(IF(OR(W$13="",W$13&gt;$C$4),"",_xll.ECONOMATICA($C$2,$B72,W$12,W$13,,,IF(Resultados!$C$9="Moeda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72" s="116" t="str">
        <f>IFERROR(IF(OR(X$13="",X$13&gt;$C$4),"",_xll.ECONOMATICA($C$2,$B72,X$12,X$13,,,IF(Resultados!$C$9="Moeda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72" s="56" t="str">
        <f>IFERROR(IF(OR(Y$13="",Y$13&gt;$C$4),"",_xll.ECONOMATICA($C$2,$B72,Y$12,Y$13,,,IF(Resultados!$C$9="Moeda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72" s="57" t="str">
        <f>IFERROR(IF(OR(Z$13="",Z$13&gt;$C$4),"",_xll.ECONOMATICA($C$2,$B72,Z$12,Z$13,,,IF(Resultados!$C$9="Moeda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72" s="57" t="str">
        <f>IFERROR(IF(OR(AA$13="",AA$13&gt;$C$4),"",_xll.ECONOMATICA($C$2,$B72,AA$12,AA$13,,,IF(Resultados!$C$9="Moeda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72" s="111" t="str">
        <f>IFERROR(IF(OR(AB$13="",AB$13&gt;$C$4),"",_xll.ECONOMATICA($C$2,$B72,AB$12,AB$13,,,IF(Resultados!$C$9="Moeda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72" s="116" t="str">
        <f>IFERROR(IF(OR(AC$13="",AC$13&gt;$C$4),"",_xll.ECONOMATICA($C$2,$B72,AC$12,AC$13,,,IF(Resultados!$C$9="Moeda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72" s="56" t="str">
        <f>IFERROR(IF(OR(AD$13="",AD$13&gt;$C$4),"",_xll.ECONOMATICA($C$2,$B72,AD$12,AD$13,,,IF(Resultados!$C$9="Moeda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72" s="57" t="str">
        <f>IFERROR(IF(OR(AE$13="",AE$13&gt;$C$4),"",_xll.ECONOMATICA($C$2,$B72,AE$12,AE$13,,,IF(Resultados!$C$9="Moeda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72" s="57" t="str">
        <f>IFERROR(IF(OR(AF$13="",AF$13&gt;$C$4),"",_xll.ECONOMATICA($C$2,$B72,AF$12,AF$13,,,IF(Resultados!$C$9="Moeda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72" s="111" t="str">
        <f>IFERROR(IF(OR(AG$13="",AG$13&gt;$C$4),"",_xll.ECONOMATICA($C$2,$B72,AG$12,AG$13,,,IF(Resultados!$C$9="Moeda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72" s="116" t="str">
        <f>IFERROR(IF(OR(AH$13="",AH$13&gt;$C$4),"",_xll.ECONOMATICA($C$2,$B72,AH$12,AH$13,,,IF(Resultados!$C$9="Moeda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72" s="56" t="str">
        <f>IFERROR(IF(OR(AI$13="",AI$13&gt;$C$4),"",_xll.ECONOMATICA($C$2,$B72,AI$12,AI$13,,,IF(Resultados!$C$9="Moeda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72" s="57" t="str">
        <f>IFERROR(IF(OR(AJ$13="",AJ$13&gt;$C$4),"",_xll.ECONOMATICA($C$2,$B72,AJ$12,AJ$13,,,IF(Resultados!$C$9="Moeda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72" s="57" t="str">
        <f>IFERROR(IF(OR(AK$13="",AK$13&gt;$C$4),"",_xll.ECONOMATICA($C$2,$B72,AK$12,AK$13,,,IF(Resultados!$C$9="Moeda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72" s="111" t="str">
        <f>IFERROR(IF(OR(AL$13="",AL$13&gt;$C$4),"",_xll.ECONOMATICA($C$2,$B72,AL$12,AL$13,,,IF(Resultados!$C$9="Moeda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72" s="116" t="str">
        <f>IFERROR(IF(OR(AM$13="",AM$13&gt;$C$4),"",_xll.ECONOMATICA($C$2,$B72,AM$12,AM$13,,,IF(Resultados!$C$9="Moeda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72" s="56" t="str">
        <f>IFERROR(IF(OR(AN$13="",AN$13&gt;$C$4),"",_xll.ECONOMATICA($C$2,$B72,AN$12,AN$13,,,IF(Resultados!$C$9="Moeda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72" s="57" t="str">
        <f>IFERROR(IF(OR(AO$13="",AO$13&gt;$C$4),"",_xll.ECONOMATICA($C$2,$B72,AO$12,AO$13,,,IF(Resultados!$C$9="Moeda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72" s="57" t="str">
        <f>IFERROR(IF(OR(AP$13="",AP$13&gt;$C$4),"",_xll.ECONOMATICA($C$2,$B72,AP$12,AP$13,,,IF(Resultados!$C$9="Moeda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72" s="111" t="str">
        <f>IFERROR(IF(OR(AQ$13="",AQ$13&gt;$C$4),"",_xll.ECONOMATICA($C$2,$B72,AQ$12,AQ$13,,,IF(Resultados!$C$9="Moeda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72" s="116" t="str">
        <f>IFERROR(IF(OR(AR$13="",AR$13&gt;$C$4),"",_xll.ECONOMATICA($C$2,$B72,AR$12,AR$13,,,IF(Resultados!$C$9="Moeda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72" s="56" t="str">
        <f>IFERROR(IF(OR(AS$13="",AS$13&gt;$C$4),"",_xll.ECONOMATICA($C$2,$B72,AS$12,AS$13,,,IF(Resultados!$C$9="Moeda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72" s="57" t="str">
        <f>IFERROR(IF(OR(AT$13="",AT$13&gt;$C$4),"",_xll.ECONOMATICA($C$2,$B72,AT$12,AT$13,,,IF(Resultados!$C$9="Moeda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72" s="57" t="str">
        <f>IFERROR(IF(OR(AU$13="",AU$13&gt;$C$4),"",_xll.ECONOMATICA($C$2,$B72,AU$12,AU$13,,,IF(Resultados!$C$9="Moeda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72" s="111" t="str">
        <f>IFERROR(IF(OR(AV$13="",AV$13&gt;$C$4),"",_xll.ECONOMATICA($C$2,$B72,AV$12,AV$13,,,IF(Resultados!$C$9="Moeda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72" s="116" t="str">
        <f>IFERROR(IF(OR(AW$13="",AW$13&gt;$C$4),"",_xll.ECONOMATICA($C$2,$B72,AW$12,AW$13,,,IF(Resultados!$C$9="Moeda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72" s="56" t="str">
        <f>IFERROR(IF(OR(AX$13="",AX$13&gt;$C$4),"",_xll.ECONOMATICA($C$2,$B72,AX$12,AX$13,,,IF(Resultados!$C$9="Moeda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72" s="57" t="str">
        <f>IFERROR(IF(OR(AY$13="",AY$13&gt;$C$4),"",_xll.ECONOMATICA($C$2,$B72,AY$12,AY$13,,,IF(Resultados!$C$9="Moeda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72" s="57" t="str">
        <f>IFERROR(IF(OR(AZ$13="",AZ$13&gt;$C$4),"",_xll.ECONOMATICA($C$2,$B72,AZ$12,AZ$13,,,IF(Resultados!$C$9="Moeda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72" s="111" t="str">
        <f>IFERROR(IF(OR(BA$13="",BA$13&gt;$C$4),"",_xll.ECONOMATICA($C$2,$B72,BA$12,BA$13,,,IF(Resultados!$C$9="Moeda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72" s="120" t="str">
        <f>IFERROR(IF(OR(BB$13="",BB$13&gt;$C$4),"",_xll.ECONOMATICA($C$2,$B72,BB$12,BB$13,,,IF(Resultados!$C$9="Moeda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72" s="71"/>
    </row>
    <row r="73" spans="2:55" ht="15.6" hidden="1" outlineLevel="1" x14ac:dyDescent="0.3">
      <c r="B73" s="59" t="s">
        <v>259</v>
      </c>
      <c r="C73" s="60" t="s">
        <v>253</v>
      </c>
      <c r="D73" s="61" t="str">
        <f t="shared" si="2"/>
        <v>Milhares</v>
      </c>
      <c r="E73" s="62">
        <f>IFERROR(IF(OR(E$13="",E$13&gt;$C$4),"",_xll.ECONOMATICA($C$2,$B73,E$12,E$13,,,IF(Resultados!$C$9="Moeda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1816000</v>
      </c>
      <c r="F73" s="63">
        <f>IFERROR(IF(OR(F$13="",F$13&gt;$C$4),"",_xll.ECONOMATICA($C$2,$B73,F$12,F$13,,,IF(Resultados!$C$9="Moeda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-54000</v>
      </c>
      <c r="G73" s="63">
        <f>IFERROR(IF(OR(G$13="",G$13&gt;$C$4),"",_xll.ECONOMATICA($C$2,$B73,G$12,G$13,,,IF(Resultados!$C$9="Moeda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171000</v>
      </c>
      <c r="H73" s="110">
        <f>IFERROR(IF(OR(H$13="",H$13&gt;$C$4),"",_xll.ECONOMATICA($C$2,$B73,H$12,H$13,,,IF(Resultados!$C$9="Moeda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-642000</v>
      </c>
      <c r="I73" s="115">
        <f>IFERROR(IF(OR(I$13="",I$13&gt;$C$4),"",_xll.ECONOMATICA($C$2,$B73,I$12,I$13,,,IF(Resultados!$C$9="Moeda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1291000</v>
      </c>
      <c r="J73" s="62">
        <f>IFERROR(IF(OR(J$13="",J$13&gt;$C$4),"",_xll.ECONOMATICA($C$2,$B73,J$12,J$13,,,IF(Resultados!$C$9="Moeda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181000</v>
      </c>
      <c r="K73" s="63">
        <f>IFERROR(IF(OR(K$13="",K$13&gt;$C$4),"",_xll.ECONOMATICA($C$2,$B73,K$12,K$13,,,IF(Resultados!$C$9="Moeda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-106000</v>
      </c>
      <c r="L73" s="63">
        <f>IFERROR(IF(OR(L$13="",L$13&gt;$C$4),"",_xll.ECONOMATICA($C$2,$B73,L$12,L$13,,,IF(Resultados!$C$9="Moeda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-1212000</v>
      </c>
      <c r="M73" s="110">
        <f>IFERROR(IF(OR(M$13="",M$13&gt;$C$4),"",_xll.ECONOMATICA($C$2,$B73,M$12,M$13,,,IF(Resultados!$C$9="Moeda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-343000</v>
      </c>
      <c r="N73" s="115">
        <f>IFERROR(IF(OR(N$13="",N$13&gt;$C$4),"",_xll.ECONOMATICA($C$2,$B73,N$12,N$13,,,IF(Resultados!$C$9="Moeda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-1480000</v>
      </c>
      <c r="O73" s="62">
        <f>IFERROR(IF(OR(O$13="",O$13&gt;$C$4),"",_xll.ECONOMATICA($C$2,$B73,O$12,O$13,,,IF(Resultados!$C$9="Moeda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-457000</v>
      </c>
      <c r="P73" s="63">
        <f>IFERROR(IF(OR(P$13="",P$13&gt;$C$4),"",_xll.ECONOMATICA($C$2,$B73,P$12,P$13,,,IF(Resultados!$C$9="Moeda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-996000</v>
      </c>
      <c r="Q73" s="63" t="str">
        <f>IFERROR(IF(OR(Q$13="",Q$13&gt;$C$4),"",_xll.ECONOMATICA($C$2,$B73,Q$12,Q$13,,,IF(Resultados!$C$9="Moeda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73" s="110" t="str">
        <f>IFERROR(IF(OR(R$13="",R$13&gt;$C$4),"",_xll.ECONOMATICA($C$2,$B73,R$12,R$13,,,IF(Resultados!$C$9="Moeda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73" s="115" t="str">
        <f>IFERROR(IF(OR(S$13="",S$13&gt;$C$4),"",_xll.ECONOMATICA($C$2,$B73,S$12,S$13,,,IF(Resultados!$C$9="Moeda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73" s="62" t="str">
        <f>IFERROR(IF(OR(T$13="",T$13&gt;$C$4),"",_xll.ECONOMATICA($C$2,$B73,T$12,T$13,,,IF(Resultados!$C$9="Moeda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73" s="63" t="str">
        <f>IFERROR(IF(OR(U$13="",U$13&gt;$C$4),"",_xll.ECONOMATICA($C$2,$B73,U$12,U$13,,,IF(Resultados!$C$9="Moeda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73" s="63" t="str">
        <f>IFERROR(IF(OR(V$13="",V$13&gt;$C$4),"",_xll.ECONOMATICA($C$2,$B73,V$12,V$13,,,IF(Resultados!$C$9="Moeda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73" s="110" t="str">
        <f>IFERROR(IF(OR(W$13="",W$13&gt;$C$4),"",_xll.ECONOMATICA($C$2,$B73,W$12,W$13,,,IF(Resultados!$C$9="Moeda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73" s="115" t="str">
        <f>IFERROR(IF(OR(X$13="",X$13&gt;$C$4),"",_xll.ECONOMATICA($C$2,$B73,X$12,X$13,,,IF(Resultados!$C$9="Moeda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73" s="62" t="str">
        <f>IFERROR(IF(OR(Y$13="",Y$13&gt;$C$4),"",_xll.ECONOMATICA($C$2,$B73,Y$12,Y$13,,,IF(Resultados!$C$9="Moeda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73" s="63" t="str">
        <f>IFERROR(IF(OR(Z$13="",Z$13&gt;$C$4),"",_xll.ECONOMATICA($C$2,$B73,Z$12,Z$13,,,IF(Resultados!$C$9="Moeda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73" s="63" t="str">
        <f>IFERROR(IF(OR(AA$13="",AA$13&gt;$C$4),"",_xll.ECONOMATICA($C$2,$B73,AA$12,AA$13,,,IF(Resultados!$C$9="Moeda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73" s="110" t="str">
        <f>IFERROR(IF(OR(AB$13="",AB$13&gt;$C$4),"",_xll.ECONOMATICA($C$2,$B73,AB$12,AB$13,,,IF(Resultados!$C$9="Moeda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73" s="115" t="str">
        <f>IFERROR(IF(OR(AC$13="",AC$13&gt;$C$4),"",_xll.ECONOMATICA($C$2,$B73,AC$12,AC$13,,,IF(Resultados!$C$9="Moeda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73" s="62" t="str">
        <f>IFERROR(IF(OR(AD$13="",AD$13&gt;$C$4),"",_xll.ECONOMATICA($C$2,$B73,AD$12,AD$13,,,IF(Resultados!$C$9="Moeda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73" s="63" t="str">
        <f>IFERROR(IF(OR(AE$13="",AE$13&gt;$C$4),"",_xll.ECONOMATICA($C$2,$B73,AE$12,AE$13,,,IF(Resultados!$C$9="Moeda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73" s="63" t="str">
        <f>IFERROR(IF(OR(AF$13="",AF$13&gt;$C$4),"",_xll.ECONOMATICA($C$2,$B73,AF$12,AF$13,,,IF(Resultados!$C$9="Moeda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73" s="110" t="str">
        <f>IFERROR(IF(OR(AG$13="",AG$13&gt;$C$4),"",_xll.ECONOMATICA($C$2,$B73,AG$12,AG$13,,,IF(Resultados!$C$9="Moeda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73" s="115" t="str">
        <f>IFERROR(IF(OR(AH$13="",AH$13&gt;$C$4),"",_xll.ECONOMATICA($C$2,$B73,AH$12,AH$13,,,IF(Resultados!$C$9="Moeda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73" s="62" t="str">
        <f>IFERROR(IF(OR(AI$13="",AI$13&gt;$C$4),"",_xll.ECONOMATICA($C$2,$B73,AI$12,AI$13,,,IF(Resultados!$C$9="Moeda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73" s="63" t="str">
        <f>IFERROR(IF(OR(AJ$13="",AJ$13&gt;$C$4),"",_xll.ECONOMATICA($C$2,$B73,AJ$12,AJ$13,,,IF(Resultados!$C$9="Moeda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73" s="63" t="str">
        <f>IFERROR(IF(OR(AK$13="",AK$13&gt;$C$4),"",_xll.ECONOMATICA($C$2,$B73,AK$12,AK$13,,,IF(Resultados!$C$9="Moeda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73" s="110" t="str">
        <f>IFERROR(IF(OR(AL$13="",AL$13&gt;$C$4),"",_xll.ECONOMATICA($C$2,$B73,AL$12,AL$13,,,IF(Resultados!$C$9="Moeda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73" s="115" t="str">
        <f>IFERROR(IF(OR(AM$13="",AM$13&gt;$C$4),"",_xll.ECONOMATICA($C$2,$B73,AM$12,AM$13,,,IF(Resultados!$C$9="Moeda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73" s="62" t="str">
        <f>IFERROR(IF(OR(AN$13="",AN$13&gt;$C$4),"",_xll.ECONOMATICA($C$2,$B73,AN$12,AN$13,,,IF(Resultados!$C$9="Moeda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73" s="63" t="str">
        <f>IFERROR(IF(OR(AO$13="",AO$13&gt;$C$4),"",_xll.ECONOMATICA($C$2,$B73,AO$12,AO$13,,,IF(Resultados!$C$9="Moeda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73" s="63" t="str">
        <f>IFERROR(IF(OR(AP$13="",AP$13&gt;$C$4),"",_xll.ECONOMATICA($C$2,$B73,AP$12,AP$13,,,IF(Resultados!$C$9="Moeda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73" s="110" t="str">
        <f>IFERROR(IF(OR(AQ$13="",AQ$13&gt;$C$4),"",_xll.ECONOMATICA($C$2,$B73,AQ$12,AQ$13,,,IF(Resultados!$C$9="Moeda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73" s="115" t="str">
        <f>IFERROR(IF(OR(AR$13="",AR$13&gt;$C$4),"",_xll.ECONOMATICA($C$2,$B73,AR$12,AR$13,,,IF(Resultados!$C$9="Moeda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73" s="62" t="str">
        <f>IFERROR(IF(OR(AS$13="",AS$13&gt;$C$4),"",_xll.ECONOMATICA($C$2,$B73,AS$12,AS$13,,,IF(Resultados!$C$9="Moeda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73" s="63" t="str">
        <f>IFERROR(IF(OR(AT$13="",AT$13&gt;$C$4),"",_xll.ECONOMATICA($C$2,$B73,AT$12,AT$13,,,IF(Resultados!$C$9="Moeda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73" s="63" t="str">
        <f>IFERROR(IF(OR(AU$13="",AU$13&gt;$C$4),"",_xll.ECONOMATICA($C$2,$B73,AU$12,AU$13,,,IF(Resultados!$C$9="Moeda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73" s="110" t="str">
        <f>IFERROR(IF(OR(AV$13="",AV$13&gt;$C$4),"",_xll.ECONOMATICA($C$2,$B73,AV$12,AV$13,,,IF(Resultados!$C$9="Moeda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73" s="115" t="str">
        <f>IFERROR(IF(OR(AW$13="",AW$13&gt;$C$4),"",_xll.ECONOMATICA($C$2,$B73,AW$12,AW$13,,,IF(Resultados!$C$9="Moeda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73" s="62" t="str">
        <f>IFERROR(IF(OR(AX$13="",AX$13&gt;$C$4),"",_xll.ECONOMATICA($C$2,$B73,AX$12,AX$13,,,IF(Resultados!$C$9="Moeda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73" s="63" t="str">
        <f>IFERROR(IF(OR(AY$13="",AY$13&gt;$C$4),"",_xll.ECONOMATICA($C$2,$B73,AY$12,AY$13,,,IF(Resultados!$C$9="Moeda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73" s="63" t="str">
        <f>IFERROR(IF(OR(AZ$13="",AZ$13&gt;$C$4),"",_xll.ECONOMATICA($C$2,$B73,AZ$12,AZ$13,,,IF(Resultados!$C$9="Moeda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73" s="110" t="str">
        <f>IFERROR(IF(OR(BA$13="",BA$13&gt;$C$4),"",_xll.ECONOMATICA($C$2,$B73,BA$12,BA$13,,,IF(Resultados!$C$9="Moeda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73" s="119" t="str">
        <f>IFERROR(IF(OR(BB$13="",BB$13&gt;$C$4),"",_xll.ECONOMATICA($C$2,$B73,BB$12,BB$13,,,IF(Resultados!$C$9="Moeda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73" s="71"/>
    </row>
    <row r="74" spans="2:55" ht="15.6" hidden="1" outlineLevel="1" x14ac:dyDescent="0.3">
      <c r="B74" s="51" t="s">
        <v>305</v>
      </c>
      <c r="C74" s="52" t="s">
        <v>302</v>
      </c>
      <c r="D74" s="53" t="str">
        <f t="shared" si="2"/>
        <v>Milhares</v>
      </c>
      <c r="E74" s="56" t="str">
        <f>IFERROR(IF(OR(E$13="",E$13&gt;$C$4),"",_xll.ECONOMATICA($C$2,$B74,E$12,E$13,,,IF(Resultados!$C$9="Moeda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F74" s="57" t="str">
        <f>IFERROR(IF(OR(F$13="",F$13&gt;$C$4),"",_xll.ECONOMATICA($C$2,$B74,F$12,F$13,,,IF(Resultados!$C$9="Moeda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G74" s="57" t="str">
        <f>IFERROR(IF(OR(G$13="",G$13&gt;$C$4),"",_xll.ECONOMATICA($C$2,$B74,G$12,G$13,,,IF(Resultados!$C$9="Moeda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H74" s="112" t="str">
        <f>IFERROR(IF(OR(H$13="",H$13&gt;$C$4),"",_xll.ECONOMATICA($C$2,$B74,H$12,H$13,,,IF(Resultados!$C$9="Moeda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I74" s="116" t="str">
        <f>IFERROR(IF(OR(I$13="",I$13&gt;$C$4),"",_xll.ECONOMATICA($C$2,$B74,I$12,I$13,,,IF(Resultados!$C$9="Moeda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J74" s="56" t="str">
        <f>IFERROR(IF(OR(J$13="",J$13&gt;$C$4),"",_xll.ECONOMATICA($C$2,$B74,J$12,J$13,,,IF(Resultados!$C$9="Moeda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K74" s="57" t="str">
        <f>IFERROR(IF(OR(K$13="",K$13&gt;$C$4),"",_xll.ECONOMATICA($C$2,$B74,K$12,K$13,,,IF(Resultados!$C$9="Moeda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L74" s="57" t="str">
        <f>IFERROR(IF(OR(L$13="",L$13&gt;$C$4),"",_xll.ECONOMATICA($C$2,$B74,L$12,L$13,,,IF(Resultados!$C$9="Moeda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M74" s="112" t="str">
        <f>IFERROR(IF(OR(M$13="",M$13&gt;$C$4),"",_xll.ECONOMATICA($C$2,$B74,M$12,M$13,,,IF(Resultados!$C$9="Moeda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N74" s="116" t="str">
        <f>IFERROR(IF(OR(N$13="",N$13&gt;$C$4),"",_xll.ECONOMATICA($C$2,$B74,N$12,N$13,,,IF(Resultados!$C$9="Moeda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O74" s="56" t="str">
        <f>IFERROR(IF(OR(O$13="",O$13&gt;$C$4),"",_xll.ECONOMATICA($C$2,$B74,O$12,O$13,,,IF(Resultados!$C$9="Moeda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P74" s="57" t="str">
        <f>IFERROR(IF(OR(P$13="",P$13&gt;$C$4),"",_xll.ECONOMATICA($C$2,$B74,P$12,P$13,,,IF(Resultados!$C$9="Moeda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Q74" s="57" t="str">
        <f>IFERROR(IF(OR(Q$13="",Q$13&gt;$C$4),"",_xll.ECONOMATICA($C$2,$B74,Q$12,Q$13,,,IF(Resultados!$C$9="Moeda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74" s="112" t="str">
        <f>IFERROR(IF(OR(R$13="",R$13&gt;$C$4),"",_xll.ECONOMATICA($C$2,$B74,R$12,R$13,,,IF(Resultados!$C$9="Moeda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74" s="116" t="str">
        <f>IFERROR(IF(OR(S$13="",S$13&gt;$C$4),"",_xll.ECONOMATICA($C$2,$B74,S$12,S$13,,,IF(Resultados!$C$9="Moeda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74" s="56" t="str">
        <f>IFERROR(IF(OR(T$13="",T$13&gt;$C$4),"",_xll.ECONOMATICA($C$2,$B74,T$12,T$13,,,IF(Resultados!$C$9="Moeda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74" s="57" t="str">
        <f>IFERROR(IF(OR(U$13="",U$13&gt;$C$4),"",_xll.ECONOMATICA($C$2,$B74,U$12,U$13,,,IF(Resultados!$C$9="Moeda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74" s="57" t="str">
        <f>IFERROR(IF(OR(V$13="",V$13&gt;$C$4),"",_xll.ECONOMATICA($C$2,$B74,V$12,V$13,,,IF(Resultados!$C$9="Moeda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74" s="112" t="str">
        <f>IFERROR(IF(OR(W$13="",W$13&gt;$C$4),"",_xll.ECONOMATICA($C$2,$B74,W$12,W$13,,,IF(Resultados!$C$9="Moeda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74" s="116" t="str">
        <f>IFERROR(IF(OR(X$13="",X$13&gt;$C$4),"",_xll.ECONOMATICA($C$2,$B74,X$12,X$13,,,IF(Resultados!$C$9="Moeda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74" s="56" t="str">
        <f>IFERROR(IF(OR(Y$13="",Y$13&gt;$C$4),"",_xll.ECONOMATICA($C$2,$B74,Y$12,Y$13,,,IF(Resultados!$C$9="Moeda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74" s="57" t="str">
        <f>IFERROR(IF(OR(Z$13="",Z$13&gt;$C$4),"",_xll.ECONOMATICA($C$2,$B74,Z$12,Z$13,,,IF(Resultados!$C$9="Moeda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74" s="57" t="str">
        <f>IFERROR(IF(OR(AA$13="",AA$13&gt;$C$4),"",_xll.ECONOMATICA($C$2,$B74,AA$12,AA$13,,,IF(Resultados!$C$9="Moeda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74" s="112" t="str">
        <f>IFERROR(IF(OR(AB$13="",AB$13&gt;$C$4),"",_xll.ECONOMATICA($C$2,$B74,AB$12,AB$13,,,IF(Resultados!$C$9="Moeda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74" s="116" t="str">
        <f>IFERROR(IF(OR(AC$13="",AC$13&gt;$C$4),"",_xll.ECONOMATICA($C$2,$B74,AC$12,AC$13,,,IF(Resultados!$C$9="Moeda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74" s="56" t="str">
        <f>IFERROR(IF(OR(AD$13="",AD$13&gt;$C$4),"",_xll.ECONOMATICA($C$2,$B74,AD$12,AD$13,,,IF(Resultados!$C$9="Moeda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74" s="57" t="str">
        <f>IFERROR(IF(OR(AE$13="",AE$13&gt;$C$4),"",_xll.ECONOMATICA($C$2,$B74,AE$12,AE$13,,,IF(Resultados!$C$9="Moeda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74" s="57" t="str">
        <f>IFERROR(IF(OR(AF$13="",AF$13&gt;$C$4),"",_xll.ECONOMATICA($C$2,$B74,AF$12,AF$13,,,IF(Resultados!$C$9="Moeda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74" s="112" t="str">
        <f>IFERROR(IF(OR(AG$13="",AG$13&gt;$C$4),"",_xll.ECONOMATICA($C$2,$B74,AG$12,AG$13,,,IF(Resultados!$C$9="Moeda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74" s="116" t="str">
        <f>IFERROR(IF(OR(AH$13="",AH$13&gt;$C$4),"",_xll.ECONOMATICA($C$2,$B74,AH$12,AH$13,,,IF(Resultados!$C$9="Moeda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74" s="56" t="str">
        <f>IFERROR(IF(OR(AI$13="",AI$13&gt;$C$4),"",_xll.ECONOMATICA($C$2,$B74,AI$12,AI$13,,,IF(Resultados!$C$9="Moeda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74" s="57" t="str">
        <f>IFERROR(IF(OR(AJ$13="",AJ$13&gt;$C$4),"",_xll.ECONOMATICA($C$2,$B74,AJ$12,AJ$13,,,IF(Resultados!$C$9="Moeda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74" s="57" t="str">
        <f>IFERROR(IF(OR(AK$13="",AK$13&gt;$C$4),"",_xll.ECONOMATICA($C$2,$B74,AK$12,AK$13,,,IF(Resultados!$C$9="Moeda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74" s="112" t="str">
        <f>IFERROR(IF(OR(AL$13="",AL$13&gt;$C$4),"",_xll.ECONOMATICA($C$2,$B74,AL$12,AL$13,,,IF(Resultados!$C$9="Moeda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74" s="116" t="str">
        <f>IFERROR(IF(OR(AM$13="",AM$13&gt;$C$4),"",_xll.ECONOMATICA($C$2,$B74,AM$12,AM$13,,,IF(Resultados!$C$9="Moeda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74" s="56" t="str">
        <f>IFERROR(IF(OR(AN$13="",AN$13&gt;$C$4),"",_xll.ECONOMATICA($C$2,$B74,AN$12,AN$13,,,IF(Resultados!$C$9="Moeda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74" s="57" t="str">
        <f>IFERROR(IF(OR(AO$13="",AO$13&gt;$C$4),"",_xll.ECONOMATICA($C$2,$B74,AO$12,AO$13,,,IF(Resultados!$C$9="Moeda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74" s="57" t="str">
        <f>IFERROR(IF(OR(AP$13="",AP$13&gt;$C$4),"",_xll.ECONOMATICA($C$2,$B74,AP$12,AP$13,,,IF(Resultados!$C$9="Moeda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74" s="112" t="str">
        <f>IFERROR(IF(OR(AQ$13="",AQ$13&gt;$C$4),"",_xll.ECONOMATICA($C$2,$B74,AQ$12,AQ$13,,,IF(Resultados!$C$9="Moeda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74" s="116" t="str">
        <f>IFERROR(IF(OR(AR$13="",AR$13&gt;$C$4),"",_xll.ECONOMATICA($C$2,$B74,AR$12,AR$13,,,IF(Resultados!$C$9="Moeda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74" s="56" t="str">
        <f>IFERROR(IF(OR(AS$13="",AS$13&gt;$C$4),"",_xll.ECONOMATICA($C$2,$B74,AS$12,AS$13,,,IF(Resultados!$C$9="Moeda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74" s="57" t="str">
        <f>IFERROR(IF(OR(AT$13="",AT$13&gt;$C$4),"",_xll.ECONOMATICA($C$2,$B74,AT$12,AT$13,,,IF(Resultados!$C$9="Moeda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74" s="57" t="str">
        <f>IFERROR(IF(OR(AU$13="",AU$13&gt;$C$4),"",_xll.ECONOMATICA($C$2,$B74,AU$12,AU$13,,,IF(Resultados!$C$9="Moeda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74" s="112" t="str">
        <f>IFERROR(IF(OR(AV$13="",AV$13&gt;$C$4),"",_xll.ECONOMATICA($C$2,$B74,AV$12,AV$13,,,IF(Resultados!$C$9="Moeda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74" s="116" t="str">
        <f>IFERROR(IF(OR(AW$13="",AW$13&gt;$C$4),"",_xll.ECONOMATICA($C$2,$B74,AW$12,AW$13,,,IF(Resultados!$C$9="Moeda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74" s="56" t="str">
        <f>IFERROR(IF(OR(AX$13="",AX$13&gt;$C$4),"",_xll.ECONOMATICA($C$2,$B74,AX$12,AX$13,,,IF(Resultados!$C$9="Moeda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74" s="57" t="str">
        <f>IFERROR(IF(OR(AY$13="",AY$13&gt;$C$4),"",_xll.ECONOMATICA($C$2,$B74,AY$12,AY$13,,,IF(Resultados!$C$9="Moeda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74" s="57" t="str">
        <f>IFERROR(IF(OR(AZ$13="",AZ$13&gt;$C$4),"",_xll.ECONOMATICA($C$2,$B74,AZ$12,AZ$13,,,IF(Resultados!$C$9="Moeda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74" s="112" t="str">
        <f>IFERROR(IF(OR(BA$13="",BA$13&gt;$C$4),"",_xll.ECONOMATICA($C$2,$B74,BA$12,BA$13,,,IF(Resultados!$C$9="Moeda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74" s="120" t="str">
        <f>IFERROR(IF(OR(BB$13="",BB$13&gt;$C$4),"",_xll.ECONOMATICA($C$2,$B74,BB$12,BB$13,,,IF(Resultados!$C$9="Moeda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74" s="71"/>
    </row>
    <row r="75" spans="2:55" ht="15.6" hidden="1" outlineLevel="1" x14ac:dyDescent="0.3">
      <c r="B75" s="59" t="s">
        <v>306</v>
      </c>
      <c r="C75" s="60" t="s">
        <v>303</v>
      </c>
      <c r="D75" s="61" t="str">
        <f t="shared" si="2"/>
        <v>Milhares</v>
      </c>
      <c r="E75" s="62" t="str">
        <f>IFERROR(IF(OR(E$13="",E$13&gt;$C$4),"",_xll.ECONOMATICA($C$2,$B75,E$12,E$13,,,IF(Resultados!$C$9="Moeda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F75" s="63" t="str">
        <f>IFERROR(IF(OR(F$13="",F$13&gt;$C$4),"",_xll.ECONOMATICA($C$2,$B75,F$12,F$13,,,IF(Resultados!$C$9="Moeda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G75" s="63" t="str">
        <f>IFERROR(IF(OR(G$13="",G$13&gt;$C$4),"",_xll.ECONOMATICA($C$2,$B75,G$12,G$13,,,IF(Resultados!$C$9="Moeda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H75" s="110" t="str">
        <f>IFERROR(IF(OR(H$13="",H$13&gt;$C$4),"",_xll.ECONOMATICA($C$2,$B75,H$12,H$13,,,IF(Resultados!$C$9="Moeda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I75" s="115" t="str">
        <f>IFERROR(IF(OR(I$13="",I$13&gt;$C$4),"",_xll.ECONOMATICA($C$2,$B75,I$12,I$13,,,IF(Resultados!$C$9="Moeda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J75" s="62" t="str">
        <f>IFERROR(IF(OR(J$13="",J$13&gt;$C$4),"",_xll.ECONOMATICA($C$2,$B75,J$12,J$13,,,IF(Resultados!$C$9="Moeda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K75" s="63" t="str">
        <f>IFERROR(IF(OR(K$13="",K$13&gt;$C$4),"",_xll.ECONOMATICA($C$2,$B75,K$12,K$13,,,IF(Resultados!$C$9="Moeda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L75" s="63" t="str">
        <f>IFERROR(IF(OR(L$13="",L$13&gt;$C$4),"",_xll.ECONOMATICA($C$2,$B75,L$12,L$13,,,IF(Resultados!$C$9="Moeda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M75" s="110" t="str">
        <f>IFERROR(IF(OR(M$13="",M$13&gt;$C$4),"",_xll.ECONOMATICA($C$2,$B75,M$12,M$13,,,IF(Resultados!$C$9="Moeda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N75" s="115" t="str">
        <f>IFERROR(IF(OR(N$13="",N$13&gt;$C$4),"",_xll.ECONOMATICA($C$2,$B75,N$12,N$13,,,IF(Resultados!$C$9="Moeda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O75" s="62" t="str">
        <f>IFERROR(IF(OR(O$13="",O$13&gt;$C$4),"",_xll.ECONOMATICA($C$2,$B75,O$12,O$13,,,IF(Resultados!$C$9="Moeda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P75" s="63" t="str">
        <f>IFERROR(IF(OR(P$13="",P$13&gt;$C$4),"",_xll.ECONOMATICA($C$2,$B75,P$12,P$13,,,IF(Resultados!$C$9="Moeda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Q75" s="63" t="str">
        <f>IFERROR(IF(OR(Q$13="",Q$13&gt;$C$4),"",_xll.ECONOMATICA($C$2,$B75,Q$12,Q$13,,,IF(Resultados!$C$9="Moeda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75" s="110" t="str">
        <f>IFERROR(IF(OR(R$13="",R$13&gt;$C$4),"",_xll.ECONOMATICA($C$2,$B75,R$12,R$13,,,IF(Resultados!$C$9="Moeda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75" s="115" t="str">
        <f>IFERROR(IF(OR(S$13="",S$13&gt;$C$4),"",_xll.ECONOMATICA($C$2,$B75,S$12,S$13,,,IF(Resultados!$C$9="Moeda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75" s="62" t="str">
        <f>IFERROR(IF(OR(T$13="",T$13&gt;$C$4),"",_xll.ECONOMATICA($C$2,$B75,T$12,T$13,,,IF(Resultados!$C$9="Moeda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75" s="63" t="str">
        <f>IFERROR(IF(OR(U$13="",U$13&gt;$C$4),"",_xll.ECONOMATICA($C$2,$B75,U$12,U$13,,,IF(Resultados!$C$9="Moeda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75" s="63" t="str">
        <f>IFERROR(IF(OR(V$13="",V$13&gt;$C$4),"",_xll.ECONOMATICA($C$2,$B75,V$12,V$13,,,IF(Resultados!$C$9="Moeda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75" s="110" t="str">
        <f>IFERROR(IF(OR(W$13="",W$13&gt;$C$4),"",_xll.ECONOMATICA($C$2,$B75,W$12,W$13,,,IF(Resultados!$C$9="Moeda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75" s="115" t="str">
        <f>IFERROR(IF(OR(X$13="",X$13&gt;$C$4),"",_xll.ECONOMATICA($C$2,$B75,X$12,X$13,,,IF(Resultados!$C$9="Moeda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75" s="62" t="str">
        <f>IFERROR(IF(OR(Y$13="",Y$13&gt;$C$4),"",_xll.ECONOMATICA($C$2,$B75,Y$12,Y$13,,,IF(Resultados!$C$9="Moeda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75" s="63" t="str">
        <f>IFERROR(IF(OR(Z$13="",Z$13&gt;$C$4),"",_xll.ECONOMATICA($C$2,$B75,Z$12,Z$13,,,IF(Resultados!$C$9="Moeda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75" s="63" t="str">
        <f>IFERROR(IF(OR(AA$13="",AA$13&gt;$C$4),"",_xll.ECONOMATICA($C$2,$B75,AA$12,AA$13,,,IF(Resultados!$C$9="Moeda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75" s="110" t="str">
        <f>IFERROR(IF(OR(AB$13="",AB$13&gt;$C$4),"",_xll.ECONOMATICA($C$2,$B75,AB$12,AB$13,,,IF(Resultados!$C$9="Moeda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75" s="115" t="str">
        <f>IFERROR(IF(OR(AC$13="",AC$13&gt;$C$4),"",_xll.ECONOMATICA($C$2,$B75,AC$12,AC$13,,,IF(Resultados!$C$9="Moeda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75" s="62" t="str">
        <f>IFERROR(IF(OR(AD$13="",AD$13&gt;$C$4),"",_xll.ECONOMATICA($C$2,$B75,AD$12,AD$13,,,IF(Resultados!$C$9="Moeda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75" s="63" t="str">
        <f>IFERROR(IF(OR(AE$13="",AE$13&gt;$C$4),"",_xll.ECONOMATICA($C$2,$B75,AE$12,AE$13,,,IF(Resultados!$C$9="Moeda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75" s="63" t="str">
        <f>IFERROR(IF(OR(AF$13="",AF$13&gt;$C$4),"",_xll.ECONOMATICA($C$2,$B75,AF$12,AF$13,,,IF(Resultados!$C$9="Moeda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75" s="110" t="str">
        <f>IFERROR(IF(OR(AG$13="",AG$13&gt;$C$4),"",_xll.ECONOMATICA($C$2,$B75,AG$12,AG$13,,,IF(Resultados!$C$9="Moeda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75" s="115" t="str">
        <f>IFERROR(IF(OR(AH$13="",AH$13&gt;$C$4),"",_xll.ECONOMATICA($C$2,$B75,AH$12,AH$13,,,IF(Resultados!$C$9="Moeda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75" s="62" t="str">
        <f>IFERROR(IF(OR(AI$13="",AI$13&gt;$C$4),"",_xll.ECONOMATICA($C$2,$B75,AI$12,AI$13,,,IF(Resultados!$C$9="Moeda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75" s="63" t="str">
        <f>IFERROR(IF(OR(AJ$13="",AJ$13&gt;$C$4),"",_xll.ECONOMATICA($C$2,$B75,AJ$12,AJ$13,,,IF(Resultados!$C$9="Moeda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75" s="63" t="str">
        <f>IFERROR(IF(OR(AK$13="",AK$13&gt;$C$4),"",_xll.ECONOMATICA($C$2,$B75,AK$12,AK$13,,,IF(Resultados!$C$9="Moeda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75" s="110" t="str">
        <f>IFERROR(IF(OR(AL$13="",AL$13&gt;$C$4),"",_xll.ECONOMATICA($C$2,$B75,AL$12,AL$13,,,IF(Resultados!$C$9="Moeda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75" s="115" t="str">
        <f>IFERROR(IF(OR(AM$13="",AM$13&gt;$C$4),"",_xll.ECONOMATICA($C$2,$B75,AM$12,AM$13,,,IF(Resultados!$C$9="Moeda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75" s="62" t="str">
        <f>IFERROR(IF(OR(AN$13="",AN$13&gt;$C$4),"",_xll.ECONOMATICA($C$2,$B75,AN$12,AN$13,,,IF(Resultados!$C$9="Moeda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75" s="63" t="str">
        <f>IFERROR(IF(OR(AO$13="",AO$13&gt;$C$4),"",_xll.ECONOMATICA($C$2,$B75,AO$12,AO$13,,,IF(Resultados!$C$9="Moeda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75" s="63" t="str">
        <f>IFERROR(IF(OR(AP$13="",AP$13&gt;$C$4),"",_xll.ECONOMATICA($C$2,$B75,AP$12,AP$13,,,IF(Resultados!$C$9="Moeda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75" s="110" t="str">
        <f>IFERROR(IF(OR(AQ$13="",AQ$13&gt;$C$4),"",_xll.ECONOMATICA($C$2,$B75,AQ$12,AQ$13,,,IF(Resultados!$C$9="Moeda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75" s="115" t="str">
        <f>IFERROR(IF(OR(AR$13="",AR$13&gt;$C$4),"",_xll.ECONOMATICA($C$2,$B75,AR$12,AR$13,,,IF(Resultados!$C$9="Moeda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75" s="62" t="str">
        <f>IFERROR(IF(OR(AS$13="",AS$13&gt;$C$4),"",_xll.ECONOMATICA($C$2,$B75,AS$12,AS$13,,,IF(Resultados!$C$9="Moeda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75" s="63" t="str">
        <f>IFERROR(IF(OR(AT$13="",AT$13&gt;$C$4),"",_xll.ECONOMATICA($C$2,$B75,AT$12,AT$13,,,IF(Resultados!$C$9="Moeda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75" s="63" t="str">
        <f>IFERROR(IF(OR(AU$13="",AU$13&gt;$C$4),"",_xll.ECONOMATICA($C$2,$B75,AU$12,AU$13,,,IF(Resultados!$C$9="Moeda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75" s="110" t="str">
        <f>IFERROR(IF(OR(AV$13="",AV$13&gt;$C$4),"",_xll.ECONOMATICA($C$2,$B75,AV$12,AV$13,,,IF(Resultados!$C$9="Moeda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75" s="115" t="str">
        <f>IFERROR(IF(OR(AW$13="",AW$13&gt;$C$4),"",_xll.ECONOMATICA($C$2,$B75,AW$12,AW$13,,,IF(Resultados!$C$9="Moeda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75" s="62" t="str">
        <f>IFERROR(IF(OR(AX$13="",AX$13&gt;$C$4),"",_xll.ECONOMATICA($C$2,$B75,AX$12,AX$13,,,IF(Resultados!$C$9="Moeda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75" s="63" t="str">
        <f>IFERROR(IF(OR(AY$13="",AY$13&gt;$C$4),"",_xll.ECONOMATICA($C$2,$B75,AY$12,AY$13,,,IF(Resultados!$C$9="Moeda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75" s="63" t="str">
        <f>IFERROR(IF(OR(AZ$13="",AZ$13&gt;$C$4),"",_xll.ECONOMATICA($C$2,$B75,AZ$12,AZ$13,,,IF(Resultados!$C$9="Moeda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75" s="110" t="str">
        <f>IFERROR(IF(OR(BA$13="",BA$13&gt;$C$4),"",_xll.ECONOMATICA($C$2,$B75,BA$12,BA$13,,,IF(Resultados!$C$9="Moeda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75" s="119" t="str">
        <f>IFERROR(IF(OR(BB$13="",BB$13&gt;$C$4),"",_xll.ECONOMATICA($C$2,$B75,BB$12,BB$13,,,IF(Resultados!$C$9="Moeda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75" s="71"/>
    </row>
    <row r="76" spans="2:55" ht="15.6" hidden="1" outlineLevel="1" x14ac:dyDescent="0.3">
      <c r="B76" s="51" t="s">
        <v>307</v>
      </c>
      <c r="C76" s="52" t="s">
        <v>304</v>
      </c>
      <c r="D76" s="53" t="str">
        <f t="shared" si="2"/>
        <v>Milhares</v>
      </c>
      <c r="E76" s="56" t="str">
        <f>IFERROR(IF(OR(E$13="",E$13&gt;$C$4),"",_xll.ECONOMATICA($C$2,$B76,E$12,E$13,,,IF(Resultados!$C$9="Moeda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F76" s="57" t="str">
        <f>IFERROR(IF(OR(F$13="",F$13&gt;$C$4),"",_xll.ECONOMATICA($C$2,$B76,F$12,F$13,,,IF(Resultados!$C$9="Moeda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G76" s="57" t="str">
        <f>IFERROR(IF(OR(G$13="",G$13&gt;$C$4),"",_xll.ECONOMATICA($C$2,$B76,G$12,G$13,,,IF(Resultados!$C$9="Moeda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H76" s="111" t="str">
        <f>IFERROR(IF(OR(H$13="",H$13&gt;$C$4),"",_xll.ECONOMATICA($C$2,$B76,H$12,H$13,,,IF(Resultados!$C$9="Moeda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I76" s="116" t="str">
        <f>IFERROR(IF(OR(I$13="",I$13&gt;$C$4),"",_xll.ECONOMATICA($C$2,$B76,I$12,I$13,,,IF(Resultados!$C$9="Moeda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J76" s="56" t="str">
        <f>IFERROR(IF(OR(J$13="",J$13&gt;$C$4),"",_xll.ECONOMATICA($C$2,$B76,J$12,J$13,,,IF(Resultados!$C$9="Moeda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K76" s="57" t="str">
        <f>IFERROR(IF(OR(K$13="",K$13&gt;$C$4),"",_xll.ECONOMATICA($C$2,$B76,K$12,K$13,,,IF(Resultados!$C$9="Moeda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L76" s="57" t="str">
        <f>IFERROR(IF(OR(L$13="",L$13&gt;$C$4),"",_xll.ECONOMATICA($C$2,$B76,L$12,L$13,,,IF(Resultados!$C$9="Moeda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M76" s="111" t="str">
        <f>IFERROR(IF(OR(M$13="",M$13&gt;$C$4),"",_xll.ECONOMATICA($C$2,$B76,M$12,M$13,,,IF(Resultados!$C$9="Moeda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N76" s="116" t="str">
        <f>IFERROR(IF(OR(N$13="",N$13&gt;$C$4),"",_xll.ECONOMATICA($C$2,$B76,N$12,N$13,,,IF(Resultados!$C$9="Moeda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O76" s="56" t="str">
        <f>IFERROR(IF(OR(O$13="",O$13&gt;$C$4),"",_xll.ECONOMATICA($C$2,$B76,O$12,O$13,,,IF(Resultados!$C$9="Moeda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P76" s="57" t="str">
        <f>IFERROR(IF(OR(P$13="",P$13&gt;$C$4),"",_xll.ECONOMATICA($C$2,$B76,P$12,P$13,,,IF(Resultados!$C$9="Moeda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Q76" s="57" t="str">
        <f>IFERROR(IF(OR(Q$13="",Q$13&gt;$C$4),"",_xll.ECONOMATICA($C$2,$B76,Q$12,Q$13,,,IF(Resultados!$C$9="Moeda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76" s="111" t="str">
        <f>IFERROR(IF(OR(R$13="",R$13&gt;$C$4),"",_xll.ECONOMATICA($C$2,$B76,R$12,R$13,,,IF(Resultados!$C$9="Moeda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76" s="116" t="str">
        <f>IFERROR(IF(OR(S$13="",S$13&gt;$C$4),"",_xll.ECONOMATICA($C$2,$B76,S$12,S$13,,,IF(Resultados!$C$9="Moeda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76" s="56" t="str">
        <f>IFERROR(IF(OR(T$13="",T$13&gt;$C$4),"",_xll.ECONOMATICA($C$2,$B76,T$12,T$13,,,IF(Resultados!$C$9="Moeda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76" s="57" t="str">
        <f>IFERROR(IF(OR(U$13="",U$13&gt;$C$4),"",_xll.ECONOMATICA($C$2,$B76,U$12,U$13,,,IF(Resultados!$C$9="Moeda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76" s="57" t="str">
        <f>IFERROR(IF(OR(V$13="",V$13&gt;$C$4),"",_xll.ECONOMATICA($C$2,$B76,V$12,V$13,,,IF(Resultados!$C$9="Moeda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76" s="111" t="str">
        <f>IFERROR(IF(OR(W$13="",W$13&gt;$C$4),"",_xll.ECONOMATICA($C$2,$B76,W$12,W$13,,,IF(Resultados!$C$9="Moeda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76" s="116" t="str">
        <f>IFERROR(IF(OR(X$13="",X$13&gt;$C$4),"",_xll.ECONOMATICA($C$2,$B76,X$12,X$13,,,IF(Resultados!$C$9="Moeda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76" s="56" t="str">
        <f>IFERROR(IF(OR(Y$13="",Y$13&gt;$C$4),"",_xll.ECONOMATICA($C$2,$B76,Y$12,Y$13,,,IF(Resultados!$C$9="Moeda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76" s="57" t="str">
        <f>IFERROR(IF(OR(Z$13="",Z$13&gt;$C$4),"",_xll.ECONOMATICA($C$2,$B76,Z$12,Z$13,,,IF(Resultados!$C$9="Moeda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76" s="57" t="str">
        <f>IFERROR(IF(OR(AA$13="",AA$13&gt;$C$4),"",_xll.ECONOMATICA($C$2,$B76,AA$12,AA$13,,,IF(Resultados!$C$9="Moeda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76" s="111" t="str">
        <f>IFERROR(IF(OR(AB$13="",AB$13&gt;$C$4),"",_xll.ECONOMATICA($C$2,$B76,AB$12,AB$13,,,IF(Resultados!$C$9="Moeda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76" s="116" t="str">
        <f>IFERROR(IF(OR(AC$13="",AC$13&gt;$C$4),"",_xll.ECONOMATICA($C$2,$B76,AC$12,AC$13,,,IF(Resultados!$C$9="Moeda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76" s="56" t="str">
        <f>IFERROR(IF(OR(AD$13="",AD$13&gt;$C$4),"",_xll.ECONOMATICA($C$2,$B76,AD$12,AD$13,,,IF(Resultados!$C$9="Moeda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76" s="57" t="str">
        <f>IFERROR(IF(OR(AE$13="",AE$13&gt;$C$4),"",_xll.ECONOMATICA($C$2,$B76,AE$12,AE$13,,,IF(Resultados!$C$9="Moeda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76" s="57" t="str">
        <f>IFERROR(IF(OR(AF$13="",AF$13&gt;$C$4),"",_xll.ECONOMATICA($C$2,$B76,AF$12,AF$13,,,IF(Resultados!$C$9="Moeda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76" s="111" t="str">
        <f>IFERROR(IF(OR(AG$13="",AG$13&gt;$C$4),"",_xll.ECONOMATICA($C$2,$B76,AG$12,AG$13,,,IF(Resultados!$C$9="Moeda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76" s="116" t="str">
        <f>IFERROR(IF(OR(AH$13="",AH$13&gt;$C$4),"",_xll.ECONOMATICA($C$2,$B76,AH$12,AH$13,,,IF(Resultados!$C$9="Moeda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76" s="56" t="str">
        <f>IFERROR(IF(OR(AI$13="",AI$13&gt;$C$4),"",_xll.ECONOMATICA($C$2,$B76,AI$12,AI$13,,,IF(Resultados!$C$9="Moeda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76" s="57" t="str">
        <f>IFERROR(IF(OR(AJ$13="",AJ$13&gt;$C$4),"",_xll.ECONOMATICA($C$2,$B76,AJ$12,AJ$13,,,IF(Resultados!$C$9="Moeda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76" s="57" t="str">
        <f>IFERROR(IF(OR(AK$13="",AK$13&gt;$C$4),"",_xll.ECONOMATICA($C$2,$B76,AK$12,AK$13,,,IF(Resultados!$C$9="Moeda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76" s="111" t="str">
        <f>IFERROR(IF(OR(AL$13="",AL$13&gt;$C$4),"",_xll.ECONOMATICA($C$2,$B76,AL$12,AL$13,,,IF(Resultados!$C$9="Moeda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76" s="116" t="str">
        <f>IFERROR(IF(OR(AM$13="",AM$13&gt;$C$4),"",_xll.ECONOMATICA($C$2,$B76,AM$12,AM$13,,,IF(Resultados!$C$9="Moeda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76" s="56" t="str">
        <f>IFERROR(IF(OR(AN$13="",AN$13&gt;$C$4),"",_xll.ECONOMATICA($C$2,$B76,AN$12,AN$13,,,IF(Resultados!$C$9="Moeda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76" s="57" t="str">
        <f>IFERROR(IF(OR(AO$13="",AO$13&gt;$C$4),"",_xll.ECONOMATICA($C$2,$B76,AO$12,AO$13,,,IF(Resultados!$C$9="Moeda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76" s="57" t="str">
        <f>IFERROR(IF(OR(AP$13="",AP$13&gt;$C$4),"",_xll.ECONOMATICA($C$2,$B76,AP$12,AP$13,,,IF(Resultados!$C$9="Moeda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76" s="111" t="str">
        <f>IFERROR(IF(OR(AQ$13="",AQ$13&gt;$C$4),"",_xll.ECONOMATICA($C$2,$B76,AQ$12,AQ$13,,,IF(Resultados!$C$9="Moeda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76" s="116" t="str">
        <f>IFERROR(IF(OR(AR$13="",AR$13&gt;$C$4),"",_xll.ECONOMATICA($C$2,$B76,AR$12,AR$13,,,IF(Resultados!$C$9="Moeda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76" s="56" t="str">
        <f>IFERROR(IF(OR(AS$13="",AS$13&gt;$C$4),"",_xll.ECONOMATICA($C$2,$B76,AS$12,AS$13,,,IF(Resultados!$C$9="Moeda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76" s="57" t="str">
        <f>IFERROR(IF(OR(AT$13="",AT$13&gt;$C$4),"",_xll.ECONOMATICA($C$2,$B76,AT$12,AT$13,,,IF(Resultados!$C$9="Moeda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76" s="57" t="str">
        <f>IFERROR(IF(OR(AU$13="",AU$13&gt;$C$4),"",_xll.ECONOMATICA($C$2,$B76,AU$12,AU$13,,,IF(Resultados!$C$9="Moeda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76" s="111" t="str">
        <f>IFERROR(IF(OR(AV$13="",AV$13&gt;$C$4),"",_xll.ECONOMATICA($C$2,$B76,AV$12,AV$13,,,IF(Resultados!$C$9="Moeda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76" s="116" t="str">
        <f>IFERROR(IF(OR(AW$13="",AW$13&gt;$C$4),"",_xll.ECONOMATICA($C$2,$B76,AW$12,AW$13,,,IF(Resultados!$C$9="Moeda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76" s="56" t="str">
        <f>IFERROR(IF(OR(AX$13="",AX$13&gt;$C$4),"",_xll.ECONOMATICA($C$2,$B76,AX$12,AX$13,,,IF(Resultados!$C$9="Moeda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76" s="57" t="str">
        <f>IFERROR(IF(OR(AY$13="",AY$13&gt;$C$4),"",_xll.ECONOMATICA($C$2,$B76,AY$12,AY$13,,,IF(Resultados!$C$9="Moeda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76" s="57" t="str">
        <f>IFERROR(IF(OR(AZ$13="",AZ$13&gt;$C$4),"",_xll.ECONOMATICA($C$2,$B76,AZ$12,AZ$13,,,IF(Resultados!$C$9="Moeda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76" s="111" t="str">
        <f>IFERROR(IF(OR(BA$13="",BA$13&gt;$C$4),"",_xll.ECONOMATICA($C$2,$B76,BA$12,BA$13,,,IF(Resultados!$C$9="Moeda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76" s="120" t="str">
        <f>IFERROR(IF(OR(BB$13="",BB$13&gt;$C$4),"",_xll.ECONOMATICA($C$2,$B76,BB$12,BB$13,,,IF(Resultados!$C$9="Moeda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76" s="71"/>
    </row>
    <row r="77" spans="2:55" ht="15.6" hidden="1" outlineLevel="1" x14ac:dyDescent="0.3">
      <c r="B77" s="59" t="s">
        <v>80</v>
      </c>
      <c r="C77" s="60" t="s">
        <v>74</v>
      </c>
      <c r="D77" s="61" t="str">
        <f t="shared" si="2"/>
        <v>Milhares</v>
      </c>
      <c r="E77" s="62">
        <f>IFERROR(IF(OR(E$13="",E$13&gt;$C$4),"",_xll.ECONOMATICA($C$2,$B77,E$12,E$13,,,IF(Resultados!$C$9="Moeda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65398000</v>
      </c>
      <c r="F77" s="63">
        <f>IFERROR(IF(OR(F$13="",F$13&gt;$C$4),"",_xll.ECONOMATICA($C$2,$B77,F$12,F$13,,,IF(Resultados!$C$9="Moeda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96434000</v>
      </c>
      <c r="G77" s="63">
        <f>IFERROR(IF(OR(G$13="",G$13&gt;$C$4),"",_xll.ECONOMATICA($C$2,$B77,G$12,G$13,,,IF(Resultados!$C$9="Moeda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74612000</v>
      </c>
      <c r="H77" s="110">
        <f>IFERROR(IF(OR(H$13="",H$13&gt;$C$4),"",_xll.ECONOMATICA($C$2,$B77,H$12,H$13,,,IF(Resultados!$C$9="Moeda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57811000</v>
      </c>
      <c r="I77" s="115">
        <f>IFERROR(IF(OR(I$13="",I$13&gt;$C$4),"",_xll.ECONOMATICA($C$2,$B77,I$12,I$13,,,IF(Resultados!$C$9="Moeda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294255000</v>
      </c>
      <c r="J77" s="62">
        <f>IFERROR(IF(OR(J$13="",J$13&gt;$C$4),"",_xll.ECONOMATICA($C$2,$B77,J$12,J$13,,,IF(Resultados!$C$9="Moeda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60197000</v>
      </c>
      <c r="K77" s="63">
        <f>IFERROR(IF(OR(K$13="",K$13&gt;$C$4),"",_xll.ECONOMATICA($C$2,$B77,K$12,K$13,,,IF(Resultados!$C$9="Moeda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41971000</v>
      </c>
      <c r="L77" s="63">
        <f>IFERROR(IF(OR(L$13="",L$13&gt;$C$4),"",_xll.ECONOMATICA($C$2,$B77,L$12,L$13,,,IF(Resultados!$C$9="Moeda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47546000</v>
      </c>
      <c r="M77" s="110">
        <f>IFERROR(IF(OR(M$13="",M$13&gt;$C$4),"",_xll.ECONOMATICA($C$2,$B77,M$12,M$13,,,IF(Resultados!$C$9="Moeda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39628000</v>
      </c>
      <c r="N77" s="115">
        <f>IFERROR(IF(OR(N$13="",N$13&gt;$C$4),"",_xll.ECONOMATICA($C$2,$B77,N$12,N$13,,,IF(Resultados!$C$9="Moeda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189342000</v>
      </c>
      <c r="O77" s="62">
        <f>IFERROR(IF(OR(O$13="",O$13&gt;$C$4),"",_xll.ECONOMATICA($C$2,$B77,O$12,O$13,,,IF(Resultados!$C$9="Moeda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44027000</v>
      </c>
      <c r="P77" s="63">
        <f>IFERROR(IF(OR(P$13="",P$13&gt;$C$4),"",_xll.ECONOMATICA($C$2,$B77,P$12,P$13,,,IF(Resultados!$C$9="Moeda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33543000</v>
      </c>
      <c r="Q77" s="63" t="str">
        <f>IFERROR(IF(OR(Q$13="",Q$13&gt;$C$4),"",_xll.ECONOMATICA($C$2,$B77,Q$12,Q$13,,,IF(Resultados!$C$9="Moeda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77" s="110" t="str">
        <f>IFERROR(IF(OR(R$13="",R$13&gt;$C$4),"",_xll.ECONOMATICA($C$2,$B77,R$12,R$13,,,IF(Resultados!$C$9="Moeda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77" s="115" t="str">
        <f>IFERROR(IF(OR(S$13="",S$13&gt;$C$4),"",_xll.ECONOMATICA($C$2,$B77,S$12,S$13,,,IF(Resultados!$C$9="Moeda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77" s="62" t="str">
        <f>IFERROR(IF(OR(T$13="",T$13&gt;$C$4),"",_xll.ECONOMATICA($C$2,$B77,T$12,T$13,,,IF(Resultados!$C$9="Moeda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77" s="63" t="str">
        <f>IFERROR(IF(OR(U$13="",U$13&gt;$C$4),"",_xll.ECONOMATICA($C$2,$B77,U$12,U$13,,,IF(Resultados!$C$9="Moeda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77" s="63" t="str">
        <f>IFERROR(IF(OR(V$13="",V$13&gt;$C$4),"",_xll.ECONOMATICA($C$2,$B77,V$12,V$13,,,IF(Resultados!$C$9="Moeda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77" s="110" t="str">
        <f>IFERROR(IF(OR(W$13="",W$13&gt;$C$4),"",_xll.ECONOMATICA($C$2,$B77,W$12,W$13,,,IF(Resultados!$C$9="Moeda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77" s="115" t="str">
        <f>IFERROR(IF(OR(X$13="",X$13&gt;$C$4),"",_xll.ECONOMATICA($C$2,$B77,X$12,X$13,,,IF(Resultados!$C$9="Moeda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77" s="62" t="str">
        <f>IFERROR(IF(OR(Y$13="",Y$13&gt;$C$4),"",_xll.ECONOMATICA($C$2,$B77,Y$12,Y$13,,,IF(Resultados!$C$9="Moeda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77" s="63" t="str">
        <f>IFERROR(IF(OR(Z$13="",Z$13&gt;$C$4),"",_xll.ECONOMATICA($C$2,$B77,Z$12,Z$13,,,IF(Resultados!$C$9="Moeda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77" s="63" t="str">
        <f>IFERROR(IF(OR(AA$13="",AA$13&gt;$C$4),"",_xll.ECONOMATICA($C$2,$B77,AA$12,AA$13,,,IF(Resultados!$C$9="Moeda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77" s="110" t="str">
        <f>IFERROR(IF(OR(AB$13="",AB$13&gt;$C$4),"",_xll.ECONOMATICA($C$2,$B77,AB$12,AB$13,,,IF(Resultados!$C$9="Moeda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77" s="115" t="str">
        <f>IFERROR(IF(OR(AC$13="",AC$13&gt;$C$4),"",_xll.ECONOMATICA($C$2,$B77,AC$12,AC$13,,,IF(Resultados!$C$9="Moeda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77" s="62" t="str">
        <f>IFERROR(IF(OR(AD$13="",AD$13&gt;$C$4),"",_xll.ECONOMATICA($C$2,$B77,AD$12,AD$13,,,IF(Resultados!$C$9="Moeda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77" s="63" t="str">
        <f>IFERROR(IF(OR(AE$13="",AE$13&gt;$C$4),"",_xll.ECONOMATICA($C$2,$B77,AE$12,AE$13,,,IF(Resultados!$C$9="Moeda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77" s="63" t="str">
        <f>IFERROR(IF(OR(AF$13="",AF$13&gt;$C$4),"",_xll.ECONOMATICA($C$2,$B77,AF$12,AF$13,,,IF(Resultados!$C$9="Moeda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77" s="110" t="str">
        <f>IFERROR(IF(OR(AG$13="",AG$13&gt;$C$4),"",_xll.ECONOMATICA($C$2,$B77,AG$12,AG$13,,,IF(Resultados!$C$9="Moeda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77" s="115" t="str">
        <f>IFERROR(IF(OR(AH$13="",AH$13&gt;$C$4),"",_xll.ECONOMATICA($C$2,$B77,AH$12,AH$13,,,IF(Resultados!$C$9="Moeda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77" s="62" t="str">
        <f>IFERROR(IF(OR(AI$13="",AI$13&gt;$C$4),"",_xll.ECONOMATICA($C$2,$B77,AI$12,AI$13,,,IF(Resultados!$C$9="Moeda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77" s="63" t="str">
        <f>IFERROR(IF(OR(AJ$13="",AJ$13&gt;$C$4),"",_xll.ECONOMATICA($C$2,$B77,AJ$12,AJ$13,,,IF(Resultados!$C$9="Moeda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77" s="63" t="str">
        <f>IFERROR(IF(OR(AK$13="",AK$13&gt;$C$4),"",_xll.ECONOMATICA($C$2,$B77,AK$12,AK$13,,,IF(Resultados!$C$9="Moeda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77" s="110" t="str">
        <f>IFERROR(IF(OR(AL$13="",AL$13&gt;$C$4),"",_xll.ECONOMATICA($C$2,$B77,AL$12,AL$13,,,IF(Resultados!$C$9="Moeda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77" s="115" t="str">
        <f>IFERROR(IF(OR(AM$13="",AM$13&gt;$C$4),"",_xll.ECONOMATICA($C$2,$B77,AM$12,AM$13,,,IF(Resultados!$C$9="Moeda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77" s="62" t="str">
        <f>IFERROR(IF(OR(AN$13="",AN$13&gt;$C$4),"",_xll.ECONOMATICA($C$2,$B77,AN$12,AN$13,,,IF(Resultados!$C$9="Moeda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77" s="63" t="str">
        <f>IFERROR(IF(OR(AO$13="",AO$13&gt;$C$4),"",_xll.ECONOMATICA($C$2,$B77,AO$12,AO$13,,,IF(Resultados!$C$9="Moeda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77" s="63" t="str">
        <f>IFERROR(IF(OR(AP$13="",AP$13&gt;$C$4),"",_xll.ECONOMATICA($C$2,$B77,AP$12,AP$13,,,IF(Resultados!$C$9="Moeda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77" s="110" t="str">
        <f>IFERROR(IF(OR(AQ$13="",AQ$13&gt;$C$4),"",_xll.ECONOMATICA($C$2,$B77,AQ$12,AQ$13,,,IF(Resultados!$C$9="Moeda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77" s="115" t="str">
        <f>IFERROR(IF(OR(AR$13="",AR$13&gt;$C$4),"",_xll.ECONOMATICA($C$2,$B77,AR$12,AR$13,,,IF(Resultados!$C$9="Moeda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77" s="62" t="str">
        <f>IFERROR(IF(OR(AS$13="",AS$13&gt;$C$4),"",_xll.ECONOMATICA($C$2,$B77,AS$12,AS$13,,,IF(Resultados!$C$9="Moeda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77" s="63" t="str">
        <f>IFERROR(IF(OR(AT$13="",AT$13&gt;$C$4),"",_xll.ECONOMATICA($C$2,$B77,AT$12,AT$13,,,IF(Resultados!$C$9="Moeda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77" s="63" t="str">
        <f>IFERROR(IF(OR(AU$13="",AU$13&gt;$C$4),"",_xll.ECONOMATICA($C$2,$B77,AU$12,AU$13,,,IF(Resultados!$C$9="Moeda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77" s="110" t="str">
        <f>IFERROR(IF(OR(AV$13="",AV$13&gt;$C$4),"",_xll.ECONOMATICA($C$2,$B77,AV$12,AV$13,,,IF(Resultados!$C$9="Moeda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77" s="115" t="str">
        <f>IFERROR(IF(OR(AW$13="",AW$13&gt;$C$4),"",_xll.ECONOMATICA($C$2,$B77,AW$12,AW$13,,,IF(Resultados!$C$9="Moeda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77" s="62" t="str">
        <f>IFERROR(IF(OR(AX$13="",AX$13&gt;$C$4),"",_xll.ECONOMATICA($C$2,$B77,AX$12,AX$13,,,IF(Resultados!$C$9="Moeda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77" s="63" t="str">
        <f>IFERROR(IF(OR(AY$13="",AY$13&gt;$C$4),"",_xll.ECONOMATICA($C$2,$B77,AY$12,AY$13,,,IF(Resultados!$C$9="Moeda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77" s="63" t="str">
        <f>IFERROR(IF(OR(AZ$13="",AZ$13&gt;$C$4),"",_xll.ECONOMATICA($C$2,$B77,AZ$12,AZ$13,,,IF(Resultados!$C$9="Moeda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77" s="110" t="str">
        <f>IFERROR(IF(OR(BA$13="",BA$13&gt;$C$4),"",_xll.ECONOMATICA($C$2,$B77,BA$12,BA$13,,,IF(Resultados!$C$9="Moeda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77" s="119" t="str">
        <f>IFERROR(IF(OR(BB$13="",BB$13&gt;$C$4),"",_xll.ECONOMATICA($C$2,$B77,BB$12,BB$13,,,IF(Resultados!$C$9="Moeda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77" s="71"/>
    </row>
    <row r="78" spans="2:55" ht="15.6" hidden="1" outlineLevel="1" x14ac:dyDescent="0.3">
      <c r="B78" s="51" t="s">
        <v>81</v>
      </c>
      <c r="C78" s="52" t="s">
        <v>75</v>
      </c>
      <c r="D78" s="53" t="str">
        <f t="shared" si="2"/>
        <v>Milhares</v>
      </c>
      <c r="E78" s="56">
        <f>IFERROR(IF(OR(E$13="",E$13&gt;$C$4),"",_xll.ECONOMATICA($C$2,$B78,E$12,E$13,,,IF(Resultados!$C$9="Moeda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2983000</v>
      </c>
      <c r="F78" s="57">
        <f>IFERROR(IF(OR(F$13="",F$13&gt;$C$4),"",_xll.ECONOMATICA($C$2,$B78,F$12,F$13,,,IF(Resultados!$C$9="Moeda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-15757000</v>
      </c>
      <c r="G78" s="57">
        <f>IFERROR(IF(OR(G$13="",G$13&gt;$C$4),"",_xll.ECONOMATICA($C$2,$B78,G$12,G$13,,,IF(Resultados!$C$9="Moeda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-7973000</v>
      </c>
      <c r="H78" s="111">
        <f>IFERROR(IF(OR(H$13="",H$13&gt;$C$4),"",_xll.ECONOMATICA($C$2,$B78,H$12,H$13,,,IF(Resultados!$C$9="Moeda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1490000</v>
      </c>
      <c r="I78" s="116">
        <f>IFERROR(IF(OR(I$13="",I$13&gt;$C$4),"",_xll.ECONOMATICA($C$2,$B78,I$12,I$13,,,IF(Resultados!$C$9="Moeda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-19257000</v>
      </c>
      <c r="J78" s="56">
        <f>IFERROR(IF(OR(J$13="",J$13&gt;$C$4),"",_xll.ECONOMATICA($C$2,$B78,J$12,J$13,,,IF(Resultados!$C$9="Moeda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-3200000</v>
      </c>
      <c r="K78" s="57">
        <f>IFERROR(IF(OR(K$13="",K$13&gt;$C$4),"",_xll.ECONOMATICA($C$2,$B78,K$12,K$13,,,IF(Resultados!$C$9="Moeda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-269000</v>
      </c>
      <c r="L78" s="57">
        <f>IFERROR(IF(OR(L$13="",L$13&gt;$C$4),"",_xll.ECONOMATICA($C$2,$B78,L$12,L$13,,,IF(Resultados!$C$9="Moeda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-9760000</v>
      </c>
      <c r="M78" s="111">
        <f>IFERROR(IF(OR(M$13="",M$13&gt;$C$4),"",_xll.ECONOMATICA($C$2,$B78,M$12,M$13,,,IF(Resultados!$C$9="Moeda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1368000</v>
      </c>
      <c r="N78" s="116">
        <f>IFERROR(IF(OR(N$13="",N$13&gt;$C$4),"",_xll.ECONOMATICA($C$2,$B78,N$12,N$13,,,IF(Resultados!$C$9="Moeda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-11861000</v>
      </c>
      <c r="O78" s="56">
        <f>IFERROR(IF(OR(O$13="",O$13&gt;$C$4),"",_xll.ECONOMATICA($C$2,$B78,O$12,O$13,,,IF(Resultados!$C$9="Moeda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-9579000</v>
      </c>
      <c r="P78" s="57">
        <f>IFERROR(IF(OR(P$13="",P$13&gt;$C$4),"",_xll.ECONOMATICA($C$2,$B78,P$12,P$13,,,IF(Resultados!$C$9="Moeda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-36396000</v>
      </c>
      <c r="Q78" s="57" t="str">
        <f>IFERROR(IF(OR(Q$13="",Q$13&gt;$C$4),"",_xll.ECONOMATICA($C$2,$B78,Q$12,Q$13,,,IF(Resultados!$C$9="Moeda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78" s="111" t="str">
        <f>IFERROR(IF(OR(R$13="",R$13&gt;$C$4),"",_xll.ECONOMATICA($C$2,$B78,R$12,R$13,,,IF(Resultados!$C$9="Moeda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78" s="116" t="str">
        <f>IFERROR(IF(OR(S$13="",S$13&gt;$C$4),"",_xll.ECONOMATICA($C$2,$B78,S$12,S$13,,,IF(Resultados!$C$9="Moeda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78" s="56" t="str">
        <f>IFERROR(IF(OR(T$13="",T$13&gt;$C$4),"",_xll.ECONOMATICA($C$2,$B78,T$12,T$13,,,IF(Resultados!$C$9="Moeda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78" s="57" t="str">
        <f>IFERROR(IF(OR(U$13="",U$13&gt;$C$4),"",_xll.ECONOMATICA($C$2,$B78,U$12,U$13,,,IF(Resultados!$C$9="Moeda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78" s="57" t="str">
        <f>IFERROR(IF(OR(V$13="",V$13&gt;$C$4),"",_xll.ECONOMATICA($C$2,$B78,V$12,V$13,,,IF(Resultados!$C$9="Moeda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78" s="111" t="str">
        <f>IFERROR(IF(OR(W$13="",W$13&gt;$C$4),"",_xll.ECONOMATICA($C$2,$B78,W$12,W$13,,,IF(Resultados!$C$9="Moeda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78" s="116" t="str">
        <f>IFERROR(IF(OR(X$13="",X$13&gt;$C$4),"",_xll.ECONOMATICA($C$2,$B78,X$12,X$13,,,IF(Resultados!$C$9="Moeda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78" s="56" t="str">
        <f>IFERROR(IF(OR(Y$13="",Y$13&gt;$C$4),"",_xll.ECONOMATICA($C$2,$B78,Y$12,Y$13,,,IF(Resultados!$C$9="Moeda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78" s="57" t="str">
        <f>IFERROR(IF(OR(Z$13="",Z$13&gt;$C$4),"",_xll.ECONOMATICA($C$2,$B78,Z$12,Z$13,,,IF(Resultados!$C$9="Moeda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78" s="57" t="str">
        <f>IFERROR(IF(OR(AA$13="",AA$13&gt;$C$4),"",_xll.ECONOMATICA($C$2,$B78,AA$12,AA$13,,,IF(Resultados!$C$9="Moeda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78" s="111" t="str">
        <f>IFERROR(IF(OR(AB$13="",AB$13&gt;$C$4),"",_xll.ECONOMATICA($C$2,$B78,AB$12,AB$13,,,IF(Resultados!$C$9="Moeda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78" s="116" t="str">
        <f>IFERROR(IF(OR(AC$13="",AC$13&gt;$C$4),"",_xll.ECONOMATICA($C$2,$B78,AC$12,AC$13,,,IF(Resultados!$C$9="Moeda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78" s="56" t="str">
        <f>IFERROR(IF(OR(AD$13="",AD$13&gt;$C$4),"",_xll.ECONOMATICA($C$2,$B78,AD$12,AD$13,,,IF(Resultados!$C$9="Moeda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78" s="57" t="str">
        <f>IFERROR(IF(OR(AE$13="",AE$13&gt;$C$4),"",_xll.ECONOMATICA($C$2,$B78,AE$12,AE$13,,,IF(Resultados!$C$9="Moeda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78" s="57" t="str">
        <f>IFERROR(IF(OR(AF$13="",AF$13&gt;$C$4),"",_xll.ECONOMATICA($C$2,$B78,AF$12,AF$13,,,IF(Resultados!$C$9="Moeda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78" s="111" t="str">
        <f>IFERROR(IF(OR(AG$13="",AG$13&gt;$C$4),"",_xll.ECONOMATICA($C$2,$B78,AG$12,AG$13,,,IF(Resultados!$C$9="Moeda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78" s="116" t="str">
        <f>IFERROR(IF(OR(AH$13="",AH$13&gt;$C$4),"",_xll.ECONOMATICA($C$2,$B78,AH$12,AH$13,,,IF(Resultados!$C$9="Moeda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78" s="56" t="str">
        <f>IFERROR(IF(OR(AI$13="",AI$13&gt;$C$4),"",_xll.ECONOMATICA($C$2,$B78,AI$12,AI$13,,,IF(Resultados!$C$9="Moeda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78" s="57" t="str">
        <f>IFERROR(IF(OR(AJ$13="",AJ$13&gt;$C$4),"",_xll.ECONOMATICA($C$2,$B78,AJ$12,AJ$13,,,IF(Resultados!$C$9="Moeda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78" s="57" t="str">
        <f>IFERROR(IF(OR(AK$13="",AK$13&gt;$C$4),"",_xll.ECONOMATICA($C$2,$B78,AK$12,AK$13,,,IF(Resultados!$C$9="Moeda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78" s="111" t="str">
        <f>IFERROR(IF(OR(AL$13="",AL$13&gt;$C$4),"",_xll.ECONOMATICA($C$2,$B78,AL$12,AL$13,,,IF(Resultados!$C$9="Moeda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78" s="116" t="str">
        <f>IFERROR(IF(OR(AM$13="",AM$13&gt;$C$4),"",_xll.ECONOMATICA($C$2,$B78,AM$12,AM$13,,,IF(Resultados!$C$9="Moeda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78" s="56" t="str">
        <f>IFERROR(IF(OR(AN$13="",AN$13&gt;$C$4),"",_xll.ECONOMATICA($C$2,$B78,AN$12,AN$13,,,IF(Resultados!$C$9="Moeda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78" s="57" t="str">
        <f>IFERROR(IF(OR(AO$13="",AO$13&gt;$C$4),"",_xll.ECONOMATICA($C$2,$B78,AO$12,AO$13,,,IF(Resultados!$C$9="Moeda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78" s="57" t="str">
        <f>IFERROR(IF(OR(AP$13="",AP$13&gt;$C$4),"",_xll.ECONOMATICA($C$2,$B78,AP$12,AP$13,,,IF(Resultados!$C$9="Moeda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78" s="111" t="str">
        <f>IFERROR(IF(OR(AQ$13="",AQ$13&gt;$C$4),"",_xll.ECONOMATICA($C$2,$B78,AQ$12,AQ$13,,,IF(Resultados!$C$9="Moeda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78" s="116" t="str">
        <f>IFERROR(IF(OR(AR$13="",AR$13&gt;$C$4),"",_xll.ECONOMATICA($C$2,$B78,AR$12,AR$13,,,IF(Resultados!$C$9="Moeda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78" s="56" t="str">
        <f>IFERROR(IF(OR(AS$13="",AS$13&gt;$C$4),"",_xll.ECONOMATICA($C$2,$B78,AS$12,AS$13,,,IF(Resultados!$C$9="Moeda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78" s="57" t="str">
        <f>IFERROR(IF(OR(AT$13="",AT$13&gt;$C$4),"",_xll.ECONOMATICA($C$2,$B78,AT$12,AT$13,,,IF(Resultados!$C$9="Moeda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78" s="57" t="str">
        <f>IFERROR(IF(OR(AU$13="",AU$13&gt;$C$4),"",_xll.ECONOMATICA($C$2,$B78,AU$12,AU$13,,,IF(Resultados!$C$9="Moeda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78" s="111" t="str">
        <f>IFERROR(IF(OR(AV$13="",AV$13&gt;$C$4),"",_xll.ECONOMATICA($C$2,$B78,AV$12,AV$13,,,IF(Resultados!$C$9="Moeda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78" s="116" t="str">
        <f>IFERROR(IF(OR(AW$13="",AW$13&gt;$C$4),"",_xll.ECONOMATICA($C$2,$B78,AW$12,AW$13,,,IF(Resultados!$C$9="Moeda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78" s="56" t="str">
        <f>IFERROR(IF(OR(AX$13="",AX$13&gt;$C$4),"",_xll.ECONOMATICA($C$2,$B78,AX$12,AX$13,,,IF(Resultados!$C$9="Moeda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78" s="57" t="str">
        <f>IFERROR(IF(OR(AY$13="",AY$13&gt;$C$4),"",_xll.ECONOMATICA($C$2,$B78,AY$12,AY$13,,,IF(Resultados!$C$9="Moeda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78" s="57" t="str">
        <f>IFERROR(IF(OR(AZ$13="",AZ$13&gt;$C$4),"",_xll.ECONOMATICA($C$2,$B78,AZ$12,AZ$13,,,IF(Resultados!$C$9="Moeda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78" s="111" t="str">
        <f>IFERROR(IF(OR(BA$13="",BA$13&gt;$C$4),"",_xll.ECONOMATICA($C$2,$B78,BA$12,BA$13,,,IF(Resultados!$C$9="Moeda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78" s="120" t="str">
        <f>IFERROR(IF(OR(BB$13="",BB$13&gt;$C$4),"",_xll.ECONOMATICA($C$2,$B78,BB$12,BB$13,,,IF(Resultados!$C$9="Moeda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78" s="71"/>
    </row>
    <row r="79" spans="2:55" ht="15.6" hidden="1" outlineLevel="2" x14ac:dyDescent="0.3">
      <c r="B79" s="59" t="s">
        <v>82</v>
      </c>
      <c r="C79" s="60" t="s">
        <v>76</v>
      </c>
      <c r="D79" s="61" t="str">
        <f t="shared" si="2"/>
        <v>Milhares</v>
      </c>
      <c r="E79" s="62">
        <f>IFERROR(IF(OR(E$13="",E$13&gt;$C$4),"",_xll.ECONOMATICA($C$2,$B79,E$12,E$13,,,IF(Resultados!$C$9="Moeda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1360000</v>
      </c>
      <c r="F79" s="63">
        <f>IFERROR(IF(OR(F$13="",F$13&gt;$C$4),"",_xll.ECONOMATICA($C$2,$B79,F$12,F$13,,,IF(Resultados!$C$9="Moeda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3054000</v>
      </c>
      <c r="G79" s="63">
        <f>IFERROR(IF(OR(G$13="",G$13&gt;$C$4),"",_xll.ECONOMATICA($C$2,$B79,G$12,G$13,,,IF(Resultados!$C$9="Moeda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2713000</v>
      </c>
      <c r="H79" s="110">
        <f>IFERROR(IF(OR(H$13="",H$13&gt;$C$4),"",_xll.ECONOMATICA($C$2,$B79,H$12,H$13,,,IF(Resultados!$C$9="Moeda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2293000</v>
      </c>
      <c r="I79" s="115">
        <f>IFERROR(IF(OR(I$13="",I$13&gt;$C$4),"",_xll.ECONOMATICA($C$2,$B79,I$12,I$13,,,IF(Resultados!$C$9="Moeda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9420000</v>
      </c>
      <c r="J79" s="62">
        <f>IFERROR(IF(OR(J$13="",J$13&gt;$C$4),"",_xll.ECONOMATICA($C$2,$B79,J$12,J$13,,,IF(Resultados!$C$9="Moeda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2419000</v>
      </c>
      <c r="K79" s="63">
        <f>IFERROR(IF(OR(K$13="",K$13&gt;$C$4),"",_xll.ECONOMATICA($C$2,$B79,K$12,K$13,,,IF(Resultados!$C$9="Moeda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2553000</v>
      </c>
      <c r="L79" s="63">
        <f>IFERROR(IF(OR(L$13="",L$13&gt;$C$4),"",_xll.ECONOMATICA($C$2,$B79,L$12,L$13,,,IF(Resultados!$C$9="Moeda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2934000</v>
      </c>
      <c r="M79" s="110">
        <f>IFERROR(IF(OR(M$13="",M$13&gt;$C$4),"",_xll.ECONOMATICA($C$2,$B79,M$12,M$13,,,IF(Resultados!$C$9="Moeda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2915000</v>
      </c>
      <c r="N79" s="115">
        <f>IFERROR(IF(OR(N$13="",N$13&gt;$C$4),"",_xll.ECONOMATICA($C$2,$B79,N$12,N$13,,,IF(Resultados!$C$9="Moeda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10821000</v>
      </c>
      <c r="O79" s="62">
        <f>IFERROR(IF(OR(O$13="",O$13&gt;$C$4),"",_xll.ECONOMATICA($C$2,$B79,O$12,O$13,,,IF(Resultados!$C$9="Moeda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2736000</v>
      </c>
      <c r="P79" s="63">
        <f>IFERROR(IF(OR(P$13="",P$13&gt;$C$4),"",_xll.ECONOMATICA($C$2,$B79,P$12,P$13,,,IF(Resultados!$C$9="Moeda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2488000</v>
      </c>
      <c r="Q79" s="63" t="str">
        <f>IFERROR(IF(OR(Q$13="",Q$13&gt;$C$4),"",_xll.ECONOMATICA($C$2,$B79,Q$12,Q$13,,,IF(Resultados!$C$9="Moeda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79" s="110" t="str">
        <f>IFERROR(IF(OR(R$13="",R$13&gt;$C$4),"",_xll.ECONOMATICA($C$2,$B79,R$12,R$13,,,IF(Resultados!$C$9="Moeda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79" s="115" t="str">
        <f>IFERROR(IF(OR(S$13="",S$13&gt;$C$4),"",_xll.ECONOMATICA($C$2,$B79,S$12,S$13,,,IF(Resultados!$C$9="Moeda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79" s="62" t="str">
        <f>IFERROR(IF(OR(T$13="",T$13&gt;$C$4),"",_xll.ECONOMATICA($C$2,$B79,T$12,T$13,,,IF(Resultados!$C$9="Moeda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79" s="63" t="str">
        <f>IFERROR(IF(OR(U$13="",U$13&gt;$C$4),"",_xll.ECONOMATICA($C$2,$B79,U$12,U$13,,,IF(Resultados!$C$9="Moeda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79" s="63" t="str">
        <f>IFERROR(IF(OR(V$13="",V$13&gt;$C$4),"",_xll.ECONOMATICA($C$2,$B79,V$12,V$13,,,IF(Resultados!$C$9="Moeda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79" s="110" t="str">
        <f>IFERROR(IF(OR(W$13="",W$13&gt;$C$4),"",_xll.ECONOMATICA($C$2,$B79,W$12,W$13,,,IF(Resultados!$C$9="Moeda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79" s="115" t="str">
        <f>IFERROR(IF(OR(X$13="",X$13&gt;$C$4),"",_xll.ECONOMATICA($C$2,$B79,X$12,X$13,,,IF(Resultados!$C$9="Moeda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79" s="62" t="str">
        <f>IFERROR(IF(OR(Y$13="",Y$13&gt;$C$4),"",_xll.ECONOMATICA($C$2,$B79,Y$12,Y$13,,,IF(Resultados!$C$9="Moeda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79" s="63" t="str">
        <f>IFERROR(IF(OR(Z$13="",Z$13&gt;$C$4),"",_xll.ECONOMATICA($C$2,$B79,Z$12,Z$13,,,IF(Resultados!$C$9="Moeda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79" s="63" t="str">
        <f>IFERROR(IF(OR(AA$13="",AA$13&gt;$C$4),"",_xll.ECONOMATICA($C$2,$B79,AA$12,AA$13,,,IF(Resultados!$C$9="Moeda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79" s="110" t="str">
        <f>IFERROR(IF(OR(AB$13="",AB$13&gt;$C$4),"",_xll.ECONOMATICA($C$2,$B79,AB$12,AB$13,,,IF(Resultados!$C$9="Moeda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79" s="115" t="str">
        <f>IFERROR(IF(OR(AC$13="",AC$13&gt;$C$4),"",_xll.ECONOMATICA($C$2,$B79,AC$12,AC$13,,,IF(Resultados!$C$9="Moeda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79" s="62" t="str">
        <f>IFERROR(IF(OR(AD$13="",AD$13&gt;$C$4),"",_xll.ECONOMATICA($C$2,$B79,AD$12,AD$13,,,IF(Resultados!$C$9="Moeda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79" s="63" t="str">
        <f>IFERROR(IF(OR(AE$13="",AE$13&gt;$C$4),"",_xll.ECONOMATICA($C$2,$B79,AE$12,AE$13,,,IF(Resultados!$C$9="Moeda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79" s="63" t="str">
        <f>IFERROR(IF(OR(AF$13="",AF$13&gt;$C$4),"",_xll.ECONOMATICA($C$2,$B79,AF$12,AF$13,,,IF(Resultados!$C$9="Moeda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79" s="110" t="str">
        <f>IFERROR(IF(OR(AG$13="",AG$13&gt;$C$4),"",_xll.ECONOMATICA($C$2,$B79,AG$12,AG$13,,,IF(Resultados!$C$9="Moeda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79" s="115" t="str">
        <f>IFERROR(IF(OR(AH$13="",AH$13&gt;$C$4),"",_xll.ECONOMATICA($C$2,$B79,AH$12,AH$13,,,IF(Resultados!$C$9="Moeda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79" s="62" t="str">
        <f>IFERROR(IF(OR(AI$13="",AI$13&gt;$C$4),"",_xll.ECONOMATICA($C$2,$B79,AI$12,AI$13,,,IF(Resultados!$C$9="Moeda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79" s="63" t="str">
        <f>IFERROR(IF(OR(AJ$13="",AJ$13&gt;$C$4),"",_xll.ECONOMATICA($C$2,$B79,AJ$12,AJ$13,,,IF(Resultados!$C$9="Moeda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79" s="63" t="str">
        <f>IFERROR(IF(OR(AK$13="",AK$13&gt;$C$4),"",_xll.ECONOMATICA($C$2,$B79,AK$12,AK$13,,,IF(Resultados!$C$9="Moeda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79" s="110" t="str">
        <f>IFERROR(IF(OR(AL$13="",AL$13&gt;$C$4),"",_xll.ECONOMATICA($C$2,$B79,AL$12,AL$13,,,IF(Resultados!$C$9="Moeda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79" s="115" t="str">
        <f>IFERROR(IF(OR(AM$13="",AM$13&gt;$C$4),"",_xll.ECONOMATICA($C$2,$B79,AM$12,AM$13,,,IF(Resultados!$C$9="Moeda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79" s="62" t="str">
        <f>IFERROR(IF(OR(AN$13="",AN$13&gt;$C$4),"",_xll.ECONOMATICA($C$2,$B79,AN$12,AN$13,,,IF(Resultados!$C$9="Moeda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79" s="63" t="str">
        <f>IFERROR(IF(OR(AO$13="",AO$13&gt;$C$4),"",_xll.ECONOMATICA($C$2,$B79,AO$12,AO$13,,,IF(Resultados!$C$9="Moeda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79" s="63" t="str">
        <f>IFERROR(IF(OR(AP$13="",AP$13&gt;$C$4),"",_xll.ECONOMATICA($C$2,$B79,AP$12,AP$13,,,IF(Resultados!$C$9="Moeda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79" s="110" t="str">
        <f>IFERROR(IF(OR(AQ$13="",AQ$13&gt;$C$4),"",_xll.ECONOMATICA($C$2,$B79,AQ$12,AQ$13,,,IF(Resultados!$C$9="Moeda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79" s="115" t="str">
        <f>IFERROR(IF(OR(AR$13="",AR$13&gt;$C$4),"",_xll.ECONOMATICA($C$2,$B79,AR$12,AR$13,,,IF(Resultados!$C$9="Moeda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79" s="62" t="str">
        <f>IFERROR(IF(OR(AS$13="",AS$13&gt;$C$4),"",_xll.ECONOMATICA($C$2,$B79,AS$12,AS$13,,,IF(Resultados!$C$9="Moeda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79" s="63" t="str">
        <f>IFERROR(IF(OR(AT$13="",AT$13&gt;$C$4),"",_xll.ECONOMATICA($C$2,$B79,AT$12,AT$13,,,IF(Resultados!$C$9="Moeda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79" s="63" t="str">
        <f>IFERROR(IF(OR(AU$13="",AU$13&gt;$C$4),"",_xll.ECONOMATICA($C$2,$B79,AU$12,AU$13,,,IF(Resultados!$C$9="Moeda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79" s="110" t="str">
        <f>IFERROR(IF(OR(AV$13="",AV$13&gt;$C$4),"",_xll.ECONOMATICA($C$2,$B79,AV$12,AV$13,,,IF(Resultados!$C$9="Moeda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79" s="115" t="str">
        <f>IFERROR(IF(OR(AW$13="",AW$13&gt;$C$4),"",_xll.ECONOMATICA($C$2,$B79,AW$12,AW$13,,,IF(Resultados!$C$9="Moeda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79" s="62" t="str">
        <f>IFERROR(IF(OR(AX$13="",AX$13&gt;$C$4),"",_xll.ECONOMATICA($C$2,$B79,AX$12,AX$13,,,IF(Resultados!$C$9="Moeda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79" s="63" t="str">
        <f>IFERROR(IF(OR(AY$13="",AY$13&gt;$C$4),"",_xll.ECONOMATICA($C$2,$B79,AY$12,AY$13,,,IF(Resultados!$C$9="Moeda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79" s="63" t="str">
        <f>IFERROR(IF(OR(AZ$13="",AZ$13&gt;$C$4),"",_xll.ECONOMATICA($C$2,$B79,AZ$12,AZ$13,,,IF(Resultados!$C$9="Moeda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79" s="110" t="str">
        <f>IFERROR(IF(OR(BA$13="",BA$13&gt;$C$4),"",_xll.ECONOMATICA($C$2,$B79,BA$12,BA$13,,,IF(Resultados!$C$9="Moeda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79" s="119" t="str">
        <f>IFERROR(IF(OR(BB$13="",BB$13&gt;$C$4),"",_xll.ECONOMATICA($C$2,$B79,BB$12,BB$13,,,IF(Resultados!$C$9="Moeda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79" s="71"/>
    </row>
    <row r="80" spans="2:55" ht="15.6" hidden="1" outlineLevel="2" x14ac:dyDescent="0.3">
      <c r="B80" s="51" t="s">
        <v>83</v>
      </c>
      <c r="C80" s="52" t="s">
        <v>77</v>
      </c>
      <c r="D80" s="53" t="str">
        <f t="shared" si="2"/>
        <v>Milhares</v>
      </c>
      <c r="E80" s="56">
        <f>IFERROR(IF(OR(E$13="",E$13&gt;$C$4),"",_xll.ECONOMATICA($C$2,$B80,E$12,E$13,,,IF(Resultados!$C$9="Moeda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-1623000</v>
      </c>
      <c r="F80" s="57">
        <f>IFERROR(IF(OR(F$13="",F$13&gt;$C$4),"",_xll.ECONOMATICA($C$2,$B80,F$12,F$13,,,IF(Resultados!$C$9="Moeda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18811000</v>
      </c>
      <c r="G80" s="57">
        <f>IFERROR(IF(OR(G$13="",G$13&gt;$C$4),"",_xll.ECONOMATICA($C$2,$B80,G$12,G$13,,,IF(Resultados!$C$9="Moeda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10686000</v>
      </c>
      <c r="H80" s="111">
        <f>IFERROR(IF(OR(H$13="",H$13&gt;$C$4),"",_xll.ECONOMATICA($C$2,$B80,H$12,H$13,,,IF(Resultados!$C$9="Moeda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803000.00000999996</v>
      </c>
      <c r="I80" s="116">
        <f>IFERROR(IF(OR(I$13="",I$13&gt;$C$4),"",_xll.ECONOMATICA($C$2,$B80,I$12,I$13,,,IF(Resultados!$C$9="Moeda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28677000</v>
      </c>
      <c r="J80" s="56">
        <f>IFERROR(IF(OR(J$13="",J$13&gt;$C$4),"",_xll.ECONOMATICA($C$2,$B80,J$12,J$13,,,IF(Resultados!$C$9="Moeda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5619000</v>
      </c>
      <c r="K80" s="57">
        <f>IFERROR(IF(OR(K$13="",K$13&gt;$C$4),"",_xll.ECONOMATICA($C$2,$B80,K$12,K$13,,,IF(Resultados!$C$9="Moeda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2822000</v>
      </c>
      <c r="L80" s="57">
        <f>IFERROR(IF(OR(L$13="",L$13&gt;$C$4),"",_xll.ECONOMATICA($C$2,$B80,L$12,L$13,,,IF(Resultados!$C$9="Moeda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12694000</v>
      </c>
      <c r="M80" s="111">
        <f>IFERROR(IF(OR(M$13="",M$13&gt;$C$4),"",_xll.ECONOMATICA($C$2,$B80,M$12,M$13,,,IF(Resultados!$C$9="Moeda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1547000</v>
      </c>
      <c r="N80" s="116">
        <f>IFERROR(IF(OR(N$13="",N$13&gt;$C$4),"",_xll.ECONOMATICA($C$2,$B80,N$12,N$13,,,IF(Resultados!$C$9="Moeda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22682000</v>
      </c>
      <c r="O80" s="56">
        <f>IFERROR(IF(OR(O$13="",O$13&gt;$C$4),"",_xll.ECONOMATICA($C$2,$B80,O$12,O$13,,,IF(Resultados!$C$9="Moeda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12315000</v>
      </c>
      <c r="P80" s="57">
        <f>IFERROR(IF(OR(P$13="",P$13&gt;$C$4),"",_xll.ECONOMATICA($C$2,$B80,P$12,P$13,,,IF(Resultados!$C$9="Moeda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38884000</v>
      </c>
      <c r="Q80" s="57" t="str">
        <f>IFERROR(IF(OR(Q$13="",Q$13&gt;$C$4),"",_xll.ECONOMATICA($C$2,$B80,Q$12,Q$13,,,IF(Resultados!$C$9="Moeda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80" s="111" t="str">
        <f>IFERROR(IF(OR(R$13="",R$13&gt;$C$4),"",_xll.ECONOMATICA($C$2,$B80,R$12,R$13,,,IF(Resultados!$C$9="Moeda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80" s="116" t="str">
        <f>IFERROR(IF(OR(S$13="",S$13&gt;$C$4),"",_xll.ECONOMATICA($C$2,$B80,S$12,S$13,,,IF(Resultados!$C$9="Moeda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80" s="56" t="str">
        <f>IFERROR(IF(OR(T$13="",T$13&gt;$C$4),"",_xll.ECONOMATICA($C$2,$B80,T$12,T$13,,,IF(Resultados!$C$9="Moeda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80" s="57" t="str">
        <f>IFERROR(IF(OR(U$13="",U$13&gt;$C$4),"",_xll.ECONOMATICA($C$2,$B80,U$12,U$13,,,IF(Resultados!$C$9="Moeda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80" s="57" t="str">
        <f>IFERROR(IF(OR(V$13="",V$13&gt;$C$4),"",_xll.ECONOMATICA($C$2,$B80,V$12,V$13,,,IF(Resultados!$C$9="Moeda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80" s="111" t="str">
        <f>IFERROR(IF(OR(W$13="",W$13&gt;$C$4),"",_xll.ECONOMATICA($C$2,$B80,W$12,W$13,,,IF(Resultados!$C$9="Moeda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80" s="116" t="str">
        <f>IFERROR(IF(OR(X$13="",X$13&gt;$C$4),"",_xll.ECONOMATICA($C$2,$B80,X$12,X$13,,,IF(Resultados!$C$9="Moeda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80" s="56" t="str">
        <f>IFERROR(IF(OR(Y$13="",Y$13&gt;$C$4),"",_xll.ECONOMATICA($C$2,$B80,Y$12,Y$13,,,IF(Resultados!$C$9="Moeda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80" s="57" t="str">
        <f>IFERROR(IF(OR(Z$13="",Z$13&gt;$C$4),"",_xll.ECONOMATICA($C$2,$B80,Z$12,Z$13,,,IF(Resultados!$C$9="Moeda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80" s="57" t="str">
        <f>IFERROR(IF(OR(AA$13="",AA$13&gt;$C$4),"",_xll.ECONOMATICA($C$2,$B80,AA$12,AA$13,,,IF(Resultados!$C$9="Moeda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80" s="111" t="str">
        <f>IFERROR(IF(OR(AB$13="",AB$13&gt;$C$4),"",_xll.ECONOMATICA($C$2,$B80,AB$12,AB$13,,,IF(Resultados!$C$9="Moeda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80" s="116" t="str">
        <f>IFERROR(IF(OR(AC$13="",AC$13&gt;$C$4),"",_xll.ECONOMATICA($C$2,$B80,AC$12,AC$13,,,IF(Resultados!$C$9="Moeda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80" s="56" t="str">
        <f>IFERROR(IF(OR(AD$13="",AD$13&gt;$C$4),"",_xll.ECONOMATICA($C$2,$B80,AD$12,AD$13,,,IF(Resultados!$C$9="Moeda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80" s="57" t="str">
        <f>IFERROR(IF(OR(AE$13="",AE$13&gt;$C$4),"",_xll.ECONOMATICA($C$2,$B80,AE$12,AE$13,,,IF(Resultados!$C$9="Moeda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80" s="57" t="str">
        <f>IFERROR(IF(OR(AF$13="",AF$13&gt;$C$4),"",_xll.ECONOMATICA($C$2,$B80,AF$12,AF$13,,,IF(Resultados!$C$9="Moeda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80" s="111" t="str">
        <f>IFERROR(IF(OR(AG$13="",AG$13&gt;$C$4),"",_xll.ECONOMATICA($C$2,$B80,AG$12,AG$13,,,IF(Resultados!$C$9="Moeda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80" s="116" t="str">
        <f>IFERROR(IF(OR(AH$13="",AH$13&gt;$C$4),"",_xll.ECONOMATICA($C$2,$B80,AH$12,AH$13,,,IF(Resultados!$C$9="Moeda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80" s="56" t="str">
        <f>IFERROR(IF(OR(AI$13="",AI$13&gt;$C$4),"",_xll.ECONOMATICA($C$2,$B80,AI$12,AI$13,,,IF(Resultados!$C$9="Moeda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80" s="57" t="str">
        <f>IFERROR(IF(OR(AJ$13="",AJ$13&gt;$C$4),"",_xll.ECONOMATICA($C$2,$B80,AJ$12,AJ$13,,,IF(Resultados!$C$9="Moeda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80" s="57" t="str">
        <f>IFERROR(IF(OR(AK$13="",AK$13&gt;$C$4),"",_xll.ECONOMATICA($C$2,$B80,AK$12,AK$13,,,IF(Resultados!$C$9="Moeda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80" s="111" t="str">
        <f>IFERROR(IF(OR(AL$13="",AL$13&gt;$C$4),"",_xll.ECONOMATICA($C$2,$B80,AL$12,AL$13,,,IF(Resultados!$C$9="Moeda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80" s="116" t="str">
        <f>IFERROR(IF(OR(AM$13="",AM$13&gt;$C$4),"",_xll.ECONOMATICA($C$2,$B80,AM$12,AM$13,,,IF(Resultados!$C$9="Moeda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80" s="56" t="str">
        <f>IFERROR(IF(OR(AN$13="",AN$13&gt;$C$4),"",_xll.ECONOMATICA($C$2,$B80,AN$12,AN$13,,,IF(Resultados!$C$9="Moeda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80" s="57" t="str">
        <f>IFERROR(IF(OR(AO$13="",AO$13&gt;$C$4),"",_xll.ECONOMATICA($C$2,$B80,AO$12,AO$13,,,IF(Resultados!$C$9="Moeda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80" s="57" t="str">
        <f>IFERROR(IF(OR(AP$13="",AP$13&gt;$C$4),"",_xll.ECONOMATICA($C$2,$B80,AP$12,AP$13,,,IF(Resultados!$C$9="Moeda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80" s="111" t="str">
        <f>IFERROR(IF(OR(AQ$13="",AQ$13&gt;$C$4),"",_xll.ECONOMATICA($C$2,$B80,AQ$12,AQ$13,,,IF(Resultados!$C$9="Moeda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80" s="116" t="str">
        <f>IFERROR(IF(OR(AR$13="",AR$13&gt;$C$4),"",_xll.ECONOMATICA($C$2,$B80,AR$12,AR$13,,,IF(Resultados!$C$9="Moeda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80" s="56" t="str">
        <f>IFERROR(IF(OR(AS$13="",AS$13&gt;$C$4),"",_xll.ECONOMATICA($C$2,$B80,AS$12,AS$13,,,IF(Resultados!$C$9="Moeda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80" s="57" t="str">
        <f>IFERROR(IF(OR(AT$13="",AT$13&gt;$C$4),"",_xll.ECONOMATICA($C$2,$B80,AT$12,AT$13,,,IF(Resultados!$C$9="Moeda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80" s="57" t="str">
        <f>IFERROR(IF(OR(AU$13="",AU$13&gt;$C$4),"",_xll.ECONOMATICA($C$2,$B80,AU$12,AU$13,,,IF(Resultados!$C$9="Moeda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80" s="111" t="str">
        <f>IFERROR(IF(OR(AV$13="",AV$13&gt;$C$4),"",_xll.ECONOMATICA($C$2,$B80,AV$12,AV$13,,,IF(Resultados!$C$9="Moeda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80" s="116" t="str">
        <f>IFERROR(IF(OR(AW$13="",AW$13&gt;$C$4),"",_xll.ECONOMATICA($C$2,$B80,AW$12,AW$13,,,IF(Resultados!$C$9="Moeda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80" s="56" t="str">
        <f>IFERROR(IF(OR(AX$13="",AX$13&gt;$C$4),"",_xll.ECONOMATICA($C$2,$B80,AX$12,AX$13,,,IF(Resultados!$C$9="Moeda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80" s="57" t="str">
        <f>IFERROR(IF(OR(AY$13="",AY$13&gt;$C$4),"",_xll.ECONOMATICA($C$2,$B80,AY$12,AY$13,,,IF(Resultados!$C$9="Moeda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80" s="57" t="str">
        <f>IFERROR(IF(OR(AZ$13="",AZ$13&gt;$C$4),"",_xll.ECONOMATICA($C$2,$B80,AZ$12,AZ$13,,,IF(Resultados!$C$9="Moeda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80" s="111" t="str">
        <f>IFERROR(IF(OR(BA$13="",BA$13&gt;$C$4),"",_xll.ECONOMATICA($C$2,$B80,BA$12,BA$13,,,IF(Resultados!$C$9="Moeda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80" s="120" t="str">
        <f>IFERROR(IF(OR(BB$13="",BB$13&gt;$C$4),"",_xll.ECONOMATICA($C$2,$B80,BB$12,BB$13,,,IF(Resultados!$C$9="Moeda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80" s="71"/>
    </row>
    <row r="81" spans="2:55" ht="15.6" hidden="1" outlineLevel="1" x14ac:dyDescent="0.3">
      <c r="B81" s="59" t="s">
        <v>84</v>
      </c>
      <c r="C81" s="60" t="s">
        <v>78</v>
      </c>
      <c r="D81" s="61" t="str">
        <f t="shared" si="2"/>
        <v>Milhares</v>
      </c>
      <c r="E81" s="62">
        <f>IFERROR(IF(OR(E$13="",E$13&gt;$C$4),"",_xll.ECONOMATICA($C$2,$B81,E$12,E$13,,,IF(Resultados!$C$9="Moeda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68381000</v>
      </c>
      <c r="F81" s="63">
        <f>IFERROR(IF(OR(F$13="",F$13&gt;$C$4),"",_xll.ECONOMATICA($C$2,$B81,F$12,F$13,,,IF(Resultados!$C$9="Moeda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80677000</v>
      </c>
      <c r="G81" s="63">
        <f>IFERROR(IF(OR(G$13="",G$13&gt;$C$4),"",_xll.ECONOMATICA($C$2,$B81,G$12,G$13,,,IF(Resultados!$C$9="Moeda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66639000</v>
      </c>
      <c r="H81" s="110">
        <f>IFERROR(IF(OR(H$13="",H$13&gt;$C$4),"",_xll.ECONOMATICA($C$2,$B81,H$12,H$13,,,IF(Resultados!$C$9="Moeda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59301000</v>
      </c>
      <c r="I81" s="115">
        <f>IFERROR(IF(OR(I$13="",I$13&gt;$C$4),"",_xll.ECONOMATICA($C$2,$B81,I$12,I$13,,,IF(Resultados!$C$9="Moeda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274998000</v>
      </c>
      <c r="J81" s="62">
        <f>IFERROR(IF(OR(J$13="",J$13&gt;$C$4),"",_xll.ECONOMATICA($C$2,$B81,J$12,J$13,,,IF(Resultados!$C$9="Moeda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56997000</v>
      </c>
      <c r="K81" s="63">
        <f>IFERROR(IF(OR(K$13="",K$13&gt;$C$4),"",_xll.ECONOMATICA($C$2,$B81,K$12,K$13,,,IF(Resultados!$C$9="Moeda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41702000</v>
      </c>
      <c r="L81" s="63">
        <f>IFERROR(IF(OR(L$13="",L$13&gt;$C$4),"",_xll.ECONOMATICA($C$2,$B81,L$12,L$13,,,IF(Resultados!$C$9="Moeda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37786000</v>
      </c>
      <c r="M81" s="110">
        <f>IFERROR(IF(OR(M$13="",M$13&gt;$C$4),"",_xll.ECONOMATICA($C$2,$B81,M$12,M$13,,,IF(Resultados!$C$9="Moeda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40996000</v>
      </c>
      <c r="N81" s="115">
        <f>IFERROR(IF(OR(N$13="",N$13&gt;$C$4),"",_xll.ECONOMATICA($C$2,$B81,N$12,N$13,,,IF(Resultados!$C$9="Moeda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177481000</v>
      </c>
      <c r="O81" s="62">
        <f>IFERROR(IF(OR(O$13="",O$13&gt;$C$4),"",_xll.ECONOMATICA($C$2,$B81,O$12,O$13,,,IF(Resultados!$C$9="Moeda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34448000</v>
      </c>
      <c r="P81" s="63">
        <f>IFERROR(IF(OR(P$13="",P$13&gt;$C$4),"",_xll.ECONOMATICA($C$2,$B81,P$12,P$13,,,IF(Resultados!$C$9="Moeda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-2853000</v>
      </c>
      <c r="Q81" s="63" t="str">
        <f>IFERROR(IF(OR(Q$13="",Q$13&gt;$C$4),"",_xll.ECONOMATICA($C$2,$B81,Q$12,Q$13,,,IF(Resultados!$C$9="Moeda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81" s="110" t="str">
        <f>IFERROR(IF(OR(R$13="",R$13&gt;$C$4),"",_xll.ECONOMATICA($C$2,$B81,R$12,R$13,,,IF(Resultados!$C$9="Moeda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81" s="115" t="str">
        <f>IFERROR(IF(OR(S$13="",S$13&gt;$C$4),"",_xll.ECONOMATICA($C$2,$B81,S$12,S$13,,,IF(Resultados!$C$9="Moeda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81" s="62" t="str">
        <f>IFERROR(IF(OR(T$13="",T$13&gt;$C$4),"",_xll.ECONOMATICA($C$2,$B81,T$12,T$13,,,IF(Resultados!$C$9="Moeda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81" s="63" t="str">
        <f>IFERROR(IF(OR(U$13="",U$13&gt;$C$4),"",_xll.ECONOMATICA($C$2,$B81,U$12,U$13,,,IF(Resultados!$C$9="Moeda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81" s="63" t="str">
        <f>IFERROR(IF(OR(V$13="",V$13&gt;$C$4),"",_xll.ECONOMATICA($C$2,$B81,V$12,V$13,,,IF(Resultados!$C$9="Moeda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81" s="110" t="str">
        <f>IFERROR(IF(OR(W$13="",W$13&gt;$C$4),"",_xll.ECONOMATICA($C$2,$B81,W$12,W$13,,,IF(Resultados!$C$9="Moeda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81" s="115" t="str">
        <f>IFERROR(IF(OR(X$13="",X$13&gt;$C$4),"",_xll.ECONOMATICA($C$2,$B81,X$12,X$13,,,IF(Resultados!$C$9="Moeda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81" s="62" t="str">
        <f>IFERROR(IF(OR(Y$13="",Y$13&gt;$C$4),"",_xll.ECONOMATICA($C$2,$B81,Y$12,Y$13,,,IF(Resultados!$C$9="Moeda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81" s="63" t="str">
        <f>IFERROR(IF(OR(Z$13="",Z$13&gt;$C$4),"",_xll.ECONOMATICA($C$2,$B81,Z$12,Z$13,,,IF(Resultados!$C$9="Moeda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81" s="63" t="str">
        <f>IFERROR(IF(OR(AA$13="",AA$13&gt;$C$4),"",_xll.ECONOMATICA($C$2,$B81,AA$12,AA$13,,,IF(Resultados!$C$9="Moeda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81" s="110" t="str">
        <f>IFERROR(IF(OR(AB$13="",AB$13&gt;$C$4),"",_xll.ECONOMATICA($C$2,$B81,AB$12,AB$13,,,IF(Resultados!$C$9="Moeda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81" s="115" t="str">
        <f>IFERROR(IF(OR(AC$13="",AC$13&gt;$C$4),"",_xll.ECONOMATICA($C$2,$B81,AC$12,AC$13,,,IF(Resultados!$C$9="Moeda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81" s="62" t="str">
        <f>IFERROR(IF(OR(AD$13="",AD$13&gt;$C$4),"",_xll.ECONOMATICA($C$2,$B81,AD$12,AD$13,,,IF(Resultados!$C$9="Moeda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81" s="63" t="str">
        <f>IFERROR(IF(OR(AE$13="",AE$13&gt;$C$4),"",_xll.ECONOMATICA($C$2,$B81,AE$12,AE$13,,,IF(Resultados!$C$9="Moeda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81" s="63" t="str">
        <f>IFERROR(IF(OR(AF$13="",AF$13&gt;$C$4),"",_xll.ECONOMATICA($C$2,$B81,AF$12,AF$13,,,IF(Resultados!$C$9="Moeda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81" s="110" t="str">
        <f>IFERROR(IF(OR(AG$13="",AG$13&gt;$C$4),"",_xll.ECONOMATICA($C$2,$B81,AG$12,AG$13,,,IF(Resultados!$C$9="Moeda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81" s="115" t="str">
        <f>IFERROR(IF(OR(AH$13="",AH$13&gt;$C$4),"",_xll.ECONOMATICA($C$2,$B81,AH$12,AH$13,,,IF(Resultados!$C$9="Moeda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81" s="62" t="str">
        <f>IFERROR(IF(OR(AI$13="",AI$13&gt;$C$4),"",_xll.ECONOMATICA($C$2,$B81,AI$12,AI$13,,,IF(Resultados!$C$9="Moeda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81" s="63" t="str">
        <f>IFERROR(IF(OR(AJ$13="",AJ$13&gt;$C$4),"",_xll.ECONOMATICA($C$2,$B81,AJ$12,AJ$13,,,IF(Resultados!$C$9="Moeda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81" s="63" t="str">
        <f>IFERROR(IF(OR(AK$13="",AK$13&gt;$C$4),"",_xll.ECONOMATICA($C$2,$B81,AK$12,AK$13,,,IF(Resultados!$C$9="Moeda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81" s="110" t="str">
        <f>IFERROR(IF(OR(AL$13="",AL$13&gt;$C$4),"",_xll.ECONOMATICA($C$2,$B81,AL$12,AL$13,,,IF(Resultados!$C$9="Moeda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81" s="115" t="str">
        <f>IFERROR(IF(OR(AM$13="",AM$13&gt;$C$4),"",_xll.ECONOMATICA($C$2,$B81,AM$12,AM$13,,,IF(Resultados!$C$9="Moeda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81" s="62" t="str">
        <f>IFERROR(IF(OR(AN$13="",AN$13&gt;$C$4),"",_xll.ECONOMATICA($C$2,$B81,AN$12,AN$13,,,IF(Resultados!$C$9="Moeda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81" s="63" t="str">
        <f>IFERROR(IF(OR(AO$13="",AO$13&gt;$C$4),"",_xll.ECONOMATICA($C$2,$B81,AO$12,AO$13,,,IF(Resultados!$C$9="Moeda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81" s="63" t="str">
        <f>IFERROR(IF(OR(AP$13="",AP$13&gt;$C$4),"",_xll.ECONOMATICA($C$2,$B81,AP$12,AP$13,,,IF(Resultados!$C$9="Moeda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81" s="110" t="str">
        <f>IFERROR(IF(OR(AQ$13="",AQ$13&gt;$C$4),"",_xll.ECONOMATICA($C$2,$B81,AQ$12,AQ$13,,,IF(Resultados!$C$9="Moeda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81" s="115" t="str">
        <f>IFERROR(IF(OR(AR$13="",AR$13&gt;$C$4),"",_xll.ECONOMATICA($C$2,$B81,AR$12,AR$13,,,IF(Resultados!$C$9="Moeda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81" s="62" t="str">
        <f>IFERROR(IF(OR(AS$13="",AS$13&gt;$C$4),"",_xll.ECONOMATICA($C$2,$B81,AS$12,AS$13,,,IF(Resultados!$C$9="Moeda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81" s="63" t="str">
        <f>IFERROR(IF(OR(AT$13="",AT$13&gt;$C$4),"",_xll.ECONOMATICA($C$2,$B81,AT$12,AT$13,,,IF(Resultados!$C$9="Moeda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81" s="63" t="str">
        <f>IFERROR(IF(OR(AU$13="",AU$13&gt;$C$4),"",_xll.ECONOMATICA($C$2,$B81,AU$12,AU$13,,,IF(Resultados!$C$9="Moeda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81" s="110" t="str">
        <f>IFERROR(IF(OR(AV$13="",AV$13&gt;$C$4),"",_xll.ECONOMATICA($C$2,$B81,AV$12,AV$13,,,IF(Resultados!$C$9="Moeda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81" s="115" t="str">
        <f>IFERROR(IF(OR(AW$13="",AW$13&gt;$C$4),"",_xll.ECONOMATICA($C$2,$B81,AW$12,AW$13,,,IF(Resultados!$C$9="Moeda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81" s="62" t="str">
        <f>IFERROR(IF(OR(AX$13="",AX$13&gt;$C$4),"",_xll.ECONOMATICA($C$2,$B81,AX$12,AX$13,,,IF(Resultados!$C$9="Moeda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81" s="63" t="str">
        <f>IFERROR(IF(OR(AY$13="",AY$13&gt;$C$4),"",_xll.ECONOMATICA($C$2,$B81,AY$12,AY$13,,,IF(Resultados!$C$9="Moeda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81" s="63" t="str">
        <f>IFERROR(IF(OR(AZ$13="",AZ$13&gt;$C$4),"",_xll.ECONOMATICA($C$2,$B81,AZ$12,AZ$13,,,IF(Resultados!$C$9="Moeda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81" s="110" t="str">
        <f>IFERROR(IF(OR(BA$13="",BA$13&gt;$C$4),"",_xll.ECONOMATICA($C$2,$B81,BA$12,BA$13,,,IF(Resultados!$C$9="Moeda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81" s="119" t="str">
        <f>IFERROR(IF(OR(BB$13="",BB$13&gt;$C$4),"",_xll.ECONOMATICA($C$2,$B81,BB$12,BB$13,,,IF(Resultados!$C$9="Moeda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81" s="71"/>
    </row>
    <row r="82" spans="2:55" ht="15.6" hidden="1" outlineLevel="1" x14ac:dyDescent="0.3">
      <c r="B82" s="51" t="s">
        <v>85</v>
      </c>
      <c r="C82" s="52" t="s">
        <v>87</v>
      </c>
      <c r="D82" s="53" t="str">
        <f t="shared" si="2"/>
        <v>Milhares</v>
      </c>
      <c r="E82" s="56">
        <f>IFERROR(IF(OR(E$13="",E$13&gt;$C$4),"",_xll.ECONOMATICA($C$2,$B82,E$12,E$13,,,IF(Resultados!$C$9="Moeda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23598000</v>
      </c>
      <c r="F82" s="57">
        <f>IFERROR(IF(OR(F$13="",F$13&gt;$C$4),"",_xll.ECONOMATICA($C$2,$B82,F$12,F$13,,,IF(Resultados!$C$9="Moeda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26193000</v>
      </c>
      <c r="G82" s="57">
        <f>IFERROR(IF(OR(G$13="",G$13&gt;$C$4),"",_xll.ECONOMATICA($C$2,$B82,G$12,G$13,,,IF(Resultados!$C$9="Moeda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20403000</v>
      </c>
      <c r="H82" s="112">
        <f>IFERROR(IF(OR(H$13="",H$13&gt;$C$4),"",_xll.ECONOMATICA($C$2,$B82,H$12,H$13,,,IF(Resultados!$C$9="Moeda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15799000</v>
      </c>
      <c r="I82" s="116">
        <f>IFERROR(IF(OR(I$13="",I$13&gt;$C$4),"",_xll.ECONOMATICA($C$2,$B82,I$12,I$13,,,IF(Resultados!$C$9="Moeda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85993000</v>
      </c>
      <c r="J82" s="56">
        <f>IFERROR(IF(OR(J$13="",J$13&gt;$C$4),"",_xll.ECONOMATICA($C$2,$B82,J$12,J$13,,,IF(Resultados!$C$9="Moeda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18690000</v>
      </c>
      <c r="K82" s="57">
        <f>IFERROR(IF(OR(K$13="",K$13&gt;$C$4),"",_xll.ECONOMATICA($C$2,$B82,K$12,K$13,,,IF(Resultados!$C$9="Moeda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12766000</v>
      </c>
      <c r="L82" s="57">
        <f>IFERROR(IF(OR(L$13="",L$13&gt;$C$4),"",_xll.ECONOMATICA($C$2,$B82,L$12,L$13,,,IF(Resultados!$C$9="Moeda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11026000</v>
      </c>
      <c r="M82" s="112">
        <f>IFERROR(IF(OR(M$13="",M$13&gt;$C$4),"",_xll.ECONOMATICA($C$2,$B82,M$12,M$13,,,IF(Resultados!$C$9="Moeda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9833000</v>
      </c>
      <c r="N82" s="116">
        <f>IFERROR(IF(OR(N$13="",N$13&gt;$C$4),"",_xll.ECONOMATICA($C$2,$B82,N$12,N$13,,,IF(Resultados!$C$9="Moeda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52315000</v>
      </c>
      <c r="O82" s="56">
        <f>IFERROR(IF(OR(O$13="",O$13&gt;$C$4),"",_xll.ECONOMATICA($C$2,$B82,O$12,O$13,,,IF(Resultados!$C$9="Moeda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10638000</v>
      </c>
      <c r="P82" s="57">
        <f>IFERROR(IF(OR(P$13="",P$13&gt;$C$4),"",_xll.ECONOMATICA($C$2,$B82,P$12,P$13,,,IF(Resultados!$C$9="Moeda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-338000</v>
      </c>
      <c r="Q82" s="57" t="str">
        <f>IFERROR(IF(OR(Q$13="",Q$13&gt;$C$4),"",_xll.ECONOMATICA($C$2,$B82,Q$12,Q$13,,,IF(Resultados!$C$9="Moeda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82" s="112" t="str">
        <f>IFERROR(IF(OR(R$13="",R$13&gt;$C$4),"",_xll.ECONOMATICA($C$2,$B82,R$12,R$13,,,IF(Resultados!$C$9="Moeda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82" s="116" t="str">
        <f>IFERROR(IF(OR(S$13="",S$13&gt;$C$4),"",_xll.ECONOMATICA($C$2,$B82,S$12,S$13,,,IF(Resultados!$C$9="Moeda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82" s="56" t="str">
        <f>IFERROR(IF(OR(T$13="",T$13&gt;$C$4),"",_xll.ECONOMATICA($C$2,$B82,T$12,T$13,,,IF(Resultados!$C$9="Moeda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82" s="57" t="str">
        <f>IFERROR(IF(OR(U$13="",U$13&gt;$C$4),"",_xll.ECONOMATICA($C$2,$B82,U$12,U$13,,,IF(Resultados!$C$9="Moeda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82" s="57" t="str">
        <f>IFERROR(IF(OR(V$13="",V$13&gt;$C$4),"",_xll.ECONOMATICA($C$2,$B82,V$12,V$13,,,IF(Resultados!$C$9="Moeda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82" s="112" t="str">
        <f>IFERROR(IF(OR(W$13="",W$13&gt;$C$4),"",_xll.ECONOMATICA($C$2,$B82,W$12,W$13,,,IF(Resultados!$C$9="Moeda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82" s="116" t="str">
        <f>IFERROR(IF(OR(X$13="",X$13&gt;$C$4),"",_xll.ECONOMATICA($C$2,$B82,X$12,X$13,,,IF(Resultados!$C$9="Moeda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82" s="56" t="str">
        <f>IFERROR(IF(OR(Y$13="",Y$13&gt;$C$4),"",_xll.ECONOMATICA($C$2,$B82,Y$12,Y$13,,,IF(Resultados!$C$9="Moeda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82" s="57" t="str">
        <f>IFERROR(IF(OR(Z$13="",Z$13&gt;$C$4),"",_xll.ECONOMATICA($C$2,$B82,Z$12,Z$13,,,IF(Resultados!$C$9="Moeda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82" s="57" t="str">
        <f>IFERROR(IF(OR(AA$13="",AA$13&gt;$C$4),"",_xll.ECONOMATICA($C$2,$B82,AA$12,AA$13,,,IF(Resultados!$C$9="Moeda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82" s="112" t="str">
        <f>IFERROR(IF(OR(AB$13="",AB$13&gt;$C$4),"",_xll.ECONOMATICA($C$2,$B82,AB$12,AB$13,,,IF(Resultados!$C$9="Moeda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82" s="116" t="str">
        <f>IFERROR(IF(OR(AC$13="",AC$13&gt;$C$4),"",_xll.ECONOMATICA($C$2,$B82,AC$12,AC$13,,,IF(Resultados!$C$9="Moeda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82" s="56" t="str">
        <f>IFERROR(IF(OR(AD$13="",AD$13&gt;$C$4),"",_xll.ECONOMATICA($C$2,$B82,AD$12,AD$13,,,IF(Resultados!$C$9="Moeda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82" s="57" t="str">
        <f>IFERROR(IF(OR(AE$13="",AE$13&gt;$C$4),"",_xll.ECONOMATICA($C$2,$B82,AE$12,AE$13,,,IF(Resultados!$C$9="Moeda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82" s="57" t="str">
        <f>IFERROR(IF(OR(AF$13="",AF$13&gt;$C$4),"",_xll.ECONOMATICA($C$2,$B82,AF$12,AF$13,,,IF(Resultados!$C$9="Moeda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82" s="112" t="str">
        <f>IFERROR(IF(OR(AG$13="",AG$13&gt;$C$4),"",_xll.ECONOMATICA($C$2,$B82,AG$12,AG$13,,,IF(Resultados!$C$9="Moeda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82" s="116" t="str">
        <f>IFERROR(IF(OR(AH$13="",AH$13&gt;$C$4),"",_xll.ECONOMATICA($C$2,$B82,AH$12,AH$13,,,IF(Resultados!$C$9="Moeda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82" s="56" t="str">
        <f>IFERROR(IF(OR(AI$13="",AI$13&gt;$C$4),"",_xll.ECONOMATICA($C$2,$B82,AI$12,AI$13,,,IF(Resultados!$C$9="Moeda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82" s="57" t="str">
        <f>IFERROR(IF(OR(AJ$13="",AJ$13&gt;$C$4),"",_xll.ECONOMATICA($C$2,$B82,AJ$12,AJ$13,,,IF(Resultados!$C$9="Moeda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82" s="57" t="str">
        <f>IFERROR(IF(OR(AK$13="",AK$13&gt;$C$4),"",_xll.ECONOMATICA($C$2,$B82,AK$12,AK$13,,,IF(Resultados!$C$9="Moeda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82" s="112" t="str">
        <f>IFERROR(IF(OR(AL$13="",AL$13&gt;$C$4),"",_xll.ECONOMATICA($C$2,$B82,AL$12,AL$13,,,IF(Resultados!$C$9="Moeda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82" s="116" t="str">
        <f>IFERROR(IF(OR(AM$13="",AM$13&gt;$C$4),"",_xll.ECONOMATICA($C$2,$B82,AM$12,AM$13,,,IF(Resultados!$C$9="Moeda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82" s="56" t="str">
        <f>IFERROR(IF(OR(AN$13="",AN$13&gt;$C$4),"",_xll.ECONOMATICA($C$2,$B82,AN$12,AN$13,,,IF(Resultados!$C$9="Moeda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82" s="57" t="str">
        <f>IFERROR(IF(OR(AO$13="",AO$13&gt;$C$4),"",_xll.ECONOMATICA($C$2,$B82,AO$12,AO$13,,,IF(Resultados!$C$9="Moeda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82" s="57" t="str">
        <f>IFERROR(IF(OR(AP$13="",AP$13&gt;$C$4),"",_xll.ECONOMATICA($C$2,$B82,AP$12,AP$13,,,IF(Resultados!$C$9="Moeda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82" s="112" t="str">
        <f>IFERROR(IF(OR(AQ$13="",AQ$13&gt;$C$4),"",_xll.ECONOMATICA($C$2,$B82,AQ$12,AQ$13,,,IF(Resultados!$C$9="Moeda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82" s="116" t="str">
        <f>IFERROR(IF(OR(AR$13="",AR$13&gt;$C$4),"",_xll.ECONOMATICA($C$2,$B82,AR$12,AR$13,,,IF(Resultados!$C$9="Moeda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82" s="56" t="str">
        <f>IFERROR(IF(OR(AS$13="",AS$13&gt;$C$4),"",_xll.ECONOMATICA($C$2,$B82,AS$12,AS$13,,,IF(Resultados!$C$9="Moeda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82" s="57" t="str">
        <f>IFERROR(IF(OR(AT$13="",AT$13&gt;$C$4),"",_xll.ECONOMATICA($C$2,$B82,AT$12,AT$13,,,IF(Resultados!$C$9="Moeda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82" s="57" t="str">
        <f>IFERROR(IF(OR(AU$13="",AU$13&gt;$C$4),"",_xll.ECONOMATICA($C$2,$B82,AU$12,AU$13,,,IF(Resultados!$C$9="Moeda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82" s="112" t="str">
        <f>IFERROR(IF(OR(AV$13="",AV$13&gt;$C$4),"",_xll.ECONOMATICA($C$2,$B82,AV$12,AV$13,,,IF(Resultados!$C$9="Moeda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82" s="116" t="str">
        <f>IFERROR(IF(OR(AW$13="",AW$13&gt;$C$4),"",_xll.ECONOMATICA($C$2,$B82,AW$12,AW$13,,,IF(Resultados!$C$9="Moeda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82" s="56" t="str">
        <f>IFERROR(IF(OR(AX$13="",AX$13&gt;$C$4),"",_xll.ECONOMATICA($C$2,$B82,AX$12,AX$13,,,IF(Resultados!$C$9="Moeda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82" s="57" t="str">
        <f>IFERROR(IF(OR(AY$13="",AY$13&gt;$C$4),"",_xll.ECONOMATICA($C$2,$B82,AY$12,AY$13,,,IF(Resultados!$C$9="Moeda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82" s="57" t="str">
        <f>IFERROR(IF(OR(AZ$13="",AZ$13&gt;$C$4),"",_xll.ECONOMATICA($C$2,$B82,AZ$12,AZ$13,,,IF(Resultados!$C$9="Moeda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82" s="112" t="str">
        <f>IFERROR(IF(OR(BA$13="",BA$13&gt;$C$4),"",_xll.ECONOMATICA($C$2,$B82,BA$12,BA$13,,,IF(Resultados!$C$9="Moeda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82" s="120" t="str">
        <f>IFERROR(IF(OR(BB$13="",BB$13&gt;$C$4),"",_xll.ECONOMATICA($C$2,$B82,BB$12,BB$13,,,IF(Resultados!$C$9="Moeda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82" s="71"/>
    </row>
    <row r="83" spans="2:55" ht="15.6" hidden="1" outlineLevel="1" x14ac:dyDescent="0.3">
      <c r="B83" s="59" t="s">
        <v>262</v>
      </c>
      <c r="C83" s="60" t="s">
        <v>260</v>
      </c>
      <c r="D83" s="61" t="str">
        <f t="shared" si="2"/>
        <v>Milhares</v>
      </c>
      <c r="E83" s="62">
        <f>IFERROR(IF(OR(E$13="",E$13&gt;$C$4),"",_xll.ECONOMATICA($C$2,$B83,E$12,E$13,,,IF(Resultados!$C$9="Moeda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13463000</v>
      </c>
      <c r="F83" s="63">
        <f>IFERROR(IF(OR(F$13="",F$13&gt;$C$4),"",_xll.ECONOMATICA($C$2,$B83,F$12,F$13,,,IF(Resultados!$C$9="Moeda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26057000</v>
      </c>
      <c r="G83" s="63">
        <f>IFERROR(IF(OR(G$13="",G$13&gt;$C$4),"",_xll.ECONOMATICA($C$2,$B83,G$12,G$13,,,IF(Resultados!$C$9="Moeda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19181000</v>
      </c>
      <c r="H83" s="110">
        <f>IFERROR(IF(OR(H$13="",H$13&gt;$C$4),"",_xll.ECONOMATICA($C$2,$B83,H$12,H$13,,,IF(Resultados!$C$9="Moeda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22774000</v>
      </c>
      <c r="I83" s="115">
        <f>IFERROR(IF(OR(I$13="",I$13&gt;$C$4),"",_xll.ECONOMATICA($C$2,$B83,I$12,I$13,,,IF(Resultados!$C$9="Moeda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81475000</v>
      </c>
      <c r="J83" s="62">
        <f>IFERROR(IF(OR(J$13="",J$13&gt;$C$4),"",_xll.ECONOMATICA($C$2,$B83,J$12,J$13,,,IF(Resultados!$C$9="Moeda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15192000</v>
      </c>
      <c r="K83" s="63">
        <f>IFERROR(IF(OR(K$13="",K$13&gt;$C$4),"",_xll.ECONOMATICA($C$2,$B83,K$12,K$13,,,IF(Resultados!$C$9="Moeda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8763000</v>
      </c>
      <c r="L83" s="63">
        <f>IFERROR(IF(OR(L$13="",L$13&gt;$C$4),"",_xll.ECONOMATICA($C$2,$B83,L$12,L$13,,,IF(Resultados!$C$9="Moeda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12531000</v>
      </c>
      <c r="M83" s="110">
        <f>IFERROR(IF(OR(M$13="",M$13&gt;$C$4),"",_xll.ECONOMATICA($C$2,$B83,M$12,M$13,,,IF(Resultados!$C$9="Moeda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11287000</v>
      </c>
      <c r="N83" s="115">
        <f>IFERROR(IF(OR(N$13="",N$13&gt;$C$4),"",_xll.ECONOMATICA($C$2,$B83,N$12,N$13,,,IF(Resultados!$C$9="Moeda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47773000</v>
      </c>
      <c r="O83" s="62">
        <f>IFERROR(IF(OR(O$13="",O$13&gt;$C$4),"",_xll.ECONOMATICA($C$2,$B83,O$12,O$13,,,IF(Resultados!$C$9="Moeda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12295000</v>
      </c>
      <c r="P83" s="63">
        <f>IFERROR(IF(OR(P$13="",P$13&gt;$C$4),"",_xll.ECONOMATICA($C$2,$B83,P$12,P$13,,,IF(Resultados!$C$9="Moeda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5230000</v>
      </c>
      <c r="Q83" s="63" t="str">
        <f>IFERROR(IF(OR(Q$13="",Q$13&gt;$C$4),"",_xll.ECONOMATICA($C$2,$B83,Q$12,Q$13,,,IF(Resultados!$C$9="Moeda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83" s="110" t="str">
        <f>IFERROR(IF(OR(R$13="",R$13&gt;$C$4),"",_xll.ECONOMATICA($C$2,$B83,R$12,R$13,,,IF(Resultados!$C$9="Moeda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83" s="115" t="str">
        <f>IFERROR(IF(OR(S$13="",S$13&gt;$C$4),"",_xll.ECONOMATICA($C$2,$B83,S$12,S$13,,,IF(Resultados!$C$9="Moeda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83" s="62" t="str">
        <f>IFERROR(IF(OR(T$13="",T$13&gt;$C$4),"",_xll.ECONOMATICA($C$2,$B83,T$12,T$13,,,IF(Resultados!$C$9="Moeda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83" s="63" t="str">
        <f>IFERROR(IF(OR(U$13="",U$13&gt;$C$4),"",_xll.ECONOMATICA($C$2,$B83,U$12,U$13,,,IF(Resultados!$C$9="Moeda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83" s="63" t="str">
        <f>IFERROR(IF(OR(V$13="",V$13&gt;$C$4),"",_xll.ECONOMATICA($C$2,$B83,V$12,V$13,,,IF(Resultados!$C$9="Moeda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83" s="110" t="str">
        <f>IFERROR(IF(OR(W$13="",W$13&gt;$C$4),"",_xll.ECONOMATICA($C$2,$B83,W$12,W$13,,,IF(Resultados!$C$9="Moeda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83" s="115" t="str">
        <f>IFERROR(IF(OR(X$13="",X$13&gt;$C$4),"",_xll.ECONOMATICA($C$2,$B83,X$12,X$13,,,IF(Resultados!$C$9="Moeda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83" s="62" t="str">
        <f>IFERROR(IF(OR(Y$13="",Y$13&gt;$C$4),"",_xll.ECONOMATICA($C$2,$B83,Y$12,Y$13,,,IF(Resultados!$C$9="Moeda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83" s="63" t="str">
        <f>IFERROR(IF(OR(Z$13="",Z$13&gt;$C$4),"",_xll.ECONOMATICA($C$2,$B83,Z$12,Z$13,,,IF(Resultados!$C$9="Moeda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83" s="63" t="str">
        <f>IFERROR(IF(OR(AA$13="",AA$13&gt;$C$4),"",_xll.ECONOMATICA($C$2,$B83,AA$12,AA$13,,,IF(Resultados!$C$9="Moeda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83" s="110" t="str">
        <f>IFERROR(IF(OR(AB$13="",AB$13&gt;$C$4),"",_xll.ECONOMATICA($C$2,$B83,AB$12,AB$13,,,IF(Resultados!$C$9="Moeda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83" s="115" t="str">
        <f>IFERROR(IF(OR(AC$13="",AC$13&gt;$C$4),"",_xll.ECONOMATICA($C$2,$B83,AC$12,AC$13,,,IF(Resultados!$C$9="Moeda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83" s="62" t="str">
        <f>IFERROR(IF(OR(AD$13="",AD$13&gt;$C$4),"",_xll.ECONOMATICA($C$2,$B83,AD$12,AD$13,,,IF(Resultados!$C$9="Moeda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83" s="63" t="str">
        <f>IFERROR(IF(OR(AE$13="",AE$13&gt;$C$4),"",_xll.ECONOMATICA($C$2,$B83,AE$12,AE$13,,,IF(Resultados!$C$9="Moeda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83" s="63" t="str">
        <f>IFERROR(IF(OR(AF$13="",AF$13&gt;$C$4),"",_xll.ECONOMATICA($C$2,$B83,AF$12,AF$13,,,IF(Resultados!$C$9="Moeda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83" s="110" t="str">
        <f>IFERROR(IF(OR(AG$13="",AG$13&gt;$C$4),"",_xll.ECONOMATICA($C$2,$B83,AG$12,AG$13,,,IF(Resultados!$C$9="Moeda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83" s="115" t="str">
        <f>IFERROR(IF(OR(AH$13="",AH$13&gt;$C$4),"",_xll.ECONOMATICA($C$2,$B83,AH$12,AH$13,,,IF(Resultados!$C$9="Moeda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83" s="62" t="str">
        <f>IFERROR(IF(OR(AI$13="",AI$13&gt;$C$4),"",_xll.ECONOMATICA($C$2,$B83,AI$12,AI$13,,,IF(Resultados!$C$9="Moeda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83" s="63" t="str">
        <f>IFERROR(IF(OR(AJ$13="",AJ$13&gt;$C$4),"",_xll.ECONOMATICA($C$2,$B83,AJ$12,AJ$13,,,IF(Resultados!$C$9="Moeda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83" s="63" t="str">
        <f>IFERROR(IF(OR(AK$13="",AK$13&gt;$C$4),"",_xll.ECONOMATICA($C$2,$B83,AK$12,AK$13,,,IF(Resultados!$C$9="Moeda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83" s="110" t="str">
        <f>IFERROR(IF(OR(AL$13="",AL$13&gt;$C$4),"",_xll.ECONOMATICA($C$2,$B83,AL$12,AL$13,,,IF(Resultados!$C$9="Moeda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83" s="115" t="str">
        <f>IFERROR(IF(OR(AM$13="",AM$13&gt;$C$4),"",_xll.ECONOMATICA($C$2,$B83,AM$12,AM$13,,,IF(Resultados!$C$9="Moeda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83" s="62" t="str">
        <f>IFERROR(IF(OR(AN$13="",AN$13&gt;$C$4),"",_xll.ECONOMATICA($C$2,$B83,AN$12,AN$13,,,IF(Resultados!$C$9="Moeda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83" s="63" t="str">
        <f>IFERROR(IF(OR(AO$13="",AO$13&gt;$C$4),"",_xll.ECONOMATICA($C$2,$B83,AO$12,AO$13,,,IF(Resultados!$C$9="Moeda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83" s="63" t="str">
        <f>IFERROR(IF(OR(AP$13="",AP$13&gt;$C$4),"",_xll.ECONOMATICA($C$2,$B83,AP$12,AP$13,,,IF(Resultados!$C$9="Moeda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83" s="110" t="str">
        <f>IFERROR(IF(OR(AQ$13="",AQ$13&gt;$C$4),"",_xll.ECONOMATICA($C$2,$B83,AQ$12,AQ$13,,,IF(Resultados!$C$9="Moeda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83" s="115" t="str">
        <f>IFERROR(IF(OR(AR$13="",AR$13&gt;$C$4),"",_xll.ECONOMATICA($C$2,$B83,AR$12,AR$13,,,IF(Resultados!$C$9="Moeda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83" s="62" t="str">
        <f>IFERROR(IF(OR(AS$13="",AS$13&gt;$C$4),"",_xll.ECONOMATICA($C$2,$B83,AS$12,AS$13,,,IF(Resultados!$C$9="Moeda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83" s="63" t="str">
        <f>IFERROR(IF(OR(AT$13="",AT$13&gt;$C$4),"",_xll.ECONOMATICA($C$2,$B83,AT$12,AT$13,,,IF(Resultados!$C$9="Moeda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83" s="63" t="str">
        <f>IFERROR(IF(OR(AU$13="",AU$13&gt;$C$4),"",_xll.ECONOMATICA($C$2,$B83,AU$12,AU$13,,,IF(Resultados!$C$9="Moeda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83" s="110" t="str">
        <f>IFERROR(IF(OR(AV$13="",AV$13&gt;$C$4),"",_xll.ECONOMATICA($C$2,$B83,AV$12,AV$13,,,IF(Resultados!$C$9="Moeda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83" s="115" t="str">
        <f>IFERROR(IF(OR(AW$13="",AW$13&gt;$C$4),"",_xll.ECONOMATICA($C$2,$B83,AW$12,AW$13,,,IF(Resultados!$C$9="Moeda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83" s="62" t="str">
        <f>IFERROR(IF(OR(AX$13="",AX$13&gt;$C$4),"",_xll.ECONOMATICA($C$2,$B83,AX$12,AX$13,,,IF(Resultados!$C$9="Moeda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83" s="63" t="str">
        <f>IFERROR(IF(OR(AY$13="",AY$13&gt;$C$4),"",_xll.ECONOMATICA($C$2,$B83,AY$12,AY$13,,,IF(Resultados!$C$9="Moeda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83" s="63" t="str">
        <f>IFERROR(IF(OR(AZ$13="",AZ$13&gt;$C$4),"",_xll.ECONOMATICA($C$2,$B83,AZ$12,AZ$13,,,IF(Resultados!$C$9="Moeda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83" s="110" t="str">
        <f>IFERROR(IF(OR(BA$13="",BA$13&gt;$C$4),"",_xll.ECONOMATICA($C$2,$B83,BA$12,BA$13,,,IF(Resultados!$C$9="Moeda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83" s="119" t="str">
        <f>IFERROR(IF(OR(BB$13="",BB$13&gt;$C$4),"",_xll.ECONOMATICA($C$2,$B83,BB$12,BB$13,,,IF(Resultados!$C$9="Moeda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83" s="71"/>
    </row>
    <row r="84" spans="2:55" ht="15.6" hidden="1" outlineLevel="1" x14ac:dyDescent="0.3">
      <c r="B84" s="51" t="s">
        <v>263</v>
      </c>
      <c r="C84" s="52" t="s">
        <v>261</v>
      </c>
      <c r="D84" s="53" t="str">
        <f t="shared" si="2"/>
        <v>Milhares</v>
      </c>
      <c r="E84" s="56">
        <f>IFERROR(IF(OR(E$13="",E$13&gt;$C$4),"",_xll.ECONOMATICA($C$2,$B84,E$12,E$13,,,IF(Resultados!$C$9="Moeda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10135000</v>
      </c>
      <c r="F84" s="57">
        <f>IFERROR(IF(OR(F$13="",F$13&gt;$C$4),"",_xll.ECONOMATICA($C$2,$B84,F$12,F$13,,,IF(Resultados!$C$9="Moeda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136000</v>
      </c>
      <c r="G84" s="57">
        <f>IFERROR(IF(OR(G$13="",G$13&gt;$C$4),"",_xll.ECONOMATICA($C$2,$B84,G$12,G$13,,,IF(Resultados!$C$9="Moeda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1222000</v>
      </c>
      <c r="H84" s="111">
        <f>IFERROR(IF(OR(H$13="",H$13&gt;$C$4),"",_xll.ECONOMATICA($C$2,$B84,H$12,H$13,,,IF(Resultados!$C$9="Moeda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-6975000</v>
      </c>
      <c r="I84" s="116">
        <f>IFERROR(IF(OR(I$13="",I$13&gt;$C$4),"",_xll.ECONOMATICA($C$2,$B84,I$12,I$13,,,IF(Resultados!$C$9="Moeda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4518000</v>
      </c>
      <c r="J84" s="56">
        <f>IFERROR(IF(OR(J$13="",J$13&gt;$C$4),"",_xll.ECONOMATICA($C$2,$B84,J$12,J$13,,,IF(Resultados!$C$9="Moeda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3498000</v>
      </c>
      <c r="K84" s="57">
        <f>IFERROR(IF(OR(K$13="",K$13&gt;$C$4),"",_xll.ECONOMATICA($C$2,$B84,K$12,K$13,,,IF(Resultados!$C$9="Moeda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4003000</v>
      </c>
      <c r="L84" s="57">
        <f>IFERROR(IF(OR(L$13="",L$13&gt;$C$4),"",_xll.ECONOMATICA($C$2,$B84,L$12,L$13,,,IF(Resultados!$C$9="Moeda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-1505000</v>
      </c>
      <c r="M84" s="111">
        <f>IFERROR(IF(OR(M$13="",M$13&gt;$C$4),"",_xll.ECONOMATICA($C$2,$B84,M$12,M$13,,,IF(Resultados!$C$9="Moeda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-1454000</v>
      </c>
      <c r="N84" s="116">
        <f>IFERROR(IF(OR(N$13="",N$13&gt;$C$4),"",_xll.ECONOMATICA($C$2,$B84,N$12,N$13,,,IF(Resultados!$C$9="Moeda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4542000</v>
      </c>
      <c r="O84" s="56">
        <f>IFERROR(IF(OR(O$13="",O$13&gt;$C$4),"",_xll.ECONOMATICA($C$2,$B84,O$12,O$13,,,IF(Resultados!$C$9="Moeda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-1657000</v>
      </c>
      <c r="P84" s="57">
        <f>IFERROR(IF(OR(P$13="",P$13&gt;$C$4),"",_xll.ECONOMATICA($C$2,$B84,P$12,P$13,,,IF(Resultados!$C$9="Moeda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-5568000</v>
      </c>
      <c r="Q84" s="57" t="str">
        <f>IFERROR(IF(OR(Q$13="",Q$13&gt;$C$4),"",_xll.ECONOMATICA($C$2,$B84,Q$12,Q$13,,,IF(Resultados!$C$9="Moeda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84" s="111" t="str">
        <f>IFERROR(IF(OR(R$13="",R$13&gt;$C$4),"",_xll.ECONOMATICA($C$2,$B84,R$12,R$13,,,IF(Resultados!$C$9="Moeda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84" s="116" t="str">
        <f>IFERROR(IF(OR(S$13="",S$13&gt;$C$4),"",_xll.ECONOMATICA($C$2,$B84,S$12,S$13,,,IF(Resultados!$C$9="Moeda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84" s="56" t="str">
        <f>IFERROR(IF(OR(T$13="",T$13&gt;$C$4),"",_xll.ECONOMATICA($C$2,$B84,T$12,T$13,,,IF(Resultados!$C$9="Moeda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84" s="57" t="str">
        <f>IFERROR(IF(OR(U$13="",U$13&gt;$C$4),"",_xll.ECONOMATICA($C$2,$B84,U$12,U$13,,,IF(Resultados!$C$9="Moeda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84" s="57" t="str">
        <f>IFERROR(IF(OR(V$13="",V$13&gt;$C$4),"",_xll.ECONOMATICA($C$2,$B84,V$12,V$13,,,IF(Resultados!$C$9="Moeda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84" s="111" t="str">
        <f>IFERROR(IF(OR(W$13="",W$13&gt;$C$4),"",_xll.ECONOMATICA($C$2,$B84,W$12,W$13,,,IF(Resultados!$C$9="Moeda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84" s="116" t="str">
        <f>IFERROR(IF(OR(X$13="",X$13&gt;$C$4),"",_xll.ECONOMATICA($C$2,$B84,X$12,X$13,,,IF(Resultados!$C$9="Moeda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84" s="56" t="str">
        <f>IFERROR(IF(OR(Y$13="",Y$13&gt;$C$4),"",_xll.ECONOMATICA($C$2,$B84,Y$12,Y$13,,,IF(Resultados!$C$9="Moeda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84" s="57" t="str">
        <f>IFERROR(IF(OR(Z$13="",Z$13&gt;$C$4),"",_xll.ECONOMATICA($C$2,$B84,Z$12,Z$13,,,IF(Resultados!$C$9="Moeda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84" s="57" t="str">
        <f>IFERROR(IF(OR(AA$13="",AA$13&gt;$C$4),"",_xll.ECONOMATICA($C$2,$B84,AA$12,AA$13,,,IF(Resultados!$C$9="Moeda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84" s="111" t="str">
        <f>IFERROR(IF(OR(AB$13="",AB$13&gt;$C$4),"",_xll.ECONOMATICA($C$2,$B84,AB$12,AB$13,,,IF(Resultados!$C$9="Moeda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84" s="116" t="str">
        <f>IFERROR(IF(OR(AC$13="",AC$13&gt;$C$4),"",_xll.ECONOMATICA($C$2,$B84,AC$12,AC$13,,,IF(Resultados!$C$9="Moeda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84" s="56" t="str">
        <f>IFERROR(IF(OR(AD$13="",AD$13&gt;$C$4),"",_xll.ECONOMATICA($C$2,$B84,AD$12,AD$13,,,IF(Resultados!$C$9="Moeda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84" s="57" t="str">
        <f>IFERROR(IF(OR(AE$13="",AE$13&gt;$C$4),"",_xll.ECONOMATICA($C$2,$B84,AE$12,AE$13,,,IF(Resultados!$C$9="Moeda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84" s="57" t="str">
        <f>IFERROR(IF(OR(AF$13="",AF$13&gt;$C$4),"",_xll.ECONOMATICA($C$2,$B84,AF$12,AF$13,,,IF(Resultados!$C$9="Moeda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84" s="111" t="str">
        <f>IFERROR(IF(OR(AG$13="",AG$13&gt;$C$4),"",_xll.ECONOMATICA($C$2,$B84,AG$12,AG$13,,,IF(Resultados!$C$9="Moeda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84" s="116" t="str">
        <f>IFERROR(IF(OR(AH$13="",AH$13&gt;$C$4),"",_xll.ECONOMATICA($C$2,$B84,AH$12,AH$13,,,IF(Resultados!$C$9="Moeda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84" s="56" t="str">
        <f>IFERROR(IF(OR(AI$13="",AI$13&gt;$C$4),"",_xll.ECONOMATICA($C$2,$B84,AI$12,AI$13,,,IF(Resultados!$C$9="Moeda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84" s="57" t="str">
        <f>IFERROR(IF(OR(AJ$13="",AJ$13&gt;$C$4),"",_xll.ECONOMATICA($C$2,$B84,AJ$12,AJ$13,,,IF(Resultados!$C$9="Moeda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84" s="57" t="str">
        <f>IFERROR(IF(OR(AK$13="",AK$13&gt;$C$4),"",_xll.ECONOMATICA($C$2,$B84,AK$12,AK$13,,,IF(Resultados!$C$9="Moeda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84" s="111" t="str">
        <f>IFERROR(IF(OR(AL$13="",AL$13&gt;$C$4),"",_xll.ECONOMATICA($C$2,$B84,AL$12,AL$13,,,IF(Resultados!$C$9="Moeda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84" s="116" t="str">
        <f>IFERROR(IF(OR(AM$13="",AM$13&gt;$C$4),"",_xll.ECONOMATICA($C$2,$B84,AM$12,AM$13,,,IF(Resultados!$C$9="Moeda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84" s="56" t="str">
        <f>IFERROR(IF(OR(AN$13="",AN$13&gt;$C$4),"",_xll.ECONOMATICA($C$2,$B84,AN$12,AN$13,,,IF(Resultados!$C$9="Moeda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84" s="57" t="str">
        <f>IFERROR(IF(OR(AO$13="",AO$13&gt;$C$4),"",_xll.ECONOMATICA($C$2,$B84,AO$12,AO$13,,,IF(Resultados!$C$9="Moeda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84" s="57" t="str">
        <f>IFERROR(IF(OR(AP$13="",AP$13&gt;$C$4),"",_xll.ECONOMATICA($C$2,$B84,AP$12,AP$13,,,IF(Resultados!$C$9="Moeda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84" s="111" t="str">
        <f>IFERROR(IF(OR(AQ$13="",AQ$13&gt;$C$4),"",_xll.ECONOMATICA($C$2,$B84,AQ$12,AQ$13,,,IF(Resultados!$C$9="Moeda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84" s="116" t="str">
        <f>IFERROR(IF(OR(AR$13="",AR$13&gt;$C$4),"",_xll.ECONOMATICA($C$2,$B84,AR$12,AR$13,,,IF(Resultados!$C$9="Moeda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84" s="56" t="str">
        <f>IFERROR(IF(OR(AS$13="",AS$13&gt;$C$4),"",_xll.ECONOMATICA($C$2,$B84,AS$12,AS$13,,,IF(Resultados!$C$9="Moeda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84" s="57" t="str">
        <f>IFERROR(IF(OR(AT$13="",AT$13&gt;$C$4),"",_xll.ECONOMATICA($C$2,$B84,AT$12,AT$13,,,IF(Resultados!$C$9="Moeda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84" s="57" t="str">
        <f>IFERROR(IF(OR(AU$13="",AU$13&gt;$C$4),"",_xll.ECONOMATICA($C$2,$B84,AU$12,AU$13,,,IF(Resultados!$C$9="Moeda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84" s="111" t="str">
        <f>IFERROR(IF(OR(AV$13="",AV$13&gt;$C$4),"",_xll.ECONOMATICA($C$2,$B84,AV$12,AV$13,,,IF(Resultados!$C$9="Moeda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84" s="116" t="str">
        <f>IFERROR(IF(OR(AW$13="",AW$13&gt;$C$4),"",_xll.ECONOMATICA($C$2,$B84,AW$12,AW$13,,,IF(Resultados!$C$9="Moeda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84" s="56" t="str">
        <f>IFERROR(IF(OR(AX$13="",AX$13&gt;$C$4),"",_xll.ECONOMATICA($C$2,$B84,AX$12,AX$13,,,IF(Resultados!$C$9="Moeda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84" s="57" t="str">
        <f>IFERROR(IF(OR(AY$13="",AY$13&gt;$C$4),"",_xll.ECONOMATICA($C$2,$B84,AY$12,AY$13,,,IF(Resultados!$C$9="Moeda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84" s="57" t="str">
        <f>IFERROR(IF(OR(AZ$13="",AZ$13&gt;$C$4),"",_xll.ECONOMATICA($C$2,$B84,AZ$12,AZ$13,,,IF(Resultados!$C$9="Moeda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84" s="111" t="str">
        <f>IFERROR(IF(OR(BA$13="",BA$13&gt;$C$4),"",_xll.ECONOMATICA($C$2,$B84,BA$12,BA$13,,,IF(Resultados!$C$9="Moeda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84" s="120" t="str">
        <f>IFERROR(IF(OR(BB$13="",BB$13&gt;$C$4),"",_xll.ECONOMATICA($C$2,$B84,BB$12,BB$13,,,IF(Resultados!$C$9="Moeda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84" s="71"/>
    </row>
    <row r="85" spans="2:55" ht="15.6" hidden="1" outlineLevel="1" x14ac:dyDescent="0.3">
      <c r="B85" s="59" t="s">
        <v>311</v>
      </c>
      <c r="C85" s="60" t="s">
        <v>308</v>
      </c>
      <c r="D85" s="61" t="str">
        <f t="shared" si="2"/>
        <v>Milhares</v>
      </c>
      <c r="E85" s="62" t="str">
        <f>IFERROR(IF(OR(E$13="",E$13&gt;$C$4),"",_xll.ECONOMATICA($C$2,$B85,E$12,E$13,,,IF(Resultados!$C$9="Moeda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F85" s="63" t="str">
        <f>IFERROR(IF(OR(F$13="",F$13&gt;$C$4),"",_xll.ECONOMATICA($C$2,$B85,F$12,F$13,,,IF(Resultados!$C$9="Moeda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G85" s="63" t="str">
        <f>IFERROR(IF(OR(G$13="",G$13&gt;$C$4),"",_xll.ECONOMATICA($C$2,$B85,G$12,G$13,,,IF(Resultados!$C$9="Moeda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H85" s="110" t="str">
        <f>IFERROR(IF(OR(H$13="",H$13&gt;$C$4),"",_xll.ECONOMATICA($C$2,$B85,H$12,H$13,,,IF(Resultados!$C$9="Moeda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I85" s="115" t="str">
        <f>IFERROR(IF(OR(I$13="",I$13&gt;$C$4),"",_xll.ECONOMATICA($C$2,$B85,I$12,I$13,,,IF(Resultados!$C$9="Moeda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J85" s="62" t="str">
        <f>IFERROR(IF(OR(J$13="",J$13&gt;$C$4),"",_xll.ECONOMATICA($C$2,$B85,J$12,J$13,,,IF(Resultados!$C$9="Moeda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K85" s="63" t="str">
        <f>IFERROR(IF(OR(K$13="",K$13&gt;$C$4),"",_xll.ECONOMATICA($C$2,$B85,K$12,K$13,,,IF(Resultados!$C$9="Moeda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L85" s="63" t="str">
        <f>IFERROR(IF(OR(L$13="",L$13&gt;$C$4),"",_xll.ECONOMATICA($C$2,$B85,L$12,L$13,,,IF(Resultados!$C$9="Moeda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M85" s="110" t="str">
        <f>IFERROR(IF(OR(M$13="",M$13&gt;$C$4),"",_xll.ECONOMATICA($C$2,$B85,M$12,M$13,,,IF(Resultados!$C$9="Moeda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N85" s="115" t="str">
        <f>IFERROR(IF(OR(N$13="",N$13&gt;$C$4),"",_xll.ECONOMATICA($C$2,$B85,N$12,N$13,,,IF(Resultados!$C$9="Moeda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O85" s="62" t="str">
        <f>IFERROR(IF(OR(O$13="",O$13&gt;$C$4),"",_xll.ECONOMATICA($C$2,$B85,O$12,O$13,,,IF(Resultados!$C$9="Moeda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P85" s="63" t="str">
        <f>IFERROR(IF(OR(P$13="",P$13&gt;$C$4),"",_xll.ECONOMATICA($C$2,$B85,P$12,P$13,,,IF(Resultados!$C$9="Moeda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Q85" s="63" t="str">
        <f>IFERROR(IF(OR(Q$13="",Q$13&gt;$C$4),"",_xll.ECONOMATICA($C$2,$B85,Q$12,Q$13,,,IF(Resultados!$C$9="Moeda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85" s="110" t="str">
        <f>IFERROR(IF(OR(R$13="",R$13&gt;$C$4),"",_xll.ECONOMATICA($C$2,$B85,R$12,R$13,,,IF(Resultados!$C$9="Moeda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85" s="115" t="str">
        <f>IFERROR(IF(OR(S$13="",S$13&gt;$C$4),"",_xll.ECONOMATICA($C$2,$B85,S$12,S$13,,,IF(Resultados!$C$9="Moeda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85" s="62" t="str">
        <f>IFERROR(IF(OR(T$13="",T$13&gt;$C$4),"",_xll.ECONOMATICA($C$2,$B85,T$12,T$13,,,IF(Resultados!$C$9="Moeda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85" s="63" t="str">
        <f>IFERROR(IF(OR(U$13="",U$13&gt;$C$4),"",_xll.ECONOMATICA($C$2,$B85,U$12,U$13,,,IF(Resultados!$C$9="Moeda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85" s="63" t="str">
        <f>IFERROR(IF(OR(V$13="",V$13&gt;$C$4),"",_xll.ECONOMATICA($C$2,$B85,V$12,V$13,,,IF(Resultados!$C$9="Moeda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85" s="110" t="str">
        <f>IFERROR(IF(OR(W$13="",W$13&gt;$C$4),"",_xll.ECONOMATICA($C$2,$B85,W$12,W$13,,,IF(Resultados!$C$9="Moeda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85" s="115" t="str">
        <f>IFERROR(IF(OR(X$13="",X$13&gt;$C$4),"",_xll.ECONOMATICA($C$2,$B85,X$12,X$13,,,IF(Resultados!$C$9="Moeda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85" s="62" t="str">
        <f>IFERROR(IF(OR(Y$13="",Y$13&gt;$C$4),"",_xll.ECONOMATICA($C$2,$B85,Y$12,Y$13,,,IF(Resultados!$C$9="Moeda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85" s="63" t="str">
        <f>IFERROR(IF(OR(Z$13="",Z$13&gt;$C$4),"",_xll.ECONOMATICA($C$2,$B85,Z$12,Z$13,,,IF(Resultados!$C$9="Moeda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85" s="63" t="str">
        <f>IFERROR(IF(OR(AA$13="",AA$13&gt;$C$4),"",_xll.ECONOMATICA($C$2,$B85,AA$12,AA$13,,,IF(Resultados!$C$9="Moeda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85" s="110" t="str">
        <f>IFERROR(IF(OR(AB$13="",AB$13&gt;$C$4),"",_xll.ECONOMATICA($C$2,$B85,AB$12,AB$13,,,IF(Resultados!$C$9="Moeda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85" s="115" t="str">
        <f>IFERROR(IF(OR(AC$13="",AC$13&gt;$C$4),"",_xll.ECONOMATICA($C$2,$B85,AC$12,AC$13,,,IF(Resultados!$C$9="Moeda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85" s="62" t="str">
        <f>IFERROR(IF(OR(AD$13="",AD$13&gt;$C$4),"",_xll.ECONOMATICA($C$2,$B85,AD$12,AD$13,,,IF(Resultados!$C$9="Moeda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85" s="63" t="str">
        <f>IFERROR(IF(OR(AE$13="",AE$13&gt;$C$4),"",_xll.ECONOMATICA($C$2,$B85,AE$12,AE$13,,,IF(Resultados!$C$9="Moeda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85" s="63" t="str">
        <f>IFERROR(IF(OR(AF$13="",AF$13&gt;$C$4),"",_xll.ECONOMATICA($C$2,$B85,AF$12,AF$13,,,IF(Resultados!$C$9="Moeda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85" s="110" t="str">
        <f>IFERROR(IF(OR(AG$13="",AG$13&gt;$C$4),"",_xll.ECONOMATICA($C$2,$B85,AG$12,AG$13,,,IF(Resultados!$C$9="Moeda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85" s="115" t="str">
        <f>IFERROR(IF(OR(AH$13="",AH$13&gt;$C$4),"",_xll.ECONOMATICA($C$2,$B85,AH$12,AH$13,,,IF(Resultados!$C$9="Moeda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85" s="62" t="str">
        <f>IFERROR(IF(OR(AI$13="",AI$13&gt;$C$4),"",_xll.ECONOMATICA($C$2,$B85,AI$12,AI$13,,,IF(Resultados!$C$9="Moeda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85" s="63" t="str">
        <f>IFERROR(IF(OR(AJ$13="",AJ$13&gt;$C$4),"",_xll.ECONOMATICA($C$2,$B85,AJ$12,AJ$13,,,IF(Resultados!$C$9="Moeda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85" s="63" t="str">
        <f>IFERROR(IF(OR(AK$13="",AK$13&gt;$C$4),"",_xll.ECONOMATICA($C$2,$B85,AK$12,AK$13,,,IF(Resultados!$C$9="Moeda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85" s="110" t="str">
        <f>IFERROR(IF(OR(AL$13="",AL$13&gt;$C$4),"",_xll.ECONOMATICA($C$2,$B85,AL$12,AL$13,,,IF(Resultados!$C$9="Moeda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85" s="115" t="str">
        <f>IFERROR(IF(OR(AM$13="",AM$13&gt;$C$4),"",_xll.ECONOMATICA($C$2,$B85,AM$12,AM$13,,,IF(Resultados!$C$9="Moeda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85" s="62" t="str">
        <f>IFERROR(IF(OR(AN$13="",AN$13&gt;$C$4),"",_xll.ECONOMATICA($C$2,$B85,AN$12,AN$13,,,IF(Resultados!$C$9="Moeda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85" s="63" t="str">
        <f>IFERROR(IF(OR(AO$13="",AO$13&gt;$C$4),"",_xll.ECONOMATICA($C$2,$B85,AO$12,AO$13,,,IF(Resultados!$C$9="Moeda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85" s="63" t="str">
        <f>IFERROR(IF(OR(AP$13="",AP$13&gt;$C$4),"",_xll.ECONOMATICA($C$2,$B85,AP$12,AP$13,,,IF(Resultados!$C$9="Moeda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85" s="110" t="str">
        <f>IFERROR(IF(OR(AQ$13="",AQ$13&gt;$C$4),"",_xll.ECONOMATICA($C$2,$B85,AQ$12,AQ$13,,,IF(Resultados!$C$9="Moeda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85" s="115" t="str">
        <f>IFERROR(IF(OR(AR$13="",AR$13&gt;$C$4),"",_xll.ECONOMATICA($C$2,$B85,AR$12,AR$13,,,IF(Resultados!$C$9="Moeda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85" s="62" t="str">
        <f>IFERROR(IF(OR(AS$13="",AS$13&gt;$C$4),"",_xll.ECONOMATICA($C$2,$B85,AS$12,AS$13,,,IF(Resultados!$C$9="Moeda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85" s="63" t="str">
        <f>IFERROR(IF(OR(AT$13="",AT$13&gt;$C$4),"",_xll.ECONOMATICA($C$2,$B85,AT$12,AT$13,,,IF(Resultados!$C$9="Moeda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85" s="63" t="str">
        <f>IFERROR(IF(OR(AU$13="",AU$13&gt;$C$4),"",_xll.ECONOMATICA($C$2,$B85,AU$12,AU$13,,,IF(Resultados!$C$9="Moeda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85" s="110" t="str">
        <f>IFERROR(IF(OR(AV$13="",AV$13&gt;$C$4),"",_xll.ECONOMATICA($C$2,$B85,AV$12,AV$13,,,IF(Resultados!$C$9="Moeda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85" s="115" t="str">
        <f>IFERROR(IF(OR(AW$13="",AW$13&gt;$C$4),"",_xll.ECONOMATICA($C$2,$B85,AW$12,AW$13,,,IF(Resultados!$C$9="Moeda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85" s="62" t="str">
        <f>IFERROR(IF(OR(AX$13="",AX$13&gt;$C$4),"",_xll.ECONOMATICA($C$2,$B85,AX$12,AX$13,,,IF(Resultados!$C$9="Moeda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85" s="63" t="str">
        <f>IFERROR(IF(OR(AY$13="",AY$13&gt;$C$4),"",_xll.ECONOMATICA($C$2,$B85,AY$12,AY$13,,,IF(Resultados!$C$9="Moeda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85" s="63" t="str">
        <f>IFERROR(IF(OR(AZ$13="",AZ$13&gt;$C$4),"",_xll.ECONOMATICA($C$2,$B85,AZ$12,AZ$13,,,IF(Resultados!$C$9="Moeda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85" s="110" t="str">
        <f>IFERROR(IF(OR(BA$13="",BA$13&gt;$C$4),"",_xll.ECONOMATICA($C$2,$B85,BA$12,BA$13,,,IF(Resultados!$C$9="Moeda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85" s="119" t="str">
        <f>IFERROR(IF(OR(BB$13="",BB$13&gt;$C$4),"",_xll.ECONOMATICA($C$2,$B85,BB$12,BB$13,,,IF(Resultados!$C$9="Moeda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85" s="71"/>
    </row>
    <row r="86" spans="2:55" ht="15.6" hidden="1" outlineLevel="1" x14ac:dyDescent="0.3">
      <c r="B86" s="51" t="s">
        <v>312</v>
      </c>
      <c r="C86" s="52" t="s">
        <v>309</v>
      </c>
      <c r="D86" s="53" t="str">
        <f t="shared" si="2"/>
        <v>Milhares</v>
      </c>
      <c r="E86" s="56" t="str">
        <f>IFERROR(IF(OR(E$13="",E$13&gt;$C$4),"",_xll.ECONOMATICA($C$2,$B86,E$12,E$13,,,IF(Resultados!$C$9="Moeda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F86" s="57" t="str">
        <f>IFERROR(IF(OR(F$13="",F$13&gt;$C$4),"",_xll.ECONOMATICA($C$2,$B86,F$12,F$13,,,IF(Resultados!$C$9="Moeda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G86" s="57" t="str">
        <f>IFERROR(IF(OR(G$13="",G$13&gt;$C$4),"",_xll.ECONOMATICA($C$2,$B86,G$12,G$13,,,IF(Resultados!$C$9="Moeda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H86" s="111" t="str">
        <f>IFERROR(IF(OR(H$13="",H$13&gt;$C$4),"",_xll.ECONOMATICA($C$2,$B86,H$12,H$13,,,IF(Resultados!$C$9="Moeda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I86" s="116" t="str">
        <f>IFERROR(IF(OR(I$13="",I$13&gt;$C$4),"",_xll.ECONOMATICA($C$2,$B86,I$12,I$13,,,IF(Resultados!$C$9="Moeda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J86" s="56" t="str">
        <f>IFERROR(IF(OR(J$13="",J$13&gt;$C$4),"",_xll.ECONOMATICA($C$2,$B86,J$12,J$13,,,IF(Resultados!$C$9="Moeda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K86" s="57" t="str">
        <f>IFERROR(IF(OR(K$13="",K$13&gt;$C$4),"",_xll.ECONOMATICA($C$2,$B86,K$12,K$13,,,IF(Resultados!$C$9="Moeda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L86" s="57" t="str">
        <f>IFERROR(IF(OR(L$13="",L$13&gt;$C$4),"",_xll.ECONOMATICA($C$2,$B86,L$12,L$13,,,IF(Resultados!$C$9="Moeda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M86" s="111" t="str">
        <f>IFERROR(IF(OR(M$13="",M$13&gt;$C$4),"",_xll.ECONOMATICA($C$2,$B86,M$12,M$13,,,IF(Resultados!$C$9="Moeda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N86" s="116" t="str">
        <f>IFERROR(IF(OR(N$13="",N$13&gt;$C$4),"",_xll.ECONOMATICA($C$2,$B86,N$12,N$13,,,IF(Resultados!$C$9="Moeda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O86" s="56" t="str">
        <f>IFERROR(IF(OR(O$13="",O$13&gt;$C$4),"",_xll.ECONOMATICA($C$2,$B86,O$12,O$13,,,IF(Resultados!$C$9="Moeda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P86" s="57" t="str">
        <f>IFERROR(IF(OR(P$13="",P$13&gt;$C$4),"",_xll.ECONOMATICA($C$2,$B86,P$12,P$13,,,IF(Resultados!$C$9="Moeda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Q86" s="57" t="str">
        <f>IFERROR(IF(OR(Q$13="",Q$13&gt;$C$4),"",_xll.ECONOMATICA($C$2,$B86,Q$12,Q$13,,,IF(Resultados!$C$9="Moeda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86" s="111" t="str">
        <f>IFERROR(IF(OR(R$13="",R$13&gt;$C$4),"",_xll.ECONOMATICA($C$2,$B86,R$12,R$13,,,IF(Resultados!$C$9="Moeda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86" s="116" t="str">
        <f>IFERROR(IF(OR(S$13="",S$13&gt;$C$4),"",_xll.ECONOMATICA($C$2,$B86,S$12,S$13,,,IF(Resultados!$C$9="Moeda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86" s="56" t="str">
        <f>IFERROR(IF(OR(T$13="",T$13&gt;$C$4),"",_xll.ECONOMATICA($C$2,$B86,T$12,T$13,,,IF(Resultados!$C$9="Moeda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86" s="57" t="str">
        <f>IFERROR(IF(OR(U$13="",U$13&gt;$C$4),"",_xll.ECONOMATICA($C$2,$B86,U$12,U$13,,,IF(Resultados!$C$9="Moeda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86" s="57" t="str">
        <f>IFERROR(IF(OR(V$13="",V$13&gt;$C$4),"",_xll.ECONOMATICA($C$2,$B86,V$12,V$13,,,IF(Resultados!$C$9="Moeda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86" s="111" t="str">
        <f>IFERROR(IF(OR(W$13="",W$13&gt;$C$4),"",_xll.ECONOMATICA($C$2,$B86,W$12,W$13,,,IF(Resultados!$C$9="Moeda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86" s="116" t="str">
        <f>IFERROR(IF(OR(X$13="",X$13&gt;$C$4),"",_xll.ECONOMATICA($C$2,$B86,X$12,X$13,,,IF(Resultados!$C$9="Moeda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86" s="56" t="str">
        <f>IFERROR(IF(OR(Y$13="",Y$13&gt;$C$4),"",_xll.ECONOMATICA($C$2,$B86,Y$12,Y$13,,,IF(Resultados!$C$9="Moeda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86" s="57" t="str">
        <f>IFERROR(IF(OR(Z$13="",Z$13&gt;$C$4),"",_xll.ECONOMATICA($C$2,$B86,Z$12,Z$13,,,IF(Resultados!$C$9="Moeda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86" s="57" t="str">
        <f>IFERROR(IF(OR(AA$13="",AA$13&gt;$C$4),"",_xll.ECONOMATICA($C$2,$B86,AA$12,AA$13,,,IF(Resultados!$C$9="Moeda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86" s="111" t="str">
        <f>IFERROR(IF(OR(AB$13="",AB$13&gt;$C$4),"",_xll.ECONOMATICA($C$2,$B86,AB$12,AB$13,,,IF(Resultados!$C$9="Moeda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86" s="116" t="str">
        <f>IFERROR(IF(OR(AC$13="",AC$13&gt;$C$4),"",_xll.ECONOMATICA($C$2,$B86,AC$12,AC$13,,,IF(Resultados!$C$9="Moeda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86" s="56" t="str">
        <f>IFERROR(IF(OR(AD$13="",AD$13&gt;$C$4),"",_xll.ECONOMATICA($C$2,$B86,AD$12,AD$13,,,IF(Resultados!$C$9="Moeda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86" s="57" t="str">
        <f>IFERROR(IF(OR(AE$13="",AE$13&gt;$C$4),"",_xll.ECONOMATICA($C$2,$B86,AE$12,AE$13,,,IF(Resultados!$C$9="Moeda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86" s="57" t="str">
        <f>IFERROR(IF(OR(AF$13="",AF$13&gt;$C$4),"",_xll.ECONOMATICA($C$2,$B86,AF$12,AF$13,,,IF(Resultados!$C$9="Moeda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86" s="111" t="str">
        <f>IFERROR(IF(OR(AG$13="",AG$13&gt;$C$4),"",_xll.ECONOMATICA($C$2,$B86,AG$12,AG$13,,,IF(Resultados!$C$9="Moeda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86" s="116" t="str">
        <f>IFERROR(IF(OR(AH$13="",AH$13&gt;$C$4),"",_xll.ECONOMATICA($C$2,$B86,AH$12,AH$13,,,IF(Resultados!$C$9="Moeda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86" s="56" t="str">
        <f>IFERROR(IF(OR(AI$13="",AI$13&gt;$C$4),"",_xll.ECONOMATICA($C$2,$B86,AI$12,AI$13,,,IF(Resultados!$C$9="Moeda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86" s="57" t="str">
        <f>IFERROR(IF(OR(AJ$13="",AJ$13&gt;$C$4),"",_xll.ECONOMATICA($C$2,$B86,AJ$12,AJ$13,,,IF(Resultados!$C$9="Moeda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86" s="57" t="str">
        <f>IFERROR(IF(OR(AK$13="",AK$13&gt;$C$4),"",_xll.ECONOMATICA($C$2,$B86,AK$12,AK$13,,,IF(Resultados!$C$9="Moeda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86" s="111" t="str">
        <f>IFERROR(IF(OR(AL$13="",AL$13&gt;$C$4),"",_xll.ECONOMATICA($C$2,$B86,AL$12,AL$13,,,IF(Resultados!$C$9="Moeda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86" s="116" t="str">
        <f>IFERROR(IF(OR(AM$13="",AM$13&gt;$C$4),"",_xll.ECONOMATICA($C$2,$B86,AM$12,AM$13,,,IF(Resultados!$C$9="Moeda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86" s="56" t="str">
        <f>IFERROR(IF(OR(AN$13="",AN$13&gt;$C$4),"",_xll.ECONOMATICA($C$2,$B86,AN$12,AN$13,,,IF(Resultados!$C$9="Moeda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86" s="57" t="str">
        <f>IFERROR(IF(OR(AO$13="",AO$13&gt;$C$4),"",_xll.ECONOMATICA($C$2,$B86,AO$12,AO$13,,,IF(Resultados!$C$9="Moeda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86" s="57" t="str">
        <f>IFERROR(IF(OR(AP$13="",AP$13&gt;$C$4),"",_xll.ECONOMATICA($C$2,$B86,AP$12,AP$13,,,IF(Resultados!$C$9="Moeda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86" s="111" t="str">
        <f>IFERROR(IF(OR(AQ$13="",AQ$13&gt;$C$4),"",_xll.ECONOMATICA($C$2,$B86,AQ$12,AQ$13,,,IF(Resultados!$C$9="Moeda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86" s="116" t="str">
        <f>IFERROR(IF(OR(AR$13="",AR$13&gt;$C$4),"",_xll.ECONOMATICA($C$2,$B86,AR$12,AR$13,,,IF(Resultados!$C$9="Moeda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86" s="56" t="str">
        <f>IFERROR(IF(OR(AS$13="",AS$13&gt;$C$4),"",_xll.ECONOMATICA($C$2,$B86,AS$12,AS$13,,,IF(Resultados!$C$9="Moeda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86" s="57" t="str">
        <f>IFERROR(IF(OR(AT$13="",AT$13&gt;$C$4),"",_xll.ECONOMATICA($C$2,$B86,AT$12,AT$13,,,IF(Resultados!$C$9="Moeda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86" s="57" t="str">
        <f>IFERROR(IF(OR(AU$13="",AU$13&gt;$C$4),"",_xll.ECONOMATICA($C$2,$B86,AU$12,AU$13,,,IF(Resultados!$C$9="Moeda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86" s="111" t="str">
        <f>IFERROR(IF(OR(AV$13="",AV$13&gt;$C$4),"",_xll.ECONOMATICA($C$2,$B86,AV$12,AV$13,,,IF(Resultados!$C$9="Moeda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86" s="116" t="str">
        <f>IFERROR(IF(OR(AW$13="",AW$13&gt;$C$4),"",_xll.ECONOMATICA($C$2,$B86,AW$12,AW$13,,,IF(Resultados!$C$9="Moeda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86" s="56" t="str">
        <f>IFERROR(IF(OR(AX$13="",AX$13&gt;$C$4),"",_xll.ECONOMATICA($C$2,$B86,AX$12,AX$13,,,IF(Resultados!$C$9="Moeda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86" s="57" t="str">
        <f>IFERROR(IF(OR(AY$13="",AY$13&gt;$C$4),"",_xll.ECONOMATICA($C$2,$B86,AY$12,AY$13,,,IF(Resultados!$C$9="Moeda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86" s="57" t="str">
        <f>IFERROR(IF(OR(AZ$13="",AZ$13&gt;$C$4),"",_xll.ECONOMATICA($C$2,$B86,AZ$12,AZ$13,,,IF(Resultados!$C$9="Moeda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86" s="111" t="str">
        <f>IFERROR(IF(OR(BA$13="",BA$13&gt;$C$4),"",_xll.ECONOMATICA($C$2,$B86,BA$12,BA$13,,,IF(Resultados!$C$9="Moeda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86" s="120" t="str">
        <f>IFERROR(IF(OR(BB$13="",BB$13&gt;$C$4),"",_xll.ECONOMATICA($C$2,$B86,BB$12,BB$13,,,IF(Resultados!$C$9="Moeda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86" s="71"/>
    </row>
    <row r="87" spans="2:55" ht="15.6" hidden="1" outlineLevel="1" x14ac:dyDescent="0.3">
      <c r="B87" s="59" t="s">
        <v>313</v>
      </c>
      <c r="C87" s="60" t="s">
        <v>310</v>
      </c>
      <c r="D87" s="61" t="str">
        <f t="shared" si="2"/>
        <v>Milhares</v>
      </c>
      <c r="E87" s="62" t="str">
        <f>IFERROR(IF(OR(E$13="",E$13&gt;$C$4),"",_xll.ECONOMATICA($C$2,$B87,E$12,E$13,,,IF(Resultados!$C$9="Moeda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F87" s="63" t="str">
        <f>IFERROR(IF(OR(F$13="",F$13&gt;$C$4),"",_xll.ECONOMATICA($C$2,$B87,F$12,F$13,,,IF(Resultados!$C$9="Moeda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G87" s="63" t="str">
        <f>IFERROR(IF(OR(G$13="",G$13&gt;$C$4),"",_xll.ECONOMATICA($C$2,$B87,G$12,G$13,,,IF(Resultados!$C$9="Moeda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H87" s="110" t="str">
        <f>IFERROR(IF(OR(H$13="",H$13&gt;$C$4),"",_xll.ECONOMATICA($C$2,$B87,H$12,H$13,,,IF(Resultados!$C$9="Moeda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I87" s="115" t="str">
        <f>IFERROR(IF(OR(I$13="",I$13&gt;$C$4),"",_xll.ECONOMATICA($C$2,$B87,I$12,I$13,,,IF(Resultados!$C$9="Moeda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J87" s="62" t="str">
        <f>IFERROR(IF(OR(J$13="",J$13&gt;$C$4),"",_xll.ECONOMATICA($C$2,$B87,J$12,J$13,,,IF(Resultados!$C$9="Moeda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K87" s="63" t="str">
        <f>IFERROR(IF(OR(K$13="",K$13&gt;$C$4),"",_xll.ECONOMATICA($C$2,$B87,K$12,K$13,,,IF(Resultados!$C$9="Moeda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L87" s="63" t="str">
        <f>IFERROR(IF(OR(L$13="",L$13&gt;$C$4),"",_xll.ECONOMATICA($C$2,$B87,L$12,L$13,,,IF(Resultados!$C$9="Moeda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M87" s="110" t="str">
        <f>IFERROR(IF(OR(M$13="",M$13&gt;$C$4),"",_xll.ECONOMATICA($C$2,$B87,M$12,M$13,,,IF(Resultados!$C$9="Moeda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N87" s="115" t="str">
        <f>IFERROR(IF(OR(N$13="",N$13&gt;$C$4),"",_xll.ECONOMATICA($C$2,$B87,N$12,N$13,,,IF(Resultados!$C$9="Moeda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O87" s="62" t="str">
        <f>IFERROR(IF(OR(O$13="",O$13&gt;$C$4),"",_xll.ECONOMATICA($C$2,$B87,O$12,O$13,,,IF(Resultados!$C$9="Moeda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P87" s="63" t="str">
        <f>IFERROR(IF(OR(P$13="",P$13&gt;$C$4),"",_xll.ECONOMATICA($C$2,$B87,P$12,P$13,,,IF(Resultados!$C$9="Moeda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Q87" s="63" t="str">
        <f>IFERROR(IF(OR(Q$13="",Q$13&gt;$C$4),"",_xll.ECONOMATICA($C$2,$B87,Q$12,Q$13,,,IF(Resultados!$C$9="Moeda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87" s="110" t="str">
        <f>IFERROR(IF(OR(R$13="",R$13&gt;$C$4),"",_xll.ECONOMATICA($C$2,$B87,R$12,R$13,,,IF(Resultados!$C$9="Moeda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87" s="115" t="str">
        <f>IFERROR(IF(OR(S$13="",S$13&gt;$C$4),"",_xll.ECONOMATICA($C$2,$B87,S$12,S$13,,,IF(Resultados!$C$9="Moeda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87" s="62" t="str">
        <f>IFERROR(IF(OR(T$13="",T$13&gt;$C$4),"",_xll.ECONOMATICA($C$2,$B87,T$12,T$13,,,IF(Resultados!$C$9="Moeda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87" s="63" t="str">
        <f>IFERROR(IF(OR(U$13="",U$13&gt;$C$4),"",_xll.ECONOMATICA($C$2,$B87,U$12,U$13,,,IF(Resultados!$C$9="Moeda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87" s="63" t="str">
        <f>IFERROR(IF(OR(V$13="",V$13&gt;$C$4),"",_xll.ECONOMATICA($C$2,$B87,V$12,V$13,,,IF(Resultados!$C$9="Moeda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87" s="110" t="str">
        <f>IFERROR(IF(OR(W$13="",W$13&gt;$C$4),"",_xll.ECONOMATICA($C$2,$B87,W$12,W$13,,,IF(Resultados!$C$9="Moeda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87" s="115" t="str">
        <f>IFERROR(IF(OR(X$13="",X$13&gt;$C$4),"",_xll.ECONOMATICA($C$2,$B87,X$12,X$13,,,IF(Resultados!$C$9="Moeda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87" s="62" t="str">
        <f>IFERROR(IF(OR(Y$13="",Y$13&gt;$C$4),"",_xll.ECONOMATICA($C$2,$B87,Y$12,Y$13,,,IF(Resultados!$C$9="Moeda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87" s="63" t="str">
        <f>IFERROR(IF(OR(Z$13="",Z$13&gt;$C$4),"",_xll.ECONOMATICA($C$2,$B87,Z$12,Z$13,,,IF(Resultados!$C$9="Moeda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87" s="63" t="str">
        <f>IFERROR(IF(OR(AA$13="",AA$13&gt;$C$4),"",_xll.ECONOMATICA($C$2,$B87,AA$12,AA$13,,,IF(Resultados!$C$9="Moeda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87" s="110" t="str">
        <f>IFERROR(IF(OR(AB$13="",AB$13&gt;$C$4),"",_xll.ECONOMATICA($C$2,$B87,AB$12,AB$13,,,IF(Resultados!$C$9="Moeda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87" s="115" t="str">
        <f>IFERROR(IF(OR(AC$13="",AC$13&gt;$C$4),"",_xll.ECONOMATICA($C$2,$B87,AC$12,AC$13,,,IF(Resultados!$C$9="Moeda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87" s="62" t="str">
        <f>IFERROR(IF(OR(AD$13="",AD$13&gt;$C$4),"",_xll.ECONOMATICA($C$2,$B87,AD$12,AD$13,,,IF(Resultados!$C$9="Moeda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87" s="63" t="str">
        <f>IFERROR(IF(OR(AE$13="",AE$13&gt;$C$4),"",_xll.ECONOMATICA($C$2,$B87,AE$12,AE$13,,,IF(Resultados!$C$9="Moeda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87" s="63" t="str">
        <f>IFERROR(IF(OR(AF$13="",AF$13&gt;$C$4),"",_xll.ECONOMATICA($C$2,$B87,AF$12,AF$13,,,IF(Resultados!$C$9="Moeda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87" s="110" t="str">
        <f>IFERROR(IF(OR(AG$13="",AG$13&gt;$C$4),"",_xll.ECONOMATICA($C$2,$B87,AG$12,AG$13,,,IF(Resultados!$C$9="Moeda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87" s="115" t="str">
        <f>IFERROR(IF(OR(AH$13="",AH$13&gt;$C$4),"",_xll.ECONOMATICA($C$2,$B87,AH$12,AH$13,,,IF(Resultados!$C$9="Moeda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87" s="62" t="str">
        <f>IFERROR(IF(OR(AI$13="",AI$13&gt;$C$4),"",_xll.ECONOMATICA($C$2,$B87,AI$12,AI$13,,,IF(Resultados!$C$9="Moeda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87" s="63" t="str">
        <f>IFERROR(IF(OR(AJ$13="",AJ$13&gt;$C$4),"",_xll.ECONOMATICA($C$2,$B87,AJ$12,AJ$13,,,IF(Resultados!$C$9="Moeda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87" s="63" t="str">
        <f>IFERROR(IF(OR(AK$13="",AK$13&gt;$C$4),"",_xll.ECONOMATICA($C$2,$B87,AK$12,AK$13,,,IF(Resultados!$C$9="Moeda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87" s="110" t="str">
        <f>IFERROR(IF(OR(AL$13="",AL$13&gt;$C$4),"",_xll.ECONOMATICA($C$2,$B87,AL$12,AL$13,,,IF(Resultados!$C$9="Moeda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87" s="115" t="str">
        <f>IFERROR(IF(OR(AM$13="",AM$13&gt;$C$4),"",_xll.ECONOMATICA($C$2,$B87,AM$12,AM$13,,,IF(Resultados!$C$9="Moeda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87" s="62" t="str">
        <f>IFERROR(IF(OR(AN$13="",AN$13&gt;$C$4),"",_xll.ECONOMATICA($C$2,$B87,AN$12,AN$13,,,IF(Resultados!$C$9="Moeda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87" s="63" t="str">
        <f>IFERROR(IF(OR(AO$13="",AO$13&gt;$C$4),"",_xll.ECONOMATICA($C$2,$B87,AO$12,AO$13,,,IF(Resultados!$C$9="Moeda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87" s="63" t="str">
        <f>IFERROR(IF(OR(AP$13="",AP$13&gt;$C$4),"",_xll.ECONOMATICA($C$2,$B87,AP$12,AP$13,,,IF(Resultados!$C$9="Moeda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87" s="110" t="str">
        <f>IFERROR(IF(OR(AQ$13="",AQ$13&gt;$C$4),"",_xll.ECONOMATICA($C$2,$B87,AQ$12,AQ$13,,,IF(Resultados!$C$9="Moeda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87" s="115" t="str">
        <f>IFERROR(IF(OR(AR$13="",AR$13&gt;$C$4),"",_xll.ECONOMATICA($C$2,$B87,AR$12,AR$13,,,IF(Resultados!$C$9="Moeda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87" s="62" t="str">
        <f>IFERROR(IF(OR(AS$13="",AS$13&gt;$C$4),"",_xll.ECONOMATICA($C$2,$B87,AS$12,AS$13,,,IF(Resultados!$C$9="Moeda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87" s="63" t="str">
        <f>IFERROR(IF(OR(AT$13="",AT$13&gt;$C$4),"",_xll.ECONOMATICA($C$2,$B87,AT$12,AT$13,,,IF(Resultados!$C$9="Moeda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87" s="63" t="str">
        <f>IFERROR(IF(OR(AU$13="",AU$13&gt;$C$4),"",_xll.ECONOMATICA($C$2,$B87,AU$12,AU$13,,,IF(Resultados!$C$9="Moeda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87" s="110" t="str">
        <f>IFERROR(IF(OR(AV$13="",AV$13&gt;$C$4),"",_xll.ECONOMATICA($C$2,$B87,AV$12,AV$13,,,IF(Resultados!$C$9="Moeda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87" s="115" t="str">
        <f>IFERROR(IF(OR(AW$13="",AW$13&gt;$C$4),"",_xll.ECONOMATICA($C$2,$B87,AW$12,AW$13,,,IF(Resultados!$C$9="Moeda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87" s="62" t="str">
        <f>IFERROR(IF(OR(AX$13="",AX$13&gt;$C$4),"",_xll.ECONOMATICA($C$2,$B87,AX$12,AX$13,,,IF(Resultados!$C$9="Moeda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87" s="63" t="str">
        <f>IFERROR(IF(OR(AY$13="",AY$13&gt;$C$4),"",_xll.ECONOMATICA($C$2,$B87,AY$12,AY$13,,,IF(Resultados!$C$9="Moeda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87" s="63" t="str">
        <f>IFERROR(IF(OR(AZ$13="",AZ$13&gt;$C$4),"",_xll.ECONOMATICA($C$2,$B87,AZ$12,AZ$13,,,IF(Resultados!$C$9="Moeda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87" s="110" t="str">
        <f>IFERROR(IF(OR(BA$13="",BA$13&gt;$C$4),"",_xll.ECONOMATICA($C$2,$B87,BA$12,BA$13,,,IF(Resultados!$C$9="Moeda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87" s="119" t="str">
        <f>IFERROR(IF(OR(BB$13="",BB$13&gt;$C$4),"",_xll.ECONOMATICA($C$2,$B87,BB$12,BB$13,,,IF(Resultados!$C$9="Moeda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87" s="71"/>
    </row>
    <row r="88" spans="2:55" ht="15.6" hidden="1" outlineLevel="1" x14ac:dyDescent="0.3">
      <c r="B88" s="51" t="s">
        <v>86</v>
      </c>
      <c r="C88" s="52" t="s">
        <v>88</v>
      </c>
      <c r="D88" s="53" t="str">
        <f t="shared" si="2"/>
        <v>Milhares</v>
      </c>
      <c r="E88" s="56">
        <f>IFERROR(IF(OR(E$13="",E$13&gt;$C$4),"",_xll.ECONOMATICA($C$2,$B88,E$12,E$13,,,IF(Resultados!$C$9="Moeda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44783000</v>
      </c>
      <c r="F88" s="57">
        <f>IFERROR(IF(OR(F$13="",F$13&gt;$C$4),"",_xll.ECONOMATICA($C$2,$B88,F$12,F$13,,,IF(Resultados!$C$9="Moeda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54484000</v>
      </c>
      <c r="G88" s="57">
        <f>IFERROR(IF(OR(G$13="",G$13&gt;$C$4),"",_xll.ECONOMATICA($C$2,$B88,G$12,G$13,,,IF(Resultados!$C$9="Moeda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46236000</v>
      </c>
      <c r="H88" s="111">
        <f>IFERROR(IF(OR(H$13="",H$13&gt;$C$4),"",_xll.ECONOMATICA($C$2,$B88,H$12,H$13,,,IF(Resultados!$C$9="Moeda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43502000</v>
      </c>
      <c r="I88" s="116">
        <f>IFERROR(IF(OR(I$13="",I$13&gt;$C$4),"",_xll.ECONOMATICA($C$2,$B88,I$12,I$13,,,IF(Resultados!$C$9="Moeda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189005000</v>
      </c>
      <c r="J88" s="56">
        <f>IFERROR(IF(OR(J$13="",J$13&gt;$C$4),"",_xll.ECONOMATICA($C$2,$B88,J$12,J$13,,,IF(Resultados!$C$9="Moeda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38307000</v>
      </c>
      <c r="K88" s="57">
        <f>IFERROR(IF(OR(K$13="",K$13&gt;$C$4),"",_xll.ECONOMATICA($C$2,$B88,K$12,K$13,,,IF(Resultados!$C$9="Moeda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28936000</v>
      </c>
      <c r="L88" s="57">
        <f>IFERROR(IF(OR(L$13="",L$13&gt;$C$4),"",_xll.ECONOMATICA($C$2,$B88,L$12,L$13,,,IF(Resultados!$C$9="Moeda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26760000</v>
      </c>
      <c r="M88" s="111">
        <f>IFERROR(IF(OR(M$13="",M$13&gt;$C$4),"",_xll.ECONOMATICA($C$2,$B88,M$12,M$13,,,IF(Resultados!$C$9="Moeda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31163000</v>
      </c>
      <c r="N88" s="116">
        <f>IFERROR(IF(OR(N$13="",N$13&gt;$C$4),"",_xll.ECONOMATICA($C$2,$B88,N$12,N$13,,,IF(Resultados!$C$9="Moeda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125166000</v>
      </c>
      <c r="O88" s="56">
        <f>IFERROR(IF(OR(O$13="",O$13&gt;$C$4),"",_xll.ECONOMATICA($C$2,$B88,O$12,O$13,,,IF(Resultados!$C$9="Moeda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23810000</v>
      </c>
      <c r="P88" s="57">
        <f>IFERROR(IF(OR(P$13="",P$13&gt;$C$4),"",_xll.ECONOMATICA($C$2,$B88,P$12,P$13,,,IF(Resultados!$C$9="Moeda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-2515000</v>
      </c>
      <c r="Q88" s="57" t="str">
        <f>IFERROR(IF(OR(Q$13="",Q$13&gt;$C$4),"",_xll.ECONOMATICA($C$2,$B88,Q$12,Q$13,,,IF(Resultados!$C$9="Moeda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88" s="111" t="str">
        <f>IFERROR(IF(OR(R$13="",R$13&gt;$C$4),"",_xll.ECONOMATICA($C$2,$B88,R$12,R$13,,,IF(Resultados!$C$9="Moeda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88" s="116" t="str">
        <f>IFERROR(IF(OR(S$13="",S$13&gt;$C$4),"",_xll.ECONOMATICA($C$2,$B88,S$12,S$13,,,IF(Resultados!$C$9="Moeda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88" s="56" t="str">
        <f>IFERROR(IF(OR(T$13="",T$13&gt;$C$4),"",_xll.ECONOMATICA($C$2,$B88,T$12,T$13,,,IF(Resultados!$C$9="Moeda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88" s="57" t="str">
        <f>IFERROR(IF(OR(U$13="",U$13&gt;$C$4),"",_xll.ECONOMATICA($C$2,$B88,U$12,U$13,,,IF(Resultados!$C$9="Moeda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88" s="57" t="str">
        <f>IFERROR(IF(OR(V$13="",V$13&gt;$C$4),"",_xll.ECONOMATICA($C$2,$B88,V$12,V$13,,,IF(Resultados!$C$9="Moeda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88" s="111" t="str">
        <f>IFERROR(IF(OR(W$13="",W$13&gt;$C$4),"",_xll.ECONOMATICA($C$2,$B88,W$12,W$13,,,IF(Resultados!$C$9="Moeda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88" s="116" t="str">
        <f>IFERROR(IF(OR(X$13="",X$13&gt;$C$4),"",_xll.ECONOMATICA($C$2,$B88,X$12,X$13,,,IF(Resultados!$C$9="Moeda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88" s="56" t="str">
        <f>IFERROR(IF(OR(Y$13="",Y$13&gt;$C$4),"",_xll.ECONOMATICA($C$2,$B88,Y$12,Y$13,,,IF(Resultados!$C$9="Moeda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88" s="57" t="str">
        <f>IFERROR(IF(OR(Z$13="",Z$13&gt;$C$4),"",_xll.ECONOMATICA($C$2,$B88,Z$12,Z$13,,,IF(Resultados!$C$9="Moeda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88" s="57" t="str">
        <f>IFERROR(IF(OR(AA$13="",AA$13&gt;$C$4),"",_xll.ECONOMATICA($C$2,$B88,AA$12,AA$13,,,IF(Resultados!$C$9="Moeda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88" s="111" t="str">
        <f>IFERROR(IF(OR(AB$13="",AB$13&gt;$C$4),"",_xll.ECONOMATICA($C$2,$B88,AB$12,AB$13,,,IF(Resultados!$C$9="Moeda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88" s="116" t="str">
        <f>IFERROR(IF(OR(AC$13="",AC$13&gt;$C$4),"",_xll.ECONOMATICA($C$2,$B88,AC$12,AC$13,,,IF(Resultados!$C$9="Moeda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88" s="56" t="str">
        <f>IFERROR(IF(OR(AD$13="",AD$13&gt;$C$4),"",_xll.ECONOMATICA($C$2,$B88,AD$12,AD$13,,,IF(Resultados!$C$9="Moeda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88" s="57" t="str">
        <f>IFERROR(IF(OR(AE$13="",AE$13&gt;$C$4),"",_xll.ECONOMATICA($C$2,$B88,AE$12,AE$13,,,IF(Resultados!$C$9="Moeda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88" s="57" t="str">
        <f>IFERROR(IF(OR(AF$13="",AF$13&gt;$C$4),"",_xll.ECONOMATICA($C$2,$B88,AF$12,AF$13,,,IF(Resultados!$C$9="Moeda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88" s="111" t="str">
        <f>IFERROR(IF(OR(AG$13="",AG$13&gt;$C$4),"",_xll.ECONOMATICA($C$2,$B88,AG$12,AG$13,,,IF(Resultados!$C$9="Moeda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88" s="116" t="str">
        <f>IFERROR(IF(OR(AH$13="",AH$13&gt;$C$4),"",_xll.ECONOMATICA($C$2,$B88,AH$12,AH$13,,,IF(Resultados!$C$9="Moeda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88" s="56" t="str">
        <f>IFERROR(IF(OR(AI$13="",AI$13&gt;$C$4),"",_xll.ECONOMATICA($C$2,$B88,AI$12,AI$13,,,IF(Resultados!$C$9="Moeda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88" s="57" t="str">
        <f>IFERROR(IF(OR(AJ$13="",AJ$13&gt;$C$4),"",_xll.ECONOMATICA($C$2,$B88,AJ$12,AJ$13,,,IF(Resultados!$C$9="Moeda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88" s="57" t="str">
        <f>IFERROR(IF(OR(AK$13="",AK$13&gt;$C$4),"",_xll.ECONOMATICA($C$2,$B88,AK$12,AK$13,,,IF(Resultados!$C$9="Moeda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88" s="111" t="str">
        <f>IFERROR(IF(OR(AL$13="",AL$13&gt;$C$4),"",_xll.ECONOMATICA($C$2,$B88,AL$12,AL$13,,,IF(Resultados!$C$9="Moeda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88" s="116" t="str">
        <f>IFERROR(IF(OR(AM$13="",AM$13&gt;$C$4),"",_xll.ECONOMATICA($C$2,$B88,AM$12,AM$13,,,IF(Resultados!$C$9="Moeda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88" s="56" t="str">
        <f>IFERROR(IF(OR(AN$13="",AN$13&gt;$C$4),"",_xll.ECONOMATICA($C$2,$B88,AN$12,AN$13,,,IF(Resultados!$C$9="Moeda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88" s="57" t="str">
        <f>IFERROR(IF(OR(AO$13="",AO$13&gt;$C$4),"",_xll.ECONOMATICA($C$2,$B88,AO$12,AO$13,,,IF(Resultados!$C$9="Moeda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88" s="57" t="str">
        <f>IFERROR(IF(OR(AP$13="",AP$13&gt;$C$4),"",_xll.ECONOMATICA($C$2,$B88,AP$12,AP$13,,,IF(Resultados!$C$9="Moeda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88" s="111" t="str">
        <f>IFERROR(IF(OR(AQ$13="",AQ$13&gt;$C$4),"",_xll.ECONOMATICA($C$2,$B88,AQ$12,AQ$13,,,IF(Resultados!$C$9="Moeda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88" s="116" t="str">
        <f>IFERROR(IF(OR(AR$13="",AR$13&gt;$C$4),"",_xll.ECONOMATICA($C$2,$B88,AR$12,AR$13,,,IF(Resultados!$C$9="Moeda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88" s="56" t="str">
        <f>IFERROR(IF(OR(AS$13="",AS$13&gt;$C$4),"",_xll.ECONOMATICA($C$2,$B88,AS$12,AS$13,,,IF(Resultados!$C$9="Moeda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88" s="57" t="str">
        <f>IFERROR(IF(OR(AT$13="",AT$13&gt;$C$4),"",_xll.ECONOMATICA($C$2,$B88,AT$12,AT$13,,,IF(Resultados!$C$9="Moeda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88" s="57" t="str">
        <f>IFERROR(IF(OR(AU$13="",AU$13&gt;$C$4),"",_xll.ECONOMATICA($C$2,$B88,AU$12,AU$13,,,IF(Resultados!$C$9="Moeda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88" s="111" t="str">
        <f>IFERROR(IF(OR(AV$13="",AV$13&gt;$C$4),"",_xll.ECONOMATICA($C$2,$B88,AV$12,AV$13,,,IF(Resultados!$C$9="Moeda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88" s="116" t="str">
        <f>IFERROR(IF(OR(AW$13="",AW$13&gt;$C$4),"",_xll.ECONOMATICA($C$2,$B88,AW$12,AW$13,,,IF(Resultados!$C$9="Moeda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88" s="56" t="str">
        <f>IFERROR(IF(OR(AX$13="",AX$13&gt;$C$4),"",_xll.ECONOMATICA($C$2,$B88,AX$12,AX$13,,,IF(Resultados!$C$9="Moeda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88" s="57" t="str">
        <f>IFERROR(IF(OR(AY$13="",AY$13&gt;$C$4),"",_xll.ECONOMATICA($C$2,$B88,AY$12,AY$13,,,IF(Resultados!$C$9="Moeda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88" s="57" t="str">
        <f>IFERROR(IF(OR(AZ$13="",AZ$13&gt;$C$4),"",_xll.ECONOMATICA($C$2,$B88,AZ$12,AZ$13,,,IF(Resultados!$C$9="Moeda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88" s="111" t="str">
        <f>IFERROR(IF(OR(BA$13="",BA$13&gt;$C$4),"",_xll.ECONOMATICA($C$2,$B88,BA$12,BA$13,,,IF(Resultados!$C$9="Moeda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88" s="120" t="str">
        <f>IFERROR(IF(OR(BB$13="",BB$13&gt;$C$4),"",_xll.ECONOMATICA($C$2,$B88,BB$12,BB$13,,,IF(Resultados!$C$9="Moeda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88" s="71"/>
    </row>
    <row r="89" spans="2:55" ht="15.6" hidden="1" outlineLevel="1" x14ac:dyDescent="0.3">
      <c r="B89" s="59" t="s">
        <v>92</v>
      </c>
      <c r="C89" s="60" t="s">
        <v>93</v>
      </c>
      <c r="D89" s="61" t="str">
        <f t="shared" si="2"/>
        <v>Milhares</v>
      </c>
      <c r="E89" s="62">
        <f>IFERROR(IF(OR(E$13="",E$13&gt;$C$4),"",_xll.ECONOMATICA($C$2,$B89,E$12,E$13,,,IF(Resultados!$C$9="Moeda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89" s="63">
        <f>IFERROR(IF(OR(F$13="",F$13&gt;$C$4),"",_xll.ECONOMATICA($C$2,$B89,F$12,F$13,,,IF(Resultados!$C$9="Moeda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89" s="63">
        <f>IFERROR(IF(OR(G$13="",G$13&gt;$C$4),"",_xll.ECONOMATICA($C$2,$B89,G$12,G$13,,,IF(Resultados!$C$9="Moeda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89" s="110">
        <f>IFERROR(IF(OR(H$13="",H$13&gt;$C$4),"",_xll.ECONOMATICA($C$2,$B89,H$12,H$13,,,IF(Resultados!$C$9="Moeda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89" s="115">
        <f>IFERROR(IF(OR(I$13="",I$13&gt;$C$4),"",_xll.ECONOMATICA($C$2,$B89,I$12,I$13,,,IF(Resultados!$C$9="Moeda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89" s="62">
        <f>IFERROR(IF(OR(J$13="",J$13&gt;$C$4),"",_xll.ECONOMATICA($C$2,$B89,J$12,J$13,,,IF(Resultados!$C$9="Moeda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89" s="63">
        <f>IFERROR(IF(OR(K$13="",K$13&gt;$C$4),"",_xll.ECONOMATICA($C$2,$B89,K$12,K$13,,,IF(Resultados!$C$9="Moeda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89" s="63">
        <f>IFERROR(IF(OR(L$13="",L$13&gt;$C$4),"",_xll.ECONOMATICA($C$2,$B89,L$12,L$13,,,IF(Resultados!$C$9="Moeda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89" s="110">
        <f>IFERROR(IF(OR(M$13="",M$13&gt;$C$4),"",_xll.ECONOMATICA($C$2,$B89,M$12,M$13,,,IF(Resultados!$C$9="Moeda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89" s="115">
        <f>IFERROR(IF(OR(N$13="",N$13&gt;$C$4),"",_xll.ECONOMATICA($C$2,$B89,N$12,N$13,,,IF(Resultados!$C$9="Moeda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89" s="62">
        <f>IFERROR(IF(OR(O$13="",O$13&gt;$C$4),"",_xll.ECONOMATICA($C$2,$B89,O$12,O$13,,,IF(Resultados!$C$9="Moeda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89" s="63">
        <f>IFERROR(IF(OR(P$13="",P$13&gt;$C$4),"",_xll.ECONOMATICA($C$2,$B89,P$12,P$13,,,IF(Resultados!$C$9="Moeda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89" s="63" t="str">
        <f>IFERROR(IF(OR(Q$13="",Q$13&gt;$C$4),"",_xll.ECONOMATICA($C$2,$B89,Q$12,Q$13,,,IF(Resultados!$C$9="Moeda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89" s="110" t="str">
        <f>IFERROR(IF(OR(R$13="",R$13&gt;$C$4),"",_xll.ECONOMATICA($C$2,$B89,R$12,R$13,,,IF(Resultados!$C$9="Moeda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89" s="115" t="str">
        <f>IFERROR(IF(OR(S$13="",S$13&gt;$C$4),"",_xll.ECONOMATICA($C$2,$B89,S$12,S$13,,,IF(Resultados!$C$9="Moeda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89" s="62" t="str">
        <f>IFERROR(IF(OR(T$13="",T$13&gt;$C$4),"",_xll.ECONOMATICA($C$2,$B89,T$12,T$13,,,IF(Resultados!$C$9="Moeda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89" s="63" t="str">
        <f>IFERROR(IF(OR(U$13="",U$13&gt;$C$4),"",_xll.ECONOMATICA($C$2,$B89,U$12,U$13,,,IF(Resultados!$C$9="Moeda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89" s="63" t="str">
        <f>IFERROR(IF(OR(V$13="",V$13&gt;$C$4),"",_xll.ECONOMATICA($C$2,$B89,V$12,V$13,,,IF(Resultados!$C$9="Moeda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89" s="110" t="str">
        <f>IFERROR(IF(OR(W$13="",W$13&gt;$C$4),"",_xll.ECONOMATICA($C$2,$B89,W$12,W$13,,,IF(Resultados!$C$9="Moeda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89" s="115" t="str">
        <f>IFERROR(IF(OR(X$13="",X$13&gt;$C$4),"",_xll.ECONOMATICA($C$2,$B89,X$12,X$13,,,IF(Resultados!$C$9="Moeda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89" s="62" t="str">
        <f>IFERROR(IF(OR(Y$13="",Y$13&gt;$C$4),"",_xll.ECONOMATICA($C$2,$B89,Y$12,Y$13,,,IF(Resultados!$C$9="Moeda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89" s="63" t="str">
        <f>IFERROR(IF(OR(Z$13="",Z$13&gt;$C$4),"",_xll.ECONOMATICA($C$2,$B89,Z$12,Z$13,,,IF(Resultados!$C$9="Moeda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89" s="63" t="str">
        <f>IFERROR(IF(OR(AA$13="",AA$13&gt;$C$4),"",_xll.ECONOMATICA($C$2,$B89,AA$12,AA$13,,,IF(Resultados!$C$9="Moeda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89" s="110" t="str">
        <f>IFERROR(IF(OR(AB$13="",AB$13&gt;$C$4),"",_xll.ECONOMATICA($C$2,$B89,AB$12,AB$13,,,IF(Resultados!$C$9="Moeda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89" s="115" t="str">
        <f>IFERROR(IF(OR(AC$13="",AC$13&gt;$C$4),"",_xll.ECONOMATICA($C$2,$B89,AC$12,AC$13,,,IF(Resultados!$C$9="Moeda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89" s="62" t="str">
        <f>IFERROR(IF(OR(AD$13="",AD$13&gt;$C$4),"",_xll.ECONOMATICA($C$2,$B89,AD$12,AD$13,,,IF(Resultados!$C$9="Moeda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89" s="63" t="str">
        <f>IFERROR(IF(OR(AE$13="",AE$13&gt;$C$4),"",_xll.ECONOMATICA($C$2,$B89,AE$12,AE$13,,,IF(Resultados!$C$9="Moeda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89" s="63" t="str">
        <f>IFERROR(IF(OR(AF$13="",AF$13&gt;$C$4),"",_xll.ECONOMATICA($C$2,$B89,AF$12,AF$13,,,IF(Resultados!$C$9="Moeda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89" s="110" t="str">
        <f>IFERROR(IF(OR(AG$13="",AG$13&gt;$C$4),"",_xll.ECONOMATICA($C$2,$B89,AG$12,AG$13,,,IF(Resultados!$C$9="Moeda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89" s="115" t="str">
        <f>IFERROR(IF(OR(AH$13="",AH$13&gt;$C$4),"",_xll.ECONOMATICA($C$2,$B89,AH$12,AH$13,,,IF(Resultados!$C$9="Moeda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89" s="62" t="str">
        <f>IFERROR(IF(OR(AI$13="",AI$13&gt;$C$4),"",_xll.ECONOMATICA($C$2,$B89,AI$12,AI$13,,,IF(Resultados!$C$9="Moeda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89" s="63" t="str">
        <f>IFERROR(IF(OR(AJ$13="",AJ$13&gt;$C$4),"",_xll.ECONOMATICA($C$2,$B89,AJ$12,AJ$13,,,IF(Resultados!$C$9="Moeda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89" s="63" t="str">
        <f>IFERROR(IF(OR(AK$13="",AK$13&gt;$C$4),"",_xll.ECONOMATICA($C$2,$B89,AK$12,AK$13,,,IF(Resultados!$C$9="Moeda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89" s="110" t="str">
        <f>IFERROR(IF(OR(AL$13="",AL$13&gt;$C$4),"",_xll.ECONOMATICA($C$2,$B89,AL$12,AL$13,,,IF(Resultados!$C$9="Moeda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89" s="115" t="str">
        <f>IFERROR(IF(OR(AM$13="",AM$13&gt;$C$4),"",_xll.ECONOMATICA($C$2,$B89,AM$12,AM$13,,,IF(Resultados!$C$9="Moeda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89" s="62" t="str">
        <f>IFERROR(IF(OR(AN$13="",AN$13&gt;$C$4),"",_xll.ECONOMATICA($C$2,$B89,AN$12,AN$13,,,IF(Resultados!$C$9="Moeda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89" s="63" t="str">
        <f>IFERROR(IF(OR(AO$13="",AO$13&gt;$C$4),"",_xll.ECONOMATICA($C$2,$B89,AO$12,AO$13,,,IF(Resultados!$C$9="Moeda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89" s="63" t="str">
        <f>IFERROR(IF(OR(AP$13="",AP$13&gt;$C$4),"",_xll.ECONOMATICA($C$2,$B89,AP$12,AP$13,,,IF(Resultados!$C$9="Moeda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89" s="110" t="str">
        <f>IFERROR(IF(OR(AQ$13="",AQ$13&gt;$C$4),"",_xll.ECONOMATICA($C$2,$B89,AQ$12,AQ$13,,,IF(Resultados!$C$9="Moeda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89" s="115" t="str">
        <f>IFERROR(IF(OR(AR$13="",AR$13&gt;$C$4),"",_xll.ECONOMATICA($C$2,$B89,AR$12,AR$13,,,IF(Resultados!$C$9="Moeda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89" s="62" t="str">
        <f>IFERROR(IF(OR(AS$13="",AS$13&gt;$C$4),"",_xll.ECONOMATICA($C$2,$B89,AS$12,AS$13,,,IF(Resultados!$C$9="Moeda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89" s="63" t="str">
        <f>IFERROR(IF(OR(AT$13="",AT$13&gt;$C$4),"",_xll.ECONOMATICA($C$2,$B89,AT$12,AT$13,,,IF(Resultados!$C$9="Moeda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89" s="63" t="str">
        <f>IFERROR(IF(OR(AU$13="",AU$13&gt;$C$4),"",_xll.ECONOMATICA($C$2,$B89,AU$12,AU$13,,,IF(Resultados!$C$9="Moeda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89" s="110" t="str">
        <f>IFERROR(IF(OR(AV$13="",AV$13&gt;$C$4),"",_xll.ECONOMATICA($C$2,$B89,AV$12,AV$13,,,IF(Resultados!$C$9="Moeda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89" s="115" t="str">
        <f>IFERROR(IF(OR(AW$13="",AW$13&gt;$C$4),"",_xll.ECONOMATICA($C$2,$B89,AW$12,AW$13,,,IF(Resultados!$C$9="Moeda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89" s="62" t="str">
        <f>IFERROR(IF(OR(AX$13="",AX$13&gt;$C$4),"",_xll.ECONOMATICA($C$2,$B89,AX$12,AX$13,,,IF(Resultados!$C$9="Moeda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89" s="63" t="str">
        <f>IFERROR(IF(OR(AY$13="",AY$13&gt;$C$4),"",_xll.ECONOMATICA($C$2,$B89,AY$12,AY$13,,,IF(Resultados!$C$9="Moeda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89" s="63" t="str">
        <f>IFERROR(IF(OR(AZ$13="",AZ$13&gt;$C$4),"",_xll.ECONOMATICA($C$2,$B89,AZ$12,AZ$13,,,IF(Resultados!$C$9="Moeda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89" s="110" t="str">
        <f>IFERROR(IF(OR(BA$13="",BA$13&gt;$C$4),"",_xll.ECONOMATICA($C$2,$B89,BA$12,BA$13,,,IF(Resultados!$C$9="Moeda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89" s="119" t="str">
        <f>IFERROR(IF(OR(BB$13="",BB$13&gt;$C$4),"",_xll.ECONOMATICA($C$2,$B89,BB$12,BB$13,,,IF(Resultados!$C$9="Moeda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89" s="71"/>
    </row>
    <row r="90" spans="2:55" ht="15.6" hidden="1" outlineLevel="1" x14ac:dyDescent="0.3">
      <c r="B90" s="51" t="s">
        <v>266</v>
      </c>
      <c r="C90" s="52" t="s">
        <v>264</v>
      </c>
      <c r="D90" s="53" t="str">
        <f t="shared" si="2"/>
        <v>Milhares</v>
      </c>
      <c r="E90" s="56">
        <f>IFERROR(IF(OR(E$13="",E$13&gt;$C$4),"",_xll.ECONOMATICA($C$2,$B90,E$12,E$13,,,IF(Resultados!$C$9="Moeda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90" s="57">
        <f>IFERROR(IF(OR(F$13="",F$13&gt;$C$4),"",_xll.ECONOMATICA($C$2,$B90,F$12,F$13,,,IF(Resultados!$C$9="Moeda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90" s="57">
        <f>IFERROR(IF(OR(G$13="",G$13&gt;$C$4),"",_xll.ECONOMATICA($C$2,$B90,G$12,G$13,,,IF(Resultados!$C$9="Moeda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90" s="112">
        <f>IFERROR(IF(OR(H$13="",H$13&gt;$C$4),"",_xll.ECONOMATICA($C$2,$B90,H$12,H$13,,,IF(Resultados!$C$9="Moeda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90" s="116">
        <f>IFERROR(IF(OR(I$13="",I$13&gt;$C$4),"",_xll.ECONOMATICA($C$2,$B90,I$12,I$13,,,IF(Resultados!$C$9="Moeda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90" s="56">
        <f>IFERROR(IF(OR(J$13="",J$13&gt;$C$4),"",_xll.ECONOMATICA($C$2,$B90,J$12,J$13,,,IF(Resultados!$C$9="Moeda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90" s="57">
        <f>IFERROR(IF(OR(K$13="",K$13&gt;$C$4),"",_xll.ECONOMATICA($C$2,$B90,K$12,K$13,,,IF(Resultados!$C$9="Moeda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90" s="57">
        <f>IFERROR(IF(OR(L$13="",L$13&gt;$C$4),"",_xll.ECONOMATICA($C$2,$B90,L$12,L$13,,,IF(Resultados!$C$9="Moeda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90" s="112">
        <f>IFERROR(IF(OR(M$13="",M$13&gt;$C$4),"",_xll.ECONOMATICA($C$2,$B90,M$12,M$13,,,IF(Resultados!$C$9="Moeda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90" s="116">
        <f>IFERROR(IF(OR(N$13="",N$13&gt;$C$4),"",_xll.ECONOMATICA($C$2,$B90,N$12,N$13,,,IF(Resultados!$C$9="Moeda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90" s="56">
        <f>IFERROR(IF(OR(O$13="",O$13&gt;$C$4),"",_xll.ECONOMATICA($C$2,$B90,O$12,O$13,,,IF(Resultados!$C$9="Moeda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90" s="57">
        <f>IFERROR(IF(OR(P$13="",P$13&gt;$C$4),"",_xll.ECONOMATICA($C$2,$B90,P$12,P$13,,,IF(Resultados!$C$9="Moeda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90" s="57" t="str">
        <f>IFERROR(IF(OR(Q$13="",Q$13&gt;$C$4),"",_xll.ECONOMATICA($C$2,$B90,Q$12,Q$13,,,IF(Resultados!$C$9="Moeda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90" s="112" t="str">
        <f>IFERROR(IF(OR(R$13="",R$13&gt;$C$4),"",_xll.ECONOMATICA($C$2,$B90,R$12,R$13,,,IF(Resultados!$C$9="Moeda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90" s="116" t="str">
        <f>IFERROR(IF(OR(S$13="",S$13&gt;$C$4),"",_xll.ECONOMATICA($C$2,$B90,S$12,S$13,,,IF(Resultados!$C$9="Moeda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90" s="56" t="str">
        <f>IFERROR(IF(OR(T$13="",T$13&gt;$C$4),"",_xll.ECONOMATICA($C$2,$B90,T$12,T$13,,,IF(Resultados!$C$9="Moeda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90" s="57" t="str">
        <f>IFERROR(IF(OR(U$13="",U$13&gt;$C$4),"",_xll.ECONOMATICA($C$2,$B90,U$12,U$13,,,IF(Resultados!$C$9="Moeda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90" s="57" t="str">
        <f>IFERROR(IF(OR(V$13="",V$13&gt;$C$4),"",_xll.ECONOMATICA($C$2,$B90,V$12,V$13,,,IF(Resultados!$C$9="Moeda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90" s="112" t="str">
        <f>IFERROR(IF(OR(W$13="",W$13&gt;$C$4),"",_xll.ECONOMATICA($C$2,$B90,W$12,W$13,,,IF(Resultados!$C$9="Moeda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90" s="116" t="str">
        <f>IFERROR(IF(OR(X$13="",X$13&gt;$C$4),"",_xll.ECONOMATICA($C$2,$B90,X$12,X$13,,,IF(Resultados!$C$9="Moeda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90" s="56" t="str">
        <f>IFERROR(IF(OR(Y$13="",Y$13&gt;$C$4),"",_xll.ECONOMATICA($C$2,$B90,Y$12,Y$13,,,IF(Resultados!$C$9="Moeda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90" s="57" t="str">
        <f>IFERROR(IF(OR(Z$13="",Z$13&gt;$C$4),"",_xll.ECONOMATICA($C$2,$B90,Z$12,Z$13,,,IF(Resultados!$C$9="Moeda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90" s="57" t="str">
        <f>IFERROR(IF(OR(AA$13="",AA$13&gt;$C$4),"",_xll.ECONOMATICA($C$2,$B90,AA$12,AA$13,,,IF(Resultados!$C$9="Moeda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90" s="112" t="str">
        <f>IFERROR(IF(OR(AB$13="",AB$13&gt;$C$4),"",_xll.ECONOMATICA($C$2,$B90,AB$12,AB$13,,,IF(Resultados!$C$9="Moeda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90" s="116" t="str">
        <f>IFERROR(IF(OR(AC$13="",AC$13&gt;$C$4),"",_xll.ECONOMATICA($C$2,$B90,AC$12,AC$13,,,IF(Resultados!$C$9="Moeda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90" s="56" t="str">
        <f>IFERROR(IF(OR(AD$13="",AD$13&gt;$C$4),"",_xll.ECONOMATICA($C$2,$B90,AD$12,AD$13,,,IF(Resultados!$C$9="Moeda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90" s="57" t="str">
        <f>IFERROR(IF(OR(AE$13="",AE$13&gt;$C$4),"",_xll.ECONOMATICA($C$2,$B90,AE$12,AE$13,,,IF(Resultados!$C$9="Moeda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90" s="57" t="str">
        <f>IFERROR(IF(OR(AF$13="",AF$13&gt;$C$4),"",_xll.ECONOMATICA($C$2,$B90,AF$12,AF$13,,,IF(Resultados!$C$9="Moeda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90" s="112" t="str">
        <f>IFERROR(IF(OR(AG$13="",AG$13&gt;$C$4),"",_xll.ECONOMATICA($C$2,$B90,AG$12,AG$13,,,IF(Resultados!$C$9="Moeda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90" s="116" t="str">
        <f>IFERROR(IF(OR(AH$13="",AH$13&gt;$C$4),"",_xll.ECONOMATICA($C$2,$B90,AH$12,AH$13,,,IF(Resultados!$C$9="Moeda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90" s="56" t="str">
        <f>IFERROR(IF(OR(AI$13="",AI$13&gt;$C$4),"",_xll.ECONOMATICA($C$2,$B90,AI$12,AI$13,,,IF(Resultados!$C$9="Moeda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90" s="57" t="str">
        <f>IFERROR(IF(OR(AJ$13="",AJ$13&gt;$C$4),"",_xll.ECONOMATICA($C$2,$B90,AJ$12,AJ$13,,,IF(Resultados!$C$9="Moeda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90" s="57" t="str">
        <f>IFERROR(IF(OR(AK$13="",AK$13&gt;$C$4),"",_xll.ECONOMATICA($C$2,$B90,AK$12,AK$13,,,IF(Resultados!$C$9="Moeda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90" s="112" t="str">
        <f>IFERROR(IF(OR(AL$13="",AL$13&gt;$C$4),"",_xll.ECONOMATICA($C$2,$B90,AL$12,AL$13,,,IF(Resultados!$C$9="Moeda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90" s="116" t="str">
        <f>IFERROR(IF(OR(AM$13="",AM$13&gt;$C$4),"",_xll.ECONOMATICA($C$2,$B90,AM$12,AM$13,,,IF(Resultados!$C$9="Moeda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90" s="56" t="str">
        <f>IFERROR(IF(OR(AN$13="",AN$13&gt;$C$4),"",_xll.ECONOMATICA($C$2,$B90,AN$12,AN$13,,,IF(Resultados!$C$9="Moeda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90" s="57" t="str">
        <f>IFERROR(IF(OR(AO$13="",AO$13&gt;$C$4),"",_xll.ECONOMATICA($C$2,$B90,AO$12,AO$13,,,IF(Resultados!$C$9="Moeda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90" s="57" t="str">
        <f>IFERROR(IF(OR(AP$13="",AP$13&gt;$C$4),"",_xll.ECONOMATICA($C$2,$B90,AP$12,AP$13,,,IF(Resultados!$C$9="Moeda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90" s="112" t="str">
        <f>IFERROR(IF(OR(AQ$13="",AQ$13&gt;$C$4),"",_xll.ECONOMATICA($C$2,$B90,AQ$12,AQ$13,,,IF(Resultados!$C$9="Moeda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90" s="116" t="str">
        <f>IFERROR(IF(OR(AR$13="",AR$13&gt;$C$4),"",_xll.ECONOMATICA($C$2,$B90,AR$12,AR$13,,,IF(Resultados!$C$9="Moeda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90" s="56" t="str">
        <f>IFERROR(IF(OR(AS$13="",AS$13&gt;$C$4),"",_xll.ECONOMATICA($C$2,$B90,AS$12,AS$13,,,IF(Resultados!$C$9="Moeda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90" s="57" t="str">
        <f>IFERROR(IF(OR(AT$13="",AT$13&gt;$C$4),"",_xll.ECONOMATICA($C$2,$B90,AT$12,AT$13,,,IF(Resultados!$C$9="Moeda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90" s="57" t="str">
        <f>IFERROR(IF(OR(AU$13="",AU$13&gt;$C$4),"",_xll.ECONOMATICA($C$2,$B90,AU$12,AU$13,,,IF(Resultados!$C$9="Moeda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90" s="112" t="str">
        <f>IFERROR(IF(OR(AV$13="",AV$13&gt;$C$4),"",_xll.ECONOMATICA($C$2,$B90,AV$12,AV$13,,,IF(Resultados!$C$9="Moeda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90" s="116" t="str">
        <f>IFERROR(IF(OR(AW$13="",AW$13&gt;$C$4),"",_xll.ECONOMATICA($C$2,$B90,AW$12,AW$13,,,IF(Resultados!$C$9="Moeda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90" s="56" t="str">
        <f>IFERROR(IF(OR(AX$13="",AX$13&gt;$C$4),"",_xll.ECONOMATICA($C$2,$B90,AX$12,AX$13,,,IF(Resultados!$C$9="Moeda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90" s="57" t="str">
        <f>IFERROR(IF(OR(AY$13="",AY$13&gt;$C$4),"",_xll.ECONOMATICA($C$2,$B90,AY$12,AY$13,,,IF(Resultados!$C$9="Moeda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90" s="57" t="str">
        <f>IFERROR(IF(OR(AZ$13="",AZ$13&gt;$C$4),"",_xll.ECONOMATICA($C$2,$B90,AZ$12,AZ$13,,,IF(Resultados!$C$9="Moeda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90" s="112" t="str">
        <f>IFERROR(IF(OR(BA$13="",BA$13&gt;$C$4),"",_xll.ECONOMATICA($C$2,$B90,BA$12,BA$13,,,IF(Resultados!$C$9="Moeda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90" s="120" t="str">
        <f>IFERROR(IF(OR(BB$13="",BB$13&gt;$C$4),"",_xll.ECONOMATICA($C$2,$B90,BB$12,BB$13,,,IF(Resultados!$C$9="Moeda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90" s="71"/>
    </row>
    <row r="91" spans="2:55" ht="15.6" hidden="1" outlineLevel="1" x14ac:dyDescent="0.3">
      <c r="B91" s="59" t="s">
        <v>267</v>
      </c>
      <c r="C91" s="60" t="s">
        <v>265</v>
      </c>
      <c r="D91" s="61" t="str">
        <f t="shared" si="2"/>
        <v>Milhares</v>
      </c>
      <c r="E91" s="62">
        <f>IFERROR(IF(OR(E$13="",E$13&gt;$C$4),"",_xll.ECONOMATICA($C$2,$B91,E$12,E$13,,,IF(Resultados!$C$9="Moeda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91" s="63">
        <f>IFERROR(IF(OR(F$13="",F$13&gt;$C$4),"",_xll.ECONOMATICA($C$2,$B91,F$12,F$13,,,IF(Resultados!$C$9="Moeda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91" s="63">
        <f>IFERROR(IF(OR(G$13="",G$13&gt;$C$4),"",_xll.ECONOMATICA($C$2,$B91,G$12,G$13,,,IF(Resultados!$C$9="Moeda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91" s="110">
        <f>IFERROR(IF(OR(H$13="",H$13&gt;$C$4),"",_xll.ECONOMATICA($C$2,$B91,H$12,H$13,,,IF(Resultados!$C$9="Moeda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91" s="115">
        <f>IFERROR(IF(OR(I$13="",I$13&gt;$C$4),"",_xll.ECONOMATICA($C$2,$B91,I$12,I$13,,,IF(Resultados!$C$9="Moeda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91" s="62">
        <f>IFERROR(IF(OR(J$13="",J$13&gt;$C$4),"",_xll.ECONOMATICA($C$2,$B91,J$12,J$13,,,IF(Resultados!$C$9="Moeda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91" s="63">
        <f>IFERROR(IF(OR(K$13="",K$13&gt;$C$4),"",_xll.ECONOMATICA($C$2,$B91,K$12,K$13,,,IF(Resultados!$C$9="Moeda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91" s="63">
        <f>IFERROR(IF(OR(L$13="",L$13&gt;$C$4),"",_xll.ECONOMATICA($C$2,$B91,L$12,L$13,,,IF(Resultados!$C$9="Moeda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91" s="110">
        <f>IFERROR(IF(OR(M$13="",M$13&gt;$C$4),"",_xll.ECONOMATICA($C$2,$B91,M$12,M$13,,,IF(Resultados!$C$9="Moeda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91" s="115">
        <f>IFERROR(IF(OR(N$13="",N$13&gt;$C$4),"",_xll.ECONOMATICA($C$2,$B91,N$12,N$13,,,IF(Resultados!$C$9="Moeda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91" s="62">
        <f>IFERROR(IF(OR(O$13="",O$13&gt;$C$4),"",_xll.ECONOMATICA($C$2,$B91,O$12,O$13,,,IF(Resultados!$C$9="Moeda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91" s="63">
        <f>IFERROR(IF(OR(P$13="",P$13&gt;$C$4),"",_xll.ECONOMATICA($C$2,$B91,P$12,P$13,,,IF(Resultados!$C$9="Moeda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91" s="63" t="str">
        <f>IFERROR(IF(OR(Q$13="",Q$13&gt;$C$4),"",_xll.ECONOMATICA($C$2,$B91,Q$12,Q$13,,,IF(Resultados!$C$9="Moeda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91" s="110" t="str">
        <f>IFERROR(IF(OR(R$13="",R$13&gt;$C$4),"",_xll.ECONOMATICA($C$2,$B91,R$12,R$13,,,IF(Resultados!$C$9="Moeda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91" s="115" t="str">
        <f>IFERROR(IF(OR(S$13="",S$13&gt;$C$4),"",_xll.ECONOMATICA($C$2,$B91,S$12,S$13,,,IF(Resultados!$C$9="Moeda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91" s="62" t="str">
        <f>IFERROR(IF(OR(T$13="",T$13&gt;$C$4),"",_xll.ECONOMATICA($C$2,$B91,T$12,T$13,,,IF(Resultados!$C$9="Moeda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91" s="63" t="str">
        <f>IFERROR(IF(OR(U$13="",U$13&gt;$C$4),"",_xll.ECONOMATICA($C$2,$B91,U$12,U$13,,,IF(Resultados!$C$9="Moeda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91" s="63" t="str">
        <f>IFERROR(IF(OR(V$13="",V$13&gt;$C$4),"",_xll.ECONOMATICA($C$2,$B91,V$12,V$13,,,IF(Resultados!$C$9="Moeda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91" s="110" t="str">
        <f>IFERROR(IF(OR(W$13="",W$13&gt;$C$4),"",_xll.ECONOMATICA($C$2,$B91,W$12,W$13,,,IF(Resultados!$C$9="Moeda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91" s="115" t="str">
        <f>IFERROR(IF(OR(X$13="",X$13&gt;$C$4),"",_xll.ECONOMATICA($C$2,$B91,X$12,X$13,,,IF(Resultados!$C$9="Moeda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91" s="62" t="str">
        <f>IFERROR(IF(OR(Y$13="",Y$13&gt;$C$4),"",_xll.ECONOMATICA($C$2,$B91,Y$12,Y$13,,,IF(Resultados!$C$9="Moeda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91" s="63" t="str">
        <f>IFERROR(IF(OR(Z$13="",Z$13&gt;$C$4),"",_xll.ECONOMATICA($C$2,$B91,Z$12,Z$13,,,IF(Resultados!$C$9="Moeda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91" s="63" t="str">
        <f>IFERROR(IF(OR(AA$13="",AA$13&gt;$C$4),"",_xll.ECONOMATICA($C$2,$B91,AA$12,AA$13,,,IF(Resultados!$C$9="Moeda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91" s="110" t="str">
        <f>IFERROR(IF(OR(AB$13="",AB$13&gt;$C$4),"",_xll.ECONOMATICA($C$2,$B91,AB$12,AB$13,,,IF(Resultados!$C$9="Moeda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91" s="115" t="str">
        <f>IFERROR(IF(OR(AC$13="",AC$13&gt;$C$4),"",_xll.ECONOMATICA($C$2,$B91,AC$12,AC$13,,,IF(Resultados!$C$9="Moeda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91" s="62" t="str">
        <f>IFERROR(IF(OR(AD$13="",AD$13&gt;$C$4),"",_xll.ECONOMATICA($C$2,$B91,AD$12,AD$13,,,IF(Resultados!$C$9="Moeda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91" s="63" t="str">
        <f>IFERROR(IF(OR(AE$13="",AE$13&gt;$C$4),"",_xll.ECONOMATICA($C$2,$B91,AE$12,AE$13,,,IF(Resultados!$C$9="Moeda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91" s="63" t="str">
        <f>IFERROR(IF(OR(AF$13="",AF$13&gt;$C$4),"",_xll.ECONOMATICA($C$2,$B91,AF$12,AF$13,,,IF(Resultados!$C$9="Moeda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91" s="110" t="str">
        <f>IFERROR(IF(OR(AG$13="",AG$13&gt;$C$4),"",_xll.ECONOMATICA($C$2,$B91,AG$12,AG$13,,,IF(Resultados!$C$9="Moeda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91" s="115" t="str">
        <f>IFERROR(IF(OR(AH$13="",AH$13&gt;$C$4),"",_xll.ECONOMATICA($C$2,$B91,AH$12,AH$13,,,IF(Resultados!$C$9="Moeda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91" s="62" t="str">
        <f>IFERROR(IF(OR(AI$13="",AI$13&gt;$C$4),"",_xll.ECONOMATICA($C$2,$B91,AI$12,AI$13,,,IF(Resultados!$C$9="Moeda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91" s="63" t="str">
        <f>IFERROR(IF(OR(AJ$13="",AJ$13&gt;$C$4),"",_xll.ECONOMATICA($C$2,$B91,AJ$12,AJ$13,,,IF(Resultados!$C$9="Moeda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91" s="63" t="str">
        <f>IFERROR(IF(OR(AK$13="",AK$13&gt;$C$4),"",_xll.ECONOMATICA($C$2,$B91,AK$12,AK$13,,,IF(Resultados!$C$9="Moeda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91" s="110" t="str">
        <f>IFERROR(IF(OR(AL$13="",AL$13&gt;$C$4),"",_xll.ECONOMATICA($C$2,$B91,AL$12,AL$13,,,IF(Resultados!$C$9="Moeda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91" s="115" t="str">
        <f>IFERROR(IF(OR(AM$13="",AM$13&gt;$C$4),"",_xll.ECONOMATICA($C$2,$B91,AM$12,AM$13,,,IF(Resultados!$C$9="Moeda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91" s="62" t="str">
        <f>IFERROR(IF(OR(AN$13="",AN$13&gt;$C$4),"",_xll.ECONOMATICA($C$2,$B91,AN$12,AN$13,,,IF(Resultados!$C$9="Moeda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91" s="63" t="str">
        <f>IFERROR(IF(OR(AO$13="",AO$13&gt;$C$4),"",_xll.ECONOMATICA($C$2,$B91,AO$12,AO$13,,,IF(Resultados!$C$9="Moeda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91" s="63" t="str">
        <f>IFERROR(IF(OR(AP$13="",AP$13&gt;$C$4),"",_xll.ECONOMATICA($C$2,$B91,AP$12,AP$13,,,IF(Resultados!$C$9="Moeda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91" s="110" t="str">
        <f>IFERROR(IF(OR(AQ$13="",AQ$13&gt;$C$4),"",_xll.ECONOMATICA($C$2,$B91,AQ$12,AQ$13,,,IF(Resultados!$C$9="Moeda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91" s="115" t="str">
        <f>IFERROR(IF(OR(AR$13="",AR$13&gt;$C$4),"",_xll.ECONOMATICA($C$2,$B91,AR$12,AR$13,,,IF(Resultados!$C$9="Moeda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91" s="62" t="str">
        <f>IFERROR(IF(OR(AS$13="",AS$13&gt;$C$4),"",_xll.ECONOMATICA($C$2,$B91,AS$12,AS$13,,,IF(Resultados!$C$9="Moeda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91" s="63" t="str">
        <f>IFERROR(IF(OR(AT$13="",AT$13&gt;$C$4),"",_xll.ECONOMATICA($C$2,$B91,AT$12,AT$13,,,IF(Resultados!$C$9="Moeda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91" s="63" t="str">
        <f>IFERROR(IF(OR(AU$13="",AU$13&gt;$C$4),"",_xll.ECONOMATICA($C$2,$B91,AU$12,AU$13,,,IF(Resultados!$C$9="Moeda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91" s="110" t="str">
        <f>IFERROR(IF(OR(AV$13="",AV$13&gt;$C$4),"",_xll.ECONOMATICA($C$2,$B91,AV$12,AV$13,,,IF(Resultados!$C$9="Moeda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91" s="115" t="str">
        <f>IFERROR(IF(OR(AW$13="",AW$13&gt;$C$4),"",_xll.ECONOMATICA($C$2,$B91,AW$12,AW$13,,,IF(Resultados!$C$9="Moeda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91" s="62" t="str">
        <f>IFERROR(IF(OR(AX$13="",AX$13&gt;$C$4),"",_xll.ECONOMATICA($C$2,$B91,AX$12,AX$13,,,IF(Resultados!$C$9="Moeda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91" s="63" t="str">
        <f>IFERROR(IF(OR(AY$13="",AY$13&gt;$C$4),"",_xll.ECONOMATICA($C$2,$B91,AY$12,AY$13,,,IF(Resultados!$C$9="Moeda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91" s="63" t="str">
        <f>IFERROR(IF(OR(AZ$13="",AZ$13&gt;$C$4),"",_xll.ECONOMATICA($C$2,$B91,AZ$12,AZ$13,,,IF(Resultados!$C$9="Moeda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91" s="110" t="str">
        <f>IFERROR(IF(OR(BA$13="",BA$13&gt;$C$4),"",_xll.ECONOMATICA($C$2,$B91,BA$12,BA$13,,,IF(Resultados!$C$9="Moeda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91" s="119" t="str">
        <f>IFERROR(IF(OR(BB$13="",BB$13&gt;$C$4),"",_xll.ECONOMATICA($C$2,$B91,BB$12,BB$13,,,IF(Resultados!$C$9="Moeda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91" s="71"/>
    </row>
    <row r="92" spans="2:55" ht="15.6" hidden="1" outlineLevel="1" x14ac:dyDescent="0.3">
      <c r="B92" s="51" t="s">
        <v>89</v>
      </c>
      <c r="C92" s="52" t="s">
        <v>94</v>
      </c>
      <c r="D92" s="53" t="str">
        <f t="shared" si="2"/>
        <v>Milhares</v>
      </c>
      <c r="E92" s="56">
        <f>IFERROR(IF(OR(E$13="",E$13&gt;$C$4),"",_xll.ECONOMATICA($C$2,$B92,E$12,E$13,,,IF(Resultados!$C$9="Moeda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44783000</v>
      </c>
      <c r="F92" s="57">
        <f>IFERROR(IF(OR(F$13="",F$13&gt;$C$4),"",_xll.ECONOMATICA($C$2,$B92,F$12,F$13,,,IF(Resultados!$C$9="Moeda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54484000</v>
      </c>
      <c r="G92" s="57">
        <f>IFERROR(IF(OR(G$13="",G$13&gt;$C$4),"",_xll.ECONOMATICA($C$2,$B92,G$12,G$13,,,IF(Resultados!$C$9="Moeda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46236000</v>
      </c>
      <c r="H92" s="111">
        <f>IFERROR(IF(OR(H$13="",H$13&gt;$C$4),"",_xll.ECONOMATICA($C$2,$B92,H$12,H$13,,,IF(Resultados!$C$9="Moeda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43502000</v>
      </c>
      <c r="I92" s="116">
        <f>IFERROR(IF(OR(I$13="",I$13&gt;$C$4),"",_xll.ECONOMATICA($C$2,$B92,I$12,I$13,,,IF(Resultados!$C$9="Moeda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189005000</v>
      </c>
      <c r="J92" s="56">
        <f>IFERROR(IF(OR(J$13="",J$13&gt;$C$4),"",_xll.ECONOMATICA($C$2,$B92,J$12,J$13,,,IF(Resultados!$C$9="Moeda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38307000</v>
      </c>
      <c r="K92" s="57">
        <f>IFERROR(IF(OR(K$13="",K$13&gt;$C$4),"",_xll.ECONOMATICA($C$2,$B92,K$12,K$13,,,IF(Resultados!$C$9="Moeda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28936000</v>
      </c>
      <c r="L92" s="57">
        <f>IFERROR(IF(OR(L$13="",L$13&gt;$C$4),"",_xll.ECONOMATICA($C$2,$B92,L$12,L$13,,,IF(Resultados!$C$9="Moeda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26760000</v>
      </c>
      <c r="M92" s="111">
        <f>IFERROR(IF(OR(M$13="",M$13&gt;$C$4),"",_xll.ECONOMATICA($C$2,$B92,M$12,M$13,,,IF(Resultados!$C$9="Moeda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31163000</v>
      </c>
      <c r="N92" s="116">
        <f>IFERROR(IF(OR(N$13="",N$13&gt;$C$4),"",_xll.ECONOMATICA($C$2,$B92,N$12,N$13,,,IF(Resultados!$C$9="Moeda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125166000</v>
      </c>
      <c r="O92" s="56">
        <f>IFERROR(IF(OR(O$13="",O$13&gt;$C$4),"",_xll.ECONOMATICA($C$2,$B92,O$12,O$13,,,IF(Resultados!$C$9="Moeda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23810000</v>
      </c>
      <c r="P92" s="57">
        <f>IFERROR(IF(OR(P$13="",P$13&gt;$C$4),"",_xll.ECONOMATICA($C$2,$B92,P$12,P$13,,,IF(Resultados!$C$9="Moeda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-2515000</v>
      </c>
      <c r="Q92" s="57" t="str">
        <f>IFERROR(IF(OR(Q$13="",Q$13&gt;$C$4),"",_xll.ECONOMATICA($C$2,$B92,Q$12,Q$13,,,IF(Resultados!$C$9="Moeda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92" s="111" t="str">
        <f>IFERROR(IF(OR(R$13="",R$13&gt;$C$4),"",_xll.ECONOMATICA($C$2,$B92,R$12,R$13,,,IF(Resultados!$C$9="Moeda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92" s="116" t="str">
        <f>IFERROR(IF(OR(S$13="",S$13&gt;$C$4),"",_xll.ECONOMATICA($C$2,$B92,S$12,S$13,,,IF(Resultados!$C$9="Moeda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92" s="56" t="str">
        <f>IFERROR(IF(OR(T$13="",T$13&gt;$C$4),"",_xll.ECONOMATICA($C$2,$B92,T$12,T$13,,,IF(Resultados!$C$9="Moeda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92" s="57" t="str">
        <f>IFERROR(IF(OR(U$13="",U$13&gt;$C$4),"",_xll.ECONOMATICA($C$2,$B92,U$12,U$13,,,IF(Resultados!$C$9="Moeda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92" s="57" t="str">
        <f>IFERROR(IF(OR(V$13="",V$13&gt;$C$4),"",_xll.ECONOMATICA($C$2,$B92,V$12,V$13,,,IF(Resultados!$C$9="Moeda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92" s="111" t="str">
        <f>IFERROR(IF(OR(W$13="",W$13&gt;$C$4),"",_xll.ECONOMATICA($C$2,$B92,W$12,W$13,,,IF(Resultados!$C$9="Moeda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92" s="116" t="str">
        <f>IFERROR(IF(OR(X$13="",X$13&gt;$C$4),"",_xll.ECONOMATICA($C$2,$B92,X$12,X$13,,,IF(Resultados!$C$9="Moeda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92" s="56" t="str">
        <f>IFERROR(IF(OR(Y$13="",Y$13&gt;$C$4),"",_xll.ECONOMATICA($C$2,$B92,Y$12,Y$13,,,IF(Resultados!$C$9="Moeda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92" s="57" t="str">
        <f>IFERROR(IF(OR(Z$13="",Z$13&gt;$C$4),"",_xll.ECONOMATICA($C$2,$B92,Z$12,Z$13,,,IF(Resultados!$C$9="Moeda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92" s="57" t="str">
        <f>IFERROR(IF(OR(AA$13="",AA$13&gt;$C$4),"",_xll.ECONOMATICA($C$2,$B92,AA$12,AA$13,,,IF(Resultados!$C$9="Moeda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92" s="111" t="str">
        <f>IFERROR(IF(OR(AB$13="",AB$13&gt;$C$4),"",_xll.ECONOMATICA($C$2,$B92,AB$12,AB$13,,,IF(Resultados!$C$9="Moeda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92" s="116" t="str">
        <f>IFERROR(IF(OR(AC$13="",AC$13&gt;$C$4),"",_xll.ECONOMATICA($C$2,$B92,AC$12,AC$13,,,IF(Resultados!$C$9="Moeda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92" s="56" t="str">
        <f>IFERROR(IF(OR(AD$13="",AD$13&gt;$C$4),"",_xll.ECONOMATICA($C$2,$B92,AD$12,AD$13,,,IF(Resultados!$C$9="Moeda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92" s="57" t="str">
        <f>IFERROR(IF(OR(AE$13="",AE$13&gt;$C$4),"",_xll.ECONOMATICA($C$2,$B92,AE$12,AE$13,,,IF(Resultados!$C$9="Moeda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92" s="57" t="str">
        <f>IFERROR(IF(OR(AF$13="",AF$13&gt;$C$4),"",_xll.ECONOMATICA($C$2,$B92,AF$12,AF$13,,,IF(Resultados!$C$9="Moeda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92" s="111" t="str">
        <f>IFERROR(IF(OR(AG$13="",AG$13&gt;$C$4),"",_xll.ECONOMATICA($C$2,$B92,AG$12,AG$13,,,IF(Resultados!$C$9="Moeda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92" s="116" t="str">
        <f>IFERROR(IF(OR(AH$13="",AH$13&gt;$C$4),"",_xll.ECONOMATICA($C$2,$B92,AH$12,AH$13,,,IF(Resultados!$C$9="Moeda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92" s="56" t="str">
        <f>IFERROR(IF(OR(AI$13="",AI$13&gt;$C$4),"",_xll.ECONOMATICA($C$2,$B92,AI$12,AI$13,,,IF(Resultados!$C$9="Moeda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92" s="57" t="str">
        <f>IFERROR(IF(OR(AJ$13="",AJ$13&gt;$C$4),"",_xll.ECONOMATICA($C$2,$B92,AJ$12,AJ$13,,,IF(Resultados!$C$9="Moeda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92" s="57" t="str">
        <f>IFERROR(IF(OR(AK$13="",AK$13&gt;$C$4),"",_xll.ECONOMATICA($C$2,$B92,AK$12,AK$13,,,IF(Resultados!$C$9="Moeda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92" s="111" t="str">
        <f>IFERROR(IF(OR(AL$13="",AL$13&gt;$C$4),"",_xll.ECONOMATICA($C$2,$B92,AL$12,AL$13,,,IF(Resultados!$C$9="Moeda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92" s="116" t="str">
        <f>IFERROR(IF(OR(AM$13="",AM$13&gt;$C$4),"",_xll.ECONOMATICA($C$2,$B92,AM$12,AM$13,,,IF(Resultados!$C$9="Moeda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92" s="56" t="str">
        <f>IFERROR(IF(OR(AN$13="",AN$13&gt;$C$4),"",_xll.ECONOMATICA($C$2,$B92,AN$12,AN$13,,,IF(Resultados!$C$9="Moeda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92" s="57" t="str">
        <f>IFERROR(IF(OR(AO$13="",AO$13&gt;$C$4),"",_xll.ECONOMATICA($C$2,$B92,AO$12,AO$13,,,IF(Resultados!$C$9="Moeda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92" s="57" t="str">
        <f>IFERROR(IF(OR(AP$13="",AP$13&gt;$C$4),"",_xll.ECONOMATICA($C$2,$B92,AP$12,AP$13,,,IF(Resultados!$C$9="Moeda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92" s="111" t="str">
        <f>IFERROR(IF(OR(AQ$13="",AQ$13&gt;$C$4),"",_xll.ECONOMATICA($C$2,$B92,AQ$12,AQ$13,,,IF(Resultados!$C$9="Moeda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92" s="116" t="str">
        <f>IFERROR(IF(OR(AR$13="",AR$13&gt;$C$4),"",_xll.ECONOMATICA($C$2,$B92,AR$12,AR$13,,,IF(Resultados!$C$9="Moeda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92" s="56" t="str">
        <f>IFERROR(IF(OR(AS$13="",AS$13&gt;$C$4),"",_xll.ECONOMATICA($C$2,$B92,AS$12,AS$13,,,IF(Resultados!$C$9="Moeda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92" s="57" t="str">
        <f>IFERROR(IF(OR(AT$13="",AT$13&gt;$C$4),"",_xll.ECONOMATICA($C$2,$B92,AT$12,AT$13,,,IF(Resultados!$C$9="Moeda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92" s="57" t="str">
        <f>IFERROR(IF(OR(AU$13="",AU$13&gt;$C$4),"",_xll.ECONOMATICA($C$2,$B92,AU$12,AU$13,,,IF(Resultados!$C$9="Moeda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92" s="111" t="str">
        <f>IFERROR(IF(OR(AV$13="",AV$13&gt;$C$4),"",_xll.ECONOMATICA($C$2,$B92,AV$12,AV$13,,,IF(Resultados!$C$9="Moeda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92" s="116" t="str">
        <f>IFERROR(IF(OR(AW$13="",AW$13&gt;$C$4),"",_xll.ECONOMATICA($C$2,$B92,AW$12,AW$13,,,IF(Resultados!$C$9="Moeda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92" s="56" t="str">
        <f>IFERROR(IF(OR(AX$13="",AX$13&gt;$C$4),"",_xll.ECONOMATICA($C$2,$B92,AX$12,AX$13,,,IF(Resultados!$C$9="Moeda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92" s="57" t="str">
        <f>IFERROR(IF(OR(AY$13="",AY$13&gt;$C$4),"",_xll.ECONOMATICA($C$2,$B92,AY$12,AY$13,,,IF(Resultados!$C$9="Moeda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92" s="57" t="str">
        <f>IFERROR(IF(OR(AZ$13="",AZ$13&gt;$C$4),"",_xll.ECONOMATICA($C$2,$B92,AZ$12,AZ$13,,,IF(Resultados!$C$9="Moeda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92" s="111" t="str">
        <f>IFERROR(IF(OR(BA$13="",BA$13&gt;$C$4),"",_xll.ECONOMATICA($C$2,$B92,BA$12,BA$13,,,IF(Resultados!$C$9="Moeda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92" s="120" t="str">
        <f>IFERROR(IF(OR(BB$13="",BB$13&gt;$C$4),"",_xll.ECONOMATICA($C$2,$B92,BB$12,BB$13,,,IF(Resultados!$C$9="Moeda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92" s="71"/>
    </row>
    <row r="93" spans="2:55" ht="15.6" hidden="1" outlineLevel="1" x14ac:dyDescent="0.3">
      <c r="B93" s="59" t="s">
        <v>90</v>
      </c>
      <c r="C93" s="60" t="s">
        <v>95</v>
      </c>
      <c r="D93" s="61" t="str">
        <f t="shared" si="2"/>
        <v>Milhares</v>
      </c>
      <c r="E93" s="62">
        <f>IFERROR(IF(OR(E$13="",E$13&gt;$C$4),"",_xll.ECONOMATICA($C$2,$B93,E$12,E$13,,,IF(Resultados!$C$9="Moeda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222000</v>
      </c>
      <c r="F93" s="63">
        <f>IFERROR(IF(OR(F$13="",F$13&gt;$C$4),"",_xll.ECONOMATICA($C$2,$B93,F$12,F$13,,,IF(Resultados!$C$9="Moeda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154000</v>
      </c>
      <c r="G93" s="63">
        <f>IFERROR(IF(OR(G$13="",G$13&gt;$C$4),"",_xll.ECONOMATICA($C$2,$B93,G$12,G$13,,,IF(Resultados!$C$9="Moeda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140000</v>
      </c>
      <c r="H93" s="110">
        <f>IFERROR(IF(OR(H$13="",H$13&gt;$C$4),"",_xll.ECONOMATICA($C$2,$B93,H$12,H$13,,,IF(Resultados!$C$9="Moeda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161000</v>
      </c>
      <c r="I93" s="115">
        <f>IFERROR(IF(OR(I$13="",I$13&gt;$C$4),"",_xll.ECONOMATICA($C$2,$B93,I$12,I$13,,,IF(Resultados!$C$9="Moeda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677000</v>
      </c>
      <c r="J93" s="62">
        <f>IFERROR(IF(OR(J$13="",J$13&gt;$C$4),"",_xll.ECONOMATICA($C$2,$B93,J$12,J$13,,,IF(Resultados!$C$9="Moeda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151000</v>
      </c>
      <c r="K93" s="63">
        <f>IFERROR(IF(OR(K$13="",K$13&gt;$C$4),"",_xll.ECONOMATICA($C$2,$B93,K$12,K$13,,,IF(Resultados!$C$9="Moeda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154000</v>
      </c>
      <c r="L93" s="63">
        <f>IFERROR(IF(OR(L$13="",L$13&gt;$C$4),"",_xll.ECONOMATICA($C$2,$B93,L$12,L$13,,,IF(Resultados!$C$9="Moeda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135000</v>
      </c>
      <c r="M93" s="110">
        <f>IFERROR(IF(OR(M$13="",M$13&gt;$C$4),"",_xll.ECONOMATICA($C$2,$B93,M$12,M$13,,,IF(Resultados!$C$9="Moeda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120000</v>
      </c>
      <c r="N93" s="115">
        <f>IFERROR(IF(OR(N$13="",N$13&gt;$C$4),"",_xll.ECONOMATICA($C$2,$B93,N$12,N$13,,,IF(Resultados!$C$9="Moeda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560000</v>
      </c>
      <c r="O93" s="62">
        <f>IFERROR(IF(OR(O$13="",O$13&gt;$C$4),"",_xll.ECONOMATICA($C$2,$B93,O$12,O$13,,,IF(Resultados!$C$9="Moeda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110000</v>
      </c>
      <c r="P93" s="63">
        <f>IFERROR(IF(OR(P$13="",P$13&gt;$C$4),"",_xll.ECONOMATICA($C$2,$B93,P$12,P$13,,,IF(Resultados!$C$9="Moeda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90000</v>
      </c>
      <c r="Q93" s="63" t="str">
        <f>IFERROR(IF(OR(Q$13="",Q$13&gt;$C$4),"",_xll.ECONOMATICA($C$2,$B93,Q$12,Q$13,,,IF(Resultados!$C$9="Moeda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93" s="110" t="str">
        <f>IFERROR(IF(OR(R$13="",R$13&gt;$C$4),"",_xll.ECONOMATICA($C$2,$B93,R$12,R$13,,,IF(Resultados!$C$9="Moeda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93" s="115" t="str">
        <f>IFERROR(IF(OR(S$13="",S$13&gt;$C$4),"",_xll.ECONOMATICA($C$2,$B93,S$12,S$13,,,IF(Resultados!$C$9="Moeda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93" s="62" t="str">
        <f>IFERROR(IF(OR(T$13="",T$13&gt;$C$4),"",_xll.ECONOMATICA($C$2,$B93,T$12,T$13,,,IF(Resultados!$C$9="Moeda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93" s="63" t="str">
        <f>IFERROR(IF(OR(U$13="",U$13&gt;$C$4),"",_xll.ECONOMATICA($C$2,$B93,U$12,U$13,,,IF(Resultados!$C$9="Moeda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93" s="63" t="str">
        <f>IFERROR(IF(OR(V$13="",V$13&gt;$C$4),"",_xll.ECONOMATICA($C$2,$B93,V$12,V$13,,,IF(Resultados!$C$9="Moeda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93" s="110" t="str">
        <f>IFERROR(IF(OR(W$13="",W$13&gt;$C$4),"",_xll.ECONOMATICA($C$2,$B93,W$12,W$13,,,IF(Resultados!$C$9="Moeda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93" s="115" t="str">
        <f>IFERROR(IF(OR(X$13="",X$13&gt;$C$4),"",_xll.ECONOMATICA($C$2,$B93,X$12,X$13,,,IF(Resultados!$C$9="Moeda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93" s="62" t="str">
        <f>IFERROR(IF(OR(Y$13="",Y$13&gt;$C$4),"",_xll.ECONOMATICA($C$2,$B93,Y$12,Y$13,,,IF(Resultados!$C$9="Moeda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93" s="63" t="str">
        <f>IFERROR(IF(OR(Z$13="",Z$13&gt;$C$4),"",_xll.ECONOMATICA($C$2,$B93,Z$12,Z$13,,,IF(Resultados!$C$9="Moeda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93" s="63" t="str">
        <f>IFERROR(IF(OR(AA$13="",AA$13&gt;$C$4),"",_xll.ECONOMATICA($C$2,$B93,AA$12,AA$13,,,IF(Resultados!$C$9="Moeda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93" s="110" t="str">
        <f>IFERROR(IF(OR(AB$13="",AB$13&gt;$C$4),"",_xll.ECONOMATICA($C$2,$B93,AB$12,AB$13,,,IF(Resultados!$C$9="Moeda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93" s="115" t="str">
        <f>IFERROR(IF(OR(AC$13="",AC$13&gt;$C$4),"",_xll.ECONOMATICA($C$2,$B93,AC$12,AC$13,,,IF(Resultados!$C$9="Moeda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93" s="62" t="str">
        <f>IFERROR(IF(OR(AD$13="",AD$13&gt;$C$4),"",_xll.ECONOMATICA($C$2,$B93,AD$12,AD$13,,,IF(Resultados!$C$9="Moeda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93" s="63" t="str">
        <f>IFERROR(IF(OR(AE$13="",AE$13&gt;$C$4),"",_xll.ECONOMATICA($C$2,$B93,AE$12,AE$13,,,IF(Resultados!$C$9="Moeda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93" s="63" t="str">
        <f>IFERROR(IF(OR(AF$13="",AF$13&gt;$C$4),"",_xll.ECONOMATICA($C$2,$B93,AF$12,AF$13,,,IF(Resultados!$C$9="Moeda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93" s="110" t="str">
        <f>IFERROR(IF(OR(AG$13="",AG$13&gt;$C$4),"",_xll.ECONOMATICA($C$2,$B93,AG$12,AG$13,,,IF(Resultados!$C$9="Moeda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93" s="115" t="str">
        <f>IFERROR(IF(OR(AH$13="",AH$13&gt;$C$4),"",_xll.ECONOMATICA($C$2,$B93,AH$12,AH$13,,,IF(Resultados!$C$9="Moeda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93" s="62" t="str">
        <f>IFERROR(IF(OR(AI$13="",AI$13&gt;$C$4),"",_xll.ECONOMATICA($C$2,$B93,AI$12,AI$13,,,IF(Resultados!$C$9="Moeda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93" s="63" t="str">
        <f>IFERROR(IF(OR(AJ$13="",AJ$13&gt;$C$4),"",_xll.ECONOMATICA($C$2,$B93,AJ$12,AJ$13,,,IF(Resultados!$C$9="Moeda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93" s="63" t="str">
        <f>IFERROR(IF(OR(AK$13="",AK$13&gt;$C$4),"",_xll.ECONOMATICA($C$2,$B93,AK$12,AK$13,,,IF(Resultados!$C$9="Moeda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93" s="110" t="str">
        <f>IFERROR(IF(OR(AL$13="",AL$13&gt;$C$4),"",_xll.ECONOMATICA($C$2,$B93,AL$12,AL$13,,,IF(Resultados!$C$9="Moeda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93" s="115" t="str">
        <f>IFERROR(IF(OR(AM$13="",AM$13&gt;$C$4),"",_xll.ECONOMATICA($C$2,$B93,AM$12,AM$13,,,IF(Resultados!$C$9="Moeda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93" s="62" t="str">
        <f>IFERROR(IF(OR(AN$13="",AN$13&gt;$C$4),"",_xll.ECONOMATICA($C$2,$B93,AN$12,AN$13,,,IF(Resultados!$C$9="Moeda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93" s="63" t="str">
        <f>IFERROR(IF(OR(AO$13="",AO$13&gt;$C$4),"",_xll.ECONOMATICA($C$2,$B93,AO$12,AO$13,,,IF(Resultados!$C$9="Moeda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93" s="63" t="str">
        <f>IFERROR(IF(OR(AP$13="",AP$13&gt;$C$4),"",_xll.ECONOMATICA($C$2,$B93,AP$12,AP$13,,,IF(Resultados!$C$9="Moeda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93" s="110" t="str">
        <f>IFERROR(IF(OR(AQ$13="",AQ$13&gt;$C$4),"",_xll.ECONOMATICA($C$2,$B93,AQ$12,AQ$13,,,IF(Resultados!$C$9="Moeda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93" s="115" t="str">
        <f>IFERROR(IF(OR(AR$13="",AR$13&gt;$C$4),"",_xll.ECONOMATICA($C$2,$B93,AR$12,AR$13,,,IF(Resultados!$C$9="Moeda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93" s="62" t="str">
        <f>IFERROR(IF(OR(AS$13="",AS$13&gt;$C$4),"",_xll.ECONOMATICA($C$2,$B93,AS$12,AS$13,,,IF(Resultados!$C$9="Moeda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93" s="63" t="str">
        <f>IFERROR(IF(OR(AT$13="",AT$13&gt;$C$4),"",_xll.ECONOMATICA($C$2,$B93,AT$12,AT$13,,,IF(Resultados!$C$9="Moeda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93" s="63" t="str">
        <f>IFERROR(IF(OR(AU$13="",AU$13&gt;$C$4),"",_xll.ECONOMATICA($C$2,$B93,AU$12,AU$13,,,IF(Resultados!$C$9="Moeda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93" s="110" t="str">
        <f>IFERROR(IF(OR(AV$13="",AV$13&gt;$C$4),"",_xll.ECONOMATICA($C$2,$B93,AV$12,AV$13,,,IF(Resultados!$C$9="Moeda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93" s="115" t="str">
        <f>IFERROR(IF(OR(AW$13="",AW$13&gt;$C$4),"",_xll.ECONOMATICA($C$2,$B93,AW$12,AW$13,,,IF(Resultados!$C$9="Moeda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93" s="62" t="str">
        <f>IFERROR(IF(OR(AX$13="",AX$13&gt;$C$4),"",_xll.ECONOMATICA($C$2,$B93,AX$12,AX$13,,,IF(Resultados!$C$9="Moeda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93" s="63" t="str">
        <f>IFERROR(IF(OR(AY$13="",AY$13&gt;$C$4),"",_xll.ECONOMATICA($C$2,$B93,AY$12,AY$13,,,IF(Resultados!$C$9="Moeda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93" s="63" t="str">
        <f>IFERROR(IF(OR(AZ$13="",AZ$13&gt;$C$4),"",_xll.ECONOMATICA($C$2,$B93,AZ$12,AZ$13,,,IF(Resultados!$C$9="Moeda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93" s="110" t="str">
        <f>IFERROR(IF(OR(BA$13="",BA$13&gt;$C$4),"",_xll.ECONOMATICA($C$2,$B93,BA$12,BA$13,,,IF(Resultados!$C$9="Moeda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93" s="119" t="str">
        <f>IFERROR(IF(OR(BB$13="",BB$13&gt;$C$4),"",_xll.ECONOMATICA($C$2,$B93,BB$12,BB$13,,,IF(Resultados!$C$9="Moeda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93" s="71"/>
    </row>
    <row r="94" spans="2:55" ht="15.6" hidden="1" outlineLevel="1" x14ac:dyDescent="0.3">
      <c r="B94" s="72" t="s">
        <v>91</v>
      </c>
      <c r="C94" s="73" t="s">
        <v>96</v>
      </c>
      <c r="D94" s="74" t="str">
        <f t="shared" si="2"/>
        <v>Milhares</v>
      </c>
      <c r="E94" s="75">
        <f>IFERROR(IF(OR(E$13="",E$13&gt;$C$4),"",_xll.ECONOMATICA($C$2,$B94,E$12,E$13,,,IF(Resultados!$C$9="Moeda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44561000</v>
      </c>
      <c r="F94" s="76">
        <f>IFERROR(IF(OR(F$13="",F$13&gt;$C$4),"",_xll.ECONOMATICA($C$2,$B94,F$12,F$13,,,IF(Resultados!$C$9="Moeda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54330000</v>
      </c>
      <c r="G94" s="76">
        <f>IFERROR(IF(OR(G$13="",G$13&gt;$C$4),"",_xll.ECONOMATICA($C$2,$B94,G$12,G$13,,,IF(Resultados!$C$9="Moeda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46096000</v>
      </c>
      <c r="H94" s="122">
        <f>IFERROR(IF(OR(H$13="",H$13&gt;$C$4),"",_xll.ECONOMATICA($C$2,$B94,H$12,H$13,,,IF(Resultados!$C$9="Moeda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43341000</v>
      </c>
      <c r="I94" s="123">
        <f>IFERROR(IF(OR(I$13="",I$13&gt;$C$4),"",_xll.ECONOMATICA($C$2,$B94,I$12,I$13,,,IF(Resultados!$C$9="Moeda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188328000</v>
      </c>
      <c r="J94" s="75">
        <f>IFERROR(IF(OR(J$13="",J$13&gt;$C$4),"",_xll.ECONOMATICA($C$2,$B94,J$12,J$13,,,IF(Resultados!$C$9="Moeda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38156000</v>
      </c>
      <c r="K94" s="76">
        <f>IFERROR(IF(OR(K$13="",K$13&gt;$C$4),"",_xll.ECONOMATICA($C$2,$B94,K$12,K$13,,,IF(Resultados!$C$9="Moeda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28782000</v>
      </c>
      <c r="L94" s="76">
        <f>IFERROR(IF(OR(L$13="",L$13&gt;$C$4),"",_xll.ECONOMATICA($C$2,$B94,L$12,L$13,,,IF(Resultados!$C$9="Moeda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26625000</v>
      </c>
      <c r="M94" s="122">
        <f>IFERROR(IF(OR(M$13="",M$13&gt;$C$4),"",_xll.ECONOMATICA($C$2,$B94,M$12,M$13,,,IF(Resultados!$C$9="Moeda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31043000</v>
      </c>
      <c r="N94" s="123">
        <f>IFERROR(IF(OR(N$13="",N$13&gt;$C$4),"",_xll.ECONOMATICA($C$2,$B94,N$12,N$13,,,IF(Resultados!$C$9="Moeda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124606000</v>
      </c>
      <c r="O94" s="75">
        <f>IFERROR(IF(OR(O$13="",O$13&gt;$C$4),"",_xll.ECONOMATICA($C$2,$B94,O$12,O$13,,,IF(Resultados!$C$9="Moeda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23700000</v>
      </c>
      <c r="P94" s="76">
        <f>IFERROR(IF(OR(P$13="",P$13&gt;$C$4),"",_xll.ECONOMATICA($C$2,$B94,P$12,P$13,,,IF(Resultados!$C$9="Moeda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-2605000</v>
      </c>
      <c r="Q94" s="76" t="str">
        <f>IFERROR(IF(OR(Q$13="",Q$13&gt;$C$4),"",_xll.ECONOMATICA($C$2,$B94,Q$12,Q$13,,,IF(Resultados!$C$9="Moeda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94" s="122" t="str">
        <f>IFERROR(IF(OR(R$13="",R$13&gt;$C$4),"",_xll.ECONOMATICA($C$2,$B94,R$12,R$13,,,IF(Resultados!$C$9="Moeda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94" s="123" t="str">
        <f>IFERROR(IF(OR(S$13="",S$13&gt;$C$4),"",_xll.ECONOMATICA($C$2,$B94,S$12,S$13,,,IF(Resultados!$C$9="Moeda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94" s="75" t="str">
        <f>IFERROR(IF(OR(T$13="",T$13&gt;$C$4),"",_xll.ECONOMATICA($C$2,$B94,T$12,T$13,,,IF(Resultados!$C$9="Moeda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94" s="76" t="str">
        <f>IFERROR(IF(OR(U$13="",U$13&gt;$C$4),"",_xll.ECONOMATICA($C$2,$B94,U$12,U$13,,,IF(Resultados!$C$9="Moeda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94" s="76" t="str">
        <f>IFERROR(IF(OR(V$13="",V$13&gt;$C$4),"",_xll.ECONOMATICA($C$2,$B94,V$12,V$13,,,IF(Resultados!$C$9="Moeda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94" s="122" t="str">
        <f>IFERROR(IF(OR(W$13="",W$13&gt;$C$4),"",_xll.ECONOMATICA($C$2,$B94,W$12,W$13,,,IF(Resultados!$C$9="Moeda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94" s="123" t="str">
        <f>IFERROR(IF(OR(X$13="",X$13&gt;$C$4),"",_xll.ECONOMATICA($C$2,$B94,X$12,X$13,,,IF(Resultados!$C$9="Moeda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94" s="75" t="str">
        <f>IFERROR(IF(OR(Y$13="",Y$13&gt;$C$4),"",_xll.ECONOMATICA($C$2,$B94,Y$12,Y$13,,,IF(Resultados!$C$9="Moeda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94" s="76" t="str">
        <f>IFERROR(IF(OR(Z$13="",Z$13&gt;$C$4),"",_xll.ECONOMATICA($C$2,$B94,Z$12,Z$13,,,IF(Resultados!$C$9="Moeda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94" s="76" t="str">
        <f>IFERROR(IF(OR(AA$13="",AA$13&gt;$C$4),"",_xll.ECONOMATICA($C$2,$B94,AA$12,AA$13,,,IF(Resultados!$C$9="Moeda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94" s="122" t="str">
        <f>IFERROR(IF(OR(AB$13="",AB$13&gt;$C$4),"",_xll.ECONOMATICA($C$2,$B94,AB$12,AB$13,,,IF(Resultados!$C$9="Moeda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94" s="123" t="str">
        <f>IFERROR(IF(OR(AC$13="",AC$13&gt;$C$4),"",_xll.ECONOMATICA($C$2,$B94,AC$12,AC$13,,,IF(Resultados!$C$9="Moeda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94" s="75" t="str">
        <f>IFERROR(IF(OR(AD$13="",AD$13&gt;$C$4),"",_xll.ECONOMATICA($C$2,$B94,AD$12,AD$13,,,IF(Resultados!$C$9="Moeda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94" s="76" t="str">
        <f>IFERROR(IF(OR(AE$13="",AE$13&gt;$C$4),"",_xll.ECONOMATICA($C$2,$B94,AE$12,AE$13,,,IF(Resultados!$C$9="Moeda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94" s="76" t="str">
        <f>IFERROR(IF(OR(AF$13="",AF$13&gt;$C$4),"",_xll.ECONOMATICA($C$2,$B94,AF$12,AF$13,,,IF(Resultados!$C$9="Moeda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94" s="122" t="str">
        <f>IFERROR(IF(OR(AG$13="",AG$13&gt;$C$4),"",_xll.ECONOMATICA($C$2,$B94,AG$12,AG$13,,,IF(Resultados!$C$9="Moeda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94" s="123" t="str">
        <f>IFERROR(IF(OR(AH$13="",AH$13&gt;$C$4),"",_xll.ECONOMATICA($C$2,$B94,AH$12,AH$13,,,IF(Resultados!$C$9="Moeda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94" s="75" t="str">
        <f>IFERROR(IF(OR(AI$13="",AI$13&gt;$C$4),"",_xll.ECONOMATICA($C$2,$B94,AI$12,AI$13,,,IF(Resultados!$C$9="Moeda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94" s="76" t="str">
        <f>IFERROR(IF(OR(AJ$13="",AJ$13&gt;$C$4),"",_xll.ECONOMATICA($C$2,$B94,AJ$12,AJ$13,,,IF(Resultados!$C$9="Moeda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94" s="76" t="str">
        <f>IFERROR(IF(OR(AK$13="",AK$13&gt;$C$4),"",_xll.ECONOMATICA($C$2,$B94,AK$12,AK$13,,,IF(Resultados!$C$9="Moeda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94" s="122" t="str">
        <f>IFERROR(IF(OR(AL$13="",AL$13&gt;$C$4),"",_xll.ECONOMATICA($C$2,$B94,AL$12,AL$13,,,IF(Resultados!$C$9="Moeda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94" s="123" t="str">
        <f>IFERROR(IF(OR(AM$13="",AM$13&gt;$C$4),"",_xll.ECONOMATICA($C$2,$B94,AM$12,AM$13,,,IF(Resultados!$C$9="Moeda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94" s="75" t="str">
        <f>IFERROR(IF(OR(AN$13="",AN$13&gt;$C$4),"",_xll.ECONOMATICA($C$2,$B94,AN$12,AN$13,,,IF(Resultados!$C$9="Moeda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94" s="76" t="str">
        <f>IFERROR(IF(OR(AO$13="",AO$13&gt;$C$4),"",_xll.ECONOMATICA($C$2,$B94,AO$12,AO$13,,,IF(Resultados!$C$9="Moeda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94" s="76" t="str">
        <f>IFERROR(IF(OR(AP$13="",AP$13&gt;$C$4),"",_xll.ECONOMATICA($C$2,$B94,AP$12,AP$13,,,IF(Resultados!$C$9="Moeda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94" s="122" t="str">
        <f>IFERROR(IF(OR(AQ$13="",AQ$13&gt;$C$4),"",_xll.ECONOMATICA($C$2,$B94,AQ$12,AQ$13,,,IF(Resultados!$C$9="Moeda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94" s="123" t="str">
        <f>IFERROR(IF(OR(AR$13="",AR$13&gt;$C$4),"",_xll.ECONOMATICA($C$2,$B94,AR$12,AR$13,,,IF(Resultados!$C$9="Moeda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94" s="75" t="str">
        <f>IFERROR(IF(OR(AS$13="",AS$13&gt;$C$4),"",_xll.ECONOMATICA($C$2,$B94,AS$12,AS$13,,,IF(Resultados!$C$9="Moeda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94" s="76" t="str">
        <f>IFERROR(IF(OR(AT$13="",AT$13&gt;$C$4),"",_xll.ECONOMATICA($C$2,$B94,AT$12,AT$13,,,IF(Resultados!$C$9="Moeda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94" s="76" t="str">
        <f>IFERROR(IF(OR(AU$13="",AU$13&gt;$C$4),"",_xll.ECONOMATICA($C$2,$B94,AU$12,AU$13,,,IF(Resultados!$C$9="Moeda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94" s="122" t="str">
        <f>IFERROR(IF(OR(AV$13="",AV$13&gt;$C$4),"",_xll.ECONOMATICA($C$2,$B94,AV$12,AV$13,,,IF(Resultados!$C$9="Moeda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94" s="123" t="str">
        <f>IFERROR(IF(OR(AW$13="",AW$13&gt;$C$4),"",_xll.ECONOMATICA($C$2,$B94,AW$12,AW$13,,,IF(Resultados!$C$9="Moeda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94" s="75" t="str">
        <f>IFERROR(IF(OR(AX$13="",AX$13&gt;$C$4),"",_xll.ECONOMATICA($C$2,$B94,AX$12,AX$13,,,IF(Resultados!$C$9="Moeda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94" s="76" t="str">
        <f>IFERROR(IF(OR(AY$13="",AY$13&gt;$C$4),"",_xll.ECONOMATICA($C$2,$B94,AY$12,AY$13,,,IF(Resultados!$C$9="Moeda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94" s="76" t="str">
        <f>IFERROR(IF(OR(AZ$13="",AZ$13&gt;$C$4),"",_xll.ECONOMATICA($C$2,$B94,AZ$12,AZ$13,,,IF(Resultados!$C$9="Moeda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94" s="122" t="str">
        <f>IFERROR(IF(OR(BA$13="",BA$13&gt;$C$4),"",_xll.ECONOMATICA($C$2,$B94,BA$12,BA$13,,,IF(Resultados!$C$9="Moeda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94" s="156" t="str">
        <f>IFERROR(IF(OR(BB$13="",BB$13&gt;$C$4),"",_xll.ECONOMATICA($C$2,$B94,BB$12,BB$13,,,IF(Resultados!$C$9="Moeda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94" s="71"/>
    </row>
    <row r="95" spans="2:55" collapsed="1" x14ac:dyDescent="0.3"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71"/>
    </row>
    <row r="96" spans="2:55" s="31" customFormat="1" ht="16.2" thickBot="1" x14ac:dyDescent="0.35">
      <c r="B96" s="43" t="s">
        <v>135</v>
      </c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  <c r="V96" s="43"/>
      <c r="W96" s="43"/>
      <c r="X96" s="43"/>
      <c r="Y96" s="43"/>
      <c r="Z96" s="43"/>
      <c r="AA96" s="43"/>
      <c r="AB96" s="43"/>
      <c r="AC96" s="43"/>
      <c r="AD96" s="43"/>
      <c r="AE96" s="43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  <c r="BA96" s="43"/>
      <c r="BB96" s="43"/>
      <c r="BC96" s="171"/>
    </row>
    <row r="97" spans="2:55" ht="16.2" thickTop="1" x14ac:dyDescent="0.3">
      <c r="B97" s="48" t="s">
        <v>97</v>
      </c>
      <c r="C97" s="49" t="s">
        <v>129</v>
      </c>
      <c r="D97" s="50" t="str">
        <f t="shared" ref="D97:D114" si="3">$C$7</f>
        <v>Milhares</v>
      </c>
      <c r="E97" s="54">
        <f>IFERROR(IF(OR(E$13="",E$13&gt;$C$4),"",_xll.ECONOMATICA($C$2,$B97,C$10,E$13,,,IF(Resultados!$C$9="Moeda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52824000</v>
      </c>
      <c r="F97" s="55" t="str">
        <f>IFERROR(IF(OR(F$13="",F$13&gt;$C$4),"",_xll.ECONOMATICA($C$2,$B97,D$10,F$13,,,IF(Resultados!$C$9="Moeda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G97" s="55">
        <f>IFERROR(IF(OR(G$13="",G$13&gt;$C$4),"",_xll.ECONOMATICA($C$2,$B97,E$10,G$13,,,IF(Resultados!$C$9="Moeda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187835000</v>
      </c>
      <c r="H97" s="109">
        <f>IFERROR(IF(OR(H$13="",H$13&gt;$C$4),"",_xll.ECONOMATICA($C$2,$B97,F$10,H$13,,,IF(Resultados!$C$9="Moeda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255410000</v>
      </c>
      <c r="I97" s="114">
        <f>IFERROR(IF(OR(I$13="",I$13&gt;$C$4),"",_xll.ECONOMATICA($C$2,$B97,G$10,I$13,,,IF(Resultados!$C$9="Moeda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255410000</v>
      </c>
      <c r="J97" s="54">
        <f>IFERROR(IF(OR(J$13="",J$13&gt;$C$4),"",_xll.ECONOMATICA($C$2,$B97,H$10,J$13,,,IF(Resultados!$C$9="Moeda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53759000</v>
      </c>
      <c r="K97" s="55">
        <f>IFERROR(IF(OR(K$13="",K$13&gt;$C$4),"",_xll.ECONOMATICA($C$2,$B97,I$10,K$13,,,IF(Resultados!$C$9="Moeda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101510000</v>
      </c>
      <c r="L97" s="55">
        <f>IFERROR(IF(OR(L$13="",L$13&gt;$C$4),"",_xll.ECONOMATICA($C$2,$B97,J$10,L$13,,,IF(Resultados!$C$9="Moeda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158038000</v>
      </c>
      <c r="M97" s="109">
        <f>IFERROR(IF(OR(M$13="",M$13&gt;$C$4),"",_xll.ECONOMATICA($C$2,$B97,K$10,M$13,,,IF(Resultados!$C$9="Moeda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215696000</v>
      </c>
      <c r="N97" s="114">
        <f>IFERROR(IF(OR(N$13="",N$13&gt;$C$4),"",_xll.ECONOMATICA($C$2,$B97,L$10,N$13,,,IF(Resultados!$C$9="Moeda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215696000</v>
      </c>
      <c r="O97" s="54">
        <f>IFERROR(IF(OR(O$13="",O$13&gt;$C$4),"",_xll.ECONOMATICA($C$2,$B97,M$10,O$13,,,IF(Resultados!$C$9="Moeda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46481000</v>
      </c>
      <c r="P97" s="55">
        <f>IFERROR(IF(OR(P$13="",P$13&gt;$C$4),"",_xll.ECONOMATICA($C$2,$B97,N$10,P$13,,,IF(Resultados!$C$9="Moeda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93651000</v>
      </c>
      <c r="Q97" s="55" t="str">
        <f>IFERROR(IF(OR(Q$13="",Q$13&gt;$C$4),"",_xll.ECONOMATICA($C$2,$B97,O$10,Q$13,,,IF(Resultados!$C$9="Moeda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97" s="109" t="str">
        <f>IFERROR(IF(OR(R$13="",R$13&gt;$C$4),"",_xll.ECONOMATICA($C$2,$B97,P$10,R$13,,,IF(Resultados!$C$9="Moeda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97" s="114" t="str">
        <f>IFERROR(IF(OR(S$13="",S$13&gt;$C$4),"",_xll.ECONOMATICA($C$2,$B97,Q$10,S$13,,,IF(Resultados!$C$9="Moeda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97" s="54" t="str">
        <f>IFERROR(IF(OR(T$13="",T$13&gt;$C$4),"",_xll.ECONOMATICA($C$2,$B97,R$10,T$13,,,IF(Resultados!$C$9="Moeda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97" s="55" t="str">
        <f>IFERROR(IF(OR(U$13="",U$13&gt;$C$4),"",_xll.ECONOMATICA($C$2,$B97,S$10,U$13,,,IF(Resultados!$C$9="Moeda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97" s="55" t="str">
        <f>IFERROR(IF(OR(V$13="",V$13&gt;$C$4),"",_xll.ECONOMATICA($C$2,$B97,T$10,V$13,,,IF(Resultados!$C$9="Moeda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97" s="109" t="str">
        <f>IFERROR(IF(OR(W$13="",W$13&gt;$C$4),"",_xll.ECONOMATICA($C$2,$B97,U$10,W$13,,,IF(Resultados!$C$9="Moeda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97" s="114" t="str">
        <f>IFERROR(IF(OR(X$13="",X$13&gt;$C$4),"",_xll.ECONOMATICA($C$2,$B97,V$10,X$13,,,IF(Resultados!$C$9="Moeda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97" s="54" t="str">
        <f>IFERROR(IF(OR(Y$13="",Y$13&gt;$C$4),"",_xll.ECONOMATICA($C$2,$B97,W$10,Y$13,,,IF(Resultados!$C$9="Moeda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97" s="55" t="str">
        <f>IFERROR(IF(OR(Z$13="",Z$13&gt;$C$4),"",_xll.ECONOMATICA($C$2,$B97,X$10,Z$13,,,IF(Resultados!$C$9="Moeda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97" s="55" t="str">
        <f>IFERROR(IF(OR(AA$13="",AA$13&gt;$C$4),"",_xll.ECONOMATICA($C$2,$B97,Y$10,AA$13,,,IF(Resultados!$C$9="Moeda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97" s="109" t="str">
        <f>IFERROR(IF(OR(AB$13="",AB$13&gt;$C$4),"",_xll.ECONOMATICA($C$2,$B97,Z$10,AB$13,,,IF(Resultados!$C$9="Moeda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97" s="114" t="str">
        <f>IFERROR(IF(OR(AC$13="",AC$13&gt;$C$4),"",_xll.ECONOMATICA($C$2,$B97,AA$10,AC$13,,,IF(Resultados!$C$9="Moeda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97" s="54" t="str">
        <f>IFERROR(IF(OR(AD$13="",AD$13&gt;$C$4),"",_xll.ECONOMATICA($C$2,$B97,AB$10,AD$13,,,IF(Resultados!$C$9="Moeda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97" s="55" t="str">
        <f>IFERROR(IF(OR(AE$13="",AE$13&gt;$C$4),"",_xll.ECONOMATICA($C$2,$B97,AC$10,AE$13,,,IF(Resultados!$C$9="Moeda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97" s="55" t="str">
        <f>IFERROR(IF(OR(AF$13="",AF$13&gt;$C$4),"",_xll.ECONOMATICA($C$2,$B97,AD$10,AF$13,,,IF(Resultados!$C$9="Moeda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97" s="109" t="str">
        <f>IFERROR(IF(OR(AG$13="",AG$13&gt;$C$4),"",_xll.ECONOMATICA($C$2,$B97,AE$10,AG$13,,,IF(Resultados!$C$9="Moeda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97" s="114" t="str">
        <f>IFERROR(IF(OR(AH$13="",AH$13&gt;$C$4),"",_xll.ECONOMATICA($C$2,$B97,AF$10,AH$13,,,IF(Resultados!$C$9="Moeda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97" s="54" t="str">
        <f>IFERROR(IF(OR(AI$13="",AI$13&gt;$C$4),"",_xll.ECONOMATICA($C$2,$B97,AG$10,AI$13,,,IF(Resultados!$C$9="Moeda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97" s="55" t="str">
        <f>IFERROR(IF(OR(AJ$13="",AJ$13&gt;$C$4),"",_xll.ECONOMATICA($C$2,$B97,AH$10,AJ$13,,,IF(Resultados!$C$9="Moeda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97" s="55" t="str">
        <f>IFERROR(IF(OR(AK$13="",AK$13&gt;$C$4),"",_xll.ECONOMATICA($C$2,$B97,AI$10,AK$13,,,IF(Resultados!$C$9="Moeda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97" s="109" t="str">
        <f>IFERROR(IF(OR(AL$13="",AL$13&gt;$C$4),"",_xll.ECONOMATICA($C$2,$B97,AJ$10,AL$13,,,IF(Resultados!$C$9="Moeda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97" s="114" t="str">
        <f>IFERROR(IF(OR(AM$13="",AM$13&gt;$C$4),"",_xll.ECONOMATICA($C$2,$B97,AK$10,AM$13,,,IF(Resultados!$C$9="Moeda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97" s="54" t="str">
        <f>IFERROR(IF(OR(AN$13="",AN$13&gt;$C$4),"",_xll.ECONOMATICA($C$2,$B97,AL$10,AN$13,,,IF(Resultados!$C$9="Moeda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97" s="55" t="str">
        <f>IFERROR(IF(OR(AO$13="",AO$13&gt;$C$4),"",_xll.ECONOMATICA($C$2,$B97,AM$10,AO$13,,,IF(Resultados!$C$9="Moeda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97" s="55" t="str">
        <f>IFERROR(IF(OR(AP$13="",AP$13&gt;$C$4),"",_xll.ECONOMATICA($C$2,$B97,AN$10,AP$13,,,IF(Resultados!$C$9="Moeda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97" s="109" t="str">
        <f>IFERROR(IF(OR(AQ$13="",AQ$13&gt;$C$4),"",_xll.ECONOMATICA($C$2,$B97,AO$10,AQ$13,,,IF(Resultados!$C$9="Moeda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97" s="114" t="str">
        <f>IFERROR(IF(OR(AR$13="",AR$13&gt;$C$4),"",_xll.ECONOMATICA($C$2,$B97,AP$10,AR$13,,,IF(Resultados!$C$9="Moeda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97" s="54" t="str">
        <f>IFERROR(IF(OR(AS$13="",AS$13&gt;$C$4),"",_xll.ECONOMATICA($C$2,$B97,AQ$10,AS$13,,,IF(Resultados!$C$9="Moeda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97" s="55" t="str">
        <f>IFERROR(IF(OR(AT$13="",AT$13&gt;$C$4),"",_xll.ECONOMATICA($C$2,$B97,AR$10,AT$13,,,IF(Resultados!$C$9="Moeda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97" s="55" t="str">
        <f>IFERROR(IF(OR(AU$13="",AU$13&gt;$C$4),"",_xll.ECONOMATICA($C$2,$B97,AS$10,AU$13,,,IF(Resultados!$C$9="Moeda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97" s="109" t="str">
        <f>IFERROR(IF(OR(AV$13="",AV$13&gt;$C$4),"",_xll.ECONOMATICA($C$2,$B97,AT$10,AV$13,,,IF(Resultados!$C$9="Moeda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97" s="114" t="str">
        <f>IFERROR(IF(OR(AW$13="",AW$13&gt;$C$4),"",_xll.ECONOMATICA($C$2,$B97,AU$10,AW$13,,,IF(Resultados!$C$9="Moeda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97" s="54" t="str">
        <f>IFERROR(IF(OR(AX$13="",AX$13&gt;$C$4),"",_xll.ECONOMATICA($C$2,$B97,AV$10,AX$13,,,IF(Resultados!$C$9="Moeda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97" s="55" t="str">
        <f>IFERROR(IF(OR(AY$13="",AY$13&gt;$C$4),"",_xll.ECONOMATICA($C$2,$B97,AW$10,AY$13,,,IF(Resultados!$C$9="Moeda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97" s="55" t="str">
        <f>IFERROR(IF(OR(AZ$13="",AZ$13&gt;$C$4),"",_xll.ECONOMATICA($C$2,$B97,AX$10,AZ$13,,,IF(Resultados!$C$9="Moeda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97" s="109" t="str">
        <f>IFERROR(IF(OR(BA$13="",BA$13&gt;$C$4),"",_xll.ECONOMATICA($C$2,$B97,AY$10,BA$13,,,IF(Resultados!$C$9="Moeda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97" s="118" t="str">
        <f>IFERROR(IF(OR(BB$13="",BB$13&gt;$C$4),"",_xll.ECONOMATICA($C$2,$B97,AZ$10,BB$13,,,IF(Resultados!$C$9="Moeda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97" s="71"/>
    </row>
    <row r="98" spans="2:55" ht="15.6" hidden="1" outlineLevel="2" x14ac:dyDescent="0.3">
      <c r="B98" s="59" t="s">
        <v>98</v>
      </c>
      <c r="C98" s="60" t="s">
        <v>114</v>
      </c>
      <c r="D98" s="61" t="str">
        <f t="shared" si="3"/>
        <v>Milhares</v>
      </c>
      <c r="E98" s="62">
        <f>IFERROR(IF(OR(E$13="",E$13&gt;$C$4),"",_xll.ECONOMATICA($C$2,$B98,E$12,E$13,,,IF(Resultados!$C$9="Moeda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66246000</v>
      </c>
      <c r="F98" s="63">
        <f>IFERROR(IF(OR(F$13="",F$13&gt;$C$4),"",_xll.ECONOMATICA($C$2,$B98,F$12,F$13,,,IF(Resultados!$C$9="Moeda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74940000</v>
      </c>
      <c r="G98" s="63">
        <f>IFERROR(IF(OR(G$13="",G$13&gt;$C$4),"",_xll.ECONOMATICA($C$2,$B98,G$12,G$13,,,IF(Resultados!$C$9="Moeda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79819000</v>
      </c>
      <c r="H98" s="110">
        <f>IFERROR(IF(OR(H$13="",H$13&gt;$C$4),"",_xll.ECONOMATICA($C$2,$B98,H$12,H$13,,,IF(Resultados!$C$9="Moeda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141133000</v>
      </c>
      <c r="I98" s="115">
        <f>IFERROR(IF(OR(I$13="",I$13&gt;$C$4),"",_xll.ECONOMATICA($C$2,$B98,I$12,I$13,,,IF(Resultados!$C$9="Moeda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362138000</v>
      </c>
      <c r="J98" s="62">
        <f>IFERROR(IF(OR(J$13="",J$13&gt;$C$4),"",_xll.ECONOMATICA($C$2,$B98,J$12,J$13,,,IF(Resultados!$C$9="Moeda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76397000</v>
      </c>
      <c r="K98" s="63">
        <f>IFERROR(IF(OR(K$13="",K$13&gt;$C$4),"",_xll.ECONOMATICA($C$2,$B98,K$12,K$13,,,IF(Resultados!$C$9="Moeda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61657000</v>
      </c>
      <c r="L98" s="63">
        <f>IFERROR(IF(OR(L$13="",L$13&gt;$C$4),"",_xll.ECONOMATICA($C$2,$B98,L$12,L$13,,,IF(Resultados!$C$9="Moeda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71132000</v>
      </c>
      <c r="M98" s="110">
        <f>IFERROR(IF(OR(M$13="",M$13&gt;$C$4),"",_xll.ECONOMATICA($C$2,$B98,M$12,M$13,,,IF(Resultados!$C$9="Moeda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75862000</v>
      </c>
      <c r="N98" s="115">
        <f>IFERROR(IF(OR(N$13="",N$13&gt;$C$4),"",_xll.ECONOMATICA($C$2,$B98,N$12,N$13,,,IF(Resultados!$C$9="Moeda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285048000</v>
      </c>
      <c r="O98" s="62">
        <f>IFERROR(IF(OR(O$13="",O$13&gt;$C$4),"",_xll.ECONOMATICA($C$2,$B98,O$12,O$13,,,IF(Resultados!$C$9="Moeda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64795000</v>
      </c>
      <c r="P98" s="63">
        <f>IFERROR(IF(OR(P$13="",P$13&gt;$C$4),"",_xll.ECONOMATICA($C$2,$B98,P$12,P$13,,,IF(Resultados!$C$9="Moeda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62360000</v>
      </c>
      <c r="Q98" s="63" t="str">
        <f>IFERROR(IF(OR(Q$13="",Q$13&gt;$C$4),"",_xll.ECONOMATICA($C$2,$B98,Q$12,Q$13,,,IF(Resultados!$C$9="Moeda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98" s="110" t="str">
        <f>IFERROR(IF(OR(R$13="",R$13&gt;$C$4),"",_xll.ECONOMATICA($C$2,$B98,R$12,R$13,,,IF(Resultados!$C$9="Moeda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98" s="115" t="str">
        <f>IFERROR(IF(OR(S$13="",S$13&gt;$C$4),"",_xll.ECONOMATICA($C$2,$B98,S$12,S$13,,,IF(Resultados!$C$9="Moeda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98" s="62" t="str">
        <f>IFERROR(IF(OR(T$13="",T$13&gt;$C$4),"",_xll.ECONOMATICA($C$2,$B98,T$12,T$13,,,IF(Resultados!$C$9="Moeda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98" s="63" t="str">
        <f>IFERROR(IF(OR(U$13="",U$13&gt;$C$4),"",_xll.ECONOMATICA($C$2,$B98,U$12,U$13,,,IF(Resultados!$C$9="Moeda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98" s="63" t="str">
        <f>IFERROR(IF(OR(V$13="",V$13&gt;$C$4),"",_xll.ECONOMATICA($C$2,$B98,V$12,V$13,,,IF(Resultados!$C$9="Moeda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98" s="110" t="str">
        <f>IFERROR(IF(OR(W$13="",W$13&gt;$C$4),"",_xll.ECONOMATICA($C$2,$B98,W$12,W$13,,,IF(Resultados!$C$9="Moeda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98" s="115" t="str">
        <f>IFERROR(IF(OR(X$13="",X$13&gt;$C$4),"",_xll.ECONOMATICA($C$2,$B98,X$12,X$13,,,IF(Resultados!$C$9="Moeda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98" s="62" t="str">
        <f>IFERROR(IF(OR(Y$13="",Y$13&gt;$C$4),"",_xll.ECONOMATICA($C$2,$B98,Y$12,Y$13,,,IF(Resultados!$C$9="Moeda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98" s="63" t="str">
        <f>IFERROR(IF(OR(Z$13="",Z$13&gt;$C$4),"",_xll.ECONOMATICA($C$2,$B98,Z$12,Z$13,,,IF(Resultados!$C$9="Moeda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98" s="63" t="str">
        <f>IFERROR(IF(OR(AA$13="",AA$13&gt;$C$4),"",_xll.ECONOMATICA($C$2,$B98,AA$12,AA$13,,,IF(Resultados!$C$9="Moeda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98" s="110" t="str">
        <f>IFERROR(IF(OR(AB$13="",AB$13&gt;$C$4),"",_xll.ECONOMATICA($C$2,$B98,AB$12,AB$13,,,IF(Resultados!$C$9="Moeda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98" s="115" t="str">
        <f>IFERROR(IF(OR(AC$13="",AC$13&gt;$C$4),"",_xll.ECONOMATICA($C$2,$B98,AC$12,AC$13,,,IF(Resultados!$C$9="Moeda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98" s="62" t="str">
        <f>IFERROR(IF(OR(AD$13="",AD$13&gt;$C$4),"",_xll.ECONOMATICA($C$2,$B98,AD$12,AD$13,,,IF(Resultados!$C$9="Moeda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98" s="63" t="str">
        <f>IFERROR(IF(OR(AE$13="",AE$13&gt;$C$4),"",_xll.ECONOMATICA($C$2,$B98,AE$12,AE$13,,,IF(Resultados!$C$9="Moeda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98" s="63" t="str">
        <f>IFERROR(IF(OR(AF$13="",AF$13&gt;$C$4),"",_xll.ECONOMATICA($C$2,$B98,AF$12,AF$13,,,IF(Resultados!$C$9="Moeda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98" s="110" t="str">
        <f>IFERROR(IF(OR(AG$13="",AG$13&gt;$C$4),"",_xll.ECONOMATICA($C$2,$B98,AG$12,AG$13,,,IF(Resultados!$C$9="Moeda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98" s="115" t="str">
        <f>IFERROR(IF(OR(AH$13="",AH$13&gt;$C$4),"",_xll.ECONOMATICA($C$2,$B98,AH$12,AH$13,,,IF(Resultados!$C$9="Moeda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98" s="62" t="str">
        <f>IFERROR(IF(OR(AI$13="",AI$13&gt;$C$4),"",_xll.ECONOMATICA($C$2,$B98,AI$12,AI$13,,,IF(Resultados!$C$9="Moeda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98" s="63" t="str">
        <f>IFERROR(IF(OR(AJ$13="",AJ$13&gt;$C$4),"",_xll.ECONOMATICA($C$2,$B98,AJ$12,AJ$13,,,IF(Resultados!$C$9="Moeda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98" s="63" t="str">
        <f>IFERROR(IF(OR(AK$13="",AK$13&gt;$C$4),"",_xll.ECONOMATICA($C$2,$B98,AK$12,AK$13,,,IF(Resultados!$C$9="Moeda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98" s="110" t="str">
        <f>IFERROR(IF(OR(AL$13="",AL$13&gt;$C$4),"",_xll.ECONOMATICA($C$2,$B98,AL$12,AL$13,,,IF(Resultados!$C$9="Moeda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98" s="115" t="str">
        <f>IFERROR(IF(OR(AM$13="",AM$13&gt;$C$4),"",_xll.ECONOMATICA($C$2,$B98,AM$12,AM$13,,,IF(Resultados!$C$9="Moeda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98" s="62" t="str">
        <f>IFERROR(IF(OR(AN$13="",AN$13&gt;$C$4),"",_xll.ECONOMATICA($C$2,$B98,AN$12,AN$13,,,IF(Resultados!$C$9="Moeda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98" s="63" t="str">
        <f>IFERROR(IF(OR(AO$13="",AO$13&gt;$C$4),"",_xll.ECONOMATICA($C$2,$B98,AO$12,AO$13,,,IF(Resultados!$C$9="Moeda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98" s="63" t="str">
        <f>IFERROR(IF(OR(AP$13="",AP$13&gt;$C$4),"",_xll.ECONOMATICA($C$2,$B98,AP$12,AP$13,,,IF(Resultados!$C$9="Moeda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98" s="110" t="str">
        <f>IFERROR(IF(OR(AQ$13="",AQ$13&gt;$C$4),"",_xll.ECONOMATICA($C$2,$B98,AQ$12,AQ$13,,,IF(Resultados!$C$9="Moeda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98" s="115" t="str">
        <f>IFERROR(IF(OR(AR$13="",AR$13&gt;$C$4),"",_xll.ECONOMATICA($C$2,$B98,AR$12,AR$13,,,IF(Resultados!$C$9="Moeda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98" s="62" t="str">
        <f>IFERROR(IF(OR(AS$13="",AS$13&gt;$C$4),"",_xll.ECONOMATICA($C$2,$B98,AS$12,AS$13,,,IF(Resultados!$C$9="Moeda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98" s="63" t="str">
        <f>IFERROR(IF(OR(AT$13="",AT$13&gt;$C$4),"",_xll.ECONOMATICA($C$2,$B98,AT$12,AT$13,,,IF(Resultados!$C$9="Moeda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98" s="63" t="str">
        <f>IFERROR(IF(OR(AU$13="",AU$13&gt;$C$4),"",_xll.ECONOMATICA($C$2,$B98,AU$12,AU$13,,,IF(Resultados!$C$9="Moeda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98" s="110" t="str">
        <f>IFERROR(IF(OR(AV$13="",AV$13&gt;$C$4),"",_xll.ECONOMATICA($C$2,$B98,AV$12,AV$13,,,IF(Resultados!$C$9="Moeda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98" s="115" t="str">
        <f>IFERROR(IF(OR(AW$13="",AW$13&gt;$C$4),"",_xll.ECONOMATICA($C$2,$B98,AW$12,AW$13,,,IF(Resultados!$C$9="Moeda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98" s="62" t="str">
        <f>IFERROR(IF(OR(AX$13="",AX$13&gt;$C$4),"",_xll.ECONOMATICA($C$2,$B98,AX$12,AX$13,,,IF(Resultados!$C$9="Moeda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98" s="63" t="str">
        <f>IFERROR(IF(OR(AY$13="",AY$13&gt;$C$4),"",_xll.ECONOMATICA($C$2,$B98,AY$12,AY$13,,,IF(Resultados!$C$9="Moeda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98" s="63" t="str">
        <f>IFERROR(IF(OR(AZ$13="",AZ$13&gt;$C$4),"",_xll.ECONOMATICA($C$2,$B98,AZ$12,AZ$13,,,IF(Resultados!$C$9="Moeda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98" s="110" t="str">
        <f>IFERROR(IF(OR(BA$13="",BA$13&gt;$C$4),"",_xll.ECONOMATICA($C$2,$B98,BA$12,BA$13,,,IF(Resultados!$C$9="Moeda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98" s="119" t="str">
        <f>IFERROR(IF(OR(BB$13="",BB$13&gt;$C$4),"",_xll.ECONOMATICA($C$2,$B98,BB$12,BB$13,,,IF(Resultados!$C$9="Moeda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98" s="71"/>
    </row>
    <row r="99" spans="2:55" ht="15.6" hidden="1" outlineLevel="2" x14ac:dyDescent="0.3">
      <c r="B99" s="51" t="s">
        <v>99</v>
      </c>
      <c r="C99" s="52" t="s">
        <v>115</v>
      </c>
      <c r="D99" s="53" t="str">
        <f t="shared" si="3"/>
        <v>Milhares</v>
      </c>
      <c r="E99" s="56">
        <f>IFERROR(IF(OR(E$13="",E$13&gt;$C$4),"",_xll.ECONOMATICA($C$2,$B99,E$12,E$13,,,IF(Resultados!$C$9="Moeda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-13422000</v>
      </c>
      <c r="F99" s="57">
        <f>IFERROR(IF(OR(F$13="",F$13&gt;$C$4),"",_xll.ECONOMATICA($C$2,$B99,F$12,F$13,,,IF(Resultados!$C$9="Moeda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-3136000</v>
      </c>
      <c r="G99" s="57">
        <f>IFERROR(IF(OR(G$13="",G$13&gt;$C$4),"",_xll.ECONOMATICA($C$2,$B99,G$12,G$13,,,IF(Resultados!$C$9="Moeda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-16612000</v>
      </c>
      <c r="H99" s="111">
        <f>IFERROR(IF(OR(H$13="",H$13&gt;$C$4),"",_xll.ECONOMATICA($C$2,$B99,H$12,H$13,,,IF(Resultados!$C$9="Moeda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-14411000</v>
      </c>
      <c r="I99" s="116">
        <f>IFERROR(IF(OR(I$13="",I$13&gt;$C$4),"",_xll.ECONOMATICA($C$2,$B99,I$12,I$13,,,IF(Resultados!$C$9="Moeda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-47581000</v>
      </c>
      <c r="J99" s="56">
        <f>IFERROR(IF(OR(J$13="",J$13&gt;$C$4),"",_xll.ECONOMATICA($C$2,$B99,J$12,J$13,,,IF(Resultados!$C$9="Moeda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-403000</v>
      </c>
      <c r="K99" s="57">
        <f>IFERROR(IF(OR(K$13="",K$13&gt;$C$4),"",_xll.ECONOMATICA($C$2,$B99,K$12,K$13,,,IF(Resultados!$C$9="Moeda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-3864000</v>
      </c>
      <c r="L99" s="57">
        <f>IFERROR(IF(OR(L$13="",L$13&gt;$C$4),"",_xll.ECONOMATICA($C$2,$B99,L$12,L$13,,,IF(Resultados!$C$9="Moeda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-7926000</v>
      </c>
      <c r="M99" s="111">
        <f>IFERROR(IF(OR(M$13="",M$13&gt;$C$4),"",_xll.ECONOMATICA($C$2,$B99,M$12,M$13,,,IF(Resultados!$C$9="Moeda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-6447000</v>
      </c>
      <c r="N99" s="116">
        <f>IFERROR(IF(OR(N$13="",N$13&gt;$C$4),"",_xll.ECONOMATICA($C$2,$B99,N$12,N$13,,,IF(Resultados!$C$9="Moeda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-18640000</v>
      </c>
      <c r="O99" s="56">
        <f>IFERROR(IF(OR(O$13="",O$13&gt;$C$4),"",_xll.ECONOMATICA($C$2,$B99,O$12,O$13,,,IF(Resultados!$C$9="Moeda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-5334000</v>
      </c>
      <c r="P99" s="57">
        <f>IFERROR(IF(OR(P$13="",P$13&gt;$C$4),"",_xll.ECONOMATICA($C$2,$B99,P$12,P$13,,,IF(Resultados!$C$9="Moeda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-4281000</v>
      </c>
      <c r="Q99" s="57" t="str">
        <f>IFERROR(IF(OR(Q$13="",Q$13&gt;$C$4),"",_xll.ECONOMATICA($C$2,$B99,Q$12,Q$13,,,IF(Resultados!$C$9="Moeda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99" s="111" t="str">
        <f>IFERROR(IF(OR(R$13="",R$13&gt;$C$4),"",_xll.ECONOMATICA($C$2,$B99,R$12,R$13,,,IF(Resultados!$C$9="Moeda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99" s="116" t="str">
        <f>IFERROR(IF(OR(S$13="",S$13&gt;$C$4),"",_xll.ECONOMATICA($C$2,$B99,S$12,S$13,,,IF(Resultados!$C$9="Moeda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99" s="56" t="str">
        <f>IFERROR(IF(OR(T$13="",T$13&gt;$C$4),"",_xll.ECONOMATICA($C$2,$B99,T$12,T$13,,,IF(Resultados!$C$9="Moeda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99" s="57" t="str">
        <f>IFERROR(IF(OR(U$13="",U$13&gt;$C$4),"",_xll.ECONOMATICA($C$2,$B99,U$12,U$13,,,IF(Resultados!$C$9="Moeda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99" s="57" t="str">
        <f>IFERROR(IF(OR(V$13="",V$13&gt;$C$4),"",_xll.ECONOMATICA($C$2,$B99,V$12,V$13,,,IF(Resultados!$C$9="Moeda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99" s="111" t="str">
        <f>IFERROR(IF(OR(W$13="",W$13&gt;$C$4),"",_xll.ECONOMATICA($C$2,$B99,W$12,W$13,,,IF(Resultados!$C$9="Moeda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99" s="116" t="str">
        <f>IFERROR(IF(OR(X$13="",X$13&gt;$C$4),"",_xll.ECONOMATICA($C$2,$B99,X$12,X$13,,,IF(Resultados!$C$9="Moeda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99" s="56" t="str">
        <f>IFERROR(IF(OR(Y$13="",Y$13&gt;$C$4),"",_xll.ECONOMATICA($C$2,$B99,Y$12,Y$13,,,IF(Resultados!$C$9="Moeda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99" s="57" t="str">
        <f>IFERROR(IF(OR(Z$13="",Z$13&gt;$C$4),"",_xll.ECONOMATICA($C$2,$B99,Z$12,Z$13,,,IF(Resultados!$C$9="Moeda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99" s="57" t="str">
        <f>IFERROR(IF(OR(AA$13="",AA$13&gt;$C$4),"",_xll.ECONOMATICA($C$2,$B99,AA$12,AA$13,,,IF(Resultados!$C$9="Moeda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99" s="111" t="str">
        <f>IFERROR(IF(OR(AB$13="",AB$13&gt;$C$4),"",_xll.ECONOMATICA($C$2,$B99,AB$12,AB$13,,,IF(Resultados!$C$9="Moeda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99" s="116" t="str">
        <f>IFERROR(IF(OR(AC$13="",AC$13&gt;$C$4),"",_xll.ECONOMATICA($C$2,$B99,AC$12,AC$13,,,IF(Resultados!$C$9="Moeda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99" s="56" t="str">
        <f>IFERROR(IF(OR(AD$13="",AD$13&gt;$C$4),"",_xll.ECONOMATICA($C$2,$B99,AD$12,AD$13,,,IF(Resultados!$C$9="Moeda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99" s="57" t="str">
        <f>IFERROR(IF(OR(AE$13="",AE$13&gt;$C$4),"",_xll.ECONOMATICA($C$2,$B99,AE$12,AE$13,,,IF(Resultados!$C$9="Moeda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99" s="57" t="str">
        <f>IFERROR(IF(OR(AF$13="",AF$13&gt;$C$4),"",_xll.ECONOMATICA($C$2,$B99,AF$12,AF$13,,,IF(Resultados!$C$9="Moeda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99" s="111" t="str">
        <f>IFERROR(IF(OR(AG$13="",AG$13&gt;$C$4),"",_xll.ECONOMATICA($C$2,$B99,AG$12,AG$13,,,IF(Resultados!$C$9="Moeda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99" s="116" t="str">
        <f>IFERROR(IF(OR(AH$13="",AH$13&gt;$C$4),"",_xll.ECONOMATICA($C$2,$B99,AH$12,AH$13,,,IF(Resultados!$C$9="Moeda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99" s="56" t="str">
        <f>IFERROR(IF(OR(AI$13="",AI$13&gt;$C$4),"",_xll.ECONOMATICA($C$2,$B99,AI$12,AI$13,,,IF(Resultados!$C$9="Moeda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99" s="57" t="str">
        <f>IFERROR(IF(OR(AJ$13="",AJ$13&gt;$C$4),"",_xll.ECONOMATICA($C$2,$B99,AJ$12,AJ$13,,,IF(Resultados!$C$9="Moeda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99" s="57" t="str">
        <f>IFERROR(IF(OR(AK$13="",AK$13&gt;$C$4),"",_xll.ECONOMATICA($C$2,$B99,AK$12,AK$13,,,IF(Resultados!$C$9="Moeda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99" s="111" t="str">
        <f>IFERROR(IF(OR(AL$13="",AL$13&gt;$C$4),"",_xll.ECONOMATICA($C$2,$B99,AL$12,AL$13,,,IF(Resultados!$C$9="Moeda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99" s="116" t="str">
        <f>IFERROR(IF(OR(AM$13="",AM$13&gt;$C$4),"",_xll.ECONOMATICA($C$2,$B99,AM$12,AM$13,,,IF(Resultados!$C$9="Moeda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99" s="56" t="str">
        <f>IFERROR(IF(OR(AN$13="",AN$13&gt;$C$4),"",_xll.ECONOMATICA($C$2,$B99,AN$12,AN$13,,,IF(Resultados!$C$9="Moeda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99" s="57" t="str">
        <f>IFERROR(IF(OR(AO$13="",AO$13&gt;$C$4),"",_xll.ECONOMATICA($C$2,$B99,AO$12,AO$13,,,IF(Resultados!$C$9="Moeda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99" s="57" t="str">
        <f>IFERROR(IF(OR(AP$13="",AP$13&gt;$C$4),"",_xll.ECONOMATICA($C$2,$B99,AP$12,AP$13,,,IF(Resultados!$C$9="Moeda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99" s="111" t="str">
        <f>IFERROR(IF(OR(AQ$13="",AQ$13&gt;$C$4),"",_xll.ECONOMATICA($C$2,$B99,AQ$12,AQ$13,,,IF(Resultados!$C$9="Moeda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99" s="116" t="str">
        <f>IFERROR(IF(OR(AR$13="",AR$13&gt;$C$4),"",_xll.ECONOMATICA($C$2,$B99,AR$12,AR$13,,,IF(Resultados!$C$9="Moeda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99" s="56" t="str">
        <f>IFERROR(IF(OR(AS$13="",AS$13&gt;$C$4),"",_xll.ECONOMATICA($C$2,$B99,AS$12,AS$13,,,IF(Resultados!$C$9="Moeda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99" s="57" t="str">
        <f>IFERROR(IF(OR(AT$13="",AT$13&gt;$C$4),"",_xll.ECONOMATICA($C$2,$B99,AT$12,AT$13,,,IF(Resultados!$C$9="Moeda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99" s="57" t="str">
        <f>IFERROR(IF(OR(AU$13="",AU$13&gt;$C$4),"",_xll.ECONOMATICA($C$2,$B99,AU$12,AU$13,,,IF(Resultados!$C$9="Moeda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99" s="111" t="str">
        <f>IFERROR(IF(OR(AV$13="",AV$13&gt;$C$4),"",_xll.ECONOMATICA($C$2,$B99,AV$12,AV$13,,,IF(Resultados!$C$9="Moeda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99" s="116" t="str">
        <f>IFERROR(IF(OR(AW$13="",AW$13&gt;$C$4),"",_xll.ECONOMATICA($C$2,$B99,AW$12,AW$13,,,IF(Resultados!$C$9="Moeda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99" s="56" t="str">
        <f>IFERROR(IF(OR(AX$13="",AX$13&gt;$C$4),"",_xll.ECONOMATICA($C$2,$B99,AX$12,AX$13,,,IF(Resultados!$C$9="Moeda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99" s="57" t="str">
        <f>IFERROR(IF(OR(AY$13="",AY$13&gt;$C$4),"",_xll.ECONOMATICA($C$2,$B99,AY$12,AY$13,,,IF(Resultados!$C$9="Moeda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99" s="57" t="str">
        <f>IFERROR(IF(OR(AZ$13="",AZ$13&gt;$C$4),"",_xll.ECONOMATICA($C$2,$B99,AZ$12,AZ$13,,,IF(Resultados!$C$9="Moeda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99" s="111" t="str">
        <f>IFERROR(IF(OR(BA$13="",BA$13&gt;$C$4),"",_xll.ECONOMATICA($C$2,$B99,BA$12,BA$13,,,IF(Resultados!$C$9="Moeda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99" s="120" t="str">
        <f>IFERROR(IF(OR(BB$13="",BB$13&gt;$C$4),"",_xll.ECONOMATICA($C$2,$B99,BB$12,BB$13,,,IF(Resultados!$C$9="Moeda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99" s="71"/>
    </row>
    <row r="100" spans="2:55" ht="15.6" hidden="1" outlineLevel="2" x14ac:dyDescent="0.3">
      <c r="B100" s="59" t="s">
        <v>100</v>
      </c>
      <c r="C100" s="60" t="s">
        <v>116</v>
      </c>
      <c r="D100" s="61" t="str">
        <f t="shared" si="3"/>
        <v>Milhares</v>
      </c>
      <c r="E100" s="62">
        <f>IFERROR(IF(OR(E$13="",E$13&gt;$C$4),"",_xll.ECONOMATICA($C$2,$B100,E$12,E$13,,,IF(Resultados!$C$9="Moeda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100" s="63">
        <f>IFERROR(IF(OR(F$13="",F$13&gt;$C$4),"",_xll.ECONOMATICA($C$2,$B100,F$12,F$13,,,IF(Resultados!$C$9="Moeda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100" s="63">
        <f>IFERROR(IF(OR(G$13="",G$13&gt;$C$4),"",_xll.ECONOMATICA($C$2,$B100,G$12,G$13,,,IF(Resultados!$C$9="Moeda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100" s="110">
        <f>IFERROR(IF(OR(H$13="",H$13&gt;$C$4),"",_xll.ECONOMATICA($C$2,$B100,H$12,H$13,,,IF(Resultados!$C$9="Moeda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-59147000</v>
      </c>
      <c r="I100" s="115">
        <f>IFERROR(IF(OR(I$13="",I$13&gt;$C$4),"",_xll.ECONOMATICA($C$2,$B100,I$12,I$13,,,IF(Resultados!$C$9="Moeda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-59147000</v>
      </c>
      <c r="J100" s="62">
        <f>IFERROR(IF(OR(J$13="",J$13&gt;$C$4),"",_xll.ECONOMATICA($C$2,$B100,J$12,J$13,,,IF(Resultados!$C$9="Moeda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-22235000</v>
      </c>
      <c r="K100" s="63">
        <f>IFERROR(IF(OR(K$13="",K$13&gt;$C$4),"",_xll.ECONOMATICA($C$2,$B100,K$12,K$13,,,IF(Resultados!$C$9="Moeda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-10042000</v>
      </c>
      <c r="L100" s="63">
        <f>IFERROR(IF(OR(L$13="",L$13&gt;$C$4),"",_xll.ECONOMATICA($C$2,$B100,L$12,L$13,,,IF(Resultados!$C$9="Moeda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-6678000</v>
      </c>
      <c r="M100" s="110">
        <f>IFERROR(IF(OR(M$13="",M$13&gt;$C$4),"",_xll.ECONOMATICA($C$2,$B100,M$12,M$13,,,IF(Resultados!$C$9="Moeda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-11757000</v>
      </c>
      <c r="N100" s="115">
        <f>IFERROR(IF(OR(N$13="",N$13&gt;$C$4),"",_xll.ECONOMATICA($C$2,$B100,N$12,N$13,,,IF(Resultados!$C$9="Moeda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-50712000</v>
      </c>
      <c r="O100" s="62">
        <f>IFERROR(IF(OR(O$13="",O$13&gt;$C$4),"",_xll.ECONOMATICA($C$2,$B100,O$12,O$13,,,IF(Resultados!$C$9="Moeda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-12980000</v>
      </c>
      <c r="P100" s="63">
        <f>IFERROR(IF(OR(P$13="",P$13&gt;$C$4),"",_xll.ECONOMATICA($C$2,$B100,P$12,P$13,,,IF(Resultados!$C$9="Moeda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-10909000</v>
      </c>
      <c r="Q100" s="63" t="str">
        <f>IFERROR(IF(OR(Q$13="",Q$13&gt;$C$4),"",_xll.ECONOMATICA($C$2,$B100,Q$12,Q$13,,,IF(Resultados!$C$9="Moeda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00" s="110" t="str">
        <f>IFERROR(IF(OR(R$13="",R$13&gt;$C$4),"",_xll.ECONOMATICA($C$2,$B100,R$12,R$13,,,IF(Resultados!$C$9="Moeda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00" s="115" t="str">
        <f>IFERROR(IF(OR(S$13="",S$13&gt;$C$4),"",_xll.ECONOMATICA($C$2,$B100,S$12,S$13,,,IF(Resultados!$C$9="Moeda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00" s="62" t="str">
        <f>IFERROR(IF(OR(T$13="",T$13&gt;$C$4),"",_xll.ECONOMATICA($C$2,$B100,T$12,T$13,,,IF(Resultados!$C$9="Moeda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00" s="63" t="str">
        <f>IFERROR(IF(OR(U$13="",U$13&gt;$C$4),"",_xll.ECONOMATICA($C$2,$B100,U$12,U$13,,,IF(Resultados!$C$9="Moeda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00" s="63" t="str">
        <f>IFERROR(IF(OR(V$13="",V$13&gt;$C$4),"",_xll.ECONOMATICA($C$2,$B100,V$12,V$13,,,IF(Resultados!$C$9="Moeda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00" s="110" t="str">
        <f>IFERROR(IF(OR(W$13="",W$13&gt;$C$4),"",_xll.ECONOMATICA($C$2,$B100,W$12,W$13,,,IF(Resultados!$C$9="Moeda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00" s="115" t="str">
        <f>IFERROR(IF(OR(X$13="",X$13&gt;$C$4),"",_xll.ECONOMATICA($C$2,$B100,X$12,X$13,,,IF(Resultados!$C$9="Moeda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00" s="62" t="str">
        <f>IFERROR(IF(OR(Y$13="",Y$13&gt;$C$4),"",_xll.ECONOMATICA($C$2,$B100,Y$12,Y$13,,,IF(Resultados!$C$9="Moeda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00" s="63" t="str">
        <f>IFERROR(IF(OR(Z$13="",Z$13&gt;$C$4),"",_xll.ECONOMATICA($C$2,$B100,Z$12,Z$13,,,IF(Resultados!$C$9="Moeda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00" s="63" t="str">
        <f>IFERROR(IF(OR(AA$13="",AA$13&gt;$C$4),"",_xll.ECONOMATICA($C$2,$B100,AA$12,AA$13,,,IF(Resultados!$C$9="Moeda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00" s="110" t="str">
        <f>IFERROR(IF(OR(AB$13="",AB$13&gt;$C$4),"",_xll.ECONOMATICA($C$2,$B100,AB$12,AB$13,,,IF(Resultados!$C$9="Moeda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00" s="115" t="str">
        <f>IFERROR(IF(OR(AC$13="",AC$13&gt;$C$4),"",_xll.ECONOMATICA($C$2,$B100,AC$12,AC$13,,,IF(Resultados!$C$9="Moeda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00" s="62" t="str">
        <f>IFERROR(IF(OR(AD$13="",AD$13&gt;$C$4),"",_xll.ECONOMATICA($C$2,$B100,AD$12,AD$13,,,IF(Resultados!$C$9="Moeda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00" s="63" t="str">
        <f>IFERROR(IF(OR(AE$13="",AE$13&gt;$C$4),"",_xll.ECONOMATICA($C$2,$B100,AE$12,AE$13,,,IF(Resultados!$C$9="Moeda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00" s="63" t="str">
        <f>IFERROR(IF(OR(AF$13="",AF$13&gt;$C$4),"",_xll.ECONOMATICA($C$2,$B100,AF$12,AF$13,,,IF(Resultados!$C$9="Moeda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00" s="110" t="str">
        <f>IFERROR(IF(OR(AG$13="",AG$13&gt;$C$4),"",_xll.ECONOMATICA($C$2,$B100,AG$12,AG$13,,,IF(Resultados!$C$9="Moeda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00" s="115" t="str">
        <f>IFERROR(IF(OR(AH$13="",AH$13&gt;$C$4),"",_xll.ECONOMATICA($C$2,$B100,AH$12,AH$13,,,IF(Resultados!$C$9="Moeda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00" s="62" t="str">
        <f>IFERROR(IF(OR(AI$13="",AI$13&gt;$C$4),"",_xll.ECONOMATICA($C$2,$B100,AI$12,AI$13,,,IF(Resultados!$C$9="Moeda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00" s="63" t="str">
        <f>IFERROR(IF(OR(AJ$13="",AJ$13&gt;$C$4),"",_xll.ECONOMATICA($C$2,$B100,AJ$12,AJ$13,,,IF(Resultados!$C$9="Moeda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00" s="63" t="str">
        <f>IFERROR(IF(OR(AK$13="",AK$13&gt;$C$4),"",_xll.ECONOMATICA($C$2,$B100,AK$12,AK$13,,,IF(Resultados!$C$9="Moeda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00" s="110" t="str">
        <f>IFERROR(IF(OR(AL$13="",AL$13&gt;$C$4),"",_xll.ECONOMATICA($C$2,$B100,AL$12,AL$13,,,IF(Resultados!$C$9="Moeda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00" s="115" t="str">
        <f>IFERROR(IF(OR(AM$13="",AM$13&gt;$C$4),"",_xll.ECONOMATICA($C$2,$B100,AM$12,AM$13,,,IF(Resultados!$C$9="Moeda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00" s="62" t="str">
        <f>IFERROR(IF(OR(AN$13="",AN$13&gt;$C$4),"",_xll.ECONOMATICA($C$2,$B100,AN$12,AN$13,,,IF(Resultados!$C$9="Moeda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00" s="63" t="str">
        <f>IFERROR(IF(OR(AO$13="",AO$13&gt;$C$4),"",_xll.ECONOMATICA($C$2,$B100,AO$12,AO$13,,,IF(Resultados!$C$9="Moeda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00" s="63" t="str">
        <f>IFERROR(IF(OR(AP$13="",AP$13&gt;$C$4),"",_xll.ECONOMATICA($C$2,$B100,AP$12,AP$13,,,IF(Resultados!$C$9="Moeda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00" s="110" t="str">
        <f>IFERROR(IF(OR(AQ$13="",AQ$13&gt;$C$4),"",_xll.ECONOMATICA($C$2,$B100,AQ$12,AQ$13,,,IF(Resultados!$C$9="Moeda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00" s="115" t="str">
        <f>IFERROR(IF(OR(AR$13="",AR$13&gt;$C$4),"",_xll.ECONOMATICA($C$2,$B100,AR$12,AR$13,,,IF(Resultados!$C$9="Moeda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00" s="62" t="str">
        <f>IFERROR(IF(OR(AS$13="",AS$13&gt;$C$4),"",_xll.ECONOMATICA($C$2,$B100,AS$12,AS$13,,,IF(Resultados!$C$9="Moeda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00" s="63" t="str">
        <f>IFERROR(IF(OR(AT$13="",AT$13&gt;$C$4),"",_xll.ECONOMATICA($C$2,$B100,AT$12,AT$13,,,IF(Resultados!$C$9="Moeda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00" s="63" t="str">
        <f>IFERROR(IF(OR(AU$13="",AU$13&gt;$C$4),"",_xll.ECONOMATICA($C$2,$B100,AU$12,AU$13,,,IF(Resultados!$C$9="Moeda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00" s="110" t="str">
        <f>IFERROR(IF(OR(AV$13="",AV$13&gt;$C$4),"",_xll.ECONOMATICA($C$2,$B100,AV$12,AV$13,,,IF(Resultados!$C$9="Moeda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00" s="115" t="str">
        <f>IFERROR(IF(OR(AW$13="",AW$13&gt;$C$4),"",_xll.ECONOMATICA($C$2,$B100,AW$12,AW$13,,,IF(Resultados!$C$9="Moeda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00" s="62" t="str">
        <f>IFERROR(IF(OR(AX$13="",AX$13&gt;$C$4),"",_xll.ECONOMATICA($C$2,$B100,AX$12,AX$13,,,IF(Resultados!$C$9="Moeda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00" s="63" t="str">
        <f>IFERROR(IF(OR(AY$13="",AY$13&gt;$C$4),"",_xll.ECONOMATICA($C$2,$B100,AY$12,AY$13,,,IF(Resultados!$C$9="Moeda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00" s="63" t="str">
        <f>IFERROR(IF(OR(AZ$13="",AZ$13&gt;$C$4),"",_xll.ECONOMATICA($C$2,$B100,AZ$12,AZ$13,,,IF(Resultados!$C$9="Moeda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00" s="110" t="str">
        <f>IFERROR(IF(OR(BA$13="",BA$13&gt;$C$4),"",_xll.ECONOMATICA($C$2,$B100,BA$12,BA$13,,,IF(Resultados!$C$9="Moeda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00" s="119" t="str">
        <f>IFERROR(IF(OR(BB$13="",BB$13&gt;$C$4),"",_xll.ECONOMATICA($C$2,$B100,BB$12,BB$13,,,IF(Resultados!$C$9="Moeda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00" s="71"/>
    </row>
    <row r="101" spans="2:55" ht="15.6" hidden="1" outlineLevel="1" x14ac:dyDescent="0.3">
      <c r="B101" s="51" t="s">
        <v>101</v>
      </c>
      <c r="C101" s="52" t="s">
        <v>128</v>
      </c>
      <c r="D101" s="53" t="str">
        <f t="shared" si="3"/>
        <v>Milhares</v>
      </c>
      <c r="E101" s="56">
        <f>IFERROR(IF(OR(E$13="",E$13&gt;$C$4),"",_xll.ECONOMATICA($C$2,$B101,E$12,E$13,,,IF(Resultados!$C$9="Moeda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-4983000</v>
      </c>
      <c r="F101" s="57">
        <f>IFERROR(IF(OR(F$13="",F$13&gt;$C$4),"",_xll.ECONOMATICA($C$2,$B101,F$12,F$13,,,IF(Resultados!$C$9="Moeda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16727000</v>
      </c>
      <c r="G101" s="57">
        <f>IFERROR(IF(OR(G$13="",G$13&gt;$C$4),"",_xll.ECONOMATICA($C$2,$B101,G$12,G$13,,,IF(Resultados!$C$9="Moeda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-3823000</v>
      </c>
      <c r="H101" s="111">
        <f>IFERROR(IF(OR(H$13="",H$13&gt;$C$4),"",_xll.ECONOMATICA($C$2,$B101,H$12,H$13,,,IF(Resultados!$C$9="Moeda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-12298000</v>
      </c>
      <c r="I101" s="116">
        <f>IFERROR(IF(OR(I$13="",I$13&gt;$C$4),"",_xll.ECONOMATICA($C$2,$B101,I$12,I$13,,,IF(Resultados!$C$9="Moeda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-4377000</v>
      </c>
      <c r="J101" s="56">
        <f>IFERROR(IF(OR(J$13="",J$13&gt;$C$4),"",_xll.ECONOMATICA($C$2,$B101,J$12,J$13,,,IF(Resultados!$C$9="Moeda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-5738000</v>
      </c>
      <c r="K101" s="57">
        <f>IFERROR(IF(OR(K$13="",K$13&gt;$C$4),"",_xll.ECONOMATICA($C$2,$B101,K$12,K$13,,,IF(Resultados!$C$9="Moeda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-4003000</v>
      </c>
      <c r="L101" s="57">
        <f>IFERROR(IF(OR(L$13="",L$13&gt;$C$4),"",_xll.ECONOMATICA($C$2,$B101,L$12,L$13,,,IF(Resultados!$C$9="Moeda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-13777000</v>
      </c>
      <c r="M101" s="111">
        <f>IFERROR(IF(OR(M$13="",M$13&gt;$C$4),"",_xll.ECONOMATICA($C$2,$B101,M$12,M$13,,,IF(Resultados!$C$9="Moeda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-15977000</v>
      </c>
      <c r="N101" s="116">
        <f>IFERROR(IF(OR(N$13="",N$13&gt;$C$4),"",_xll.ECONOMATICA($C$2,$B101,N$12,N$13,,,IF(Resultados!$C$9="Moeda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-39495000</v>
      </c>
      <c r="O101" s="56">
        <f>IFERROR(IF(OR(O$13="",O$13&gt;$C$4),"",_xll.ECONOMATICA($C$2,$B101,O$12,O$13,,,IF(Resultados!$C$9="Moeda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-16440000</v>
      </c>
      <c r="P101" s="57">
        <f>IFERROR(IF(OR(P$13="",P$13&gt;$C$4),"",_xll.ECONOMATICA($C$2,$B101,P$12,P$13,,,IF(Resultados!$C$9="Moeda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-10461000</v>
      </c>
      <c r="Q101" s="57" t="str">
        <f>IFERROR(IF(OR(Q$13="",Q$13&gt;$C$4),"",_xll.ECONOMATICA($C$2,$B101,Q$12,Q$13,,,IF(Resultados!$C$9="Moeda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01" s="111" t="str">
        <f>IFERROR(IF(OR(R$13="",R$13&gt;$C$4),"",_xll.ECONOMATICA($C$2,$B101,R$12,R$13,,,IF(Resultados!$C$9="Moeda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01" s="116" t="str">
        <f>IFERROR(IF(OR(S$13="",S$13&gt;$C$4),"",_xll.ECONOMATICA($C$2,$B101,S$12,S$13,,,IF(Resultados!$C$9="Moeda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01" s="56" t="str">
        <f>IFERROR(IF(OR(T$13="",T$13&gt;$C$4),"",_xll.ECONOMATICA($C$2,$B101,T$12,T$13,,,IF(Resultados!$C$9="Moeda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01" s="57" t="str">
        <f>IFERROR(IF(OR(U$13="",U$13&gt;$C$4),"",_xll.ECONOMATICA($C$2,$B101,U$12,U$13,,,IF(Resultados!$C$9="Moeda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01" s="57" t="str">
        <f>IFERROR(IF(OR(V$13="",V$13&gt;$C$4),"",_xll.ECONOMATICA($C$2,$B101,V$12,V$13,,,IF(Resultados!$C$9="Moeda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01" s="111" t="str">
        <f>IFERROR(IF(OR(W$13="",W$13&gt;$C$4),"",_xll.ECONOMATICA($C$2,$B101,W$12,W$13,,,IF(Resultados!$C$9="Moeda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01" s="116" t="str">
        <f>IFERROR(IF(OR(X$13="",X$13&gt;$C$4),"",_xll.ECONOMATICA($C$2,$B101,X$12,X$13,,,IF(Resultados!$C$9="Moeda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01" s="56" t="str">
        <f>IFERROR(IF(OR(Y$13="",Y$13&gt;$C$4),"",_xll.ECONOMATICA($C$2,$B101,Y$12,Y$13,,,IF(Resultados!$C$9="Moeda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01" s="57" t="str">
        <f>IFERROR(IF(OR(Z$13="",Z$13&gt;$C$4),"",_xll.ECONOMATICA($C$2,$B101,Z$12,Z$13,,,IF(Resultados!$C$9="Moeda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01" s="57" t="str">
        <f>IFERROR(IF(OR(AA$13="",AA$13&gt;$C$4),"",_xll.ECONOMATICA($C$2,$B101,AA$12,AA$13,,,IF(Resultados!$C$9="Moeda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01" s="111" t="str">
        <f>IFERROR(IF(OR(AB$13="",AB$13&gt;$C$4),"",_xll.ECONOMATICA($C$2,$B101,AB$12,AB$13,,,IF(Resultados!$C$9="Moeda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01" s="116" t="str">
        <f>IFERROR(IF(OR(AC$13="",AC$13&gt;$C$4),"",_xll.ECONOMATICA($C$2,$B101,AC$12,AC$13,,,IF(Resultados!$C$9="Moeda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01" s="56" t="str">
        <f>IFERROR(IF(OR(AD$13="",AD$13&gt;$C$4),"",_xll.ECONOMATICA($C$2,$B101,AD$12,AD$13,,,IF(Resultados!$C$9="Moeda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01" s="57" t="str">
        <f>IFERROR(IF(OR(AE$13="",AE$13&gt;$C$4),"",_xll.ECONOMATICA($C$2,$B101,AE$12,AE$13,,,IF(Resultados!$C$9="Moeda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01" s="57" t="str">
        <f>IFERROR(IF(OR(AF$13="",AF$13&gt;$C$4),"",_xll.ECONOMATICA($C$2,$B101,AF$12,AF$13,,,IF(Resultados!$C$9="Moeda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01" s="111" t="str">
        <f>IFERROR(IF(OR(AG$13="",AG$13&gt;$C$4),"",_xll.ECONOMATICA($C$2,$B101,AG$12,AG$13,,,IF(Resultados!$C$9="Moeda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01" s="116" t="str">
        <f>IFERROR(IF(OR(AH$13="",AH$13&gt;$C$4),"",_xll.ECONOMATICA($C$2,$B101,AH$12,AH$13,,,IF(Resultados!$C$9="Moeda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01" s="56" t="str">
        <f>IFERROR(IF(OR(AI$13="",AI$13&gt;$C$4),"",_xll.ECONOMATICA($C$2,$B101,AI$12,AI$13,,,IF(Resultados!$C$9="Moeda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01" s="57" t="str">
        <f>IFERROR(IF(OR(AJ$13="",AJ$13&gt;$C$4),"",_xll.ECONOMATICA($C$2,$B101,AJ$12,AJ$13,,,IF(Resultados!$C$9="Moeda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01" s="57" t="str">
        <f>IFERROR(IF(OR(AK$13="",AK$13&gt;$C$4),"",_xll.ECONOMATICA($C$2,$B101,AK$12,AK$13,,,IF(Resultados!$C$9="Moeda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01" s="111" t="str">
        <f>IFERROR(IF(OR(AL$13="",AL$13&gt;$C$4),"",_xll.ECONOMATICA($C$2,$B101,AL$12,AL$13,,,IF(Resultados!$C$9="Moeda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01" s="116" t="str">
        <f>IFERROR(IF(OR(AM$13="",AM$13&gt;$C$4),"",_xll.ECONOMATICA($C$2,$B101,AM$12,AM$13,,,IF(Resultados!$C$9="Moeda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01" s="56" t="str">
        <f>IFERROR(IF(OR(AN$13="",AN$13&gt;$C$4),"",_xll.ECONOMATICA($C$2,$B101,AN$12,AN$13,,,IF(Resultados!$C$9="Moeda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01" s="57" t="str">
        <f>IFERROR(IF(OR(AO$13="",AO$13&gt;$C$4),"",_xll.ECONOMATICA($C$2,$B101,AO$12,AO$13,,,IF(Resultados!$C$9="Moeda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01" s="57" t="str">
        <f>IFERROR(IF(OR(AP$13="",AP$13&gt;$C$4),"",_xll.ECONOMATICA($C$2,$B101,AP$12,AP$13,,,IF(Resultados!$C$9="Moeda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01" s="111" t="str">
        <f>IFERROR(IF(OR(AQ$13="",AQ$13&gt;$C$4),"",_xll.ECONOMATICA($C$2,$B101,AQ$12,AQ$13,,,IF(Resultados!$C$9="Moeda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01" s="116" t="str">
        <f>IFERROR(IF(OR(AR$13="",AR$13&gt;$C$4),"",_xll.ECONOMATICA($C$2,$B101,AR$12,AR$13,,,IF(Resultados!$C$9="Moeda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01" s="56" t="str">
        <f>IFERROR(IF(OR(AS$13="",AS$13&gt;$C$4),"",_xll.ECONOMATICA($C$2,$B101,AS$12,AS$13,,,IF(Resultados!$C$9="Moeda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01" s="57" t="str">
        <f>IFERROR(IF(OR(AT$13="",AT$13&gt;$C$4),"",_xll.ECONOMATICA($C$2,$B101,AT$12,AT$13,,,IF(Resultados!$C$9="Moeda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01" s="57" t="str">
        <f>IFERROR(IF(OR(AU$13="",AU$13&gt;$C$4),"",_xll.ECONOMATICA($C$2,$B101,AU$12,AU$13,,,IF(Resultados!$C$9="Moeda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01" s="111" t="str">
        <f>IFERROR(IF(OR(AV$13="",AV$13&gt;$C$4),"",_xll.ECONOMATICA($C$2,$B101,AV$12,AV$13,,,IF(Resultados!$C$9="Moeda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01" s="116" t="str">
        <f>IFERROR(IF(OR(AW$13="",AW$13&gt;$C$4),"",_xll.ECONOMATICA($C$2,$B101,AW$12,AW$13,,,IF(Resultados!$C$9="Moeda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01" s="56" t="str">
        <f>IFERROR(IF(OR(AX$13="",AX$13&gt;$C$4),"",_xll.ECONOMATICA($C$2,$B101,AX$12,AX$13,,,IF(Resultados!$C$9="Moeda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01" s="57" t="str">
        <f>IFERROR(IF(OR(AY$13="",AY$13&gt;$C$4),"",_xll.ECONOMATICA($C$2,$B101,AY$12,AY$13,,,IF(Resultados!$C$9="Moeda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01" s="57" t="str">
        <f>IFERROR(IF(OR(AZ$13="",AZ$13&gt;$C$4),"",_xll.ECONOMATICA($C$2,$B101,AZ$12,AZ$13,,,IF(Resultados!$C$9="Moeda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01" s="111" t="str">
        <f>IFERROR(IF(OR(BA$13="",BA$13&gt;$C$4),"",_xll.ECONOMATICA($C$2,$B101,BA$12,BA$13,,,IF(Resultados!$C$9="Moeda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01" s="120" t="str">
        <f>IFERROR(IF(OR(BB$13="",BB$13&gt;$C$4),"",_xll.ECONOMATICA($C$2,$B101,BB$12,BB$13,,,IF(Resultados!$C$9="Moeda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01" s="71"/>
    </row>
    <row r="102" spans="2:55" ht="15.6" hidden="1" outlineLevel="2" x14ac:dyDescent="0.3">
      <c r="B102" s="59" t="s">
        <v>102</v>
      </c>
      <c r="C102" s="60" t="s">
        <v>117</v>
      </c>
      <c r="D102" s="61" t="str">
        <f t="shared" si="3"/>
        <v>Milhares</v>
      </c>
      <c r="E102" s="62">
        <f>IFERROR(IF(OR(E$13="",E$13&gt;$C$4),"",_xll.ECONOMATICA($C$2,$B102,E$12,E$13,,,IF(Resultados!$C$9="Moeda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-3132000</v>
      </c>
      <c r="F102" s="63">
        <f>IFERROR(IF(OR(F$13="",F$13&gt;$C$4),"",_xll.ECONOMATICA($C$2,$B102,F$12,F$13,,,IF(Resultados!$C$9="Moeda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-632000</v>
      </c>
      <c r="G102" s="63">
        <f>IFERROR(IF(OR(G$13="",G$13&gt;$C$4),"",_xll.ECONOMATICA($C$2,$B102,G$12,G$13,,,IF(Resultados!$C$9="Moeda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-7356000</v>
      </c>
      <c r="H102" s="110">
        <f>IFERROR(IF(OR(H$13="",H$13&gt;$C$4),"",_xll.ECONOMATICA($C$2,$B102,H$12,H$13,,,IF(Resultados!$C$9="Moeda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-13859000</v>
      </c>
      <c r="I102" s="115">
        <f>IFERROR(IF(OR(I$13="",I$13&gt;$C$4),"",_xll.ECONOMATICA($C$2,$B102,I$12,I$13,,,IF(Resultados!$C$9="Moeda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-24979000</v>
      </c>
      <c r="J102" s="62">
        <f>IFERROR(IF(OR(J$13="",J$13&gt;$C$4),"",_xll.ECONOMATICA($C$2,$B102,J$12,J$13,,,IF(Resultados!$C$9="Moeda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-2987000</v>
      </c>
      <c r="K102" s="63">
        <f>IFERROR(IF(OR(K$13="",K$13&gt;$C$4),"",_xll.ECONOMATICA($C$2,$B102,K$12,K$13,,,IF(Resultados!$C$9="Moeda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-6561000</v>
      </c>
      <c r="L102" s="63">
        <f>IFERROR(IF(OR(L$13="",L$13&gt;$C$4),"",_xll.ECONOMATICA($C$2,$B102,L$12,L$13,,,IF(Resultados!$C$9="Moeda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-15058000</v>
      </c>
      <c r="M102" s="110">
        <f>IFERROR(IF(OR(M$13="",M$13&gt;$C$4),"",_xll.ECONOMATICA($C$2,$B102,M$12,M$13,,,IF(Resultados!$C$9="Moeda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-17597000</v>
      </c>
      <c r="N102" s="115">
        <f>IFERROR(IF(OR(N$13="",N$13&gt;$C$4),"",_xll.ECONOMATICA($C$2,$B102,N$12,N$13,,,IF(Resultados!$C$9="Moeda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-42203000</v>
      </c>
      <c r="O102" s="62">
        <f>IFERROR(IF(OR(O$13="",O$13&gt;$C$4),"",_xll.ECONOMATICA($C$2,$B102,O$12,O$13,,,IF(Resultados!$C$9="Moeda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-11252000</v>
      </c>
      <c r="P102" s="63">
        <f>IFERROR(IF(OR(P$13="",P$13&gt;$C$4),"",_xll.ECONOMATICA($C$2,$B102,P$12,P$13,,,IF(Resultados!$C$9="Moeda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-14278000</v>
      </c>
      <c r="Q102" s="63" t="str">
        <f>IFERROR(IF(OR(Q$13="",Q$13&gt;$C$4),"",_xll.ECONOMATICA($C$2,$B102,Q$12,Q$13,,,IF(Resultados!$C$9="Moeda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02" s="110" t="str">
        <f>IFERROR(IF(OR(R$13="",R$13&gt;$C$4),"",_xll.ECONOMATICA($C$2,$B102,R$12,R$13,,,IF(Resultados!$C$9="Moeda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02" s="115" t="str">
        <f>IFERROR(IF(OR(S$13="",S$13&gt;$C$4),"",_xll.ECONOMATICA($C$2,$B102,S$12,S$13,,,IF(Resultados!$C$9="Moeda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02" s="62" t="str">
        <f>IFERROR(IF(OR(T$13="",T$13&gt;$C$4),"",_xll.ECONOMATICA($C$2,$B102,T$12,T$13,,,IF(Resultados!$C$9="Moeda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02" s="63" t="str">
        <f>IFERROR(IF(OR(U$13="",U$13&gt;$C$4),"",_xll.ECONOMATICA($C$2,$B102,U$12,U$13,,,IF(Resultados!$C$9="Moeda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02" s="63" t="str">
        <f>IFERROR(IF(OR(V$13="",V$13&gt;$C$4),"",_xll.ECONOMATICA($C$2,$B102,V$12,V$13,,,IF(Resultados!$C$9="Moeda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02" s="110" t="str">
        <f>IFERROR(IF(OR(W$13="",W$13&gt;$C$4),"",_xll.ECONOMATICA($C$2,$B102,W$12,W$13,,,IF(Resultados!$C$9="Moeda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02" s="115" t="str">
        <f>IFERROR(IF(OR(X$13="",X$13&gt;$C$4),"",_xll.ECONOMATICA($C$2,$B102,X$12,X$13,,,IF(Resultados!$C$9="Moeda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02" s="62" t="str">
        <f>IFERROR(IF(OR(Y$13="",Y$13&gt;$C$4),"",_xll.ECONOMATICA($C$2,$B102,Y$12,Y$13,,,IF(Resultados!$C$9="Moeda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02" s="63" t="str">
        <f>IFERROR(IF(OR(Z$13="",Z$13&gt;$C$4),"",_xll.ECONOMATICA($C$2,$B102,Z$12,Z$13,,,IF(Resultados!$C$9="Moeda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02" s="63" t="str">
        <f>IFERROR(IF(OR(AA$13="",AA$13&gt;$C$4),"",_xll.ECONOMATICA($C$2,$B102,AA$12,AA$13,,,IF(Resultados!$C$9="Moeda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02" s="110" t="str">
        <f>IFERROR(IF(OR(AB$13="",AB$13&gt;$C$4),"",_xll.ECONOMATICA($C$2,$B102,AB$12,AB$13,,,IF(Resultados!$C$9="Moeda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02" s="115" t="str">
        <f>IFERROR(IF(OR(AC$13="",AC$13&gt;$C$4),"",_xll.ECONOMATICA($C$2,$B102,AC$12,AC$13,,,IF(Resultados!$C$9="Moeda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02" s="62" t="str">
        <f>IFERROR(IF(OR(AD$13="",AD$13&gt;$C$4),"",_xll.ECONOMATICA($C$2,$B102,AD$12,AD$13,,,IF(Resultados!$C$9="Moeda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02" s="63" t="str">
        <f>IFERROR(IF(OR(AE$13="",AE$13&gt;$C$4),"",_xll.ECONOMATICA($C$2,$B102,AE$12,AE$13,,,IF(Resultados!$C$9="Moeda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02" s="63" t="str">
        <f>IFERROR(IF(OR(AF$13="",AF$13&gt;$C$4),"",_xll.ECONOMATICA($C$2,$B102,AF$12,AF$13,,,IF(Resultados!$C$9="Moeda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02" s="110" t="str">
        <f>IFERROR(IF(OR(AG$13="",AG$13&gt;$C$4),"",_xll.ECONOMATICA($C$2,$B102,AG$12,AG$13,,,IF(Resultados!$C$9="Moeda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02" s="115" t="str">
        <f>IFERROR(IF(OR(AH$13="",AH$13&gt;$C$4),"",_xll.ECONOMATICA($C$2,$B102,AH$12,AH$13,,,IF(Resultados!$C$9="Moeda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02" s="62" t="str">
        <f>IFERROR(IF(OR(AI$13="",AI$13&gt;$C$4),"",_xll.ECONOMATICA($C$2,$B102,AI$12,AI$13,,,IF(Resultados!$C$9="Moeda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02" s="63" t="str">
        <f>IFERROR(IF(OR(AJ$13="",AJ$13&gt;$C$4),"",_xll.ECONOMATICA($C$2,$B102,AJ$12,AJ$13,,,IF(Resultados!$C$9="Moeda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02" s="63" t="str">
        <f>IFERROR(IF(OR(AK$13="",AK$13&gt;$C$4),"",_xll.ECONOMATICA($C$2,$B102,AK$12,AK$13,,,IF(Resultados!$C$9="Moeda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02" s="110" t="str">
        <f>IFERROR(IF(OR(AL$13="",AL$13&gt;$C$4),"",_xll.ECONOMATICA($C$2,$B102,AL$12,AL$13,,,IF(Resultados!$C$9="Moeda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02" s="115" t="str">
        <f>IFERROR(IF(OR(AM$13="",AM$13&gt;$C$4),"",_xll.ECONOMATICA($C$2,$B102,AM$12,AM$13,,,IF(Resultados!$C$9="Moeda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02" s="62" t="str">
        <f>IFERROR(IF(OR(AN$13="",AN$13&gt;$C$4),"",_xll.ECONOMATICA($C$2,$B102,AN$12,AN$13,,,IF(Resultados!$C$9="Moeda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02" s="63" t="str">
        <f>IFERROR(IF(OR(AO$13="",AO$13&gt;$C$4),"",_xll.ECONOMATICA($C$2,$B102,AO$12,AO$13,,,IF(Resultados!$C$9="Moeda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02" s="63" t="str">
        <f>IFERROR(IF(OR(AP$13="",AP$13&gt;$C$4),"",_xll.ECONOMATICA($C$2,$B102,AP$12,AP$13,,,IF(Resultados!$C$9="Moeda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02" s="110" t="str">
        <f>IFERROR(IF(OR(AQ$13="",AQ$13&gt;$C$4),"",_xll.ECONOMATICA($C$2,$B102,AQ$12,AQ$13,,,IF(Resultados!$C$9="Moeda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02" s="115" t="str">
        <f>IFERROR(IF(OR(AR$13="",AR$13&gt;$C$4),"",_xll.ECONOMATICA($C$2,$B102,AR$12,AR$13,,,IF(Resultados!$C$9="Moeda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02" s="62" t="str">
        <f>IFERROR(IF(OR(AS$13="",AS$13&gt;$C$4),"",_xll.ECONOMATICA($C$2,$B102,AS$12,AS$13,,,IF(Resultados!$C$9="Moeda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02" s="63" t="str">
        <f>IFERROR(IF(OR(AT$13="",AT$13&gt;$C$4),"",_xll.ECONOMATICA($C$2,$B102,AT$12,AT$13,,,IF(Resultados!$C$9="Moeda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02" s="63" t="str">
        <f>IFERROR(IF(OR(AU$13="",AU$13&gt;$C$4),"",_xll.ECONOMATICA($C$2,$B102,AU$12,AU$13,,,IF(Resultados!$C$9="Moeda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02" s="110" t="str">
        <f>IFERROR(IF(OR(AV$13="",AV$13&gt;$C$4),"",_xll.ECONOMATICA($C$2,$B102,AV$12,AV$13,,,IF(Resultados!$C$9="Moeda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02" s="115" t="str">
        <f>IFERROR(IF(OR(AW$13="",AW$13&gt;$C$4),"",_xll.ECONOMATICA($C$2,$B102,AW$12,AW$13,,,IF(Resultados!$C$9="Moeda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02" s="62" t="str">
        <f>IFERROR(IF(OR(AX$13="",AX$13&gt;$C$4),"",_xll.ECONOMATICA($C$2,$B102,AX$12,AX$13,,,IF(Resultados!$C$9="Moeda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02" s="63" t="str">
        <f>IFERROR(IF(OR(AY$13="",AY$13&gt;$C$4),"",_xll.ECONOMATICA($C$2,$B102,AY$12,AY$13,,,IF(Resultados!$C$9="Moeda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02" s="63" t="str">
        <f>IFERROR(IF(OR(AZ$13="",AZ$13&gt;$C$4),"",_xll.ECONOMATICA($C$2,$B102,AZ$12,AZ$13,,,IF(Resultados!$C$9="Moeda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02" s="110" t="str">
        <f>IFERROR(IF(OR(BA$13="",BA$13&gt;$C$4),"",_xll.ECONOMATICA($C$2,$B102,BA$12,BA$13,,,IF(Resultados!$C$9="Moeda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02" s="119" t="str">
        <f>IFERROR(IF(OR(BB$13="",BB$13&gt;$C$4),"",_xll.ECONOMATICA($C$2,$B102,BB$12,BB$13,,,IF(Resultados!$C$9="Moeda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02" s="71"/>
    </row>
    <row r="103" spans="2:55" ht="15.6" hidden="1" outlineLevel="2" x14ac:dyDescent="0.3">
      <c r="B103" s="51" t="s">
        <v>103</v>
      </c>
      <c r="C103" s="52" t="s">
        <v>118</v>
      </c>
      <c r="D103" s="53" t="str">
        <f t="shared" si="3"/>
        <v>Milhares</v>
      </c>
      <c r="E103" s="56">
        <f>IFERROR(IF(OR(E$13="",E$13&gt;$C$4),"",_xll.ECONOMATICA($C$2,$B103,E$12,E$13,,,IF(Resultados!$C$9="Moeda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275000</v>
      </c>
      <c r="F103" s="57">
        <f>IFERROR(IF(OR(F$13="",F$13&gt;$C$4),"",_xll.ECONOMATICA($C$2,$B103,F$12,F$13,,,IF(Resultados!$C$9="Moeda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938000</v>
      </c>
      <c r="G103" s="57">
        <f>IFERROR(IF(OR(G$13="",G$13&gt;$C$4),"",_xll.ECONOMATICA($C$2,$B103,G$12,G$13,,,IF(Resultados!$C$9="Moeda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402000</v>
      </c>
      <c r="H103" s="111">
        <f>IFERROR(IF(OR(H$13="",H$13&gt;$C$4),"",_xll.ECONOMATICA($C$2,$B103,H$12,H$13,,,IF(Resultados!$C$9="Moeda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290000</v>
      </c>
      <c r="I103" s="116">
        <f>IFERROR(IF(OR(I$13="",I$13&gt;$C$4),"",_xll.ECONOMATICA($C$2,$B103,I$12,I$13,,,IF(Resultados!$C$9="Moeda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1905000</v>
      </c>
      <c r="J103" s="56">
        <f>IFERROR(IF(OR(J$13="",J$13&gt;$C$4),"",_xll.ECONOMATICA($C$2,$B103,J$12,J$13,,,IF(Resultados!$C$9="Moeda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55000</v>
      </c>
      <c r="K103" s="57">
        <f>IFERROR(IF(OR(K$13="",K$13&gt;$C$4),"",_xll.ECONOMATICA($C$2,$B103,K$12,K$13,,,IF(Resultados!$C$9="Moeda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289000</v>
      </c>
      <c r="L103" s="57">
        <f>IFERROR(IF(OR(L$13="",L$13&gt;$C$4),"",_xll.ECONOMATICA($C$2,$B103,L$12,L$13,,,IF(Resultados!$C$9="Moeda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31000</v>
      </c>
      <c r="M103" s="111">
        <f>IFERROR(IF(OR(M$13="",M$13&gt;$C$4),"",_xll.ECONOMATICA($C$2,$B103,M$12,M$13,,,IF(Resultados!$C$9="Moeda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64000</v>
      </c>
      <c r="N103" s="116">
        <f>IFERROR(IF(OR(N$13="",N$13&gt;$C$4),"",_xll.ECONOMATICA($C$2,$B103,N$12,N$13,,,IF(Resultados!$C$9="Moeda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439000</v>
      </c>
      <c r="O103" s="56">
        <f>IFERROR(IF(OR(O$13="",O$13&gt;$C$4),"",_xll.ECONOMATICA($C$2,$B103,O$12,O$13,,,IF(Resultados!$C$9="Moeda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121000</v>
      </c>
      <c r="P103" s="57">
        <f>IFERROR(IF(OR(P$13="",P$13&gt;$C$4),"",_xll.ECONOMATICA($C$2,$B103,P$12,P$13,,,IF(Resultados!$C$9="Moeda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205000</v>
      </c>
      <c r="Q103" s="57" t="str">
        <f>IFERROR(IF(OR(Q$13="",Q$13&gt;$C$4),"",_xll.ECONOMATICA($C$2,$B103,Q$12,Q$13,,,IF(Resultados!$C$9="Moeda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03" s="111" t="str">
        <f>IFERROR(IF(OR(R$13="",R$13&gt;$C$4),"",_xll.ECONOMATICA($C$2,$B103,R$12,R$13,,,IF(Resultados!$C$9="Moeda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03" s="116" t="str">
        <f>IFERROR(IF(OR(S$13="",S$13&gt;$C$4),"",_xll.ECONOMATICA($C$2,$B103,S$12,S$13,,,IF(Resultados!$C$9="Moeda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03" s="56" t="str">
        <f>IFERROR(IF(OR(T$13="",T$13&gt;$C$4),"",_xll.ECONOMATICA($C$2,$B103,T$12,T$13,,,IF(Resultados!$C$9="Moeda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03" s="57" t="str">
        <f>IFERROR(IF(OR(U$13="",U$13&gt;$C$4),"",_xll.ECONOMATICA($C$2,$B103,U$12,U$13,,,IF(Resultados!$C$9="Moeda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03" s="57" t="str">
        <f>IFERROR(IF(OR(V$13="",V$13&gt;$C$4),"",_xll.ECONOMATICA($C$2,$B103,V$12,V$13,,,IF(Resultados!$C$9="Moeda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03" s="111" t="str">
        <f>IFERROR(IF(OR(W$13="",W$13&gt;$C$4),"",_xll.ECONOMATICA($C$2,$B103,W$12,W$13,,,IF(Resultados!$C$9="Moeda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03" s="116" t="str">
        <f>IFERROR(IF(OR(X$13="",X$13&gt;$C$4),"",_xll.ECONOMATICA($C$2,$B103,X$12,X$13,,,IF(Resultados!$C$9="Moeda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03" s="56" t="str">
        <f>IFERROR(IF(OR(Y$13="",Y$13&gt;$C$4),"",_xll.ECONOMATICA($C$2,$B103,Y$12,Y$13,,,IF(Resultados!$C$9="Moeda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03" s="57" t="str">
        <f>IFERROR(IF(OR(Z$13="",Z$13&gt;$C$4),"",_xll.ECONOMATICA($C$2,$B103,Z$12,Z$13,,,IF(Resultados!$C$9="Moeda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03" s="57" t="str">
        <f>IFERROR(IF(OR(AA$13="",AA$13&gt;$C$4),"",_xll.ECONOMATICA($C$2,$B103,AA$12,AA$13,,,IF(Resultados!$C$9="Moeda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03" s="111" t="str">
        <f>IFERROR(IF(OR(AB$13="",AB$13&gt;$C$4),"",_xll.ECONOMATICA($C$2,$B103,AB$12,AB$13,,,IF(Resultados!$C$9="Moeda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03" s="116" t="str">
        <f>IFERROR(IF(OR(AC$13="",AC$13&gt;$C$4),"",_xll.ECONOMATICA($C$2,$B103,AC$12,AC$13,,,IF(Resultados!$C$9="Moeda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03" s="56" t="str">
        <f>IFERROR(IF(OR(AD$13="",AD$13&gt;$C$4),"",_xll.ECONOMATICA($C$2,$B103,AD$12,AD$13,,,IF(Resultados!$C$9="Moeda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03" s="57" t="str">
        <f>IFERROR(IF(OR(AE$13="",AE$13&gt;$C$4),"",_xll.ECONOMATICA($C$2,$B103,AE$12,AE$13,,,IF(Resultados!$C$9="Moeda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03" s="57" t="str">
        <f>IFERROR(IF(OR(AF$13="",AF$13&gt;$C$4),"",_xll.ECONOMATICA($C$2,$B103,AF$12,AF$13,,,IF(Resultados!$C$9="Moeda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03" s="111" t="str">
        <f>IFERROR(IF(OR(AG$13="",AG$13&gt;$C$4),"",_xll.ECONOMATICA($C$2,$B103,AG$12,AG$13,,,IF(Resultados!$C$9="Moeda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03" s="116" t="str">
        <f>IFERROR(IF(OR(AH$13="",AH$13&gt;$C$4),"",_xll.ECONOMATICA($C$2,$B103,AH$12,AH$13,,,IF(Resultados!$C$9="Moeda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03" s="56" t="str">
        <f>IFERROR(IF(OR(AI$13="",AI$13&gt;$C$4),"",_xll.ECONOMATICA($C$2,$B103,AI$12,AI$13,,,IF(Resultados!$C$9="Moeda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03" s="57" t="str">
        <f>IFERROR(IF(OR(AJ$13="",AJ$13&gt;$C$4),"",_xll.ECONOMATICA($C$2,$B103,AJ$12,AJ$13,,,IF(Resultados!$C$9="Moeda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03" s="57" t="str">
        <f>IFERROR(IF(OR(AK$13="",AK$13&gt;$C$4),"",_xll.ECONOMATICA($C$2,$B103,AK$12,AK$13,,,IF(Resultados!$C$9="Moeda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03" s="111" t="str">
        <f>IFERROR(IF(OR(AL$13="",AL$13&gt;$C$4),"",_xll.ECONOMATICA($C$2,$B103,AL$12,AL$13,,,IF(Resultados!$C$9="Moeda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03" s="116" t="str">
        <f>IFERROR(IF(OR(AM$13="",AM$13&gt;$C$4),"",_xll.ECONOMATICA($C$2,$B103,AM$12,AM$13,,,IF(Resultados!$C$9="Moeda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03" s="56" t="str">
        <f>IFERROR(IF(OR(AN$13="",AN$13&gt;$C$4),"",_xll.ECONOMATICA($C$2,$B103,AN$12,AN$13,,,IF(Resultados!$C$9="Moeda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03" s="57" t="str">
        <f>IFERROR(IF(OR(AO$13="",AO$13&gt;$C$4),"",_xll.ECONOMATICA($C$2,$B103,AO$12,AO$13,,,IF(Resultados!$C$9="Moeda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03" s="57" t="str">
        <f>IFERROR(IF(OR(AP$13="",AP$13&gt;$C$4),"",_xll.ECONOMATICA($C$2,$B103,AP$12,AP$13,,,IF(Resultados!$C$9="Moeda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03" s="111" t="str">
        <f>IFERROR(IF(OR(AQ$13="",AQ$13&gt;$C$4),"",_xll.ECONOMATICA($C$2,$B103,AQ$12,AQ$13,,,IF(Resultados!$C$9="Moeda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03" s="116" t="str">
        <f>IFERROR(IF(OR(AR$13="",AR$13&gt;$C$4),"",_xll.ECONOMATICA($C$2,$B103,AR$12,AR$13,,,IF(Resultados!$C$9="Moeda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03" s="56" t="str">
        <f>IFERROR(IF(OR(AS$13="",AS$13&gt;$C$4),"",_xll.ECONOMATICA($C$2,$B103,AS$12,AS$13,,,IF(Resultados!$C$9="Moeda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03" s="57" t="str">
        <f>IFERROR(IF(OR(AT$13="",AT$13&gt;$C$4),"",_xll.ECONOMATICA($C$2,$B103,AT$12,AT$13,,,IF(Resultados!$C$9="Moeda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03" s="57" t="str">
        <f>IFERROR(IF(OR(AU$13="",AU$13&gt;$C$4),"",_xll.ECONOMATICA($C$2,$B103,AU$12,AU$13,,,IF(Resultados!$C$9="Moeda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03" s="111" t="str">
        <f>IFERROR(IF(OR(AV$13="",AV$13&gt;$C$4),"",_xll.ECONOMATICA($C$2,$B103,AV$12,AV$13,,,IF(Resultados!$C$9="Moeda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03" s="116" t="str">
        <f>IFERROR(IF(OR(AW$13="",AW$13&gt;$C$4),"",_xll.ECONOMATICA($C$2,$B103,AW$12,AW$13,,,IF(Resultados!$C$9="Moeda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03" s="56" t="str">
        <f>IFERROR(IF(OR(AX$13="",AX$13&gt;$C$4),"",_xll.ECONOMATICA($C$2,$B103,AX$12,AX$13,,,IF(Resultados!$C$9="Moeda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03" s="57" t="str">
        <f>IFERROR(IF(OR(AY$13="",AY$13&gt;$C$4),"",_xll.ECONOMATICA($C$2,$B103,AY$12,AY$13,,,IF(Resultados!$C$9="Moeda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03" s="57" t="str">
        <f>IFERROR(IF(OR(AZ$13="",AZ$13&gt;$C$4),"",_xll.ECONOMATICA($C$2,$B103,AZ$12,AZ$13,,,IF(Resultados!$C$9="Moeda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03" s="111" t="str">
        <f>IFERROR(IF(OR(BA$13="",BA$13&gt;$C$4),"",_xll.ECONOMATICA($C$2,$B103,BA$12,BA$13,,,IF(Resultados!$C$9="Moeda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03" s="120" t="str">
        <f>IFERROR(IF(OR(BB$13="",BB$13&gt;$C$4),"",_xll.ECONOMATICA($C$2,$B103,BB$12,BB$13,,,IF(Resultados!$C$9="Moeda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03" s="71"/>
    </row>
    <row r="104" spans="2:55" ht="15.6" hidden="1" outlineLevel="2" x14ac:dyDescent="0.3">
      <c r="B104" s="59" t="s">
        <v>104</v>
      </c>
      <c r="C104" s="60" t="s">
        <v>119</v>
      </c>
      <c r="D104" s="61" t="str">
        <f t="shared" si="3"/>
        <v>Milhares</v>
      </c>
      <c r="E104" s="62">
        <f>IFERROR(IF(OR(E$13="",E$13&gt;$C$4),"",_xll.ECONOMATICA($C$2,$B104,E$12,E$13,,,IF(Resultados!$C$9="Moeda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-2445000</v>
      </c>
      <c r="F104" s="63">
        <f>IFERROR(IF(OR(F$13="",F$13&gt;$C$4),"",_xll.ECONOMATICA($C$2,$B104,F$12,F$13,,,IF(Resultados!$C$9="Moeda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-8091000</v>
      </c>
      <c r="G104" s="63">
        <f>IFERROR(IF(OR(G$13="",G$13&gt;$C$4),"",_xll.ECONOMATICA($C$2,$B104,G$12,G$13,,,IF(Resultados!$C$9="Moeda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2481000</v>
      </c>
      <c r="H104" s="110">
        <f>IFERROR(IF(OR(H$13="",H$13&gt;$C$4),"",_xll.ECONOMATICA($C$2,$B104,H$12,H$13,,,IF(Resultados!$C$9="Moeda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-9017000</v>
      </c>
      <c r="I104" s="115">
        <f>IFERROR(IF(OR(I$13="",I$13&gt;$C$4),"",_xll.ECONOMATICA($C$2,$B104,I$12,I$13,,,IF(Resultados!$C$9="Moeda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-17072000</v>
      </c>
      <c r="J104" s="62">
        <f>IFERROR(IF(OR(J$13="",J$13&gt;$C$4),"",_xll.ECONOMATICA($C$2,$B104,J$12,J$13,,,IF(Resultados!$C$9="Moeda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-4838000</v>
      </c>
      <c r="K104" s="63">
        <f>IFERROR(IF(OR(K$13="",K$13&gt;$C$4),"",_xll.ECONOMATICA($C$2,$B104,K$12,K$13,,,IF(Resultados!$C$9="Moeda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2269000</v>
      </c>
      <c r="L104" s="63">
        <f>IFERROR(IF(OR(L$13="",L$13&gt;$C$4),"",_xll.ECONOMATICA($C$2,$B104,L$12,L$13,,,IF(Resultados!$C$9="Moeda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1250000</v>
      </c>
      <c r="M104" s="110">
        <f>IFERROR(IF(OR(M$13="",M$13&gt;$C$4),"",_xll.ECONOMATICA($C$2,$B104,M$12,M$13,,,IF(Resultados!$C$9="Moeda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1556000</v>
      </c>
      <c r="N104" s="115">
        <f>IFERROR(IF(OR(N$13="",N$13&gt;$C$4),"",_xll.ECONOMATICA($C$2,$B104,N$12,N$13,,,IF(Resultados!$C$9="Moeda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237000</v>
      </c>
      <c r="O104" s="62">
        <f>IFERROR(IF(OR(O$13="",O$13&gt;$C$4),"",_xll.ECONOMATICA($C$2,$B104,O$12,O$13,,,IF(Resultados!$C$9="Moeda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-7260000</v>
      </c>
      <c r="P104" s="63">
        <f>IFERROR(IF(OR(P$13="",P$13&gt;$C$4),"",_xll.ECONOMATICA($C$2,$B104,P$12,P$13,,,IF(Resultados!$C$9="Moeda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3612000</v>
      </c>
      <c r="Q104" s="63" t="str">
        <f>IFERROR(IF(OR(Q$13="",Q$13&gt;$C$4),"",_xll.ECONOMATICA($C$2,$B104,Q$12,Q$13,,,IF(Resultados!$C$9="Moeda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04" s="110" t="str">
        <f>IFERROR(IF(OR(R$13="",R$13&gt;$C$4),"",_xll.ECONOMATICA($C$2,$B104,R$12,R$13,,,IF(Resultados!$C$9="Moeda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04" s="115" t="str">
        <f>IFERROR(IF(OR(S$13="",S$13&gt;$C$4),"",_xll.ECONOMATICA($C$2,$B104,S$12,S$13,,,IF(Resultados!$C$9="Moeda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04" s="62" t="str">
        <f>IFERROR(IF(OR(T$13="",T$13&gt;$C$4),"",_xll.ECONOMATICA($C$2,$B104,T$12,T$13,,,IF(Resultados!$C$9="Moeda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04" s="63" t="str">
        <f>IFERROR(IF(OR(U$13="",U$13&gt;$C$4),"",_xll.ECONOMATICA($C$2,$B104,U$12,U$13,,,IF(Resultados!$C$9="Moeda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04" s="63" t="str">
        <f>IFERROR(IF(OR(V$13="",V$13&gt;$C$4),"",_xll.ECONOMATICA($C$2,$B104,V$12,V$13,,,IF(Resultados!$C$9="Moeda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04" s="110" t="str">
        <f>IFERROR(IF(OR(W$13="",W$13&gt;$C$4),"",_xll.ECONOMATICA($C$2,$B104,W$12,W$13,,,IF(Resultados!$C$9="Moeda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04" s="115" t="str">
        <f>IFERROR(IF(OR(X$13="",X$13&gt;$C$4),"",_xll.ECONOMATICA($C$2,$B104,X$12,X$13,,,IF(Resultados!$C$9="Moeda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04" s="62" t="str">
        <f>IFERROR(IF(OR(Y$13="",Y$13&gt;$C$4),"",_xll.ECONOMATICA($C$2,$B104,Y$12,Y$13,,,IF(Resultados!$C$9="Moeda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04" s="63" t="str">
        <f>IFERROR(IF(OR(Z$13="",Z$13&gt;$C$4),"",_xll.ECONOMATICA($C$2,$B104,Z$12,Z$13,,,IF(Resultados!$C$9="Moeda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04" s="63" t="str">
        <f>IFERROR(IF(OR(AA$13="",AA$13&gt;$C$4),"",_xll.ECONOMATICA($C$2,$B104,AA$12,AA$13,,,IF(Resultados!$C$9="Moeda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04" s="110" t="str">
        <f>IFERROR(IF(OR(AB$13="",AB$13&gt;$C$4),"",_xll.ECONOMATICA($C$2,$B104,AB$12,AB$13,,,IF(Resultados!$C$9="Moeda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04" s="115" t="str">
        <f>IFERROR(IF(OR(AC$13="",AC$13&gt;$C$4),"",_xll.ECONOMATICA($C$2,$B104,AC$12,AC$13,,,IF(Resultados!$C$9="Moeda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04" s="62" t="str">
        <f>IFERROR(IF(OR(AD$13="",AD$13&gt;$C$4),"",_xll.ECONOMATICA($C$2,$B104,AD$12,AD$13,,,IF(Resultados!$C$9="Moeda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04" s="63" t="str">
        <f>IFERROR(IF(OR(AE$13="",AE$13&gt;$C$4),"",_xll.ECONOMATICA($C$2,$B104,AE$12,AE$13,,,IF(Resultados!$C$9="Moeda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04" s="63" t="str">
        <f>IFERROR(IF(OR(AF$13="",AF$13&gt;$C$4),"",_xll.ECONOMATICA($C$2,$B104,AF$12,AF$13,,,IF(Resultados!$C$9="Moeda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04" s="110" t="str">
        <f>IFERROR(IF(OR(AG$13="",AG$13&gt;$C$4),"",_xll.ECONOMATICA($C$2,$B104,AG$12,AG$13,,,IF(Resultados!$C$9="Moeda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04" s="115" t="str">
        <f>IFERROR(IF(OR(AH$13="",AH$13&gt;$C$4),"",_xll.ECONOMATICA($C$2,$B104,AH$12,AH$13,,,IF(Resultados!$C$9="Moeda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04" s="62" t="str">
        <f>IFERROR(IF(OR(AI$13="",AI$13&gt;$C$4),"",_xll.ECONOMATICA($C$2,$B104,AI$12,AI$13,,,IF(Resultados!$C$9="Moeda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04" s="63" t="str">
        <f>IFERROR(IF(OR(AJ$13="",AJ$13&gt;$C$4),"",_xll.ECONOMATICA($C$2,$B104,AJ$12,AJ$13,,,IF(Resultados!$C$9="Moeda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04" s="63" t="str">
        <f>IFERROR(IF(OR(AK$13="",AK$13&gt;$C$4),"",_xll.ECONOMATICA($C$2,$B104,AK$12,AK$13,,,IF(Resultados!$C$9="Moeda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04" s="110" t="str">
        <f>IFERROR(IF(OR(AL$13="",AL$13&gt;$C$4),"",_xll.ECONOMATICA($C$2,$B104,AL$12,AL$13,,,IF(Resultados!$C$9="Moeda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04" s="115" t="str">
        <f>IFERROR(IF(OR(AM$13="",AM$13&gt;$C$4),"",_xll.ECONOMATICA($C$2,$B104,AM$12,AM$13,,,IF(Resultados!$C$9="Moeda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04" s="62" t="str">
        <f>IFERROR(IF(OR(AN$13="",AN$13&gt;$C$4),"",_xll.ECONOMATICA($C$2,$B104,AN$12,AN$13,,,IF(Resultados!$C$9="Moeda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04" s="63" t="str">
        <f>IFERROR(IF(OR(AO$13="",AO$13&gt;$C$4),"",_xll.ECONOMATICA($C$2,$B104,AO$12,AO$13,,,IF(Resultados!$C$9="Moeda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04" s="63" t="str">
        <f>IFERROR(IF(OR(AP$13="",AP$13&gt;$C$4),"",_xll.ECONOMATICA($C$2,$B104,AP$12,AP$13,,,IF(Resultados!$C$9="Moeda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04" s="110" t="str">
        <f>IFERROR(IF(OR(AQ$13="",AQ$13&gt;$C$4),"",_xll.ECONOMATICA($C$2,$B104,AQ$12,AQ$13,,,IF(Resultados!$C$9="Moeda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04" s="115" t="str">
        <f>IFERROR(IF(OR(AR$13="",AR$13&gt;$C$4),"",_xll.ECONOMATICA($C$2,$B104,AR$12,AR$13,,,IF(Resultados!$C$9="Moeda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04" s="62" t="str">
        <f>IFERROR(IF(OR(AS$13="",AS$13&gt;$C$4),"",_xll.ECONOMATICA($C$2,$B104,AS$12,AS$13,,,IF(Resultados!$C$9="Moeda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04" s="63" t="str">
        <f>IFERROR(IF(OR(AT$13="",AT$13&gt;$C$4),"",_xll.ECONOMATICA($C$2,$B104,AT$12,AT$13,,,IF(Resultados!$C$9="Moeda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04" s="63" t="str">
        <f>IFERROR(IF(OR(AU$13="",AU$13&gt;$C$4),"",_xll.ECONOMATICA($C$2,$B104,AU$12,AU$13,,,IF(Resultados!$C$9="Moeda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04" s="110" t="str">
        <f>IFERROR(IF(OR(AV$13="",AV$13&gt;$C$4),"",_xll.ECONOMATICA($C$2,$B104,AV$12,AV$13,,,IF(Resultados!$C$9="Moeda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04" s="115" t="str">
        <f>IFERROR(IF(OR(AW$13="",AW$13&gt;$C$4),"",_xll.ECONOMATICA($C$2,$B104,AW$12,AW$13,,,IF(Resultados!$C$9="Moeda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04" s="62" t="str">
        <f>IFERROR(IF(OR(AX$13="",AX$13&gt;$C$4),"",_xll.ECONOMATICA($C$2,$B104,AX$12,AX$13,,,IF(Resultados!$C$9="Moeda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04" s="63" t="str">
        <f>IFERROR(IF(OR(AY$13="",AY$13&gt;$C$4),"",_xll.ECONOMATICA($C$2,$B104,AY$12,AY$13,,,IF(Resultados!$C$9="Moeda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04" s="63" t="str">
        <f>IFERROR(IF(OR(AZ$13="",AZ$13&gt;$C$4),"",_xll.ECONOMATICA($C$2,$B104,AZ$12,AZ$13,,,IF(Resultados!$C$9="Moeda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04" s="110" t="str">
        <f>IFERROR(IF(OR(BA$13="",BA$13&gt;$C$4),"",_xll.ECONOMATICA($C$2,$B104,BA$12,BA$13,,,IF(Resultados!$C$9="Moeda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04" s="119" t="str">
        <f>IFERROR(IF(OR(BB$13="",BB$13&gt;$C$4),"",_xll.ECONOMATICA($C$2,$B104,BB$12,BB$13,,,IF(Resultados!$C$9="Moeda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04" s="71"/>
    </row>
    <row r="105" spans="2:55" ht="15.6" hidden="1" outlineLevel="2" x14ac:dyDescent="0.3">
      <c r="B105" s="51" t="s">
        <v>105</v>
      </c>
      <c r="C105" s="52" t="s">
        <v>116</v>
      </c>
      <c r="D105" s="53" t="str">
        <f t="shared" si="3"/>
        <v>Milhares</v>
      </c>
      <c r="E105" s="56">
        <f>IFERROR(IF(OR(E$13="",E$13&gt;$C$4),"",_xll.ECONOMATICA($C$2,$B105,E$12,E$13,,,IF(Resultados!$C$9="Moeda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319000</v>
      </c>
      <c r="F105" s="57">
        <f>IFERROR(IF(OR(F$13="",F$13&gt;$C$4),"",_xll.ECONOMATICA($C$2,$B105,F$12,F$13,,,IF(Resultados!$C$9="Moeda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24512000</v>
      </c>
      <c r="G105" s="57">
        <f>IFERROR(IF(OR(G$13="",G$13&gt;$C$4),"",_xll.ECONOMATICA($C$2,$B105,G$12,G$13,,,IF(Resultados!$C$9="Moeda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650000.00000999996</v>
      </c>
      <c r="H105" s="111">
        <f>IFERROR(IF(OR(H$13="",H$13&gt;$C$4),"",_xll.ECONOMATICA($C$2,$B105,H$12,H$13,,,IF(Resultados!$C$9="Moeda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10288000</v>
      </c>
      <c r="I105" s="116">
        <f>IFERROR(IF(OR(I$13="",I$13&gt;$C$4),"",_xll.ECONOMATICA($C$2,$B105,I$12,I$13,,,IF(Resultados!$C$9="Moeda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35769000</v>
      </c>
      <c r="J105" s="56">
        <f>IFERROR(IF(OR(J$13="",J$13&gt;$C$4),"",_xll.ECONOMATICA($C$2,$B105,J$12,J$13,,,IF(Resultados!$C$9="Moeda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2032000</v>
      </c>
      <c r="K105" s="57">
        <f>IFERROR(IF(OR(K$13="",K$13&gt;$C$4),"",_xll.ECONOMATICA($C$2,$B105,K$12,K$13,,,IF(Resultados!$C$9="Moeda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105" s="57">
        <f>IFERROR(IF(OR(L$13="",L$13&gt;$C$4),"",_xll.ECONOMATICA($C$2,$B105,L$12,L$13,,,IF(Resultados!$C$9="Moeda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105" s="111">
        <f>IFERROR(IF(OR(M$13="",M$13&gt;$C$4),"",_xll.ECONOMATICA($C$2,$B105,M$12,M$13,,,IF(Resultados!$C$9="Moeda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105" s="116">
        <f>IFERROR(IF(OR(N$13="",N$13&gt;$C$4),"",_xll.ECONOMATICA($C$2,$B105,N$12,N$13,,,IF(Resultados!$C$9="Moeda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2032000</v>
      </c>
      <c r="O105" s="56">
        <f>IFERROR(IF(OR(O$13="",O$13&gt;$C$4),"",_xll.ECONOMATICA($C$2,$B105,O$12,O$13,,,IF(Resultados!$C$9="Moeda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1951000</v>
      </c>
      <c r="P105" s="57">
        <f>IFERROR(IF(OR(P$13="",P$13&gt;$C$4),"",_xll.ECONOMATICA($C$2,$B105,P$12,P$13,,,IF(Resultados!$C$9="Moeda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105" s="57" t="str">
        <f>IFERROR(IF(OR(Q$13="",Q$13&gt;$C$4),"",_xll.ECONOMATICA($C$2,$B105,Q$12,Q$13,,,IF(Resultados!$C$9="Moeda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05" s="111" t="str">
        <f>IFERROR(IF(OR(R$13="",R$13&gt;$C$4),"",_xll.ECONOMATICA($C$2,$B105,R$12,R$13,,,IF(Resultados!$C$9="Moeda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05" s="116" t="str">
        <f>IFERROR(IF(OR(S$13="",S$13&gt;$C$4),"",_xll.ECONOMATICA($C$2,$B105,S$12,S$13,,,IF(Resultados!$C$9="Moeda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05" s="56" t="str">
        <f>IFERROR(IF(OR(T$13="",T$13&gt;$C$4),"",_xll.ECONOMATICA($C$2,$B105,T$12,T$13,,,IF(Resultados!$C$9="Moeda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05" s="57" t="str">
        <f>IFERROR(IF(OR(U$13="",U$13&gt;$C$4),"",_xll.ECONOMATICA($C$2,$B105,U$12,U$13,,,IF(Resultados!$C$9="Moeda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05" s="57" t="str">
        <f>IFERROR(IF(OR(V$13="",V$13&gt;$C$4),"",_xll.ECONOMATICA($C$2,$B105,V$12,V$13,,,IF(Resultados!$C$9="Moeda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05" s="111" t="str">
        <f>IFERROR(IF(OR(W$13="",W$13&gt;$C$4),"",_xll.ECONOMATICA($C$2,$B105,W$12,W$13,,,IF(Resultados!$C$9="Moeda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05" s="116" t="str">
        <f>IFERROR(IF(OR(X$13="",X$13&gt;$C$4),"",_xll.ECONOMATICA($C$2,$B105,X$12,X$13,,,IF(Resultados!$C$9="Moeda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05" s="56" t="str">
        <f>IFERROR(IF(OR(Y$13="",Y$13&gt;$C$4),"",_xll.ECONOMATICA($C$2,$B105,Y$12,Y$13,,,IF(Resultados!$C$9="Moeda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05" s="57" t="str">
        <f>IFERROR(IF(OR(Z$13="",Z$13&gt;$C$4),"",_xll.ECONOMATICA($C$2,$B105,Z$12,Z$13,,,IF(Resultados!$C$9="Moeda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05" s="57" t="str">
        <f>IFERROR(IF(OR(AA$13="",AA$13&gt;$C$4),"",_xll.ECONOMATICA($C$2,$B105,AA$12,AA$13,,,IF(Resultados!$C$9="Moeda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05" s="111" t="str">
        <f>IFERROR(IF(OR(AB$13="",AB$13&gt;$C$4),"",_xll.ECONOMATICA($C$2,$B105,AB$12,AB$13,,,IF(Resultados!$C$9="Moeda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05" s="116" t="str">
        <f>IFERROR(IF(OR(AC$13="",AC$13&gt;$C$4),"",_xll.ECONOMATICA($C$2,$B105,AC$12,AC$13,,,IF(Resultados!$C$9="Moeda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05" s="56" t="str">
        <f>IFERROR(IF(OR(AD$13="",AD$13&gt;$C$4),"",_xll.ECONOMATICA($C$2,$B105,AD$12,AD$13,,,IF(Resultados!$C$9="Moeda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05" s="57" t="str">
        <f>IFERROR(IF(OR(AE$13="",AE$13&gt;$C$4),"",_xll.ECONOMATICA($C$2,$B105,AE$12,AE$13,,,IF(Resultados!$C$9="Moeda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05" s="57" t="str">
        <f>IFERROR(IF(OR(AF$13="",AF$13&gt;$C$4),"",_xll.ECONOMATICA($C$2,$B105,AF$12,AF$13,,,IF(Resultados!$C$9="Moeda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05" s="111" t="str">
        <f>IFERROR(IF(OR(AG$13="",AG$13&gt;$C$4),"",_xll.ECONOMATICA($C$2,$B105,AG$12,AG$13,,,IF(Resultados!$C$9="Moeda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05" s="116" t="str">
        <f>IFERROR(IF(OR(AH$13="",AH$13&gt;$C$4),"",_xll.ECONOMATICA($C$2,$B105,AH$12,AH$13,,,IF(Resultados!$C$9="Moeda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05" s="56" t="str">
        <f>IFERROR(IF(OR(AI$13="",AI$13&gt;$C$4),"",_xll.ECONOMATICA($C$2,$B105,AI$12,AI$13,,,IF(Resultados!$C$9="Moeda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05" s="57" t="str">
        <f>IFERROR(IF(OR(AJ$13="",AJ$13&gt;$C$4),"",_xll.ECONOMATICA($C$2,$B105,AJ$12,AJ$13,,,IF(Resultados!$C$9="Moeda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05" s="57" t="str">
        <f>IFERROR(IF(OR(AK$13="",AK$13&gt;$C$4),"",_xll.ECONOMATICA($C$2,$B105,AK$12,AK$13,,,IF(Resultados!$C$9="Moeda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05" s="111" t="str">
        <f>IFERROR(IF(OR(AL$13="",AL$13&gt;$C$4),"",_xll.ECONOMATICA($C$2,$B105,AL$12,AL$13,,,IF(Resultados!$C$9="Moeda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05" s="116" t="str">
        <f>IFERROR(IF(OR(AM$13="",AM$13&gt;$C$4),"",_xll.ECONOMATICA($C$2,$B105,AM$12,AM$13,,,IF(Resultados!$C$9="Moeda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05" s="56" t="str">
        <f>IFERROR(IF(OR(AN$13="",AN$13&gt;$C$4),"",_xll.ECONOMATICA($C$2,$B105,AN$12,AN$13,,,IF(Resultados!$C$9="Moeda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05" s="57" t="str">
        <f>IFERROR(IF(OR(AO$13="",AO$13&gt;$C$4),"",_xll.ECONOMATICA($C$2,$B105,AO$12,AO$13,,,IF(Resultados!$C$9="Moeda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05" s="57" t="str">
        <f>IFERROR(IF(OR(AP$13="",AP$13&gt;$C$4),"",_xll.ECONOMATICA($C$2,$B105,AP$12,AP$13,,,IF(Resultados!$C$9="Moeda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05" s="111" t="str">
        <f>IFERROR(IF(OR(AQ$13="",AQ$13&gt;$C$4),"",_xll.ECONOMATICA($C$2,$B105,AQ$12,AQ$13,,,IF(Resultados!$C$9="Moeda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05" s="116" t="str">
        <f>IFERROR(IF(OR(AR$13="",AR$13&gt;$C$4),"",_xll.ECONOMATICA($C$2,$B105,AR$12,AR$13,,,IF(Resultados!$C$9="Moeda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05" s="56" t="str">
        <f>IFERROR(IF(OR(AS$13="",AS$13&gt;$C$4),"",_xll.ECONOMATICA($C$2,$B105,AS$12,AS$13,,,IF(Resultados!$C$9="Moeda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05" s="57" t="str">
        <f>IFERROR(IF(OR(AT$13="",AT$13&gt;$C$4),"",_xll.ECONOMATICA($C$2,$B105,AT$12,AT$13,,,IF(Resultados!$C$9="Moeda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05" s="57" t="str">
        <f>IFERROR(IF(OR(AU$13="",AU$13&gt;$C$4),"",_xll.ECONOMATICA($C$2,$B105,AU$12,AU$13,,,IF(Resultados!$C$9="Moeda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05" s="111" t="str">
        <f>IFERROR(IF(OR(AV$13="",AV$13&gt;$C$4),"",_xll.ECONOMATICA($C$2,$B105,AV$12,AV$13,,,IF(Resultados!$C$9="Moeda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05" s="116" t="str">
        <f>IFERROR(IF(OR(AW$13="",AW$13&gt;$C$4),"",_xll.ECONOMATICA($C$2,$B105,AW$12,AW$13,,,IF(Resultados!$C$9="Moeda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05" s="56" t="str">
        <f>IFERROR(IF(OR(AX$13="",AX$13&gt;$C$4),"",_xll.ECONOMATICA($C$2,$B105,AX$12,AX$13,,,IF(Resultados!$C$9="Moeda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05" s="57" t="str">
        <f>IFERROR(IF(OR(AY$13="",AY$13&gt;$C$4),"",_xll.ECONOMATICA($C$2,$B105,AY$12,AY$13,,,IF(Resultados!$C$9="Moeda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05" s="57" t="str">
        <f>IFERROR(IF(OR(AZ$13="",AZ$13&gt;$C$4),"",_xll.ECONOMATICA($C$2,$B105,AZ$12,AZ$13,,,IF(Resultados!$C$9="Moeda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05" s="111" t="str">
        <f>IFERROR(IF(OR(BA$13="",BA$13&gt;$C$4),"",_xll.ECONOMATICA($C$2,$B105,BA$12,BA$13,,,IF(Resultados!$C$9="Moeda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05" s="120" t="str">
        <f>IFERROR(IF(OR(BB$13="",BB$13&gt;$C$4),"",_xll.ECONOMATICA($C$2,$B105,BB$12,BB$13,,,IF(Resultados!$C$9="Moeda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05" s="71"/>
    </row>
    <row r="106" spans="2:55" ht="15.6" hidden="1" outlineLevel="1" x14ac:dyDescent="0.3">
      <c r="B106" s="59" t="s">
        <v>106</v>
      </c>
      <c r="C106" s="60" t="s">
        <v>125</v>
      </c>
      <c r="D106" s="61" t="str">
        <f t="shared" si="3"/>
        <v>Milhares</v>
      </c>
      <c r="E106" s="62">
        <f>IFERROR(IF(OR(E$13="",E$13&gt;$C$4),"",_xll.ECONOMATICA($C$2,$B106,E$12,E$13,,,IF(Resultados!$C$9="Moeda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-16455000</v>
      </c>
      <c r="F106" s="63">
        <f>IFERROR(IF(OR(F$13="",F$13&gt;$C$4),"",_xll.ECONOMATICA($C$2,$B106,F$12,F$13,,,IF(Resultados!$C$9="Moeda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-89705000</v>
      </c>
      <c r="G106" s="63">
        <f>IFERROR(IF(OR(G$13="",G$13&gt;$C$4),"",_xll.ECONOMATICA($C$2,$B106,G$12,G$13,,,IF(Resultados!$C$9="Moeda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-121013000</v>
      </c>
      <c r="H106" s="110">
        <f>IFERROR(IF(OR(H$13="",H$13&gt;$C$4),"",_xll.ECONOMATICA($C$2,$B106,H$12,H$13,,,IF(Resultados!$C$9="Moeda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-36983000</v>
      </c>
      <c r="I106" s="115">
        <f>IFERROR(IF(OR(I$13="",I$13&gt;$C$4),"",_xll.ECONOMATICA($C$2,$B106,I$12,I$13,,,IF(Resultados!$C$9="Moeda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-264156000</v>
      </c>
      <c r="J106" s="62">
        <f>IFERROR(IF(OR(J$13="",J$13&gt;$C$4),"",_xll.ECONOMATICA($C$2,$B106,J$12,J$13,,,IF(Resultados!$C$9="Moeda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-36261000</v>
      </c>
      <c r="K106" s="63">
        <f>IFERROR(IF(OR(K$13="",K$13&gt;$C$4),"",_xll.ECONOMATICA($C$2,$B106,K$12,K$13,,,IF(Resultados!$C$9="Moeda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-43504000</v>
      </c>
      <c r="L106" s="63">
        <f>IFERROR(IF(OR(L$13="",L$13&gt;$C$4),"",_xll.ECONOMATICA($C$2,$B106,L$12,L$13,,,IF(Resultados!$C$9="Moeda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-34742000</v>
      </c>
      <c r="M106" s="110">
        <f>IFERROR(IF(OR(M$13="",M$13&gt;$C$4),"",_xll.ECONOMATICA($C$2,$B106,M$12,M$13,,,IF(Resultados!$C$9="Moeda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-38928000</v>
      </c>
      <c r="N106" s="115">
        <f>IFERROR(IF(OR(N$13="",N$13&gt;$C$4),"",_xll.ECONOMATICA($C$2,$B106,N$12,N$13,,,IF(Resultados!$C$9="Moeda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-153435000</v>
      </c>
      <c r="O106" s="62">
        <f>IFERROR(IF(OR(O$13="",O$13&gt;$C$4),"",_xll.ECONOMATICA($C$2,$B106,O$12,O$13,,,IF(Resultados!$C$9="Moeda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-35582000</v>
      </c>
      <c r="P106" s="63">
        <f>IFERROR(IF(OR(P$13="",P$13&gt;$C$4),"",_xll.ECONOMATICA($C$2,$B106,P$12,P$13,,,IF(Resultados!$C$9="Moeda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-54178000</v>
      </c>
      <c r="Q106" s="63" t="str">
        <f>IFERROR(IF(OR(Q$13="",Q$13&gt;$C$4),"",_xll.ECONOMATICA($C$2,$B106,Q$12,Q$13,,,IF(Resultados!$C$9="Moeda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06" s="110" t="str">
        <f>IFERROR(IF(OR(R$13="",R$13&gt;$C$4),"",_xll.ECONOMATICA($C$2,$B106,R$12,R$13,,,IF(Resultados!$C$9="Moeda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06" s="115" t="str">
        <f>IFERROR(IF(OR(S$13="",S$13&gt;$C$4),"",_xll.ECONOMATICA($C$2,$B106,S$12,S$13,,,IF(Resultados!$C$9="Moeda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06" s="62" t="str">
        <f>IFERROR(IF(OR(T$13="",T$13&gt;$C$4),"",_xll.ECONOMATICA($C$2,$B106,T$12,T$13,,,IF(Resultados!$C$9="Moeda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06" s="63" t="str">
        <f>IFERROR(IF(OR(U$13="",U$13&gt;$C$4),"",_xll.ECONOMATICA($C$2,$B106,U$12,U$13,,,IF(Resultados!$C$9="Moeda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06" s="63" t="str">
        <f>IFERROR(IF(OR(V$13="",V$13&gt;$C$4),"",_xll.ECONOMATICA($C$2,$B106,V$12,V$13,,,IF(Resultados!$C$9="Moeda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06" s="110" t="str">
        <f>IFERROR(IF(OR(W$13="",W$13&gt;$C$4),"",_xll.ECONOMATICA($C$2,$B106,W$12,W$13,,,IF(Resultados!$C$9="Moeda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06" s="115" t="str">
        <f>IFERROR(IF(OR(X$13="",X$13&gt;$C$4),"",_xll.ECONOMATICA($C$2,$B106,X$12,X$13,,,IF(Resultados!$C$9="Moeda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06" s="62" t="str">
        <f>IFERROR(IF(OR(Y$13="",Y$13&gt;$C$4),"",_xll.ECONOMATICA($C$2,$B106,Y$12,Y$13,,,IF(Resultados!$C$9="Moeda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06" s="63" t="str">
        <f>IFERROR(IF(OR(Z$13="",Z$13&gt;$C$4),"",_xll.ECONOMATICA($C$2,$B106,Z$12,Z$13,,,IF(Resultados!$C$9="Moeda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06" s="63" t="str">
        <f>IFERROR(IF(OR(AA$13="",AA$13&gt;$C$4),"",_xll.ECONOMATICA($C$2,$B106,AA$12,AA$13,,,IF(Resultados!$C$9="Moeda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06" s="110" t="str">
        <f>IFERROR(IF(OR(AB$13="",AB$13&gt;$C$4),"",_xll.ECONOMATICA($C$2,$B106,AB$12,AB$13,,,IF(Resultados!$C$9="Moeda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06" s="115" t="str">
        <f>IFERROR(IF(OR(AC$13="",AC$13&gt;$C$4),"",_xll.ECONOMATICA($C$2,$B106,AC$12,AC$13,,,IF(Resultados!$C$9="Moeda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06" s="62" t="str">
        <f>IFERROR(IF(OR(AD$13="",AD$13&gt;$C$4),"",_xll.ECONOMATICA($C$2,$B106,AD$12,AD$13,,,IF(Resultados!$C$9="Moeda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06" s="63" t="str">
        <f>IFERROR(IF(OR(AE$13="",AE$13&gt;$C$4),"",_xll.ECONOMATICA($C$2,$B106,AE$12,AE$13,,,IF(Resultados!$C$9="Moeda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06" s="63" t="str">
        <f>IFERROR(IF(OR(AF$13="",AF$13&gt;$C$4),"",_xll.ECONOMATICA($C$2,$B106,AF$12,AF$13,,,IF(Resultados!$C$9="Moeda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06" s="110" t="str">
        <f>IFERROR(IF(OR(AG$13="",AG$13&gt;$C$4),"",_xll.ECONOMATICA($C$2,$B106,AG$12,AG$13,,,IF(Resultados!$C$9="Moeda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06" s="115" t="str">
        <f>IFERROR(IF(OR(AH$13="",AH$13&gt;$C$4),"",_xll.ECONOMATICA($C$2,$B106,AH$12,AH$13,,,IF(Resultados!$C$9="Moeda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06" s="62" t="str">
        <f>IFERROR(IF(OR(AI$13="",AI$13&gt;$C$4),"",_xll.ECONOMATICA($C$2,$B106,AI$12,AI$13,,,IF(Resultados!$C$9="Moeda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06" s="63" t="str">
        <f>IFERROR(IF(OR(AJ$13="",AJ$13&gt;$C$4),"",_xll.ECONOMATICA($C$2,$B106,AJ$12,AJ$13,,,IF(Resultados!$C$9="Moeda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06" s="63" t="str">
        <f>IFERROR(IF(OR(AK$13="",AK$13&gt;$C$4),"",_xll.ECONOMATICA($C$2,$B106,AK$12,AK$13,,,IF(Resultados!$C$9="Moeda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06" s="110" t="str">
        <f>IFERROR(IF(OR(AL$13="",AL$13&gt;$C$4),"",_xll.ECONOMATICA($C$2,$B106,AL$12,AL$13,,,IF(Resultados!$C$9="Moeda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06" s="115" t="str">
        <f>IFERROR(IF(OR(AM$13="",AM$13&gt;$C$4),"",_xll.ECONOMATICA($C$2,$B106,AM$12,AM$13,,,IF(Resultados!$C$9="Moeda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06" s="62" t="str">
        <f>IFERROR(IF(OR(AN$13="",AN$13&gt;$C$4),"",_xll.ECONOMATICA($C$2,$B106,AN$12,AN$13,,,IF(Resultados!$C$9="Moeda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06" s="63" t="str">
        <f>IFERROR(IF(OR(AO$13="",AO$13&gt;$C$4),"",_xll.ECONOMATICA($C$2,$B106,AO$12,AO$13,,,IF(Resultados!$C$9="Moeda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06" s="63" t="str">
        <f>IFERROR(IF(OR(AP$13="",AP$13&gt;$C$4),"",_xll.ECONOMATICA($C$2,$B106,AP$12,AP$13,,,IF(Resultados!$C$9="Moeda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06" s="110" t="str">
        <f>IFERROR(IF(OR(AQ$13="",AQ$13&gt;$C$4),"",_xll.ECONOMATICA($C$2,$B106,AQ$12,AQ$13,,,IF(Resultados!$C$9="Moeda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06" s="115" t="str">
        <f>IFERROR(IF(OR(AR$13="",AR$13&gt;$C$4),"",_xll.ECONOMATICA($C$2,$B106,AR$12,AR$13,,,IF(Resultados!$C$9="Moeda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06" s="62" t="str">
        <f>IFERROR(IF(OR(AS$13="",AS$13&gt;$C$4),"",_xll.ECONOMATICA($C$2,$B106,AS$12,AS$13,,,IF(Resultados!$C$9="Moeda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06" s="63" t="str">
        <f>IFERROR(IF(OR(AT$13="",AT$13&gt;$C$4),"",_xll.ECONOMATICA($C$2,$B106,AT$12,AT$13,,,IF(Resultados!$C$9="Moeda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06" s="63" t="str">
        <f>IFERROR(IF(OR(AU$13="",AU$13&gt;$C$4),"",_xll.ECONOMATICA($C$2,$B106,AU$12,AU$13,,,IF(Resultados!$C$9="Moeda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06" s="110" t="str">
        <f>IFERROR(IF(OR(AV$13="",AV$13&gt;$C$4),"",_xll.ECONOMATICA($C$2,$B106,AV$12,AV$13,,,IF(Resultados!$C$9="Moeda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06" s="115" t="str">
        <f>IFERROR(IF(OR(AW$13="",AW$13&gt;$C$4),"",_xll.ECONOMATICA($C$2,$B106,AW$12,AW$13,,,IF(Resultados!$C$9="Moeda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06" s="62" t="str">
        <f>IFERROR(IF(OR(AX$13="",AX$13&gt;$C$4),"",_xll.ECONOMATICA($C$2,$B106,AX$12,AX$13,,,IF(Resultados!$C$9="Moeda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06" s="63" t="str">
        <f>IFERROR(IF(OR(AY$13="",AY$13&gt;$C$4),"",_xll.ECONOMATICA($C$2,$B106,AY$12,AY$13,,,IF(Resultados!$C$9="Moeda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06" s="63" t="str">
        <f>IFERROR(IF(OR(AZ$13="",AZ$13&gt;$C$4),"",_xll.ECONOMATICA($C$2,$B106,AZ$12,AZ$13,,,IF(Resultados!$C$9="Moeda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06" s="110" t="str">
        <f>IFERROR(IF(OR(BA$13="",BA$13&gt;$C$4),"",_xll.ECONOMATICA($C$2,$B106,BA$12,BA$13,,,IF(Resultados!$C$9="Moeda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06" s="119" t="str">
        <f>IFERROR(IF(OR(BB$13="",BB$13&gt;$C$4),"",_xll.ECONOMATICA($C$2,$B106,BB$12,BB$13,,,IF(Resultados!$C$9="Moeda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06" s="71"/>
    </row>
    <row r="107" spans="2:55" ht="15.6" hidden="1" outlineLevel="2" x14ac:dyDescent="0.3">
      <c r="B107" s="51" t="s">
        <v>107</v>
      </c>
      <c r="C107" s="52" t="s">
        <v>120</v>
      </c>
      <c r="D107" s="53" t="str">
        <f t="shared" si="3"/>
        <v>Milhares</v>
      </c>
      <c r="E107" s="56">
        <f>IFERROR(IF(OR(E$13="",E$13&gt;$C$4),"",_xll.ECONOMATICA($C$2,$B107,E$12,E$13,,,IF(Resultados!$C$9="Moeda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-16839000</v>
      </c>
      <c r="F107" s="57">
        <f>IFERROR(IF(OR(F$13="",F$13&gt;$C$4),"",_xll.ECONOMATICA($C$2,$B107,F$12,F$13,,,IF(Resultados!$C$9="Moeda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-26909000</v>
      </c>
      <c r="G107" s="57">
        <f>IFERROR(IF(OR(G$13="",G$13&gt;$C$4),"",_xll.ECONOMATICA($C$2,$B107,G$12,G$13,,,IF(Resultados!$C$9="Moeda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-10251000</v>
      </c>
      <c r="H107" s="111">
        <f>IFERROR(IF(OR(H$13="",H$13&gt;$C$4),"",_xll.ECONOMATICA($C$2,$B107,H$12,H$13,,,IF(Resultados!$C$9="Moeda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-15895000</v>
      </c>
      <c r="I107" s="116">
        <f>IFERROR(IF(OR(I$13="",I$13&gt;$C$4),"",_xll.ECONOMATICA($C$2,$B107,I$12,I$13,,,IF(Resultados!$C$9="Moeda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-69894000</v>
      </c>
      <c r="J107" s="56">
        <f>IFERROR(IF(OR(J$13="",J$13&gt;$C$4),"",_xll.ECONOMATICA($C$2,$B107,J$12,J$13,,,IF(Resultados!$C$9="Moeda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-13818000</v>
      </c>
      <c r="K107" s="57">
        <f>IFERROR(IF(OR(K$13="",K$13&gt;$C$4),"",_xll.ECONOMATICA($C$2,$B107,K$12,K$13,,,IF(Resultados!$C$9="Moeda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-13036000</v>
      </c>
      <c r="L107" s="57">
        <f>IFERROR(IF(OR(L$13="",L$13&gt;$C$4),"",_xll.ECONOMATICA($C$2,$B107,L$12,L$13,,,IF(Resultados!$C$9="Moeda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-9712000</v>
      </c>
      <c r="M107" s="111">
        <f>IFERROR(IF(OR(M$13="",M$13&gt;$C$4),"",_xll.ECONOMATICA($C$2,$B107,M$12,M$13,,,IF(Resultados!$C$9="Moeda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-15033000</v>
      </c>
      <c r="N107" s="116">
        <f>IFERROR(IF(OR(N$13="",N$13&gt;$C$4),"",_xll.ECONOMATICA($C$2,$B107,N$12,N$13,,,IF(Resultados!$C$9="Moeda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-51599000</v>
      </c>
      <c r="O107" s="56">
        <f>IFERROR(IF(OR(O$13="",O$13&gt;$C$4),"",_xll.ECONOMATICA($C$2,$B107,O$12,O$13,,,IF(Resultados!$C$9="Moeda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-17434000</v>
      </c>
      <c r="P107" s="57">
        <f>IFERROR(IF(OR(P$13="",P$13&gt;$C$4),"",_xll.ECONOMATICA($C$2,$B107,P$12,P$13,,,IF(Resultados!$C$9="Moeda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-16022000</v>
      </c>
      <c r="Q107" s="57" t="str">
        <f>IFERROR(IF(OR(Q$13="",Q$13&gt;$C$4),"",_xll.ECONOMATICA($C$2,$B107,Q$12,Q$13,,,IF(Resultados!$C$9="Moeda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07" s="111" t="str">
        <f>IFERROR(IF(OR(R$13="",R$13&gt;$C$4),"",_xll.ECONOMATICA($C$2,$B107,R$12,R$13,,,IF(Resultados!$C$9="Moeda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07" s="116" t="str">
        <f>IFERROR(IF(OR(S$13="",S$13&gt;$C$4),"",_xll.ECONOMATICA($C$2,$B107,S$12,S$13,,,IF(Resultados!$C$9="Moeda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07" s="56" t="str">
        <f>IFERROR(IF(OR(T$13="",T$13&gt;$C$4),"",_xll.ECONOMATICA($C$2,$B107,T$12,T$13,,,IF(Resultados!$C$9="Moeda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07" s="57" t="str">
        <f>IFERROR(IF(OR(U$13="",U$13&gt;$C$4),"",_xll.ECONOMATICA($C$2,$B107,U$12,U$13,,,IF(Resultados!$C$9="Moeda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07" s="57" t="str">
        <f>IFERROR(IF(OR(V$13="",V$13&gt;$C$4),"",_xll.ECONOMATICA($C$2,$B107,V$12,V$13,,,IF(Resultados!$C$9="Moeda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07" s="111" t="str">
        <f>IFERROR(IF(OR(W$13="",W$13&gt;$C$4),"",_xll.ECONOMATICA($C$2,$B107,W$12,W$13,,,IF(Resultados!$C$9="Moeda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07" s="116" t="str">
        <f>IFERROR(IF(OR(X$13="",X$13&gt;$C$4),"",_xll.ECONOMATICA($C$2,$B107,X$12,X$13,,,IF(Resultados!$C$9="Moeda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07" s="56" t="str">
        <f>IFERROR(IF(OR(Y$13="",Y$13&gt;$C$4),"",_xll.ECONOMATICA($C$2,$B107,Y$12,Y$13,,,IF(Resultados!$C$9="Moeda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07" s="57" t="str">
        <f>IFERROR(IF(OR(Z$13="",Z$13&gt;$C$4),"",_xll.ECONOMATICA($C$2,$B107,Z$12,Z$13,,,IF(Resultados!$C$9="Moeda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07" s="57" t="str">
        <f>IFERROR(IF(OR(AA$13="",AA$13&gt;$C$4),"",_xll.ECONOMATICA($C$2,$B107,AA$12,AA$13,,,IF(Resultados!$C$9="Moeda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07" s="111" t="str">
        <f>IFERROR(IF(OR(AB$13="",AB$13&gt;$C$4),"",_xll.ECONOMATICA($C$2,$B107,AB$12,AB$13,,,IF(Resultados!$C$9="Moeda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07" s="116" t="str">
        <f>IFERROR(IF(OR(AC$13="",AC$13&gt;$C$4),"",_xll.ECONOMATICA($C$2,$B107,AC$12,AC$13,,,IF(Resultados!$C$9="Moeda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07" s="56" t="str">
        <f>IFERROR(IF(OR(AD$13="",AD$13&gt;$C$4),"",_xll.ECONOMATICA($C$2,$B107,AD$12,AD$13,,,IF(Resultados!$C$9="Moeda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07" s="57" t="str">
        <f>IFERROR(IF(OR(AE$13="",AE$13&gt;$C$4),"",_xll.ECONOMATICA($C$2,$B107,AE$12,AE$13,,,IF(Resultados!$C$9="Moeda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07" s="57" t="str">
        <f>IFERROR(IF(OR(AF$13="",AF$13&gt;$C$4),"",_xll.ECONOMATICA($C$2,$B107,AF$12,AF$13,,,IF(Resultados!$C$9="Moeda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07" s="111" t="str">
        <f>IFERROR(IF(OR(AG$13="",AG$13&gt;$C$4),"",_xll.ECONOMATICA($C$2,$B107,AG$12,AG$13,,,IF(Resultados!$C$9="Moeda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07" s="116" t="str">
        <f>IFERROR(IF(OR(AH$13="",AH$13&gt;$C$4),"",_xll.ECONOMATICA($C$2,$B107,AH$12,AH$13,,,IF(Resultados!$C$9="Moeda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07" s="56" t="str">
        <f>IFERROR(IF(OR(AI$13="",AI$13&gt;$C$4),"",_xll.ECONOMATICA($C$2,$B107,AI$12,AI$13,,,IF(Resultados!$C$9="Moeda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07" s="57" t="str">
        <f>IFERROR(IF(OR(AJ$13="",AJ$13&gt;$C$4),"",_xll.ECONOMATICA($C$2,$B107,AJ$12,AJ$13,,,IF(Resultados!$C$9="Moeda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07" s="57" t="str">
        <f>IFERROR(IF(OR(AK$13="",AK$13&gt;$C$4),"",_xll.ECONOMATICA($C$2,$B107,AK$12,AK$13,,,IF(Resultados!$C$9="Moeda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07" s="111" t="str">
        <f>IFERROR(IF(OR(AL$13="",AL$13&gt;$C$4),"",_xll.ECONOMATICA($C$2,$B107,AL$12,AL$13,,,IF(Resultados!$C$9="Moeda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07" s="116" t="str">
        <f>IFERROR(IF(OR(AM$13="",AM$13&gt;$C$4),"",_xll.ECONOMATICA($C$2,$B107,AM$12,AM$13,,,IF(Resultados!$C$9="Moeda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07" s="56" t="str">
        <f>IFERROR(IF(OR(AN$13="",AN$13&gt;$C$4),"",_xll.ECONOMATICA($C$2,$B107,AN$12,AN$13,,,IF(Resultados!$C$9="Moeda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07" s="57" t="str">
        <f>IFERROR(IF(OR(AO$13="",AO$13&gt;$C$4),"",_xll.ECONOMATICA($C$2,$B107,AO$12,AO$13,,,IF(Resultados!$C$9="Moeda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07" s="57" t="str">
        <f>IFERROR(IF(OR(AP$13="",AP$13&gt;$C$4),"",_xll.ECONOMATICA($C$2,$B107,AP$12,AP$13,,,IF(Resultados!$C$9="Moeda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07" s="111" t="str">
        <f>IFERROR(IF(OR(AQ$13="",AQ$13&gt;$C$4),"",_xll.ECONOMATICA($C$2,$B107,AQ$12,AQ$13,,,IF(Resultados!$C$9="Moeda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07" s="116" t="str">
        <f>IFERROR(IF(OR(AR$13="",AR$13&gt;$C$4),"",_xll.ECONOMATICA($C$2,$B107,AR$12,AR$13,,,IF(Resultados!$C$9="Moeda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07" s="56" t="str">
        <f>IFERROR(IF(OR(AS$13="",AS$13&gt;$C$4),"",_xll.ECONOMATICA($C$2,$B107,AS$12,AS$13,,,IF(Resultados!$C$9="Moeda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07" s="57" t="str">
        <f>IFERROR(IF(OR(AT$13="",AT$13&gt;$C$4),"",_xll.ECONOMATICA($C$2,$B107,AT$12,AT$13,,,IF(Resultados!$C$9="Moeda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07" s="57" t="str">
        <f>IFERROR(IF(OR(AU$13="",AU$13&gt;$C$4),"",_xll.ECONOMATICA($C$2,$B107,AU$12,AU$13,,,IF(Resultados!$C$9="Moeda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07" s="111" t="str">
        <f>IFERROR(IF(OR(AV$13="",AV$13&gt;$C$4),"",_xll.ECONOMATICA($C$2,$B107,AV$12,AV$13,,,IF(Resultados!$C$9="Moeda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07" s="116" t="str">
        <f>IFERROR(IF(OR(AW$13="",AW$13&gt;$C$4),"",_xll.ECONOMATICA($C$2,$B107,AW$12,AW$13,,,IF(Resultados!$C$9="Moeda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07" s="56" t="str">
        <f>IFERROR(IF(OR(AX$13="",AX$13&gt;$C$4),"",_xll.ECONOMATICA($C$2,$B107,AX$12,AX$13,,,IF(Resultados!$C$9="Moeda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07" s="57" t="str">
        <f>IFERROR(IF(OR(AY$13="",AY$13&gt;$C$4),"",_xll.ECONOMATICA($C$2,$B107,AY$12,AY$13,,,IF(Resultados!$C$9="Moeda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07" s="57" t="str">
        <f>IFERROR(IF(OR(AZ$13="",AZ$13&gt;$C$4),"",_xll.ECONOMATICA($C$2,$B107,AZ$12,AZ$13,,,IF(Resultados!$C$9="Moeda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07" s="111" t="str">
        <f>IFERROR(IF(OR(BA$13="",BA$13&gt;$C$4),"",_xll.ECONOMATICA($C$2,$B107,BA$12,BA$13,,,IF(Resultados!$C$9="Moeda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07" s="120" t="str">
        <f>IFERROR(IF(OR(BB$13="",BB$13&gt;$C$4),"",_xll.ECONOMATICA($C$2,$B107,BB$12,BB$13,,,IF(Resultados!$C$9="Moeda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07" s="71"/>
    </row>
    <row r="108" spans="2:55" ht="15.6" hidden="1" outlineLevel="2" x14ac:dyDescent="0.3">
      <c r="B108" s="59" t="s">
        <v>108</v>
      </c>
      <c r="C108" s="60" t="s">
        <v>121</v>
      </c>
      <c r="D108" s="61" t="str">
        <f t="shared" si="3"/>
        <v>Milhares</v>
      </c>
      <c r="E108" s="62">
        <f>IFERROR(IF(OR(E$13="",E$13&gt;$C$4),"",_xll.ECONOMATICA($C$2,$B108,E$12,E$13,,,IF(Resultados!$C$9="Moeda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108" s="63">
        <f>IFERROR(IF(OR(F$13="",F$13&gt;$C$4),"",_xll.ECONOMATICA($C$2,$B108,F$12,F$13,,,IF(Resultados!$C$9="Moeda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108" s="63">
        <f>IFERROR(IF(OR(G$13="",G$13&gt;$C$4),"",_xll.ECONOMATICA($C$2,$B108,G$12,G$13,,,IF(Resultados!$C$9="Moeda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108" s="110">
        <f>IFERROR(IF(OR(H$13="",H$13&gt;$C$4),"",_xll.ECONOMATICA($C$2,$B108,H$12,H$13,,,IF(Resultados!$C$9="Moeda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108" s="115">
        <f>IFERROR(IF(OR(I$13="",I$13&gt;$C$4),"",_xll.ECONOMATICA($C$2,$B108,I$12,I$13,,,IF(Resultados!$C$9="Moeda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108" s="62">
        <f>IFERROR(IF(OR(J$13="",J$13&gt;$C$4),"",_xll.ECONOMATICA($C$2,$B108,J$12,J$13,,,IF(Resultados!$C$9="Moeda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108" s="63">
        <f>IFERROR(IF(OR(K$13="",K$13&gt;$C$4),"",_xll.ECONOMATICA($C$2,$B108,K$12,K$13,,,IF(Resultados!$C$9="Moeda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108" s="63">
        <f>IFERROR(IF(OR(L$13="",L$13&gt;$C$4),"",_xll.ECONOMATICA($C$2,$B108,L$12,L$13,,,IF(Resultados!$C$9="Moeda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-975000</v>
      </c>
      <c r="M108" s="110">
        <f>IFERROR(IF(OR(M$13="",M$13&gt;$C$4),"",_xll.ECONOMATICA($C$2,$B108,M$12,M$13,,,IF(Resultados!$C$9="Moeda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-2669000</v>
      </c>
      <c r="N108" s="115">
        <f>IFERROR(IF(OR(N$13="",N$13&gt;$C$4),"",_xll.ECONOMATICA($C$2,$B108,N$12,N$13,,,IF(Resultados!$C$9="Moeda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-3644000</v>
      </c>
      <c r="O108" s="62">
        <f>IFERROR(IF(OR(O$13="",O$13&gt;$C$4),"",_xll.ECONOMATICA($C$2,$B108,O$12,O$13,,,IF(Resultados!$C$9="Moeda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-1147000</v>
      </c>
      <c r="P108" s="63">
        <f>IFERROR(IF(OR(P$13="",P$13&gt;$C$4),"",_xll.ECONOMATICA($C$2,$B108,P$12,P$13,,,IF(Resultados!$C$9="Moeda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-772000</v>
      </c>
      <c r="Q108" s="63" t="str">
        <f>IFERROR(IF(OR(Q$13="",Q$13&gt;$C$4),"",_xll.ECONOMATICA($C$2,$B108,Q$12,Q$13,,,IF(Resultados!$C$9="Moeda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08" s="110" t="str">
        <f>IFERROR(IF(OR(R$13="",R$13&gt;$C$4),"",_xll.ECONOMATICA($C$2,$B108,R$12,R$13,,,IF(Resultados!$C$9="Moeda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08" s="115" t="str">
        <f>IFERROR(IF(OR(S$13="",S$13&gt;$C$4),"",_xll.ECONOMATICA($C$2,$B108,S$12,S$13,,,IF(Resultados!$C$9="Moeda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08" s="62" t="str">
        <f>IFERROR(IF(OR(T$13="",T$13&gt;$C$4),"",_xll.ECONOMATICA($C$2,$B108,T$12,T$13,,,IF(Resultados!$C$9="Moeda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08" s="63" t="str">
        <f>IFERROR(IF(OR(U$13="",U$13&gt;$C$4),"",_xll.ECONOMATICA($C$2,$B108,U$12,U$13,,,IF(Resultados!$C$9="Moeda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08" s="63" t="str">
        <f>IFERROR(IF(OR(V$13="",V$13&gt;$C$4),"",_xll.ECONOMATICA($C$2,$B108,V$12,V$13,,,IF(Resultados!$C$9="Moeda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08" s="110" t="str">
        <f>IFERROR(IF(OR(W$13="",W$13&gt;$C$4),"",_xll.ECONOMATICA($C$2,$B108,W$12,W$13,,,IF(Resultados!$C$9="Moeda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08" s="115" t="str">
        <f>IFERROR(IF(OR(X$13="",X$13&gt;$C$4),"",_xll.ECONOMATICA($C$2,$B108,X$12,X$13,,,IF(Resultados!$C$9="Moeda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08" s="62" t="str">
        <f>IFERROR(IF(OR(Y$13="",Y$13&gt;$C$4),"",_xll.ECONOMATICA($C$2,$B108,Y$12,Y$13,,,IF(Resultados!$C$9="Moeda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08" s="63" t="str">
        <f>IFERROR(IF(OR(Z$13="",Z$13&gt;$C$4),"",_xll.ECONOMATICA($C$2,$B108,Z$12,Z$13,,,IF(Resultados!$C$9="Moeda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08" s="63" t="str">
        <f>IFERROR(IF(OR(AA$13="",AA$13&gt;$C$4),"",_xll.ECONOMATICA($C$2,$B108,AA$12,AA$13,,,IF(Resultados!$C$9="Moeda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08" s="110" t="str">
        <f>IFERROR(IF(OR(AB$13="",AB$13&gt;$C$4),"",_xll.ECONOMATICA($C$2,$B108,AB$12,AB$13,,,IF(Resultados!$C$9="Moeda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08" s="115" t="str">
        <f>IFERROR(IF(OR(AC$13="",AC$13&gt;$C$4),"",_xll.ECONOMATICA($C$2,$B108,AC$12,AC$13,,,IF(Resultados!$C$9="Moeda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08" s="62" t="str">
        <f>IFERROR(IF(OR(AD$13="",AD$13&gt;$C$4),"",_xll.ECONOMATICA($C$2,$B108,AD$12,AD$13,,,IF(Resultados!$C$9="Moeda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08" s="63" t="str">
        <f>IFERROR(IF(OR(AE$13="",AE$13&gt;$C$4),"",_xll.ECONOMATICA($C$2,$B108,AE$12,AE$13,,,IF(Resultados!$C$9="Moeda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08" s="63" t="str">
        <f>IFERROR(IF(OR(AF$13="",AF$13&gt;$C$4),"",_xll.ECONOMATICA($C$2,$B108,AF$12,AF$13,,,IF(Resultados!$C$9="Moeda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08" s="110" t="str">
        <f>IFERROR(IF(OR(AG$13="",AG$13&gt;$C$4),"",_xll.ECONOMATICA($C$2,$B108,AG$12,AG$13,,,IF(Resultados!$C$9="Moeda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08" s="115" t="str">
        <f>IFERROR(IF(OR(AH$13="",AH$13&gt;$C$4),"",_xll.ECONOMATICA($C$2,$B108,AH$12,AH$13,,,IF(Resultados!$C$9="Moeda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08" s="62" t="str">
        <f>IFERROR(IF(OR(AI$13="",AI$13&gt;$C$4),"",_xll.ECONOMATICA($C$2,$B108,AI$12,AI$13,,,IF(Resultados!$C$9="Moeda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08" s="63" t="str">
        <f>IFERROR(IF(OR(AJ$13="",AJ$13&gt;$C$4),"",_xll.ECONOMATICA($C$2,$B108,AJ$12,AJ$13,,,IF(Resultados!$C$9="Moeda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08" s="63" t="str">
        <f>IFERROR(IF(OR(AK$13="",AK$13&gt;$C$4),"",_xll.ECONOMATICA($C$2,$B108,AK$12,AK$13,,,IF(Resultados!$C$9="Moeda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08" s="110" t="str">
        <f>IFERROR(IF(OR(AL$13="",AL$13&gt;$C$4),"",_xll.ECONOMATICA($C$2,$B108,AL$12,AL$13,,,IF(Resultados!$C$9="Moeda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08" s="115" t="str">
        <f>IFERROR(IF(OR(AM$13="",AM$13&gt;$C$4),"",_xll.ECONOMATICA($C$2,$B108,AM$12,AM$13,,,IF(Resultados!$C$9="Moeda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08" s="62" t="str">
        <f>IFERROR(IF(OR(AN$13="",AN$13&gt;$C$4),"",_xll.ECONOMATICA($C$2,$B108,AN$12,AN$13,,,IF(Resultados!$C$9="Moeda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08" s="63" t="str">
        <f>IFERROR(IF(OR(AO$13="",AO$13&gt;$C$4),"",_xll.ECONOMATICA($C$2,$B108,AO$12,AO$13,,,IF(Resultados!$C$9="Moeda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08" s="63" t="str">
        <f>IFERROR(IF(OR(AP$13="",AP$13&gt;$C$4),"",_xll.ECONOMATICA($C$2,$B108,AP$12,AP$13,,,IF(Resultados!$C$9="Moeda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08" s="110" t="str">
        <f>IFERROR(IF(OR(AQ$13="",AQ$13&gt;$C$4),"",_xll.ECONOMATICA($C$2,$B108,AQ$12,AQ$13,,,IF(Resultados!$C$9="Moeda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08" s="115" t="str">
        <f>IFERROR(IF(OR(AR$13="",AR$13&gt;$C$4),"",_xll.ECONOMATICA($C$2,$B108,AR$12,AR$13,,,IF(Resultados!$C$9="Moeda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08" s="62" t="str">
        <f>IFERROR(IF(OR(AS$13="",AS$13&gt;$C$4),"",_xll.ECONOMATICA($C$2,$B108,AS$12,AS$13,,,IF(Resultados!$C$9="Moeda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08" s="63" t="str">
        <f>IFERROR(IF(OR(AT$13="",AT$13&gt;$C$4),"",_xll.ECONOMATICA($C$2,$B108,AT$12,AT$13,,,IF(Resultados!$C$9="Moeda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08" s="63" t="str">
        <f>IFERROR(IF(OR(AU$13="",AU$13&gt;$C$4),"",_xll.ECONOMATICA($C$2,$B108,AU$12,AU$13,,,IF(Resultados!$C$9="Moeda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08" s="110" t="str">
        <f>IFERROR(IF(OR(AV$13="",AV$13&gt;$C$4),"",_xll.ECONOMATICA($C$2,$B108,AV$12,AV$13,,,IF(Resultados!$C$9="Moeda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08" s="115" t="str">
        <f>IFERROR(IF(OR(AW$13="",AW$13&gt;$C$4),"",_xll.ECONOMATICA($C$2,$B108,AW$12,AW$13,,,IF(Resultados!$C$9="Moeda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08" s="62" t="str">
        <f>IFERROR(IF(OR(AX$13="",AX$13&gt;$C$4),"",_xll.ECONOMATICA($C$2,$B108,AX$12,AX$13,,,IF(Resultados!$C$9="Moeda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08" s="63" t="str">
        <f>IFERROR(IF(OR(AY$13="",AY$13&gt;$C$4),"",_xll.ECONOMATICA($C$2,$B108,AY$12,AY$13,,,IF(Resultados!$C$9="Moeda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08" s="63" t="str">
        <f>IFERROR(IF(OR(AZ$13="",AZ$13&gt;$C$4),"",_xll.ECONOMATICA($C$2,$B108,AZ$12,AZ$13,,,IF(Resultados!$C$9="Moeda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08" s="110" t="str">
        <f>IFERROR(IF(OR(BA$13="",BA$13&gt;$C$4),"",_xll.ECONOMATICA($C$2,$B108,BA$12,BA$13,,,IF(Resultados!$C$9="Moeda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08" s="119" t="str">
        <f>IFERROR(IF(OR(BB$13="",BB$13&gt;$C$4),"",_xll.ECONOMATICA($C$2,$B108,BB$12,BB$13,,,IF(Resultados!$C$9="Moeda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08" s="71"/>
    </row>
    <row r="109" spans="2:55" ht="15.6" hidden="1" outlineLevel="2" x14ac:dyDescent="0.3">
      <c r="B109" s="51" t="s">
        <v>109</v>
      </c>
      <c r="C109" s="52" t="s">
        <v>122</v>
      </c>
      <c r="D109" s="53" t="str">
        <f t="shared" si="3"/>
        <v>Milhares</v>
      </c>
      <c r="E109" s="56">
        <f>IFERROR(IF(OR(E$13="",E$13&gt;$C$4),"",_xll.ECONOMATICA($C$2,$B109,E$12,E$13,,,IF(Resultados!$C$9="Moeda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-28000</v>
      </c>
      <c r="F109" s="57">
        <f>IFERROR(IF(OR(F$13="",F$13&gt;$C$4),"",_xll.ECONOMATICA($C$2,$B109,F$12,F$13,,,IF(Resultados!$C$9="Moeda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-62291000</v>
      </c>
      <c r="G109" s="57">
        <f>IFERROR(IF(OR(G$13="",G$13&gt;$C$4),"",_xll.ECONOMATICA($C$2,$B109,G$12,G$13,,,IF(Resultados!$C$9="Moeda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-111096000</v>
      </c>
      <c r="H109" s="111">
        <f>IFERROR(IF(OR(H$13="",H$13&gt;$C$4),"",_xll.ECONOMATICA($C$2,$B109,H$12,H$13,,,IF(Resultados!$C$9="Moeda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-21194000</v>
      </c>
      <c r="I109" s="116">
        <f>IFERROR(IF(OR(I$13="",I$13&gt;$C$4),"",_xll.ECONOMATICA($C$2,$B109,I$12,I$13,,,IF(Resultados!$C$9="Moeda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-194609000</v>
      </c>
      <c r="J109" s="56">
        <f>IFERROR(IF(OR(J$13="",J$13&gt;$C$4),"",_xll.ECONOMATICA($C$2,$B109,J$12,J$13,,,IF(Resultados!$C$9="Moeda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-22051000</v>
      </c>
      <c r="K109" s="57">
        <f>IFERROR(IF(OR(K$13="",K$13&gt;$C$4),"",_xll.ECONOMATICA($C$2,$B109,K$12,K$13,,,IF(Resultados!$C$9="Moeda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-30596000</v>
      </c>
      <c r="L109" s="57">
        <f>IFERROR(IF(OR(L$13="",L$13&gt;$C$4),"",_xll.ECONOMATICA($C$2,$B109,L$12,L$13,,,IF(Resultados!$C$9="Moeda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-23803000</v>
      </c>
      <c r="M109" s="111">
        <f>IFERROR(IF(OR(M$13="",M$13&gt;$C$4),"",_xll.ECONOMATICA($C$2,$B109,M$12,M$13,,,IF(Resultados!$C$9="Moeda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-21728000</v>
      </c>
      <c r="N109" s="116">
        <f>IFERROR(IF(OR(N$13="",N$13&gt;$C$4),"",_xll.ECONOMATICA($C$2,$B109,N$12,N$13,,,IF(Resultados!$C$9="Moeda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-98178000</v>
      </c>
      <c r="O109" s="56">
        <f>IFERROR(IF(OR(O$13="",O$13&gt;$C$4),"",_xll.ECONOMATICA($C$2,$B109,O$12,O$13,,,IF(Resultados!$C$9="Moeda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-17464000</v>
      </c>
      <c r="P109" s="57">
        <f>IFERROR(IF(OR(P$13="",P$13&gt;$C$4),"",_xll.ECONOMATICA($C$2,$B109,P$12,P$13,,,IF(Resultados!$C$9="Moeda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-37558000</v>
      </c>
      <c r="Q109" s="57" t="str">
        <f>IFERROR(IF(OR(Q$13="",Q$13&gt;$C$4),"",_xll.ECONOMATICA($C$2,$B109,Q$12,Q$13,,,IF(Resultados!$C$9="Moeda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09" s="111" t="str">
        <f>IFERROR(IF(OR(R$13="",R$13&gt;$C$4),"",_xll.ECONOMATICA($C$2,$B109,R$12,R$13,,,IF(Resultados!$C$9="Moeda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09" s="116" t="str">
        <f>IFERROR(IF(OR(S$13="",S$13&gt;$C$4),"",_xll.ECONOMATICA($C$2,$B109,S$12,S$13,,,IF(Resultados!$C$9="Moeda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09" s="56" t="str">
        <f>IFERROR(IF(OR(T$13="",T$13&gt;$C$4),"",_xll.ECONOMATICA($C$2,$B109,T$12,T$13,,,IF(Resultados!$C$9="Moeda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09" s="57" t="str">
        <f>IFERROR(IF(OR(U$13="",U$13&gt;$C$4),"",_xll.ECONOMATICA($C$2,$B109,U$12,U$13,,,IF(Resultados!$C$9="Moeda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09" s="57" t="str">
        <f>IFERROR(IF(OR(V$13="",V$13&gt;$C$4),"",_xll.ECONOMATICA($C$2,$B109,V$12,V$13,,,IF(Resultados!$C$9="Moeda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09" s="111" t="str">
        <f>IFERROR(IF(OR(W$13="",W$13&gt;$C$4),"",_xll.ECONOMATICA($C$2,$B109,W$12,W$13,,,IF(Resultados!$C$9="Moeda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09" s="116" t="str">
        <f>IFERROR(IF(OR(X$13="",X$13&gt;$C$4),"",_xll.ECONOMATICA($C$2,$B109,X$12,X$13,,,IF(Resultados!$C$9="Moeda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09" s="56" t="str">
        <f>IFERROR(IF(OR(Y$13="",Y$13&gt;$C$4),"",_xll.ECONOMATICA($C$2,$B109,Y$12,Y$13,,,IF(Resultados!$C$9="Moeda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09" s="57" t="str">
        <f>IFERROR(IF(OR(Z$13="",Z$13&gt;$C$4),"",_xll.ECONOMATICA($C$2,$B109,Z$12,Z$13,,,IF(Resultados!$C$9="Moeda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09" s="57" t="str">
        <f>IFERROR(IF(OR(AA$13="",AA$13&gt;$C$4),"",_xll.ECONOMATICA($C$2,$B109,AA$12,AA$13,,,IF(Resultados!$C$9="Moeda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09" s="111" t="str">
        <f>IFERROR(IF(OR(AB$13="",AB$13&gt;$C$4),"",_xll.ECONOMATICA($C$2,$B109,AB$12,AB$13,,,IF(Resultados!$C$9="Moeda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09" s="116" t="str">
        <f>IFERROR(IF(OR(AC$13="",AC$13&gt;$C$4),"",_xll.ECONOMATICA($C$2,$B109,AC$12,AC$13,,,IF(Resultados!$C$9="Moeda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09" s="56" t="str">
        <f>IFERROR(IF(OR(AD$13="",AD$13&gt;$C$4),"",_xll.ECONOMATICA($C$2,$B109,AD$12,AD$13,,,IF(Resultados!$C$9="Moeda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09" s="57" t="str">
        <f>IFERROR(IF(OR(AE$13="",AE$13&gt;$C$4),"",_xll.ECONOMATICA($C$2,$B109,AE$12,AE$13,,,IF(Resultados!$C$9="Moeda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09" s="57" t="str">
        <f>IFERROR(IF(OR(AF$13="",AF$13&gt;$C$4),"",_xll.ECONOMATICA($C$2,$B109,AF$12,AF$13,,,IF(Resultados!$C$9="Moeda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09" s="111" t="str">
        <f>IFERROR(IF(OR(AG$13="",AG$13&gt;$C$4),"",_xll.ECONOMATICA($C$2,$B109,AG$12,AG$13,,,IF(Resultados!$C$9="Moeda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09" s="116" t="str">
        <f>IFERROR(IF(OR(AH$13="",AH$13&gt;$C$4),"",_xll.ECONOMATICA($C$2,$B109,AH$12,AH$13,,,IF(Resultados!$C$9="Moeda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09" s="56" t="str">
        <f>IFERROR(IF(OR(AI$13="",AI$13&gt;$C$4),"",_xll.ECONOMATICA($C$2,$B109,AI$12,AI$13,,,IF(Resultados!$C$9="Moeda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09" s="57" t="str">
        <f>IFERROR(IF(OR(AJ$13="",AJ$13&gt;$C$4),"",_xll.ECONOMATICA($C$2,$B109,AJ$12,AJ$13,,,IF(Resultados!$C$9="Moeda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09" s="57" t="str">
        <f>IFERROR(IF(OR(AK$13="",AK$13&gt;$C$4),"",_xll.ECONOMATICA($C$2,$B109,AK$12,AK$13,,,IF(Resultados!$C$9="Moeda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09" s="111" t="str">
        <f>IFERROR(IF(OR(AL$13="",AL$13&gt;$C$4),"",_xll.ECONOMATICA($C$2,$B109,AL$12,AL$13,,,IF(Resultados!$C$9="Moeda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09" s="116" t="str">
        <f>IFERROR(IF(OR(AM$13="",AM$13&gt;$C$4),"",_xll.ECONOMATICA($C$2,$B109,AM$12,AM$13,,,IF(Resultados!$C$9="Moeda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09" s="56" t="str">
        <f>IFERROR(IF(OR(AN$13="",AN$13&gt;$C$4),"",_xll.ECONOMATICA($C$2,$B109,AN$12,AN$13,,,IF(Resultados!$C$9="Moeda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09" s="57" t="str">
        <f>IFERROR(IF(OR(AO$13="",AO$13&gt;$C$4),"",_xll.ECONOMATICA($C$2,$B109,AO$12,AO$13,,,IF(Resultados!$C$9="Moeda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09" s="57" t="str">
        <f>IFERROR(IF(OR(AP$13="",AP$13&gt;$C$4),"",_xll.ECONOMATICA($C$2,$B109,AP$12,AP$13,,,IF(Resultados!$C$9="Moeda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09" s="111" t="str">
        <f>IFERROR(IF(OR(AQ$13="",AQ$13&gt;$C$4),"",_xll.ECONOMATICA($C$2,$B109,AQ$12,AQ$13,,,IF(Resultados!$C$9="Moeda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09" s="116" t="str">
        <f>IFERROR(IF(OR(AR$13="",AR$13&gt;$C$4),"",_xll.ECONOMATICA($C$2,$B109,AR$12,AR$13,,,IF(Resultados!$C$9="Moeda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09" s="56" t="str">
        <f>IFERROR(IF(OR(AS$13="",AS$13&gt;$C$4),"",_xll.ECONOMATICA($C$2,$B109,AS$12,AS$13,,,IF(Resultados!$C$9="Moeda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09" s="57" t="str">
        <f>IFERROR(IF(OR(AT$13="",AT$13&gt;$C$4),"",_xll.ECONOMATICA($C$2,$B109,AT$12,AT$13,,,IF(Resultados!$C$9="Moeda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09" s="57" t="str">
        <f>IFERROR(IF(OR(AU$13="",AU$13&gt;$C$4),"",_xll.ECONOMATICA($C$2,$B109,AU$12,AU$13,,,IF(Resultados!$C$9="Moeda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09" s="111" t="str">
        <f>IFERROR(IF(OR(AV$13="",AV$13&gt;$C$4),"",_xll.ECONOMATICA($C$2,$B109,AV$12,AV$13,,,IF(Resultados!$C$9="Moeda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09" s="116" t="str">
        <f>IFERROR(IF(OR(AW$13="",AW$13&gt;$C$4),"",_xll.ECONOMATICA($C$2,$B109,AW$12,AW$13,,,IF(Resultados!$C$9="Moeda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09" s="56" t="str">
        <f>IFERROR(IF(OR(AX$13="",AX$13&gt;$C$4),"",_xll.ECONOMATICA($C$2,$B109,AX$12,AX$13,,,IF(Resultados!$C$9="Moeda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09" s="57" t="str">
        <f>IFERROR(IF(OR(AY$13="",AY$13&gt;$C$4),"",_xll.ECONOMATICA($C$2,$B109,AY$12,AY$13,,,IF(Resultados!$C$9="Moeda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09" s="57" t="str">
        <f>IFERROR(IF(OR(AZ$13="",AZ$13&gt;$C$4),"",_xll.ECONOMATICA($C$2,$B109,AZ$12,AZ$13,,,IF(Resultados!$C$9="Moeda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09" s="111" t="str">
        <f>IFERROR(IF(OR(BA$13="",BA$13&gt;$C$4),"",_xll.ECONOMATICA($C$2,$B109,BA$12,BA$13,,,IF(Resultados!$C$9="Moeda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09" s="120" t="str">
        <f>IFERROR(IF(OR(BB$13="",BB$13&gt;$C$4),"",_xll.ECONOMATICA($C$2,$B109,BB$12,BB$13,,,IF(Resultados!$C$9="Moeda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09" s="71"/>
    </row>
    <row r="110" spans="2:55" ht="15.6" hidden="1" outlineLevel="2" x14ac:dyDescent="0.3">
      <c r="B110" s="59" t="s">
        <v>269</v>
      </c>
      <c r="C110" s="60" t="s">
        <v>270</v>
      </c>
      <c r="D110" s="61" t="str">
        <f t="shared" si="3"/>
        <v>Milhares</v>
      </c>
      <c r="E110" s="62">
        <f>IFERROR(IF(OR(E$13="",E$13&gt;$C$4),"",_xll.ECONOMATICA($C$2,$B110,E$12,E$13,,,IF(Resultados!$C$9="Moeda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16604000</v>
      </c>
      <c r="F110" s="63">
        <f>IFERROR(IF(OR(F$13="",F$13&gt;$C$4),"",_xll.ECONOMATICA($C$2,$B110,F$12,F$13,,,IF(Resultados!$C$9="Moeda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16996000</v>
      </c>
      <c r="G110" s="63">
        <f>IFERROR(IF(OR(G$13="",G$13&gt;$C$4),"",_xll.ECONOMATICA($C$2,$B110,G$12,G$13,,,IF(Resultados!$C$9="Moeda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17143000</v>
      </c>
      <c r="H110" s="110">
        <f>IFERROR(IF(OR(H$13="",H$13&gt;$C$4),"",_xll.ECONOMATICA($C$2,$B110,H$12,H$13,,,IF(Resultados!$C$9="Moeda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17459000</v>
      </c>
      <c r="I110" s="115">
        <f>IFERROR(IF(OR(I$13="",I$13&gt;$C$4),"",_xll.ECONOMATICA($C$2,$B110,I$12,I$13,,,IF(Resultados!$C$9="Moeda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68202000</v>
      </c>
      <c r="J110" s="62">
        <f>IFERROR(IF(OR(J$13="",J$13&gt;$C$4),"",_xll.ECONOMATICA($C$2,$B110,J$12,J$13,,,IF(Resultados!$C$9="Moeda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15186000</v>
      </c>
      <c r="K110" s="63">
        <f>IFERROR(IF(OR(K$13="",K$13&gt;$C$4),"",_xll.ECONOMATICA($C$2,$B110,K$12,K$13,,,IF(Resultados!$C$9="Moeda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16082000</v>
      </c>
      <c r="L110" s="63">
        <f>IFERROR(IF(OR(L$13="",L$13&gt;$C$4),"",_xll.ECONOMATICA($C$2,$B110,L$12,L$13,,,IF(Resultados!$C$9="Moeda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16955000</v>
      </c>
      <c r="M110" s="110">
        <f>IFERROR(IF(OR(M$13="",M$13&gt;$C$4),"",_xll.ECONOMATICA($C$2,$B110,M$12,M$13,,,IF(Resultados!$C$9="Moeda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17981000</v>
      </c>
      <c r="N110" s="115">
        <f>IFERROR(IF(OR(N$13="",N$13&gt;$C$4),"",_xll.ECONOMATICA($C$2,$B110,N$12,N$13,,,IF(Resultados!$C$9="Moeda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66204000</v>
      </c>
      <c r="O110" s="62">
        <f>IFERROR(IF(OR(O$13="",O$13&gt;$C$4),"",_xll.ECONOMATICA($C$2,$B110,O$12,O$13,,,IF(Resultados!$C$9="Moeda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16648000</v>
      </c>
      <c r="P110" s="63">
        <f>IFERROR(IF(OR(P$13="",P$13&gt;$C$4),"",_xll.ECONOMATICA($C$2,$B110,P$12,P$13,,,IF(Resultados!$C$9="Moeda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16361000</v>
      </c>
      <c r="Q110" s="63" t="str">
        <f>IFERROR(IF(OR(Q$13="",Q$13&gt;$C$4),"",_xll.ECONOMATICA($C$2,$B110,Q$12,Q$13,,,IF(Resultados!$C$9="Moeda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10" s="110" t="str">
        <f>IFERROR(IF(OR(R$13="",R$13&gt;$C$4),"",_xll.ECONOMATICA($C$2,$B110,R$12,R$13,,,IF(Resultados!$C$9="Moeda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10" s="115" t="str">
        <f>IFERROR(IF(OR(S$13="",S$13&gt;$C$4),"",_xll.ECONOMATICA($C$2,$B110,S$12,S$13,,,IF(Resultados!$C$9="Moeda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10" s="62" t="str">
        <f>IFERROR(IF(OR(T$13="",T$13&gt;$C$4),"",_xll.ECONOMATICA($C$2,$B110,T$12,T$13,,,IF(Resultados!$C$9="Moeda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10" s="63" t="str">
        <f>IFERROR(IF(OR(U$13="",U$13&gt;$C$4),"",_xll.ECONOMATICA($C$2,$B110,U$12,U$13,,,IF(Resultados!$C$9="Moeda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10" s="63" t="str">
        <f>IFERROR(IF(OR(V$13="",V$13&gt;$C$4),"",_xll.ECONOMATICA($C$2,$B110,V$12,V$13,,,IF(Resultados!$C$9="Moeda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10" s="110" t="str">
        <f>IFERROR(IF(OR(W$13="",W$13&gt;$C$4),"",_xll.ECONOMATICA($C$2,$B110,W$12,W$13,,,IF(Resultados!$C$9="Moeda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10" s="115" t="str">
        <f>IFERROR(IF(OR(X$13="",X$13&gt;$C$4),"",_xll.ECONOMATICA($C$2,$B110,X$12,X$13,,,IF(Resultados!$C$9="Moeda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10" s="62" t="str">
        <f>IFERROR(IF(OR(Y$13="",Y$13&gt;$C$4),"",_xll.ECONOMATICA($C$2,$B110,Y$12,Y$13,,,IF(Resultados!$C$9="Moeda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10" s="63" t="str">
        <f>IFERROR(IF(OR(Z$13="",Z$13&gt;$C$4),"",_xll.ECONOMATICA($C$2,$B110,Z$12,Z$13,,,IF(Resultados!$C$9="Moeda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10" s="63" t="str">
        <f>IFERROR(IF(OR(AA$13="",AA$13&gt;$C$4),"",_xll.ECONOMATICA($C$2,$B110,AA$12,AA$13,,,IF(Resultados!$C$9="Moeda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10" s="110" t="str">
        <f>IFERROR(IF(OR(AB$13="",AB$13&gt;$C$4),"",_xll.ECONOMATICA($C$2,$B110,AB$12,AB$13,,,IF(Resultados!$C$9="Moeda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10" s="115" t="str">
        <f>IFERROR(IF(OR(AC$13="",AC$13&gt;$C$4),"",_xll.ECONOMATICA($C$2,$B110,AC$12,AC$13,,,IF(Resultados!$C$9="Moeda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10" s="62" t="str">
        <f>IFERROR(IF(OR(AD$13="",AD$13&gt;$C$4),"",_xll.ECONOMATICA($C$2,$B110,AD$12,AD$13,,,IF(Resultados!$C$9="Moeda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10" s="63" t="str">
        <f>IFERROR(IF(OR(AE$13="",AE$13&gt;$C$4),"",_xll.ECONOMATICA($C$2,$B110,AE$12,AE$13,,,IF(Resultados!$C$9="Moeda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10" s="63" t="str">
        <f>IFERROR(IF(OR(AF$13="",AF$13&gt;$C$4),"",_xll.ECONOMATICA($C$2,$B110,AF$12,AF$13,,,IF(Resultados!$C$9="Moeda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10" s="110" t="str">
        <f>IFERROR(IF(OR(AG$13="",AG$13&gt;$C$4),"",_xll.ECONOMATICA($C$2,$B110,AG$12,AG$13,,,IF(Resultados!$C$9="Moeda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10" s="115" t="str">
        <f>IFERROR(IF(OR(AH$13="",AH$13&gt;$C$4),"",_xll.ECONOMATICA($C$2,$B110,AH$12,AH$13,,,IF(Resultados!$C$9="Moeda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10" s="62" t="str">
        <f>IFERROR(IF(OR(AI$13="",AI$13&gt;$C$4),"",_xll.ECONOMATICA($C$2,$B110,AI$12,AI$13,,,IF(Resultados!$C$9="Moeda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10" s="63" t="str">
        <f>IFERROR(IF(OR(AJ$13="",AJ$13&gt;$C$4),"",_xll.ECONOMATICA($C$2,$B110,AJ$12,AJ$13,,,IF(Resultados!$C$9="Moeda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10" s="63" t="str">
        <f>IFERROR(IF(OR(AK$13="",AK$13&gt;$C$4),"",_xll.ECONOMATICA($C$2,$B110,AK$12,AK$13,,,IF(Resultados!$C$9="Moeda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10" s="110" t="str">
        <f>IFERROR(IF(OR(AL$13="",AL$13&gt;$C$4),"",_xll.ECONOMATICA($C$2,$B110,AL$12,AL$13,,,IF(Resultados!$C$9="Moeda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10" s="115" t="str">
        <f>IFERROR(IF(OR(AM$13="",AM$13&gt;$C$4),"",_xll.ECONOMATICA($C$2,$B110,AM$12,AM$13,,,IF(Resultados!$C$9="Moeda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10" s="62" t="str">
        <f>IFERROR(IF(OR(AN$13="",AN$13&gt;$C$4),"",_xll.ECONOMATICA($C$2,$B110,AN$12,AN$13,,,IF(Resultados!$C$9="Moeda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10" s="63" t="str">
        <f>IFERROR(IF(OR(AO$13="",AO$13&gt;$C$4),"",_xll.ECONOMATICA($C$2,$B110,AO$12,AO$13,,,IF(Resultados!$C$9="Moeda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10" s="63" t="str">
        <f>IFERROR(IF(OR(AP$13="",AP$13&gt;$C$4),"",_xll.ECONOMATICA($C$2,$B110,AP$12,AP$13,,,IF(Resultados!$C$9="Moeda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10" s="110" t="str">
        <f>IFERROR(IF(OR(AQ$13="",AQ$13&gt;$C$4),"",_xll.ECONOMATICA($C$2,$B110,AQ$12,AQ$13,,,IF(Resultados!$C$9="Moeda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10" s="115" t="str">
        <f>IFERROR(IF(OR(AR$13="",AR$13&gt;$C$4),"",_xll.ECONOMATICA($C$2,$B110,AR$12,AR$13,,,IF(Resultados!$C$9="Moeda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10" s="62" t="str">
        <f>IFERROR(IF(OR(AS$13="",AS$13&gt;$C$4),"",_xll.ECONOMATICA($C$2,$B110,AS$12,AS$13,,,IF(Resultados!$C$9="Moeda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10" s="63" t="str">
        <f>IFERROR(IF(OR(AT$13="",AT$13&gt;$C$4),"",_xll.ECONOMATICA($C$2,$B110,AT$12,AT$13,,,IF(Resultados!$C$9="Moeda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10" s="63" t="str">
        <f>IFERROR(IF(OR(AU$13="",AU$13&gt;$C$4),"",_xll.ECONOMATICA($C$2,$B110,AU$12,AU$13,,,IF(Resultados!$C$9="Moeda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10" s="110" t="str">
        <f>IFERROR(IF(OR(AV$13="",AV$13&gt;$C$4),"",_xll.ECONOMATICA($C$2,$B110,AV$12,AV$13,,,IF(Resultados!$C$9="Moeda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10" s="115" t="str">
        <f>IFERROR(IF(OR(AW$13="",AW$13&gt;$C$4),"",_xll.ECONOMATICA($C$2,$B110,AW$12,AW$13,,,IF(Resultados!$C$9="Moeda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10" s="62" t="str">
        <f>IFERROR(IF(OR(AX$13="",AX$13&gt;$C$4),"",_xll.ECONOMATICA($C$2,$B110,AX$12,AX$13,,,IF(Resultados!$C$9="Moeda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10" s="63" t="str">
        <f>IFERROR(IF(OR(AY$13="",AY$13&gt;$C$4),"",_xll.ECONOMATICA($C$2,$B110,AY$12,AY$13,,,IF(Resultados!$C$9="Moeda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10" s="63" t="str">
        <f>IFERROR(IF(OR(AZ$13="",AZ$13&gt;$C$4),"",_xll.ECONOMATICA($C$2,$B110,AZ$12,AZ$13,,,IF(Resultados!$C$9="Moeda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10" s="110" t="str">
        <f>IFERROR(IF(OR(BA$13="",BA$13&gt;$C$4),"",_xll.ECONOMATICA($C$2,$B110,BA$12,BA$13,,,IF(Resultados!$C$9="Moeda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10" s="119" t="str">
        <f>IFERROR(IF(OR(BB$13="",BB$13&gt;$C$4),"",_xll.ECONOMATICA($C$2,$B110,BB$12,BB$13,,,IF(Resultados!$C$9="Moeda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10" s="71"/>
    </row>
    <row r="111" spans="2:55" ht="15.6" hidden="1" outlineLevel="2" x14ac:dyDescent="0.3">
      <c r="B111" s="51" t="s">
        <v>110</v>
      </c>
      <c r="C111" s="52" t="s">
        <v>123</v>
      </c>
      <c r="D111" s="53" t="str">
        <f t="shared" si="3"/>
        <v>Milhares</v>
      </c>
      <c r="E111" s="56">
        <f>IFERROR(IF(OR(E$13="",E$13&gt;$C$4),"",_xll.ECONOMATICA($C$2,$B111,E$12,E$13,,,IF(Resultados!$C$9="Moeda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412000</v>
      </c>
      <c r="F111" s="57">
        <f>IFERROR(IF(OR(F$13="",F$13&gt;$C$4),"",_xll.ECONOMATICA($C$2,$B111,F$12,F$13,,,IF(Resultados!$C$9="Moeda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-505000</v>
      </c>
      <c r="G111" s="57">
        <f>IFERROR(IF(OR(G$13="",G$13&gt;$C$4),"",_xll.ECONOMATICA($C$2,$B111,G$12,G$13,,,IF(Resultados!$C$9="Moeda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334000</v>
      </c>
      <c r="H111" s="111">
        <f>IFERROR(IF(OR(H$13="",H$13&gt;$C$4),"",_xll.ECONOMATICA($C$2,$B111,H$12,H$13,,,IF(Resultados!$C$9="Moeda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106000</v>
      </c>
      <c r="I111" s="116">
        <f>IFERROR(IF(OR(I$13="",I$13&gt;$C$4),"",_xll.ECONOMATICA($C$2,$B111,I$12,I$13,,,IF(Resultados!$C$9="Moeda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347000</v>
      </c>
      <c r="J111" s="56">
        <f>IFERROR(IF(OR(J$13="",J$13&gt;$C$4),"",_xll.ECONOMATICA($C$2,$B111,J$12,J$13,,,IF(Resultados!$C$9="Moeda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-392000</v>
      </c>
      <c r="K111" s="57">
        <f>IFERROR(IF(OR(K$13="",K$13&gt;$C$4),"",_xll.ECONOMATICA($C$2,$B111,K$12,K$13,,,IF(Resultados!$C$9="Moeda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128000</v>
      </c>
      <c r="L111" s="57">
        <f>IFERROR(IF(OR(L$13="",L$13&gt;$C$4),"",_xll.ECONOMATICA($C$2,$B111,L$12,L$13,,,IF(Resultados!$C$9="Moeda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-252000</v>
      </c>
      <c r="M111" s="111">
        <f>IFERROR(IF(OR(M$13="",M$13&gt;$C$4),"",_xll.ECONOMATICA($C$2,$B111,M$12,M$13,,,IF(Resultados!$C$9="Moeda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502000</v>
      </c>
      <c r="N111" s="116">
        <f>IFERROR(IF(OR(N$13="",N$13&gt;$C$4),"",_xll.ECONOMATICA($C$2,$B111,N$12,N$13,,,IF(Resultados!$C$9="Moeda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-14000</v>
      </c>
      <c r="O111" s="56">
        <f>IFERROR(IF(OR(O$13="",O$13&gt;$C$4),"",_xll.ECONOMATICA($C$2,$B111,O$12,O$13,,,IF(Resultados!$C$9="Moeda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463000</v>
      </c>
      <c r="P111" s="57">
        <f>IFERROR(IF(OR(P$13="",P$13&gt;$C$4),"",_xll.ECONOMATICA($C$2,$B111,P$12,P$13,,,IF(Resultados!$C$9="Moeda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174000</v>
      </c>
      <c r="Q111" s="57" t="str">
        <f>IFERROR(IF(OR(Q$13="",Q$13&gt;$C$4),"",_xll.ECONOMATICA($C$2,$B111,Q$12,Q$13,,,IF(Resultados!$C$9="Moeda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11" s="111" t="str">
        <f>IFERROR(IF(OR(R$13="",R$13&gt;$C$4),"",_xll.ECONOMATICA($C$2,$B111,R$12,R$13,,,IF(Resultados!$C$9="Moeda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11" s="116" t="str">
        <f>IFERROR(IF(OR(S$13="",S$13&gt;$C$4),"",_xll.ECONOMATICA($C$2,$B111,S$12,S$13,,,IF(Resultados!$C$9="Moeda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11" s="56" t="str">
        <f>IFERROR(IF(OR(T$13="",T$13&gt;$C$4),"",_xll.ECONOMATICA($C$2,$B111,T$12,T$13,,,IF(Resultados!$C$9="Moeda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11" s="57" t="str">
        <f>IFERROR(IF(OR(U$13="",U$13&gt;$C$4),"",_xll.ECONOMATICA($C$2,$B111,U$12,U$13,,,IF(Resultados!$C$9="Moeda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11" s="57" t="str">
        <f>IFERROR(IF(OR(V$13="",V$13&gt;$C$4),"",_xll.ECONOMATICA($C$2,$B111,V$12,V$13,,,IF(Resultados!$C$9="Moeda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11" s="111" t="str">
        <f>IFERROR(IF(OR(W$13="",W$13&gt;$C$4),"",_xll.ECONOMATICA($C$2,$B111,W$12,W$13,,,IF(Resultados!$C$9="Moeda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11" s="116" t="str">
        <f>IFERROR(IF(OR(X$13="",X$13&gt;$C$4),"",_xll.ECONOMATICA($C$2,$B111,X$12,X$13,,,IF(Resultados!$C$9="Moeda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11" s="56" t="str">
        <f>IFERROR(IF(OR(Y$13="",Y$13&gt;$C$4),"",_xll.ECONOMATICA($C$2,$B111,Y$12,Y$13,,,IF(Resultados!$C$9="Moeda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11" s="57" t="str">
        <f>IFERROR(IF(OR(Z$13="",Z$13&gt;$C$4),"",_xll.ECONOMATICA($C$2,$B111,Z$12,Z$13,,,IF(Resultados!$C$9="Moeda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11" s="57" t="str">
        <f>IFERROR(IF(OR(AA$13="",AA$13&gt;$C$4),"",_xll.ECONOMATICA($C$2,$B111,AA$12,AA$13,,,IF(Resultados!$C$9="Moeda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11" s="111" t="str">
        <f>IFERROR(IF(OR(AB$13="",AB$13&gt;$C$4),"",_xll.ECONOMATICA($C$2,$B111,AB$12,AB$13,,,IF(Resultados!$C$9="Moeda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11" s="116" t="str">
        <f>IFERROR(IF(OR(AC$13="",AC$13&gt;$C$4),"",_xll.ECONOMATICA($C$2,$B111,AC$12,AC$13,,,IF(Resultados!$C$9="Moeda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11" s="56" t="str">
        <f>IFERROR(IF(OR(AD$13="",AD$13&gt;$C$4),"",_xll.ECONOMATICA($C$2,$B111,AD$12,AD$13,,,IF(Resultados!$C$9="Moeda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11" s="57" t="str">
        <f>IFERROR(IF(OR(AE$13="",AE$13&gt;$C$4),"",_xll.ECONOMATICA($C$2,$B111,AE$12,AE$13,,,IF(Resultados!$C$9="Moeda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11" s="57" t="str">
        <f>IFERROR(IF(OR(AF$13="",AF$13&gt;$C$4),"",_xll.ECONOMATICA($C$2,$B111,AF$12,AF$13,,,IF(Resultados!$C$9="Moeda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11" s="111" t="str">
        <f>IFERROR(IF(OR(AG$13="",AG$13&gt;$C$4),"",_xll.ECONOMATICA($C$2,$B111,AG$12,AG$13,,,IF(Resultados!$C$9="Moeda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11" s="116" t="str">
        <f>IFERROR(IF(OR(AH$13="",AH$13&gt;$C$4),"",_xll.ECONOMATICA($C$2,$B111,AH$12,AH$13,,,IF(Resultados!$C$9="Moeda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11" s="56" t="str">
        <f>IFERROR(IF(OR(AI$13="",AI$13&gt;$C$4),"",_xll.ECONOMATICA($C$2,$B111,AI$12,AI$13,,,IF(Resultados!$C$9="Moeda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11" s="57" t="str">
        <f>IFERROR(IF(OR(AJ$13="",AJ$13&gt;$C$4),"",_xll.ECONOMATICA($C$2,$B111,AJ$12,AJ$13,,,IF(Resultados!$C$9="Moeda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11" s="57" t="str">
        <f>IFERROR(IF(OR(AK$13="",AK$13&gt;$C$4),"",_xll.ECONOMATICA($C$2,$B111,AK$12,AK$13,,,IF(Resultados!$C$9="Moeda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11" s="111" t="str">
        <f>IFERROR(IF(OR(AL$13="",AL$13&gt;$C$4),"",_xll.ECONOMATICA($C$2,$B111,AL$12,AL$13,,,IF(Resultados!$C$9="Moeda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11" s="116" t="str">
        <f>IFERROR(IF(OR(AM$13="",AM$13&gt;$C$4),"",_xll.ECONOMATICA($C$2,$B111,AM$12,AM$13,,,IF(Resultados!$C$9="Moeda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11" s="56" t="str">
        <f>IFERROR(IF(OR(AN$13="",AN$13&gt;$C$4),"",_xll.ECONOMATICA($C$2,$B111,AN$12,AN$13,,,IF(Resultados!$C$9="Moeda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11" s="57" t="str">
        <f>IFERROR(IF(OR(AO$13="",AO$13&gt;$C$4),"",_xll.ECONOMATICA($C$2,$B111,AO$12,AO$13,,,IF(Resultados!$C$9="Moeda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11" s="57" t="str">
        <f>IFERROR(IF(OR(AP$13="",AP$13&gt;$C$4),"",_xll.ECONOMATICA($C$2,$B111,AP$12,AP$13,,,IF(Resultados!$C$9="Moeda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11" s="111" t="str">
        <f>IFERROR(IF(OR(AQ$13="",AQ$13&gt;$C$4),"",_xll.ECONOMATICA($C$2,$B111,AQ$12,AQ$13,,,IF(Resultados!$C$9="Moeda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11" s="116" t="str">
        <f>IFERROR(IF(OR(AR$13="",AR$13&gt;$C$4),"",_xll.ECONOMATICA($C$2,$B111,AR$12,AR$13,,,IF(Resultados!$C$9="Moeda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11" s="56" t="str">
        <f>IFERROR(IF(OR(AS$13="",AS$13&gt;$C$4),"",_xll.ECONOMATICA($C$2,$B111,AS$12,AS$13,,,IF(Resultados!$C$9="Moeda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11" s="57" t="str">
        <f>IFERROR(IF(OR(AT$13="",AT$13&gt;$C$4),"",_xll.ECONOMATICA($C$2,$B111,AT$12,AT$13,,,IF(Resultados!$C$9="Moeda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11" s="57" t="str">
        <f>IFERROR(IF(OR(AU$13="",AU$13&gt;$C$4),"",_xll.ECONOMATICA($C$2,$B111,AU$12,AU$13,,,IF(Resultados!$C$9="Moeda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11" s="111" t="str">
        <f>IFERROR(IF(OR(AV$13="",AV$13&gt;$C$4),"",_xll.ECONOMATICA($C$2,$B111,AV$12,AV$13,,,IF(Resultados!$C$9="Moeda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11" s="116" t="str">
        <f>IFERROR(IF(OR(AW$13="",AW$13&gt;$C$4),"",_xll.ECONOMATICA($C$2,$B111,AW$12,AW$13,,,IF(Resultados!$C$9="Moeda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11" s="56" t="str">
        <f>IFERROR(IF(OR(AX$13="",AX$13&gt;$C$4),"",_xll.ECONOMATICA($C$2,$B111,AX$12,AX$13,,,IF(Resultados!$C$9="Moeda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11" s="57" t="str">
        <f>IFERROR(IF(OR(AY$13="",AY$13&gt;$C$4),"",_xll.ECONOMATICA($C$2,$B111,AY$12,AY$13,,,IF(Resultados!$C$9="Moeda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11" s="57" t="str">
        <f>IFERROR(IF(OR(AZ$13="",AZ$13&gt;$C$4),"",_xll.ECONOMATICA($C$2,$B111,AZ$12,AZ$13,,,IF(Resultados!$C$9="Moeda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11" s="111" t="str">
        <f>IFERROR(IF(OR(BA$13="",BA$13&gt;$C$4),"",_xll.ECONOMATICA($C$2,$B111,BA$12,BA$13,,,IF(Resultados!$C$9="Moeda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11" s="120" t="str">
        <f>IFERROR(IF(OR(BB$13="",BB$13&gt;$C$4),"",_xll.ECONOMATICA($C$2,$B111,BB$12,BB$13,,,IF(Resultados!$C$9="Moeda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11" s="71"/>
    </row>
    <row r="112" spans="2:55" ht="15.6" hidden="1" outlineLevel="1" x14ac:dyDescent="0.3">
      <c r="B112" s="59" t="s">
        <v>111</v>
      </c>
      <c r="C112" s="60" t="s">
        <v>124</v>
      </c>
      <c r="D112" s="61" t="str">
        <f t="shared" si="3"/>
        <v>Milhares</v>
      </c>
      <c r="E112" s="62">
        <f>IFERROR(IF(OR(E$13="",E$13&gt;$C$4),"",_xll.ECONOMATICA($C$2,$B112,E$12,E$13,,,IF(Resultados!$C$9="Moeda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-8227000</v>
      </c>
      <c r="F112" s="63">
        <f>IFERROR(IF(OR(F$13="",F$13&gt;$C$4),"",_xll.ECONOMATICA($C$2,$B112,F$12,F$13,,,IF(Resultados!$C$9="Moeda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4881000</v>
      </c>
      <c r="G112" s="63">
        <f>IFERROR(IF(OR(G$13="",G$13&gt;$C$4),"",_xll.ECONOMATICA($C$2,$B112,G$12,G$13,,,IF(Resultados!$C$9="Moeda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-69000</v>
      </c>
      <c r="H112" s="110">
        <f>IFERROR(IF(OR(H$13="",H$13&gt;$C$4),"",_xll.ECONOMATICA($C$2,$B112,H$12,H$13,,,IF(Resultados!$C$9="Moeda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-221000</v>
      </c>
      <c r="I112" s="115">
        <f>IFERROR(IF(OR(I$13="",I$13&gt;$C$4),"",_xll.ECONOMATICA($C$2,$B112,I$12,I$13,,,IF(Resultados!$C$9="Moeda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-3636000</v>
      </c>
      <c r="J112" s="62">
        <f>IFERROR(IF(OR(J$13="",J$13&gt;$C$4),"",_xll.ECONOMATICA($C$2,$B112,J$12,J$13,,,IF(Resultados!$C$9="Moeda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-1206000</v>
      </c>
      <c r="K112" s="63">
        <f>IFERROR(IF(OR(K$13="",K$13&gt;$C$4),"",_xll.ECONOMATICA($C$2,$B112,K$12,K$13,,,IF(Resultados!$C$9="Moeda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-2639000</v>
      </c>
      <c r="L112" s="63">
        <f>IFERROR(IF(OR(L$13="",L$13&gt;$C$4),"",_xll.ECONOMATICA($C$2,$B112,L$12,L$13,,,IF(Resultados!$C$9="Moeda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2751000</v>
      </c>
      <c r="M112" s="110">
        <f>IFERROR(IF(OR(M$13="",M$13&gt;$C$4),"",_xll.ECONOMATICA($C$2,$B112,M$12,M$13,,,IF(Resultados!$C$9="Moeda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-1782000</v>
      </c>
      <c r="N112" s="115">
        <f>IFERROR(IF(OR(N$13="",N$13&gt;$C$4),"",_xll.ECONOMATICA($C$2,$B112,N$12,N$13,,,IF(Resultados!$C$9="Moeda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-2876000</v>
      </c>
      <c r="O112" s="62">
        <f>IFERROR(IF(OR(O$13="",O$13&gt;$C$4),"",_xll.ECONOMATICA($C$2,$B112,O$12,O$13,,,IF(Resultados!$C$9="Moeda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1617000</v>
      </c>
      <c r="P112" s="63">
        <f>IFERROR(IF(OR(P$13="",P$13&gt;$C$4),"",_xll.ECONOMATICA($C$2,$B112,P$12,P$13,,,IF(Resultados!$C$9="Moeda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3609000</v>
      </c>
      <c r="Q112" s="63" t="str">
        <f>IFERROR(IF(OR(Q$13="",Q$13&gt;$C$4),"",_xll.ECONOMATICA($C$2,$B112,Q$12,Q$13,,,IF(Resultados!$C$9="Moeda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12" s="110" t="str">
        <f>IFERROR(IF(OR(R$13="",R$13&gt;$C$4),"",_xll.ECONOMATICA($C$2,$B112,R$12,R$13,,,IF(Resultados!$C$9="Moeda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12" s="115" t="str">
        <f>IFERROR(IF(OR(S$13="",S$13&gt;$C$4),"",_xll.ECONOMATICA($C$2,$B112,S$12,S$13,,,IF(Resultados!$C$9="Moeda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12" s="62" t="str">
        <f>IFERROR(IF(OR(T$13="",T$13&gt;$C$4),"",_xll.ECONOMATICA($C$2,$B112,T$12,T$13,,,IF(Resultados!$C$9="Moeda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12" s="63" t="str">
        <f>IFERROR(IF(OR(U$13="",U$13&gt;$C$4),"",_xll.ECONOMATICA($C$2,$B112,U$12,U$13,,,IF(Resultados!$C$9="Moeda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12" s="63" t="str">
        <f>IFERROR(IF(OR(V$13="",V$13&gt;$C$4),"",_xll.ECONOMATICA($C$2,$B112,V$12,V$13,,,IF(Resultados!$C$9="Moeda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12" s="110" t="str">
        <f>IFERROR(IF(OR(W$13="",W$13&gt;$C$4),"",_xll.ECONOMATICA($C$2,$B112,W$12,W$13,,,IF(Resultados!$C$9="Moeda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12" s="115" t="str">
        <f>IFERROR(IF(OR(X$13="",X$13&gt;$C$4),"",_xll.ECONOMATICA($C$2,$B112,X$12,X$13,,,IF(Resultados!$C$9="Moeda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12" s="62" t="str">
        <f>IFERROR(IF(OR(Y$13="",Y$13&gt;$C$4),"",_xll.ECONOMATICA($C$2,$B112,Y$12,Y$13,,,IF(Resultados!$C$9="Moeda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12" s="63" t="str">
        <f>IFERROR(IF(OR(Z$13="",Z$13&gt;$C$4),"",_xll.ECONOMATICA($C$2,$B112,Z$12,Z$13,,,IF(Resultados!$C$9="Moeda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12" s="63" t="str">
        <f>IFERROR(IF(OR(AA$13="",AA$13&gt;$C$4),"",_xll.ECONOMATICA($C$2,$B112,AA$12,AA$13,,,IF(Resultados!$C$9="Moeda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12" s="110" t="str">
        <f>IFERROR(IF(OR(AB$13="",AB$13&gt;$C$4),"",_xll.ECONOMATICA($C$2,$B112,AB$12,AB$13,,,IF(Resultados!$C$9="Moeda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12" s="115" t="str">
        <f>IFERROR(IF(OR(AC$13="",AC$13&gt;$C$4),"",_xll.ECONOMATICA($C$2,$B112,AC$12,AC$13,,,IF(Resultados!$C$9="Moeda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12" s="62" t="str">
        <f>IFERROR(IF(OR(AD$13="",AD$13&gt;$C$4),"",_xll.ECONOMATICA($C$2,$B112,AD$12,AD$13,,,IF(Resultados!$C$9="Moeda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12" s="63" t="str">
        <f>IFERROR(IF(OR(AE$13="",AE$13&gt;$C$4),"",_xll.ECONOMATICA($C$2,$B112,AE$12,AE$13,,,IF(Resultados!$C$9="Moeda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12" s="63" t="str">
        <f>IFERROR(IF(OR(AF$13="",AF$13&gt;$C$4),"",_xll.ECONOMATICA($C$2,$B112,AF$12,AF$13,,,IF(Resultados!$C$9="Moeda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12" s="110" t="str">
        <f>IFERROR(IF(OR(AG$13="",AG$13&gt;$C$4),"",_xll.ECONOMATICA($C$2,$B112,AG$12,AG$13,,,IF(Resultados!$C$9="Moeda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12" s="115" t="str">
        <f>IFERROR(IF(OR(AH$13="",AH$13&gt;$C$4),"",_xll.ECONOMATICA($C$2,$B112,AH$12,AH$13,,,IF(Resultados!$C$9="Moeda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12" s="62" t="str">
        <f>IFERROR(IF(OR(AI$13="",AI$13&gt;$C$4),"",_xll.ECONOMATICA($C$2,$B112,AI$12,AI$13,,,IF(Resultados!$C$9="Moeda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12" s="63" t="str">
        <f>IFERROR(IF(OR(AJ$13="",AJ$13&gt;$C$4),"",_xll.ECONOMATICA($C$2,$B112,AJ$12,AJ$13,,,IF(Resultados!$C$9="Moeda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12" s="63" t="str">
        <f>IFERROR(IF(OR(AK$13="",AK$13&gt;$C$4),"",_xll.ECONOMATICA($C$2,$B112,AK$12,AK$13,,,IF(Resultados!$C$9="Moeda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12" s="110" t="str">
        <f>IFERROR(IF(OR(AL$13="",AL$13&gt;$C$4),"",_xll.ECONOMATICA($C$2,$B112,AL$12,AL$13,,,IF(Resultados!$C$9="Moeda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12" s="115" t="str">
        <f>IFERROR(IF(OR(AM$13="",AM$13&gt;$C$4),"",_xll.ECONOMATICA($C$2,$B112,AM$12,AM$13,,,IF(Resultados!$C$9="Moeda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12" s="62" t="str">
        <f>IFERROR(IF(OR(AN$13="",AN$13&gt;$C$4),"",_xll.ECONOMATICA($C$2,$B112,AN$12,AN$13,,,IF(Resultados!$C$9="Moeda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12" s="63" t="str">
        <f>IFERROR(IF(OR(AO$13="",AO$13&gt;$C$4),"",_xll.ECONOMATICA($C$2,$B112,AO$12,AO$13,,,IF(Resultados!$C$9="Moeda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12" s="63" t="str">
        <f>IFERROR(IF(OR(AP$13="",AP$13&gt;$C$4),"",_xll.ECONOMATICA($C$2,$B112,AP$12,AP$13,,,IF(Resultados!$C$9="Moeda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12" s="110" t="str">
        <f>IFERROR(IF(OR(AQ$13="",AQ$13&gt;$C$4),"",_xll.ECONOMATICA($C$2,$B112,AQ$12,AQ$13,,,IF(Resultados!$C$9="Moeda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12" s="115" t="str">
        <f>IFERROR(IF(OR(AR$13="",AR$13&gt;$C$4),"",_xll.ECONOMATICA($C$2,$B112,AR$12,AR$13,,,IF(Resultados!$C$9="Moeda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12" s="62" t="str">
        <f>IFERROR(IF(OR(AS$13="",AS$13&gt;$C$4),"",_xll.ECONOMATICA($C$2,$B112,AS$12,AS$13,,,IF(Resultados!$C$9="Moeda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12" s="63" t="str">
        <f>IFERROR(IF(OR(AT$13="",AT$13&gt;$C$4),"",_xll.ECONOMATICA($C$2,$B112,AT$12,AT$13,,,IF(Resultados!$C$9="Moeda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12" s="63" t="str">
        <f>IFERROR(IF(OR(AU$13="",AU$13&gt;$C$4),"",_xll.ECONOMATICA($C$2,$B112,AU$12,AU$13,,,IF(Resultados!$C$9="Moeda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12" s="110" t="str">
        <f>IFERROR(IF(OR(AV$13="",AV$13&gt;$C$4),"",_xll.ECONOMATICA($C$2,$B112,AV$12,AV$13,,,IF(Resultados!$C$9="Moeda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12" s="115" t="str">
        <f>IFERROR(IF(OR(AW$13="",AW$13&gt;$C$4),"",_xll.ECONOMATICA($C$2,$B112,AW$12,AW$13,,,IF(Resultados!$C$9="Moeda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12" s="62" t="str">
        <f>IFERROR(IF(OR(AX$13="",AX$13&gt;$C$4),"",_xll.ECONOMATICA($C$2,$B112,AX$12,AX$13,,,IF(Resultados!$C$9="Moeda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12" s="63" t="str">
        <f>IFERROR(IF(OR(AY$13="",AY$13&gt;$C$4),"",_xll.ECONOMATICA($C$2,$B112,AY$12,AY$13,,,IF(Resultados!$C$9="Moeda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12" s="63" t="str">
        <f>IFERROR(IF(OR(AZ$13="",AZ$13&gt;$C$4),"",_xll.ECONOMATICA($C$2,$B112,AZ$12,AZ$13,,,IF(Resultados!$C$9="Moeda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12" s="110" t="str">
        <f>IFERROR(IF(OR(BA$13="",BA$13&gt;$C$4),"",_xll.ECONOMATICA($C$2,$B112,BA$12,BA$13,,,IF(Resultados!$C$9="Moeda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12" s="119" t="str">
        <f>IFERROR(IF(OR(BB$13="",BB$13&gt;$C$4),"",_xll.ECONOMATICA($C$2,$B112,BB$12,BB$13,,,IF(Resultados!$C$9="Moeda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12" s="71"/>
    </row>
    <row r="113" spans="2:55" ht="15.6" hidden="1" outlineLevel="1" x14ac:dyDescent="0.3">
      <c r="B113" s="51" t="s">
        <v>112</v>
      </c>
      <c r="C113" s="52" t="s">
        <v>126</v>
      </c>
      <c r="D113" s="53" t="str">
        <f t="shared" si="3"/>
        <v>Milhares</v>
      </c>
      <c r="E113" s="56">
        <f>IFERROR(IF(OR(E$13="",E$13&gt;$C$4),"",_xll.ECONOMATICA($C$2,$B113,E$12,E$13,,,IF(Resultados!$C$9="Moeda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F113" s="57">
        <f>IFERROR(IF(OR(F$13="",F$13&gt;$C$4),"",_xll.ECONOMATICA($C$2,$B113,F$12,F$13,,,IF(Resultados!$C$9="Moeda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G113" s="57">
        <f>IFERROR(IF(OR(G$13="",G$13&gt;$C$4),"",_xll.ECONOMATICA($C$2,$B113,G$12,G$13,,,IF(Resultados!$C$9="Moeda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H113" s="111">
        <f>IFERROR(IF(OR(H$13="",H$13&gt;$C$4),"",_xll.ECONOMATICA($C$2,$B113,H$12,H$13,,,IF(Resultados!$C$9="Moeda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I113" s="116">
        <f>IFERROR(IF(OR(I$13="",I$13&gt;$C$4),"",_xll.ECONOMATICA($C$2,$B113,I$12,I$13,,,IF(Resultados!$C$9="Moeda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J113" s="56">
        <f>IFERROR(IF(OR(J$13="",J$13&gt;$C$4),"",_xll.ECONOMATICA($C$2,$B113,J$12,J$13,,,IF(Resultados!$C$9="Moeda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K113" s="57">
        <f>IFERROR(IF(OR(K$13="",K$13&gt;$C$4),"",_xll.ECONOMATICA($C$2,$B113,K$12,K$13,,,IF(Resultados!$C$9="Moeda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L113" s="57">
        <f>IFERROR(IF(OR(L$13="",L$13&gt;$C$4),"",_xll.ECONOMATICA($C$2,$B113,L$12,L$13,,,IF(Resultados!$C$9="Moeda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M113" s="111">
        <f>IFERROR(IF(OR(M$13="",M$13&gt;$C$4),"",_xll.ECONOMATICA($C$2,$B113,M$12,M$13,,,IF(Resultados!$C$9="Moeda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N113" s="116">
        <f>IFERROR(IF(OR(N$13="",N$13&gt;$C$4),"",_xll.ECONOMATICA($C$2,$B113,N$12,N$13,,,IF(Resultados!$C$9="Moeda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O113" s="56">
        <f>IFERROR(IF(OR(O$13="",O$13&gt;$C$4),"",_xll.ECONOMATICA($C$2,$B113,O$12,O$13,,,IF(Resultados!$C$9="Moeda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P113" s="57">
        <f>IFERROR(IF(OR(P$13="",P$13&gt;$C$4),"",_xll.ECONOMATICA($C$2,$B113,P$12,P$13,,,IF(Resultados!$C$9="Moeda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0</v>
      </c>
      <c r="Q113" s="57" t="str">
        <f>IFERROR(IF(OR(Q$13="",Q$13&gt;$C$4),"",_xll.ECONOMATICA($C$2,$B113,Q$12,Q$13,,,IF(Resultados!$C$9="Moeda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13" s="111" t="str">
        <f>IFERROR(IF(OR(R$13="",R$13&gt;$C$4),"",_xll.ECONOMATICA($C$2,$B113,R$12,R$13,,,IF(Resultados!$C$9="Moeda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13" s="116" t="str">
        <f>IFERROR(IF(OR(S$13="",S$13&gt;$C$4),"",_xll.ECONOMATICA($C$2,$B113,S$12,S$13,,,IF(Resultados!$C$9="Moeda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13" s="56" t="str">
        <f>IFERROR(IF(OR(T$13="",T$13&gt;$C$4),"",_xll.ECONOMATICA($C$2,$B113,T$12,T$13,,,IF(Resultados!$C$9="Moeda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13" s="57" t="str">
        <f>IFERROR(IF(OR(U$13="",U$13&gt;$C$4),"",_xll.ECONOMATICA($C$2,$B113,U$12,U$13,,,IF(Resultados!$C$9="Moeda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13" s="57" t="str">
        <f>IFERROR(IF(OR(V$13="",V$13&gt;$C$4),"",_xll.ECONOMATICA($C$2,$B113,V$12,V$13,,,IF(Resultados!$C$9="Moeda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13" s="111" t="str">
        <f>IFERROR(IF(OR(W$13="",W$13&gt;$C$4),"",_xll.ECONOMATICA($C$2,$B113,W$12,W$13,,,IF(Resultados!$C$9="Moeda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13" s="116" t="str">
        <f>IFERROR(IF(OR(X$13="",X$13&gt;$C$4),"",_xll.ECONOMATICA($C$2,$B113,X$12,X$13,,,IF(Resultados!$C$9="Moeda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13" s="56" t="str">
        <f>IFERROR(IF(OR(Y$13="",Y$13&gt;$C$4),"",_xll.ECONOMATICA($C$2,$B113,Y$12,Y$13,,,IF(Resultados!$C$9="Moeda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13" s="57" t="str">
        <f>IFERROR(IF(OR(Z$13="",Z$13&gt;$C$4),"",_xll.ECONOMATICA($C$2,$B113,Z$12,Z$13,,,IF(Resultados!$C$9="Moeda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13" s="57" t="str">
        <f>IFERROR(IF(OR(AA$13="",AA$13&gt;$C$4),"",_xll.ECONOMATICA($C$2,$B113,AA$12,AA$13,,,IF(Resultados!$C$9="Moeda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13" s="111" t="str">
        <f>IFERROR(IF(OR(AB$13="",AB$13&gt;$C$4),"",_xll.ECONOMATICA($C$2,$B113,AB$12,AB$13,,,IF(Resultados!$C$9="Moeda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13" s="116" t="str">
        <f>IFERROR(IF(OR(AC$13="",AC$13&gt;$C$4),"",_xll.ECONOMATICA($C$2,$B113,AC$12,AC$13,,,IF(Resultados!$C$9="Moeda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13" s="56" t="str">
        <f>IFERROR(IF(OR(AD$13="",AD$13&gt;$C$4),"",_xll.ECONOMATICA($C$2,$B113,AD$12,AD$13,,,IF(Resultados!$C$9="Moeda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13" s="57" t="str">
        <f>IFERROR(IF(OR(AE$13="",AE$13&gt;$C$4),"",_xll.ECONOMATICA($C$2,$B113,AE$12,AE$13,,,IF(Resultados!$C$9="Moeda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13" s="57" t="str">
        <f>IFERROR(IF(OR(AF$13="",AF$13&gt;$C$4),"",_xll.ECONOMATICA($C$2,$B113,AF$12,AF$13,,,IF(Resultados!$C$9="Moeda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13" s="111" t="str">
        <f>IFERROR(IF(OR(AG$13="",AG$13&gt;$C$4),"",_xll.ECONOMATICA($C$2,$B113,AG$12,AG$13,,,IF(Resultados!$C$9="Moeda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13" s="116" t="str">
        <f>IFERROR(IF(OR(AH$13="",AH$13&gt;$C$4),"",_xll.ECONOMATICA($C$2,$B113,AH$12,AH$13,,,IF(Resultados!$C$9="Moeda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13" s="56" t="str">
        <f>IFERROR(IF(OR(AI$13="",AI$13&gt;$C$4),"",_xll.ECONOMATICA($C$2,$B113,AI$12,AI$13,,,IF(Resultados!$C$9="Moeda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13" s="57" t="str">
        <f>IFERROR(IF(OR(AJ$13="",AJ$13&gt;$C$4),"",_xll.ECONOMATICA($C$2,$B113,AJ$12,AJ$13,,,IF(Resultados!$C$9="Moeda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13" s="57" t="str">
        <f>IFERROR(IF(OR(AK$13="",AK$13&gt;$C$4),"",_xll.ECONOMATICA($C$2,$B113,AK$12,AK$13,,,IF(Resultados!$C$9="Moeda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13" s="111" t="str">
        <f>IFERROR(IF(OR(AL$13="",AL$13&gt;$C$4),"",_xll.ECONOMATICA($C$2,$B113,AL$12,AL$13,,,IF(Resultados!$C$9="Moeda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13" s="116" t="str">
        <f>IFERROR(IF(OR(AM$13="",AM$13&gt;$C$4),"",_xll.ECONOMATICA($C$2,$B113,AM$12,AM$13,,,IF(Resultados!$C$9="Moeda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13" s="56" t="str">
        <f>IFERROR(IF(OR(AN$13="",AN$13&gt;$C$4),"",_xll.ECONOMATICA($C$2,$B113,AN$12,AN$13,,,IF(Resultados!$C$9="Moeda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13" s="57" t="str">
        <f>IFERROR(IF(OR(AO$13="",AO$13&gt;$C$4),"",_xll.ECONOMATICA($C$2,$B113,AO$12,AO$13,,,IF(Resultados!$C$9="Moeda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13" s="57" t="str">
        <f>IFERROR(IF(OR(AP$13="",AP$13&gt;$C$4),"",_xll.ECONOMATICA($C$2,$B113,AP$12,AP$13,,,IF(Resultados!$C$9="Moeda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13" s="111" t="str">
        <f>IFERROR(IF(OR(AQ$13="",AQ$13&gt;$C$4),"",_xll.ECONOMATICA($C$2,$B113,AQ$12,AQ$13,,,IF(Resultados!$C$9="Moeda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13" s="116" t="str">
        <f>IFERROR(IF(OR(AR$13="",AR$13&gt;$C$4),"",_xll.ECONOMATICA($C$2,$B113,AR$12,AR$13,,,IF(Resultados!$C$9="Moeda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13" s="56" t="str">
        <f>IFERROR(IF(OR(AS$13="",AS$13&gt;$C$4),"",_xll.ECONOMATICA($C$2,$B113,AS$12,AS$13,,,IF(Resultados!$C$9="Moeda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13" s="57" t="str">
        <f>IFERROR(IF(OR(AT$13="",AT$13&gt;$C$4),"",_xll.ECONOMATICA($C$2,$B113,AT$12,AT$13,,,IF(Resultados!$C$9="Moeda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13" s="57" t="str">
        <f>IFERROR(IF(OR(AU$13="",AU$13&gt;$C$4),"",_xll.ECONOMATICA($C$2,$B113,AU$12,AU$13,,,IF(Resultados!$C$9="Moeda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13" s="111" t="str">
        <f>IFERROR(IF(OR(AV$13="",AV$13&gt;$C$4),"",_xll.ECONOMATICA($C$2,$B113,AV$12,AV$13,,,IF(Resultados!$C$9="Moeda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13" s="116" t="str">
        <f>IFERROR(IF(OR(AW$13="",AW$13&gt;$C$4),"",_xll.ECONOMATICA($C$2,$B113,AW$12,AW$13,,,IF(Resultados!$C$9="Moeda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13" s="56" t="str">
        <f>IFERROR(IF(OR(AX$13="",AX$13&gt;$C$4),"",_xll.ECONOMATICA($C$2,$B113,AX$12,AX$13,,,IF(Resultados!$C$9="Moeda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13" s="57" t="str">
        <f>IFERROR(IF(OR(AY$13="",AY$13&gt;$C$4),"",_xll.ECONOMATICA($C$2,$B113,AY$12,AY$13,,,IF(Resultados!$C$9="Moeda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13" s="57" t="str">
        <f>IFERROR(IF(OR(AZ$13="",AZ$13&gt;$C$4),"",_xll.ECONOMATICA($C$2,$B113,AZ$12,AZ$13,,,IF(Resultados!$C$9="Moeda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13" s="111" t="str">
        <f>IFERROR(IF(OR(BA$13="",BA$13&gt;$C$4),"",_xll.ECONOMATICA($C$2,$B113,BA$12,BA$13,,,IF(Resultados!$C$9="Moeda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13" s="120" t="str">
        <f>IFERROR(IF(OR(BB$13="",BB$13&gt;$C$4),"",_xll.ECONOMATICA($C$2,$B113,BB$12,BB$13,,,IF(Resultados!$C$9="Moeda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13" s="71"/>
    </row>
    <row r="114" spans="2:55" ht="15.6" hidden="1" outlineLevel="1" x14ac:dyDescent="0.3">
      <c r="B114" s="64" t="s">
        <v>113</v>
      </c>
      <c r="C114" s="65" t="s">
        <v>127</v>
      </c>
      <c r="D114" s="66" t="str">
        <f t="shared" si="3"/>
        <v>Milhares</v>
      </c>
      <c r="E114" s="67">
        <f>IFERROR(IF(OR(E$13="",E$13&gt;$C$4),"",_xll.ECONOMATICA($C$2,$B114,E$12,E$13,,,IF(Resultados!$C$9="Moeda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23159000</v>
      </c>
      <c r="F114" s="68">
        <f>IFERROR(IF(OR(F$13="",F$13&gt;$C$4),"",_xll.ECONOMATICA($C$2,$B114,F$12,F$13,,,IF(Resultados!$C$9="Moeda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3707000</v>
      </c>
      <c r="G114" s="68">
        <f>IFERROR(IF(OR(G$13="",G$13&gt;$C$4),"",_xll.ECONOMATICA($C$2,$B114,G$12,G$13,,,IF(Resultados!$C$9="Moeda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-61698000</v>
      </c>
      <c r="H114" s="113">
        <f>IFERROR(IF(OR(H$13="",H$13&gt;$C$4),"",_xll.ECONOMATICA($C$2,$B114,H$12,H$13,,,IF(Resultados!$C$9="Moeda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18073000</v>
      </c>
      <c r="I114" s="117">
        <f>IFERROR(IF(OR(I$13="",I$13&gt;$C$4),"",_xll.ECONOMATICA($C$2,$B114,I$12,I$13,,,IF(Resultados!$C$9="Moeda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-16759000</v>
      </c>
      <c r="J114" s="67">
        <f>IFERROR(IF(OR(J$13="",J$13&gt;$C$4),"",_xll.ECONOMATICA($C$2,$B114,J$12,J$13,,,IF(Resultados!$C$9="Moeda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10554000</v>
      </c>
      <c r="K114" s="68">
        <f>IFERROR(IF(OR(K$13="",K$13&gt;$C$4),"",_xll.ECONOMATICA($C$2,$B114,K$12,K$13,,,IF(Resultados!$C$9="Moeda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-2395000</v>
      </c>
      <c r="L114" s="68">
        <f>IFERROR(IF(OR(L$13="",L$13&gt;$C$4),"",_xll.ECONOMATICA($C$2,$B114,L$12,L$13,,,IF(Resultados!$C$9="Moeda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10760000</v>
      </c>
      <c r="M114" s="113">
        <f>IFERROR(IF(OR(M$13="",M$13&gt;$C$4),"",_xll.ECONOMATICA($C$2,$B114,M$12,M$13,,,IF(Resultados!$C$9="Moeda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971000.00000999996</v>
      </c>
      <c r="N114" s="117">
        <f>IFERROR(IF(OR(N$13="",N$13&gt;$C$4),"",_xll.ECONOMATICA($C$2,$B114,N$12,N$13,,,IF(Resultados!$C$9="Moeda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19890000</v>
      </c>
      <c r="O114" s="67">
        <f>IFERROR(IF(OR(O$13="",O$13&gt;$C$4),"",_xll.ECONOMATICA($C$2,$B114,O$12,O$13,,,IF(Resultados!$C$9="Moeda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-3924000</v>
      </c>
      <c r="P114" s="68">
        <f>IFERROR(IF(OR(P$13="",P$13&gt;$C$4),"",_xll.ECONOMATICA($C$2,$B114,P$12,P$13,,,IF(Resultados!$C$9="Moeda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-13860000</v>
      </c>
      <c r="Q114" s="68" t="str">
        <f>IFERROR(IF(OR(Q$13="",Q$13&gt;$C$4),"",_xll.ECONOMATICA($C$2,$B114,Q$12,Q$13,,,IF(Resultados!$C$9="Moeda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14" s="113" t="str">
        <f>IFERROR(IF(OR(R$13="",R$13&gt;$C$4),"",_xll.ECONOMATICA($C$2,$B114,R$12,R$13,,,IF(Resultados!$C$9="Moeda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14" s="117" t="str">
        <f>IFERROR(IF(OR(S$13="",S$13&gt;$C$4),"",_xll.ECONOMATICA($C$2,$B114,S$12,S$13,,,IF(Resultados!$C$9="Moeda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14" s="67" t="str">
        <f>IFERROR(IF(OR(T$13="",T$13&gt;$C$4),"",_xll.ECONOMATICA($C$2,$B114,T$12,T$13,,,IF(Resultados!$C$9="Moeda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14" s="68" t="str">
        <f>IFERROR(IF(OR(U$13="",U$13&gt;$C$4),"",_xll.ECONOMATICA($C$2,$B114,U$12,U$13,,,IF(Resultados!$C$9="Moeda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14" s="68" t="str">
        <f>IFERROR(IF(OR(V$13="",V$13&gt;$C$4),"",_xll.ECONOMATICA($C$2,$B114,V$12,V$13,,,IF(Resultados!$C$9="Moeda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14" s="113" t="str">
        <f>IFERROR(IF(OR(W$13="",W$13&gt;$C$4),"",_xll.ECONOMATICA($C$2,$B114,W$12,W$13,,,IF(Resultados!$C$9="Moeda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14" s="117" t="str">
        <f>IFERROR(IF(OR(X$13="",X$13&gt;$C$4),"",_xll.ECONOMATICA($C$2,$B114,X$12,X$13,,,IF(Resultados!$C$9="Moeda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14" s="67" t="str">
        <f>IFERROR(IF(OR(Y$13="",Y$13&gt;$C$4),"",_xll.ECONOMATICA($C$2,$B114,Y$12,Y$13,,,IF(Resultados!$C$9="Moeda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14" s="68" t="str">
        <f>IFERROR(IF(OR(Z$13="",Z$13&gt;$C$4),"",_xll.ECONOMATICA($C$2,$B114,Z$12,Z$13,,,IF(Resultados!$C$9="Moeda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14" s="68" t="str">
        <f>IFERROR(IF(OR(AA$13="",AA$13&gt;$C$4),"",_xll.ECONOMATICA($C$2,$B114,AA$12,AA$13,,,IF(Resultados!$C$9="Moeda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14" s="113" t="str">
        <f>IFERROR(IF(OR(AB$13="",AB$13&gt;$C$4),"",_xll.ECONOMATICA($C$2,$B114,AB$12,AB$13,,,IF(Resultados!$C$9="Moeda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14" s="117" t="str">
        <f>IFERROR(IF(OR(AC$13="",AC$13&gt;$C$4),"",_xll.ECONOMATICA($C$2,$B114,AC$12,AC$13,,,IF(Resultados!$C$9="Moeda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14" s="67" t="str">
        <f>IFERROR(IF(OR(AD$13="",AD$13&gt;$C$4),"",_xll.ECONOMATICA($C$2,$B114,AD$12,AD$13,,,IF(Resultados!$C$9="Moeda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14" s="68" t="str">
        <f>IFERROR(IF(OR(AE$13="",AE$13&gt;$C$4),"",_xll.ECONOMATICA($C$2,$B114,AE$12,AE$13,,,IF(Resultados!$C$9="Moeda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14" s="68" t="str">
        <f>IFERROR(IF(OR(AF$13="",AF$13&gt;$C$4),"",_xll.ECONOMATICA($C$2,$B114,AF$12,AF$13,,,IF(Resultados!$C$9="Moeda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14" s="113" t="str">
        <f>IFERROR(IF(OR(AG$13="",AG$13&gt;$C$4),"",_xll.ECONOMATICA($C$2,$B114,AG$12,AG$13,,,IF(Resultados!$C$9="Moeda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14" s="117" t="str">
        <f>IFERROR(IF(OR(AH$13="",AH$13&gt;$C$4),"",_xll.ECONOMATICA($C$2,$B114,AH$12,AH$13,,,IF(Resultados!$C$9="Moeda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14" s="67" t="str">
        <f>IFERROR(IF(OR(AI$13="",AI$13&gt;$C$4),"",_xll.ECONOMATICA($C$2,$B114,AI$12,AI$13,,,IF(Resultados!$C$9="Moeda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14" s="68" t="str">
        <f>IFERROR(IF(OR(AJ$13="",AJ$13&gt;$C$4),"",_xll.ECONOMATICA($C$2,$B114,AJ$12,AJ$13,,,IF(Resultados!$C$9="Moeda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14" s="68" t="str">
        <f>IFERROR(IF(OR(AK$13="",AK$13&gt;$C$4),"",_xll.ECONOMATICA($C$2,$B114,AK$12,AK$13,,,IF(Resultados!$C$9="Moeda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14" s="113" t="str">
        <f>IFERROR(IF(OR(AL$13="",AL$13&gt;$C$4),"",_xll.ECONOMATICA($C$2,$B114,AL$12,AL$13,,,IF(Resultados!$C$9="Moeda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14" s="117" t="str">
        <f>IFERROR(IF(OR(AM$13="",AM$13&gt;$C$4),"",_xll.ECONOMATICA($C$2,$B114,AM$12,AM$13,,,IF(Resultados!$C$9="Moeda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14" s="67" t="str">
        <f>IFERROR(IF(OR(AN$13="",AN$13&gt;$C$4),"",_xll.ECONOMATICA($C$2,$B114,AN$12,AN$13,,,IF(Resultados!$C$9="Moeda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14" s="68" t="str">
        <f>IFERROR(IF(OR(AO$13="",AO$13&gt;$C$4),"",_xll.ECONOMATICA($C$2,$B114,AO$12,AO$13,,,IF(Resultados!$C$9="Moeda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14" s="68" t="str">
        <f>IFERROR(IF(OR(AP$13="",AP$13&gt;$C$4),"",_xll.ECONOMATICA($C$2,$B114,AP$12,AP$13,,,IF(Resultados!$C$9="Moeda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14" s="113" t="str">
        <f>IFERROR(IF(OR(AQ$13="",AQ$13&gt;$C$4),"",_xll.ECONOMATICA($C$2,$B114,AQ$12,AQ$13,,,IF(Resultados!$C$9="Moeda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14" s="117" t="str">
        <f>IFERROR(IF(OR(AR$13="",AR$13&gt;$C$4),"",_xll.ECONOMATICA($C$2,$B114,AR$12,AR$13,,,IF(Resultados!$C$9="Moeda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14" s="67" t="str">
        <f>IFERROR(IF(OR(AS$13="",AS$13&gt;$C$4),"",_xll.ECONOMATICA($C$2,$B114,AS$12,AS$13,,,IF(Resultados!$C$9="Moeda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14" s="68" t="str">
        <f>IFERROR(IF(OR(AT$13="",AT$13&gt;$C$4),"",_xll.ECONOMATICA($C$2,$B114,AT$12,AT$13,,,IF(Resultados!$C$9="Moeda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14" s="68" t="str">
        <f>IFERROR(IF(OR(AU$13="",AU$13&gt;$C$4),"",_xll.ECONOMATICA($C$2,$B114,AU$12,AU$13,,,IF(Resultados!$C$9="Moeda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14" s="113" t="str">
        <f>IFERROR(IF(OR(AV$13="",AV$13&gt;$C$4),"",_xll.ECONOMATICA($C$2,$B114,AV$12,AV$13,,,IF(Resultados!$C$9="Moeda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14" s="117" t="str">
        <f>IFERROR(IF(OR(AW$13="",AW$13&gt;$C$4),"",_xll.ECONOMATICA($C$2,$B114,AW$12,AW$13,,,IF(Resultados!$C$9="Moeda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14" s="67" t="str">
        <f>IFERROR(IF(OR(AX$13="",AX$13&gt;$C$4),"",_xll.ECONOMATICA($C$2,$B114,AX$12,AX$13,,,IF(Resultados!$C$9="Moeda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14" s="68" t="str">
        <f>IFERROR(IF(OR(AY$13="",AY$13&gt;$C$4),"",_xll.ECONOMATICA($C$2,$B114,AY$12,AY$13,,,IF(Resultados!$C$9="Moeda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14" s="68" t="str">
        <f>IFERROR(IF(OR(AZ$13="",AZ$13&gt;$C$4),"",_xll.ECONOMATICA($C$2,$B114,AZ$12,AZ$13,,,IF(Resultados!$C$9="Moeda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14" s="113" t="str">
        <f>IFERROR(IF(OR(BA$13="",BA$13&gt;$C$4),"",_xll.ECONOMATICA($C$2,$B114,BA$12,BA$13,,,IF(Resultados!$C$9="Moeda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14" s="121" t="str">
        <f>IFERROR(IF(OR(BB$13="",BB$13&gt;$C$4),"",_xll.ECONOMATICA($C$2,$B114,BB$12,BB$13,,,IF(Resultados!$C$9="Moeda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14" s="71"/>
    </row>
    <row r="115" spans="2:55" collapsed="1" x14ac:dyDescent="0.3"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71"/>
    </row>
    <row r="116" spans="2:55" s="31" customFormat="1" ht="16.2" thickBot="1" x14ac:dyDescent="0.35">
      <c r="B116" s="43" t="s">
        <v>153</v>
      </c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171"/>
    </row>
    <row r="117" spans="2:55" ht="16.2" thickTop="1" x14ac:dyDescent="0.3">
      <c r="B117" s="48" t="s">
        <v>154</v>
      </c>
      <c r="C117" s="49" t="s">
        <v>165</v>
      </c>
      <c r="D117" s="50" t="str">
        <f>$C$7</f>
        <v>Milhares</v>
      </c>
      <c r="E117" s="54">
        <f>IFERROR(IF(OR(E$13="",E$13&gt;$C$4),"",_xll.ECONOMATICA($C$2,$B117,,E$13,,,IF(Resultados!$C$9="Moeda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449650126.35000002</v>
      </c>
      <c r="F117" s="55">
        <f>IFERROR(IF(OR(F$13="",F$13&gt;$C$4),"",_xll.ECONOMATICA($C$2,$B117,,F$13,,,IF(Resultados!$C$9="Moeda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383748765.13</v>
      </c>
      <c r="G117" s="55">
        <f>IFERROR(IF(OR(G$13="",G$13&gt;$C$4),"",_xll.ECONOMATICA($C$2,$B117,,G$13,,,IF(Resultados!$C$9="Moeda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413127716.50999999</v>
      </c>
      <c r="H117" s="109">
        <f>IFERROR(IF(OR(H$13="",H$13&gt;$C$4),"",_xll.ECONOMATICA($C$2,$B117,,H$13,,,IF(Resultados!$C$9="Moeda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345928429.99000001</v>
      </c>
      <c r="I117" s="114">
        <f>IFERROR(IF(OR(I$13="",I$13&gt;$C$4),"",_xll.ECONOMATICA($C$2,$B117,,I$13,,,IF(Resultados!$C$9="Moeda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345928429.99000001</v>
      </c>
      <c r="J117" s="54">
        <f>IFERROR(IF(OR(J$13="",J$13&gt;$C$4),"",_xll.ECONOMATICA($C$2,$B117,,J$13,,,IF(Resultados!$C$9="Moeda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328510902.97000003</v>
      </c>
      <c r="K117" s="55">
        <f>IFERROR(IF(OR(K$13="",K$13&gt;$C$4),"",_xll.ECONOMATICA($C$2,$B117,,K$13,,,IF(Resultados!$C$9="Moeda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411764029.26999998</v>
      </c>
      <c r="L117" s="55">
        <f>IFERROR(IF(OR(L$13="",L$13&gt;$C$4),"",_xll.ECONOMATICA($C$2,$B117,,L$13,,,IF(Resultados!$C$9="Moeda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475042979.01999998</v>
      </c>
      <c r="M117" s="109">
        <f>IFERROR(IF(OR(M$13="",M$13&gt;$C$4),"",_xll.ECONOMATICA($C$2,$B117,,M$13,,,IF(Resultados!$C$9="Moeda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494840194.19999999</v>
      </c>
      <c r="N117" s="114">
        <f>IFERROR(IF(OR(N$13="",N$13&gt;$C$4),"",_xll.ECONOMATICA($C$2,$B117,,N$13,,,IF(Resultados!$C$9="Moeda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494840194.19999999</v>
      </c>
      <c r="O117" s="54">
        <f>IFERROR(IF(OR(O$13="",O$13&gt;$C$4),"",_xll.ECONOMATICA($C$2,$B117,,O$13,,,IF(Resultados!$C$9="Moeda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489137839.88999999</v>
      </c>
      <c r="P117" s="55">
        <f>IFERROR(IF(OR(P$13="",P$13&gt;$C$4),"",_xll.ECONOMATICA($C$2,$B117,,P$13,,,IF(Resultados!$C$9="Moeda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507756680.68000001</v>
      </c>
      <c r="Q117" s="55" t="str">
        <f>IFERROR(IF(OR(Q$13="",Q$13&gt;$C$4),"",_xll.ECONOMATICA($C$2,$B117,,Q$13,,,IF(Resultados!$C$9="Moeda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17" s="109" t="str">
        <f>IFERROR(IF(OR(R$13="",R$13&gt;$C$4),"",_xll.ECONOMATICA($C$2,$B117,,R$13,,,IF(Resultados!$C$9="Moeda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17" s="114" t="str">
        <f>IFERROR(IF(OR(S$13="",S$13&gt;$C$4),"",_xll.ECONOMATICA($C$2,$B117,,S$13,,,IF(Resultados!$C$9="Moeda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17" s="54" t="str">
        <f>IFERROR(IF(OR(T$13="",T$13&gt;$C$4),"",_xll.ECONOMATICA($C$2,$B117,,T$13,,,IF(Resultados!$C$9="Moeda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17" s="55" t="str">
        <f>IFERROR(IF(OR(U$13="",U$13&gt;$C$4),"",_xll.ECONOMATICA($C$2,$B117,,U$13,,,IF(Resultados!$C$9="Moeda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17" s="55" t="str">
        <f>IFERROR(IF(OR(V$13="",V$13&gt;$C$4),"",_xll.ECONOMATICA($C$2,$B117,,V$13,,,IF(Resultados!$C$9="Moeda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17" s="109" t="str">
        <f>IFERROR(IF(OR(W$13="",W$13&gt;$C$4),"",_xll.ECONOMATICA($C$2,$B117,,W$13,,,IF(Resultados!$C$9="Moeda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17" s="114" t="str">
        <f>IFERROR(IF(OR(X$13="",X$13&gt;$C$4),"",_xll.ECONOMATICA($C$2,$B117,,X$13,,,IF(Resultados!$C$9="Moeda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17" s="54" t="str">
        <f>IFERROR(IF(OR(Y$13="",Y$13&gt;$C$4),"",_xll.ECONOMATICA($C$2,$B117,,Y$13,,,IF(Resultados!$C$9="Moeda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17" s="55" t="str">
        <f>IFERROR(IF(OR(Z$13="",Z$13&gt;$C$4),"",_xll.ECONOMATICA($C$2,$B117,,Z$13,,,IF(Resultados!$C$9="Moeda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17" s="55" t="str">
        <f>IFERROR(IF(OR(AA$13="",AA$13&gt;$C$4),"",_xll.ECONOMATICA($C$2,$B117,,AA$13,,,IF(Resultados!$C$9="Moeda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17" s="109" t="str">
        <f>IFERROR(IF(OR(AB$13="",AB$13&gt;$C$4),"",_xll.ECONOMATICA($C$2,$B117,,AB$13,,,IF(Resultados!$C$9="Moeda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17" s="114" t="str">
        <f>IFERROR(IF(OR(AC$13="",AC$13&gt;$C$4),"",_xll.ECONOMATICA($C$2,$B117,,AC$13,,,IF(Resultados!$C$9="Moeda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17" s="54" t="str">
        <f>IFERROR(IF(OR(AD$13="",AD$13&gt;$C$4),"",_xll.ECONOMATICA($C$2,$B117,,AD$13,,,IF(Resultados!$C$9="Moeda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17" s="55" t="str">
        <f>IFERROR(IF(OR(AE$13="",AE$13&gt;$C$4),"",_xll.ECONOMATICA($C$2,$B117,,AE$13,,,IF(Resultados!$C$9="Moeda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17" s="55" t="str">
        <f>IFERROR(IF(OR(AF$13="",AF$13&gt;$C$4),"",_xll.ECONOMATICA($C$2,$B117,,AF$13,,,IF(Resultados!$C$9="Moeda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17" s="109" t="str">
        <f>IFERROR(IF(OR(AG$13="",AG$13&gt;$C$4),"",_xll.ECONOMATICA($C$2,$B117,,AG$13,,,IF(Resultados!$C$9="Moeda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17" s="114" t="str">
        <f>IFERROR(IF(OR(AH$13="",AH$13&gt;$C$4),"",_xll.ECONOMATICA($C$2,$B117,,AH$13,,,IF(Resultados!$C$9="Moeda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17" s="54" t="str">
        <f>IFERROR(IF(OR(AI$13="",AI$13&gt;$C$4),"",_xll.ECONOMATICA($C$2,$B117,,AI$13,,,IF(Resultados!$C$9="Moeda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17" s="55" t="str">
        <f>IFERROR(IF(OR(AJ$13="",AJ$13&gt;$C$4),"",_xll.ECONOMATICA($C$2,$B117,,AJ$13,,,IF(Resultados!$C$9="Moeda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17" s="55" t="str">
        <f>IFERROR(IF(OR(AK$13="",AK$13&gt;$C$4),"",_xll.ECONOMATICA($C$2,$B117,,AK$13,,,IF(Resultados!$C$9="Moeda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17" s="109" t="str">
        <f>IFERROR(IF(OR(AL$13="",AL$13&gt;$C$4),"",_xll.ECONOMATICA($C$2,$B117,,AL$13,,,IF(Resultados!$C$9="Moeda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17" s="114" t="str">
        <f>IFERROR(IF(OR(AM$13="",AM$13&gt;$C$4),"",_xll.ECONOMATICA($C$2,$B117,,AM$13,,,IF(Resultados!$C$9="Moeda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17" s="54" t="str">
        <f>IFERROR(IF(OR(AN$13="",AN$13&gt;$C$4),"",_xll.ECONOMATICA($C$2,$B117,,AN$13,,,IF(Resultados!$C$9="Moeda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17" s="55" t="str">
        <f>IFERROR(IF(OR(AO$13="",AO$13&gt;$C$4),"",_xll.ECONOMATICA($C$2,$B117,,AO$13,,,IF(Resultados!$C$9="Moeda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17" s="55" t="str">
        <f>IFERROR(IF(OR(AP$13="",AP$13&gt;$C$4),"",_xll.ECONOMATICA($C$2,$B117,,AP$13,,,IF(Resultados!$C$9="Moeda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17" s="109" t="str">
        <f>IFERROR(IF(OR(AQ$13="",AQ$13&gt;$C$4),"",_xll.ECONOMATICA($C$2,$B117,,AQ$13,,,IF(Resultados!$C$9="Moeda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17" s="114" t="str">
        <f>IFERROR(IF(OR(AR$13="",AR$13&gt;$C$4),"",_xll.ECONOMATICA($C$2,$B117,,AR$13,,,IF(Resultados!$C$9="Moeda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17" s="54" t="str">
        <f>IFERROR(IF(OR(AS$13="",AS$13&gt;$C$4),"",_xll.ECONOMATICA($C$2,$B117,,AS$13,,,IF(Resultados!$C$9="Moeda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17" s="55" t="str">
        <f>IFERROR(IF(OR(AT$13="",AT$13&gt;$C$4),"",_xll.ECONOMATICA($C$2,$B117,,AT$13,,,IF(Resultados!$C$9="Moeda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17" s="55" t="str">
        <f>IFERROR(IF(OR(AU$13="",AU$13&gt;$C$4),"",_xll.ECONOMATICA($C$2,$B117,,AU$13,,,IF(Resultados!$C$9="Moeda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17" s="109" t="str">
        <f>IFERROR(IF(OR(AV$13="",AV$13&gt;$C$4),"",_xll.ECONOMATICA($C$2,$B117,,AV$13,,,IF(Resultados!$C$9="Moeda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17" s="114" t="str">
        <f>IFERROR(IF(OR(AW$13="",AW$13&gt;$C$4),"",_xll.ECONOMATICA($C$2,$B117,,AW$13,,,IF(Resultados!$C$9="Moeda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17" s="54" t="str">
        <f>IFERROR(IF(OR(AX$13="",AX$13&gt;$C$4),"",_xll.ECONOMATICA($C$2,$B117,,AX$13,,,IF(Resultados!$C$9="Moeda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17" s="55" t="str">
        <f>IFERROR(IF(OR(AY$13="",AY$13&gt;$C$4),"",_xll.ECONOMATICA($C$2,$B117,,AY$13,,,IF(Resultados!$C$9="Moeda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17" s="55" t="str">
        <f>IFERROR(IF(OR(AZ$13="",AZ$13&gt;$C$4),"",_xll.ECONOMATICA($C$2,$B117,,AZ$13,,,IF(Resultados!$C$9="Moeda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17" s="109" t="str">
        <f>IFERROR(IF(OR(BA$13="",BA$13&gt;$C$4),"",_xll.ECONOMATICA($C$2,$B117,,BA$13,,,IF(Resultados!$C$9="Moeda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17" s="118" t="str">
        <f>IFERROR(IF(OR(BB$13="",BB$13&gt;$C$4),"",_xll.ECONOMATICA($C$2,$B117,,BB$13,,,IF(Resultados!$C$9="Moeda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17" s="71"/>
    </row>
    <row r="118" spans="2:55" ht="15.6" hidden="1" outlineLevel="1" x14ac:dyDescent="0.3">
      <c r="B118" s="59" t="s">
        <v>155</v>
      </c>
      <c r="C118" s="60" t="s">
        <v>166</v>
      </c>
      <c r="D118" s="61" t="str">
        <f>$C$7</f>
        <v>Milhares</v>
      </c>
      <c r="E118" s="62">
        <f>IFERROR(IF(OR(E$13="",E$13&gt;$C$4),"",_xll.ECONOMATICA($C$2,$B118,,E$13,,,IF(Resultados!$C$9="Moeda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642367126.35000002</v>
      </c>
      <c r="F118" s="63">
        <f>IFERROR(IF(OR(F$13="",F$13&gt;$C$4),"",_xll.ECONOMATICA($C$2,$B118,,F$13,,,IF(Resultados!$C$9="Moeda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566424765.13</v>
      </c>
      <c r="G118" s="63">
        <f>IFERROR(IF(OR(G$13="",G$13&gt;$C$4),"",_xll.ECONOMATICA($C$2,$B118,,G$13,,,IF(Resultados!$C$9="Moeda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671449716.50999999</v>
      </c>
      <c r="H118" s="110">
        <f>IFERROR(IF(OR(H$13="",H$13&gt;$C$4),"",_xll.ECONOMATICA($C$2,$B118,,H$13,,,IF(Resultados!$C$9="Moeda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572229429.99000001</v>
      </c>
      <c r="I118" s="115">
        <f>IFERROR(IF(OR(I$13="",I$13&gt;$C$4),"",_xll.ECONOMATICA($C$2,$B118,,I$13,,,IF(Resultados!$C$9="Moeda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572229429.99000001</v>
      </c>
      <c r="J118" s="62">
        <f>IFERROR(IF(OR(J$13="",J$13&gt;$C$4),"",_xll.ECONOMATICA($C$2,$B118,,J$13,,,IF(Resultados!$C$9="Moeda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533956902.97000003</v>
      </c>
      <c r="K118" s="63">
        <f>IFERROR(IF(OR(K$13="",K$13&gt;$C$4),"",_xll.ECONOMATICA($C$2,$B118,,K$13,,,IF(Resultados!$C$9="Moeda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631752029.26999998</v>
      </c>
      <c r="L118" s="63">
        <f>IFERROR(IF(OR(L$13="",L$13&gt;$C$4),"",_xll.ECONOMATICA($C$2,$B118,,L$13,,,IF(Resultados!$C$9="Moeda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714829979.01999998</v>
      </c>
      <c r="M118" s="110">
        <f>IFERROR(IF(OR(M$13="",M$13&gt;$C$4),"",_xll.ECONOMATICA($C$2,$B118,,M$13,,,IF(Resultados!$C$9="Moeda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724538194.21000004</v>
      </c>
      <c r="N118" s="115">
        <f>IFERROR(IF(OR(N$13="",N$13&gt;$C$4),"",_xll.ECONOMATICA($C$2,$B118,,N$13,,,IF(Resultados!$C$9="Moeda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724538194.21000004</v>
      </c>
      <c r="O118" s="62">
        <f>IFERROR(IF(OR(O$13="",O$13&gt;$C$4),"",_xll.ECONOMATICA($C$2,$B118,,O$13,,,IF(Resultados!$C$9="Moeda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718617839.88999999</v>
      </c>
      <c r="P118" s="63">
        <f>IFERROR(IF(OR(P$13="",P$13&gt;$C$4),"",_xll.ECONOMATICA($C$2,$B118,,P$13,,,IF(Resultados!$C$9="Moeda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>774113680.67999995</v>
      </c>
      <c r="Q118" s="63" t="str">
        <f>IFERROR(IF(OR(Q$13="",Q$13&gt;$C$4),"",_xll.ECONOMATICA($C$2,$B118,,Q$13,,,IF(Resultados!$C$9="Moeda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R118" s="110" t="str">
        <f>IFERROR(IF(OR(R$13="",R$13&gt;$C$4),"",_xll.ECONOMATICA($C$2,$B118,,R$13,,,IF(Resultados!$C$9="Moeda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S118" s="115" t="str">
        <f>IFERROR(IF(OR(S$13="",S$13&gt;$C$4),"",_xll.ECONOMATICA($C$2,$B118,,S$13,,,IF(Resultados!$C$9="Moeda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T118" s="62" t="str">
        <f>IFERROR(IF(OR(T$13="",T$13&gt;$C$4),"",_xll.ECONOMATICA($C$2,$B118,,T$13,,,IF(Resultados!$C$9="Moeda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U118" s="63" t="str">
        <f>IFERROR(IF(OR(U$13="",U$13&gt;$C$4),"",_xll.ECONOMATICA($C$2,$B118,,U$13,,,IF(Resultados!$C$9="Moeda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V118" s="63" t="str">
        <f>IFERROR(IF(OR(V$13="",V$13&gt;$C$4),"",_xll.ECONOMATICA($C$2,$B118,,V$13,,,IF(Resultados!$C$9="Moeda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W118" s="110" t="str">
        <f>IFERROR(IF(OR(W$13="",W$13&gt;$C$4),"",_xll.ECONOMATICA($C$2,$B118,,W$13,,,IF(Resultados!$C$9="Moeda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X118" s="115" t="str">
        <f>IFERROR(IF(OR(X$13="",X$13&gt;$C$4),"",_xll.ECONOMATICA($C$2,$B118,,X$13,,,IF(Resultados!$C$9="Moeda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Y118" s="62" t="str">
        <f>IFERROR(IF(OR(Y$13="",Y$13&gt;$C$4),"",_xll.ECONOMATICA($C$2,$B118,,Y$13,,,IF(Resultados!$C$9="Moeda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Z118" s="63" t="str">
        <f>IFERROR(IF(OR(Z$13="",Z$13&gt;$C$4),"",_xll.ECONOMATICA($C$2,$B118,,Z$13,,,IF(Resultados!$C$9="Moeda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A118" s="63" t="str">
        <f>IFERROR(IF(OR(AA$13="",AA$13&gt;$C$4),"",_xll.ECONOMATICA($C$2,$B118,,AA$13,,,IF(Resultados!$C$9="Moeda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B118" s="110" t="str">
        <f>IFERROR(IF(OR(AB$13="",AB$13&gt;$C$4),"",_xll.ECONOMATICA($C$2,$B118,,AB$13,,,IF(Resultados!$C$9="Moeda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C118" s="115" t="str">
        <f>IFERROR(IF(OR(AC$13="",AC$13&gt;$C$4),"",_xll.ECONOMATICA($C$2,$B118,,AC$13,,,IF(Resultados!$C$9="Moeda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D118" s="62" t="str">
        <f>IFERROR(IF(OR(AD$13="",AD$13&gt;$C$4),"",_xll.ECONOMATICA($C$2,$B118,,AD$13,,,IF(Resultados!$C$9="Moeda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E118" s="63" t="str">
        <f>IFERROR(IF(OR(AE$13="",AE$13&gt;$C$4),"",_xll.ECONOMATICA($C$2,$B118,,AE$13,,,IF(Resultados!$C$9="Moeda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F118" s="63" t="str">
        <f>IFERROR(IF(OR(AF$13="",AF$13&gt;$C$4),"",_xll.ECONOMATICA($C$2,$B118,,AF$13,,,IF(Resultados!$C$9="Moeda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G118" s="110" t="str">
        <f>IFERROR(IF(OR(AG$13="",AG$13&gt;$C$4),"",_xll.ECONOMATICA($C$2,$B118,,AG$13,,,IF(Resultados!$C$9="Moeda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H118" s="115" t="str">
        <f>IFERROR(IF(OR(AH$13="",AH$13&gt;$C$4),"",_xll.ECONOMATICA($C$2,$B118,,AH$13,,,IF(Resultados!$C$9="Moeda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I118" s="62" t="str">
        <f>IFERROR(IF(OR(AI$13="",AI$13&gt;$C$4),"",_xll.ECONOMATICA($C$2,$B118,,AI$13,,,IF(Resultados!$C$9="Moeda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J118" s="63" t="str">
        <f>IFERROR(IF(OR(AJ$13="",AJ$13&gt;$C$4),"",_xll.ECONOMATICA($C$2,$B118,,AJ$13,,,IF(Resultados!$C$9="Moeda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K118" s="63" t="str">
        <f>IFERROR(IF(OR(AK$13="",AK$13&gt;$C$4),"",_xll.ECONOMATICA($C$2,$B118,,AK$13,,,IF(Resultados!$C$9="Moeda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L118" s="110" t="str">
        <f>IFERROR(IF(OR(AL$13="",AL$13&gt;$C$4),"",_xll.ECONOMATICA($C$2,$B118,,AL$13,,,IF(Resultados!$C$9="Moeda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M118" s="115" t="str">
        <f>IFERROR(IF(OR(AM$13="",AM$13&gt;$C$4),"",_xll.ECONOMATICA($C$2,$B118,,AM$13,,,IF(Resultados!$C$9="Moeda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N118" s="62" t="str">
        <f>IFERROR(IF(OR(AN$13="",AN$13&gt;$C$4),"",_xll.ECONOMATICA($C$2,$B118,,AN$13,,,IF(Resultados!$C$9="Moeda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O118" s="63" t="str">
        <f>IFERROR(IF(OR(AO$13="",AO$13&gt;$C$4),"",_xll.ECONOMATICA($C$2,$B118,,AO$13,,,IF(Resultados!$C$9="Moeda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P118" s="63" t="str">
        <f>IFERROR(IF(OR(AP$13="",AP$13&gt;$C$4),"",_xll.ECONOMATICA($C$2,$B118,,AP$13,,,IF(Resultados!$C$9="Moeda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Q118" s="110" t="str">
        <f>IFERROR(IF(OR(AQ$13="",AQ$13&gt;$C$4),"",_xll.ECONOMATICA($C$2,$B118,,AQ$13,,,IF(Resultados!$C$9="Moeda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R118" s="115" t="str">
        <f>IFERROR(IF(OR(AR$13="",AR$13&gt;$C$4),"",_xll.ECONOMATICA($C$2,$B118,,AR$13,,,IF(Resultados!$C$9="Moeda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S118" s="62" t="str">
        <f>IFERROR(IF(OR(AS$13="",AS$13&gt;$C$4),"",_xll.ECONOMATICA($C$2,$B118,,AS$13,,,IF(Resultados!$C$9="Moeda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T118" s="63" t="str">
        <f>IFERROR(IF(OR(AT$13="",AT$13&gt;$C$4),"",_xll.ECONOMATICA($C$2,$B118,,AT$13,,,IF(Resultados!$C$9="Moeda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U118" s="63" t="str">
        <f>IFERROR(IF(OR(AU$13="",AU$13&gt;$C$4),"",_xll.ECONOMATICA($C$2,$B118,,AU$13,,,IF(Resultados!$C$9="Moeda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V118" s="110" t="str">
        <f>IFERROR(IF(OR(AV$13="",AV$13&gt;$C$4),"",_xll.ECONOMATICA($C$2,$B118,,AV$13,,,IF(Resultados!$C$9="Moeda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W118" s="115" t="str">
        <f>IFERROR(IF(OR(AW$13="",AW$13&gt;$C$4),"",_xll.ECONOMATICA($C$2,$B118,,AW$13,,,IF(Resultados!$C$9="Moeda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X118" s="62" t="str">
        <f>IFERROR(IF(OR(AX$13="",AX$13&gt;$C$4),"",_xll.ECONOMATICA($C$2,$B118,,AX$13,,,IF(Resultados!$C$9="Moeda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Y118" s="63" t="str">
        <f>IFERROR(IF(OR(AY$13="",AY$13&gt;$C$4),"",_xll.ECONOMATICA($C$2,$B118,,AY$13,,,IF(Resultados!$C$9="Moeda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AZ118" s="63" t="str">
        <f>IFERROR(IF(OR(AZ$13="",AZ$13&gt;$C$4),"",_xll.ECONOMATICA($C$2,$B118,,AZ$13,,,IF(Resultados!$C$9="Moeda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A118" s="110" t="str">
        <f>IFERROR(IF(OR(BA$13="",BA$13&gt;$C$4),"",_xll.ECONOMATICA($C$2,$B118,,BA$13,,,IF(Resultados!$C$9="Moeda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B118" s="119" t="str">
        <f>IFERROR(IF(OR(BB$13="",BB$13&gt;$C$4),"",_xll.ECONOMATICA($C$2,$B118,,BB$13,,,IF(Resultados!$C$9="Moeda Original","Original Currency",IF(Resultados!$C$9="Ajustado pela Inflação (IPCA)","Inflation adjusted",IF(Resultados!$C$9="Dólares US$","USD",IF(Resultados!$C$9="Euros","EUR","")))),IF(Resultados!$C$7="Unidades","Units",IF(Resultados!$C$7="Milhares","Thousands",IF(Resultados!$C$7="Milhões","Millions",IF(Resultados!$C$7="Billions","Bilhões","")))))),"")</f>
        <v/>
      </c>
      <c r="BC118" s="71"/>
    </row>
    <row r="119" spans="2:55" ht="15.6" hidden="1" outlineLevel="1" x14ac:dyDescent="0.3">
      <c r="B119" s="51" t="s">
        <v>156</v>
      </c>
      <c r="C119" s="52" t="s">
        <v>167</v>
      </c>
      <c r="D119" s="53" t="s">
        <v>17</v>
      </c>
      <c r="E119" s="56">
        <f>IFERROR(IF(OR(E$13="",E$13&gt;$C$4),"",_xll.ECONOMATICA($C$2,$B119,,E$13,,,IF(Resultados!$C$9="Moeda Original","Original Currency",IF(Resultados!$C$9="Ajustado pela Inflação (IPCA)","Inflation adjusted",IF(Resultados!$C$9="Dólares US$","USD",IF(Resultados!$C$9="Euros","EUR","")))),,,,,{"tc.pers=5"})),"")</f>
        <v>13.36377905</v>
      </c>
      <c r="F119" s="57">
        <f>IFERROR(IF(OR(F$13="",F$13&gt;$C$4),"",_xll.ECONOMATICA($C$2,$B119,,F$13,,,IF(Resultados!$C$9="Moeda Original","Original Currency",IF(Resultados!$C$9="Ajustado pela Inflação (IPCA)","Inflation adjusted",IF(Resultados!$C$9="Dólares US$","USD",IF(Resultados!$C$9="Euros","EUR","")))),,,,,{"tc.pers=5"})),"")</f>
        <v>13.591507416000001</v>
      </c>
      <c r="G119" s="57">
        <f>IFERROR(IF(OR(G$13="",G$13&gt;$C$4),"",_xll.ECONOMATICA($C$2,$B119,,G$13,,,IF(Resultados!$C$9="Moeda Original","Original Currency",IF(Resultados!$C$9="Ajustado pela Inflação (IPCA)","Inflation adjusted",IF(Resultados!$C$9="Dólares US$","USD",IF(Resultados!$C$9="Euros","EUR","")))),,,,,{"tc.pers=5"})),"")</f>
        <v>17.808776414</v>
      </c>
      <c r="H119" s="111">
        <f>IFERROR(IF(OR(H$13="",H$13&gt;$C$4),"",_xll.ECONOMATICA($C$2,$B119,,H$13,,,IF(Resultados!$C$9="Moeda Original","Original Currency",IF(Resultados!$C$9="Ajustado pela Inflação (IPCA)","Inflation adjusted",IF(Resultados!$C$9="Dólares US$","USD",IF(Resultados!$C$9="Euros","EUR","")))),,,,,{"tc.pers=5"})),"")</f>
        <v>16.734078305000001</v>
      </c>
      <c r="I119" s="116">
        <f>IFERROR(IF(OR(I$13="",I$13&gt;$C$4),"",_xll.ECONOMATICA($C$2,$B119,,I$13,,,IF(Resultados!$C$9="Moeda Original","Original Currency",IF(Resultados!$C$9="Ajustado pela Inflação (IPCA)","Inflation adjusted",IF(Resultados!$C$9="Dólares US$","USD",IF(Resultados!$C$9="Euros","EUR","")))),,,,,{"tc.pers=5"})),"")</f>
        <v>16.734078305000001</v>
      </c>
      <c r="J119" s="56">
        <f>IFERROR(IF(OR(J$13="",J$13&gt;$C$4),"",_xll.ECONOMATICA($C$2,$B119,,J$13,,,IF(Resultados!$C$9="Moeda Original","Original Currency",IF(Resultados!$C$9="Ajustado pela Inflação (IPCA)","Inflation adjusted",IF(Resultados!$C$9="Dólares US$","USD",IF(Resultados!$C$9="Euros","EUR","")))),,,,,{"tc.pers=5"})),"")</f>
        <v>16.01690352</v>
      </c>
      <c r="K119" s="57">
        <f>IFERROR(IF(OR(K$13="",K$13&gt;$C$4),"",_xll.ECONOMATICA($C$2,$B119,,K$13,,,IF(Resultados!$C$9="Moeda Original","Original Currency",IF(Resultados!$C$9="Ajustado pela Inflação (IPCA)","Inflation adjusted",IF(Resultados!$C$9="Dólares US$","USD",IF(Resultados!$C$9="Euros","EUR","")))),,,,,{"tc.pers=5"})),"")</f>
        <v>24.134732276000001</v>
      </c>
      <c r="L119" s="57">
        <f>IFERROR(IF(OR(L$13="",L$13&gt;$C$4),"",_xll.ECONOMATICA($C$2,$B119,,L$13,,,IF(Resultados!$C$9="Moeda Original","Original Currency",IF(Resultados!$C$9="Ajustado pela Inflação (IPCA)","Inflation adjusted",IF(Resultados!$C$9="Dólares US$","USD",IF(Resultados!$C$9="Euros","EUR","")))),,,,,{"tc.pers=5"})),"")</f>
        <v>29.390293133</v>
      </c>
      <c r="M119" s="111">
        <f>IFERROR(IF(OR(M$13="",M$13&gt;$C$4),"",_xll.ECONOMATICA($C$2,$B119,,M$13,,,IF(Resultados!$C$9="Moeda Original","Original Currency",IF(Resultados!$C$9="Ajustado pela Inflação (IPCA)","Inflation adjusted",IF(Resultados!$C$9="Dólares US$","USD",IF(Resultados!$C$9="Euros","EUR","")))),,,,,{"tc.pers=5"})),"")</f>
        <v>32.805432044</v>
      </c>
      <c r="N119" s="116">
        <f>IFERROR(IF(OR(N$13="",N$13&gt;$C$4),"",_xll.ECONOMATICA($C$2,$B119,,N$13,,,IF(Resultados!$C$9="Moeda Original","Original Currency",IF(Resultados!$C$9="Ajustado pela Inflação (IPCA)","Inflation adjusted",IF(Resultados!$C$9="Dólares US$","USD",IF(Resultados!$C$9="Euros","EUR","")))),,,,,{"tc.pers=5"})),"")</f>
        <v>32.805432044</v>
      </c>
      <c r="O119" s="56">
        <f>IFERROR(IF(OR(O$13="",O$13&gt;$C$4),"",_xll.ECONOMATICA($C$2,$B119,,O$13,,,IF(Resultados!$C$9="Moeda Original","Original Currency",IF(Resultados!$C$9="Ajustado pela Inflação (IPCA)","Inflation adjusted",IF(Resultados!$C$9="Dólares US$","USD",IF(Resultados!$C$9="Euros","EUR","")))),,,,,{"tc.pers=5"})),"")</f>
        <v>32.911142351999999</v>
      </c>
      <c r="P119" s="57">
        <f>IFERROR(IF(OR(P$13="",P$13&gt;$C$4),"",_xll.ECONOMATICA($C$2,$B119,,P$13,,,IF(Resultados!$C$9="Moeda Original","Original Currency",IF(Resultados!$C$9="Ajustado pela Inflação (IPCA)","Inflation adjusted",IF(Resultados!$C$9="Dólares US$","USD",IF(Resultados!$C$9="Euros","EUR","")))),,,,,{"tc.pers=5"})),"")</f>
        <v>36.997076550999999</v>
      </c>
      <c r="Q119" s="57" t="str">
        <f>IFERROR(IF(OR(Q$13="",Q$13&gt;$C$4),"",_xll.ECONOMATICA($C$2,$B119,,Q$13,,,IF(Resultados!$C$9="Moeda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19" s="111" t="str">
        <f>IFERROR(IF(OR(R$13="",R$13&gt;$C$4),"",_xll.ECONOMATICA($C$2,$B119,,R$13,,,IF(Resultados!$C$9="Moeda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19" s="116" t="str">
        <f>IFERROR(IF(OR(S$13="",S$13&gt;$C$4),"",_xll.ECONOMATICA($C$2,$B119,,S$13,,,IF(Resultados!$C$9="Moeda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19" s="56" t="str">
        <f>IFERROR(IF(OR(T$13="",T$13&gt;$C$4),"",_xll.ECONOMATICA($C$2,$B119,,T$13,,,IF(Resultados!$C$9="Moeda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19" s="57" t="str">
        <f>IFERROR(IF(OR(U$13="",U$13&gt;$C$4),"",_xll.ECONOMATICA($C$2,$B119,,U$13,,,IF(Resultados!$C$9="Moeda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19" s="57" t="str">
        <f>IFERROR(IF(OR(V$13="",V$13&gt;$C$4),"",_xll.ECONOMATICA($C$2,$B119,,V$13,,,IF(Resultados!$C$9="Moeda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19" s="111" t="str">
        <f>IFERROR(IF(OR(W$13="",W$13&gt;$C$4),"",_xll.ECONOMATICA($C$2,$B119,,W$13,,,IF(Resultados!$C$9="Moeda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19" s="116" t="str">
        <f>IFERROR(IF(OR(X$13="",X$13&gt;$C$4),"",_xll.ECONOMATICA($C$2,$B119,,X$13,,,IF(Resultados!$C$9="Moeda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19" s="56" t="str">
        <f>IFERROR(IF(OR(Y$13="",Y$13&gt;$C$4),"",_xll.ECONOMATICA($C$2,$B119,,Y$13,,,IF(Resultados!$C$9="Moeda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19" s="57" t="str">
        <f>IFERROR(IF(OR(Z$13="",Z$13&gt;$C$4),"",_xll.ECONOMATICA($C$2,$B119,,Z$13,,,IF(Resultados!$C$9="Moeda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19" s="57" t="str">
        <f>IFERROR(IF(OR(AA$13="",AA$13&gt;$C$4),"",_xll.ECONOMATICA($C$2,$B119,,AA$13,,,IF(Resultados!$C$9="Moeda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19" s="111" t="str">
        <f>IFERROR(IF(OR(AB$13="",AB$13&gt;$C$4),"",_xll.ECONOMATICA($C$2,$B119,,AB$13,,,IF(Resultados!$C$9="Moeda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19" s="116" t="str">
        <f>IFERROR(IF(OR(AC$13="",AC$13&gt;$C$4),"",_xll.ECONOMATICA($C$2,$B119,,AC$13,,,IF(Resultados!$C$9="Moeda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19" s="56" t="str">
        <f>IFERROR(IF(OR(AD$13="",AD$13&gt;$C$4),"",_xll.ECONOMATICA($C$2,$B119,,AD$13,,,IF(Resultados!$C$9="Moeda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19" s="57" t="str">
        <f>IFERROR(IF(OR(AE$13="",AE$13&gt;$C$4),"",_xll.ECONOMATICA($C$2,$B119,,AE$13,,,IF(Resultados!$C$9="Moeda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19" s="57" t="str">
        <f>IFERROR(IF(OR(AF$13="",AF$13&gt;$C$4),"",_xll.ECONOMATICA($C$2,$B119,,AF$13,,,IF(Resultados!$C$9="Moeda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19" s="111" t="str">
        <f>IFERROR(IF(OR(AG$13="",AG$13&gt;$C$4),"",_xll.ECONOMATICA($C$2,$B119,,AG$13,,,IF(Resultados!$C$9="Moeda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19" s="116" t="str">
        <f>IFERROR(IF(OR(AH$13="",AH$13&gt;$C$4),"",_xll.ECONOMATICA($C$2,$B119,,AH$13,,,IF(Resultados!$C$9="Moeda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19" s="56" t="str">
        <f>IFERROR(IF(OR(AI$13="",AI$13&gt;$C$4),"",_xll.ECONOMATICA($C$2,$B119,,AI$13,,,IF(Resultados!$C$9="Moeda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19" s="57" t="str">
        <f>IFERROR(IF(OR(AJ$13="",AJ$13&gt;$C$4),"",_xll.ECONOMATICA($C$2,$B119,,AJ$13,,,IF(Resultados!$C$9="Moeda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19" s="57" t="str">
        <f>IFERROR(IF(OR(AK$13="",AK$13&gt;$C$4),"",_xll.ECONOMATICA($C$2,$B119,,AK$13,,,IF(Resultados!$C$9="Moeda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19" s="111" t="str">
        <f>IFERROR(IF(OR(AL$13="",AL$13&gt;$C$4),"",_xll.ECONOMATICA($C$2,$B119,,AL$13,,,IF(Resultados!$C$9="Moeda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19" s="116" t="str">
        <f>IFERROR(IF(OR(AM$13="",AM$13&gt;$C$4),"",_xll.ECONOMATICA($C$2,$B119,,AM$13,,,IF(Resultados!$C$9="Moeda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19" s="56" t="str">
        <f>IFERROR(IF(OR(AN$13="",AN$13&gt;$C$4),"",_xll.ECONOMATICA($C$2,$B119,,AN$13,,,IF(Resultados!$C$9="Moeda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19" s="57" t="str">
        <f>IFERROR(IF(OR(AO$13="",AO$13&gt;$C$4),"",_xll.ECONOMATICA($C$2,$B119,,AO$13,,,IF(Resultados!$C$9="Moeda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19" s="57" t="str">
        <f>IFERROR(IF(OR(AP$13="",AP$13&gt;$C$4),"",_xll.ECONOMATICA($C$2,$B119,,AP$13,,,IF(Resultados!$C$9="Moeda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19" s="111" t="str">
        <f>IFERROR(IF(OR(AQ$13="",AQ$13&gt;$C$4),"",_xll.ECONOMATICA($C$2,$B119,,AQ$13,,,IF(Resultados!$C$9="Moeda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19" s="116" t="str">
        <f>IFERROR(IF(OR(AR$13="",AR$13&gt;$C$4),"",_xll.ECONOMATICA($C$2,$B119,,AR$13,,,IF(Resultados!$C$9="Moeda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19" s="56" t="str">
        <f>IFERROR(IF(OR(AS$13="",AS$13&gt;$C$4),"",_xll.ECONOMATICA($C$2,$B119,,AS$13,,,IF(Resultados!$C$9="Moeda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19" s="57" t="str">
        <f>IFERROR(IF(OR(AT$13="",AT$13&gt;$C$4),"",_xll.ECONOMATICA($C$2,$B119,,AT$13,,,IF(Resultados!$C$9="Moeda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19" s="57" t="str">
        <f>IFERROR(IF(OR(AU$13="",AU$13&gt;$C$4),"",_xll.ECONOMATICA($C$2,$B119,,AU$13,,,IF(Resultados!$C$9="Moeda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19" s="111" t="str">
        <f>IFERROR(IF(OR(AV$13="",AV$13&gt;$C$4),"",_xll.ECONOMATICA($C$2,$B119,,AV$13,,,IF(Resultados!$C$9="Moeda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19" s="116" t="str">
        <f>IFERROR(IF(OR(AW$13="",AW$13&gt;$C$4),"",_xll.ECONOMATICA($C$2,$B119,,AW$13,,,IF(Resultados!$C$9="Moeda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19" s="56" t="str">
        <f>IFERROR(IF(OR(AX$13="",AX$13&gt;$C$4),"",_xll.ECONOMATICA($C$2,$B119,,AX$13,,,IF(Resultados!$C$9="Moeda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19" s="57" t="str">
        <f>IFERROR(IF(OR(AY$13="",AY$13&gt;$C$4),"",_xll.ECONOMATICA($C$2,$B119,,AY$13,,,IF(Resultados!$C$9="Moeda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19" s="57" t="str">
        <f>IFERROR(IF(OR(AZ$13="",AZ$13&gt;$C$4),"",_xll.ECONOMATICA($C$2,$B119,,AZ$13,,,IF(Resultados!$C$9="Moeda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19" s="111" t="str">
        <f>IFERROR(IF(OR(BA$13="",BA$13&gt;$C$4),"",_xll.ECONOMATICA($C$2,$B119,,BA$13,,,IF(Resultados!$C$9="Moeda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19" s="120" t="str">
        <f>IFERROR(IF(OR(BB$13="",BB$13&gt;$C$4),"",_xll.ECONOMATICA($C$2,$B119,,BB$13,,,IF(Resultados!$C$9="Moeda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19" s="71"/>
    </row>
    <row r="120" spans="2:55" ht="15.6" hidden="1" outlineLevel="1" x14ac:dyDescent="0.3">
      <c r="B120" s="59" t="s">
        <v>157</v>
      </c>
      <c r="C120" s="60" t="s">
        <v>168</v>
      </c>
      <c r="D120" s="61" t="str">
        <f>$C$7</f>
        <v>Milhares</v>
      </c>
      <c r="E120" s="62">
        <f>IFERROR(IF(OR(E$13="",E$13&gt;$C$4),"",_xll.ECONOMATICA($C$2,$B120,,E$13,,,,IF(Resultados!$C$7="Unidades","Units",IF(Resultados!$C$7="Milhares","Thousands",IF(Resultados!$C$7="Milhões","Millions",IF(Resultados!$C$7="Billions","Bilhões","")))))),"")</f>
        <v>13044201.261</v>
      </c>
      <c r="F120" s="63">
        <f>IFERROR(IF(OR(F$13="",F$13&gt;$C$4),"",_xll.ECONOMATICA($C$2,$B120,,F$13,,,,IF(Resultados!$C$7="Unidades","Units",IF(Resultados!$C$7="Milhares","Thousands",IF(Resultados!$C$7="Milhões","Millions",IF(Resultados!$C$7="Billions","Bilhões","")))))),"")</f>
        <v>13044201.261</v>
      </c>
      <c r="G120" s="63">
        <f>IFERROR(IF(OR(G$13="",G$13&gt;$C$4),"",_xll.ECONOMATICA($C$2,$B120,,G$13,,,,IF(Resultados!$C$7="Unidades","Units",IF(Resultados!$C$7="Milhares","Thousands",IF(Resultados!$C$7="Milhões","Millions",IF(Resultados!$C$7="Billions","Bilhões","")))))),"")</f>
        <v>13044201.261</v>
      </c>
      <c r="H120" s="110">
        <f>IFERROR(IF(OR(H$13="",H$13&gt;$C$4),"",_xll.ECONOMATICA($C$2,$B120,,H$13,,,,IF(Resultados!$C$7="Unidades","Units",IF(Resultados!$C$7="Milhares","Thousands",IF(Resultados!$C$7="Milhões","Millions",IF(Resultados!$C$7="Billions","Bilhões","")))))),"")</f>
        <v>13044201.261</v>
      </c>
      <c r="I120" s="115">
        <f>IFERROR(IF(OR(I$13="",I$13&gt;$C$4),"",_xll.ECONOMATICA($C$2,$B120,,I$13,,,,IF(Resultados!$C$7="Unidades","Units",IF(Resultados!$C$7="Milhares","Thousands",IF(Resultados!$C$7="Milhões","Millions",IF(Resultados!$C$7="Billions","Bilhões","")))))),"")</f>
        <v>13044201.261</v>
      </c>
      <c r="J120" s="62">
        <f>IFERROR(IF(OR(J$13="",J$13&gt;$C$4),"",_xll.ECONOMATICA($C$2,$B120,,J$13,,,,IF(Resultados!$C$7="Unidades","Units",IF(Resultados!$C$7="Milhares","Thousands",IF(Resultados!$C$7="Milhões","Millions",IF(Resultados!$C$7="Billions","Bilhões","")))))),"")</f>
        <v>13044201.261</v>
      </c>
      <c r="K120" s="63">
        <f>IFERROR(IF(OR(K$13="",K$13&gt;$C$4),"",_xll.ECONOMATICA($C$2,$B120,,K$13,,,,IF(Resultados!$C$7="Unidades","Units",IF(Resultados!$C$7="Milhares","Thousands",IF(Resultados!$C$7="Milhões","Millions",IF(Resultados!$C$7="Billions","Bilhões","")))))),"")</f>
        <v>13044201.261</v>
      </c>
      <c r="L120" s="63">
        <f>IFERROR(IF(OR(L$13="",L$13&gt;$C$4),"",_xll.ECONOMATICA($C$2,$B120,,L$13,,,,IF(Resultados!$C$7="Unidades","Units",IF(Resultados!$C$7="Milhares","Thousands",IF(Resultados!$C$7="Milhões","Millions",IF(Resultados!$C$7="Billions","Bilhões","")))))),"")</f>
        <v>13015465.561000001</v>
      </c>
      <c r="M120" s="110">
        <f>IFERROR(IF(OR(M$13="",M$13&gt;$C$4),"",_xll.ECONOMATICA($C$2,$B120,,M$13,,,,IF(Resultados!$C$7="Unidades","Units",IF(Resultados!$C$7="Milhares","Thousands",IF(Resultados!$C$7="Milhões","Millions",IF(Resultados!$C$7="Billions","Bilhões","")))))),"")</f>
        <v>12940137.261</v>
      </c>
      <c r="N120" s="115">
        <f>IFERROR(IF(OR(N$13="",N$13&gt;$C$4),"",_xll.ECONOMATICA($C$2,$B120,,N$13,,,,IF(Resultados!$C$7="Unidades","Units",IF(Resultados!$C$7="Milhares","Thousands",IF(Resultados!$C$7="Milhões","Millions",IF(Resultados!$C$7="Billions","Bilhões","")))))),"")</f>
        <v>12940137.261</v>
      </c>
      <c r="O120" s="62">
        <f>IFERROR(IF(OR(O$13="",O$13&gt;$C$4),"",_xll.ECONOMATICA($C$2,$B120,,O$13,,,,IF(Resultados!$C$7="Unidades","Units",IF(Resultados!$C$7="Milhares","Thousands",IF(Resultados!$C$7="Milhões","Millions",IF(Resultados!$C$7="Billions","Bilhões","")))))),"")</f>
        <v>12909287.661</v>
      </c>
      <c r="P120" s="63">
        <f>IFERROR(IF(OR(P$13="",P$13&gt;$C$4),"",_xll.ECONOMATICA($C$2,$B120,,P$13,,,,IF(Resultados!$C$7="Unidades","Units",IF(Resultados!$C$7="Milhares","Thousands",IF(Resultados!$C$7="Milhões","Millions",IF(Resultados!$C$7="Billions","Bilhões","")))))),"")</f>
        <v>12888732.761</v>
      </c>
      <c r="Q120" s="63" t="str">
        <f>IFERROR(IF(OR(Q$13="",Q$13&gt;$C$4),"",_xll.ECONOMATICA($C$2,$B120,,Q$13,,,,IF(Resultados!$C$7="Unidades","Units",IF(Resultados!$C$7="Milhares","Thousands",IF(Resultados!$C$7="Milhões","Millions",IF(Resultados!$C$7="Billions","Bilhões","")))))),"")</f>
        <v/>
      </c>
      <c r="R120" s="110" t="str">
        <f>IFERROR(IF(OR(R$13="",R$13&gt;$C$4),"",_xll.ECONOMATICA($C$2,$B120,,R$13,,,,IF(Resultados!$C$7="Unidades","Units",IF(Resultados!$C$7="Milhares","Thousands",IF(Resultados!$C$7="Milhões","Millions",IF(Resultados!$C$7="Billions","Bilhões","")))))),"")</f>
        <v/>
      </c>
      <c r="S120" s="115" t="str">
        <f>IFERROR(IF(OR(S$13="",S$13&gt;$C$4),"",_xll.ECONOMATICA($C$2,$B120,,S$13,,,,IF(Resultados!$C$7="Unidades","Units",IF(Resultados!$C$7="Milhares","Thousands",IF(Resultados!$C$7="Milhões","Millions",IF(Resultados!$C$7="Billions","Bilhões","")))))),"")</f>
        <v/>
      </c>
      <c r="T120" s="62" t="str">
        <f>IFERROR(IF(OR(T$13="",T$13&gt;$C$4),"",_xll.ECONOMATICA($C$2,$B120,,T$13,,,,IF(Resultados!$C$7="Unidades","Units",IF(Resultados!$C$7="Milhares","Thousands",IF(Resultados!$C$7="Milhões","Millions",IF(Resultados!$C$7="Billions","Bilhões","")))))),"")</f>
        <v/>
      </c>
      <c r="U120" s="63" t="str">
        <f>IFERROR(IF(OR(U$13="",U$13&gt;$C$4),"",_xll.ECONOMATICA($C$2,$B120,,U$13,,,,IF(Resultados!$C$7="Unidades","Units",IF(Resultados!$C$7="Milhares","Thousands",IF(Resultados!$C$7="Milhões","Millions",IF(Resultados!$C$7="Billions","Bilhões","")))))),"")</f>
        <v/>
      </c>
      <c r="V120" s="63" t="str">
        <f>IFERROR(IF(OR(V$13="",V$13&gt;$C$4),"",_xll.ECONOMATICA($C$2,$B120,,V$13,,,,IF(Resultados!$C$7="Unidades","Units",IF(Resultados!$C$7="Milhares","Thousands",IF(Resultados!$C$7="Milhões","Millions",IF(Resultados!$C$7="Billions","Bilhões","")))))),"")</f>
        <v/>
      </c>
      <c r="W120" s="110" t="str">
        <f>IFERROR(IF(OR(W$13="",W$13&gt;$C$4),"",_xll.ECONOMATICA($C$2,$B120,,W$13,,,,IF(Resultados!$C$7="Unidades","Units",IF(Resultados!$C$7="Milhares","Thousands",IF(Resultados!$C$7="Milhões","Millions",IF(Resultados!$C$7="Billions","Bilhões","")))))),"")</f>
        <v/>
      </c>
      <c r="X120" s="115" t="str">
        <f>IFERROR(IF(OR(X$13="",X$13&gt;$C$4),"",_xll.ECONOMATICA($C$2,$B120,,X$13,,,,IF(Resultados!$C$7="Unidades","Units",IF(Resultados!$C$7="Milhares","Thousands",IF(Resultados!$C$7="Milhões","Millions",IF(Resultados!$C$7="Billions","Bilhões","")))))),"")</f>
        <v/>
      </c>
      <c r="Y120" s="62" t="str">
        <f>IFERROR(IF(OR(Y$13="",Y$13&gt;$C$4),"",_xll.ECONOMATICA($C$2,$B120,,Y$13,,,,IF(Resultados!$C$7="Unidades","Units",IF(Resultados!$C$7="Milhares","Thousands",IF(Resultados!$C$7="Milhões","Millions",IF(Resultados!$C$7="Billions","Bilhões","")))))),"")</f>
        <v/>
      </c>
      <c r="Z120" s="63" t="str">
        <f>IFERROR(IF(OR(Z$13="",Z$13&gt;$C$4),"",_xll.ECONOMATICA($C$2,$B120,,Z$13,,,,IF(Resultados!$C$7="Unidades","Units",IF(Resultados!$C$7="Milhares","Thousands",IF(Resultados!$C$7="Milhões","Millions",IF(Resultados!$C$7="Billions","Bilhões","")))))),"")</f>
        <v/>
      </c>
      <c r="AA120" s="63" t="str">
        <f>IFERROR(IF(OR(AA$13="",AA$13&gt;$C$4),"",_xll.ECONOMATICA($C$2,$B120,,AA$13,,,,IF(Resultados!$C$7="Unidades","Units",IF(Resultados!$C$7="Milhares","Thousands",IF(Resultados!$C$7="Milhões","Millions",IF(Resultados!$C$7="Billions","Bilhões","")))))),"")</f>
        <v/>
      </c>
      <c r="AB120" s="110" t="str">
        <f>IFERROR(IF(OR(AB$13="",AB$13&gt;$C$4),"",_xll.ECONOMATICA($C$2,$B120,,AB$13,,,,IF(Resultados!$C$7="Unidades","Units",IF(Resultados!$C$7="Milhares","Thousands",IF(Resultados!$C$7="Milhões","Millions",IF(Resultados!$C$7="Billions","Bilhões","")))))),"")</f>
        <v/>
      </c>
      <c r="AC120" s="115" t="str">
        <f>IFERROR(IF(OR(AC$13="",AC$13&gt;$C$4),"",_xll.ECONOMATICA($C$2,$B120,,AC$13,,,,IF(Resultados!$C$7="Unidades","Units",IF(Resultados!$C$7="Milhares","Thousands",IF(Resultados!$C$7="Milhões","Millions",IF(Resultados!$C$7="Billions","Bilhões","")))))),"")</f>
        <v/>
      </c>
      <c r="AD120" s="62" t="str">
        <f>IFERROR(IF(OR(AD$13="",AD$13&gt;$C$4),"",_xll.ECONOMATICA($C$2,$B120,,AD$13,,,,IF(Resultados!$C$7="Unidades","Units",IF(Resultados!$C$7="Milhares","Thousands",IF(Resultados!$C$7="Milhões","Millions",IF(Resultados!$C$7="Billions","Bilhões","")))))),"")</f>
        <v/>
      </c>
      <c r="AE120" s="63" t="str">
        <f>IFERROR(IF(OR(AE$13="",AE$13&gt;$C$4),"",_xll.ECONOMATICA($C$2,$B120,,AE$13,,,,IF(Resultados!$C$7="Unidades","Units",IF(Resultados!$C$7="Milhares","Thousands",IF(Resultados!$C$7="Milhões","Millions",IF(Resultados!$C$7="Billions","Bilhões","")))))),"")</f>
        <v/>
      </c>
      <c r="AF120" s="63" t="str">
        <f>IFERROR(IF(OR(AF$13="",AF$13&gt;$C$4),"",_xll.ECONOMATICA($C$2,$B120,,AF$13,,,,IF(Resultados!$C$7="Unidades","Units",IF(Resultados!$C$7="Milhares","Thousands",IF(Resultados!$C$7="Milhões","Millions",IF(Resultados!$C$7="Billions","Bilhões","")))))),"")</f>
        <v/>
      </c>
      <c r="AG120" s="110" t="str">
        <f>IFERROR(IF(OR(AG$13="",AG$13&gt;$C$4),"",_xll.ECONOMATICA($C$2,$B120,,AG$13,,,,IF(Resultados!$C$7="Unidades","Units",IF(Resultados!$C$7="Milhares","Thousands",IF(Resultados!$C$7="Milhões","Millions",IF(Resultados!$C$7="Billions","Bilhões","")))))),"")</f>
        <v/>
      </c>
      <c r="AH120" s="115" t="str">
        <f>IFERROR(IF(OR(AH$13="",AH$13&gt;$C$4),"",_xll.ECONOMATICA($C$2,$B120,,AH$13,,,,IF(Resultados!$C$7="Unidades","Units",IF(Resultados!$C$7="Milhares","Thousands",IF(Resultados!$C$7="Milhões","Millions",IF(Resultados!$C$7="Billions","Bilhões","")))))),"")</f>
        <v/>
      </c>
      <c r="AI120" s="62" t="str">
        <f>IFERROR(IF(OR(AI$13="",AI$13&gt;$C$4),"",_xll.ECONOMATICA($C$2,$B120,,AI$13,,,,IF(Resultados!$C$7="Unidades","Units",IF(Resultados!$C$7="Milhares","Thousands",IF(Resultados!$C$7="Milhões","Millions",IF(Resultados!$C$7="Billions","Bilhões","")))))),"")</f>
        <v/>
      </c>
      <c r="AJ120" s="63" t="str">
        <f>IFERROR(IF(OR(AJ$13="",AJ$13&gt;$C$4),"",_xll.ECONOMATICA($C$2,$B120,,AJ$13,,,,IF(Resultados!$C$7="Unidades","Units",IF(Resultados!$C$7="Milhares","Thousands",IF(Resultados!$C$7="Milhões","Millions",IF(Resultados!$C$7="Billions","Bilhões","")))))),"")</f>
        <v/>
      </c>
      <c r="AK120" s="63" t="str">
        <f>IFERROR(IF(OR(AK$13="",AK$13&gt;$C$4),"",_xll.ECONOMATICA($C$2,$B120,,AK$13,,,,IF(Resultados!$C$7="Unidades","Units",IF(Resultados!$C$7="Milhares","Thousands",IF(Resultados!$C$7="Milhões","Millions",IF(Resultados!$C$7="Billions","Bilhões","")))))),"")</f>
        <v/>
      </c>
      <c r="AL120" s="110" t="str">
        <f>IFERROR(IF(OR(AL$13="",AL$13&gt;$C$4),"",_xll.ECONOMATICA($C$2,$B120,,AL$13,,,,IF(Resultados!$C$7="Unidades","Units",IF(Resultados!$C$7="Milhares","Thousands",IF(Resultados!$C$7="Milhões","Millions",IF(Resultados!$C$7="Billions","Bilhões","")))))),"")</f>
        <v/>
      </c>
      <c r="AM120" s="115" t="str">
        <f>IFERROR(IF(OR(AM$13="",AM$13&gt;$C$4),"",_xll.ECONOMATICA($C$2,$B120,,AM$13,,,,IF(Resultados!$C$7="Unidades","Units",IF(Resultados!$C$7="Milhares","Thousands",IF(Resultados!$C$7="Milhões","Millions",IF(Resultados!$C$7="Billions","Bilhões","")))))),"")</f>
        <v/>
      </c>
      <c r="AN120" s="62" t="str">
        <f>IFERROR(IF(OR(AN$13="",AN$13&gt;$C$4),"",_xll.ECONOMATICA($C$2,$B120,,AN$13,,,,IF(Resultados!$C$7="Unidades","Units",IF(Resultados!$C$7="Milhares","Thousands",IF(Resultados!$C$7="Milhões","Millions",IF(Resultados!$C$7="Billions","Bilhões","")))))),"")</f>
        <v/>
      </c>
      <c r="AO120" s="63" t="str">
        <f>IFERROR(IF(OR(AO$13="",AO$13&gt;$C$4),"",_xll.ECONOMATICA($C$2,$B120,,AO$13,,,,IF(Resultados!$C$7="Unidades","Units",IF(Resultados!$C$7="Milhares","Thousands",IF(Resultados!$C$7="Milhões","Millions",IF(Resultados!$C$7="Billions","Bilhões","")))))),"")</f>
        <v/>
      </c>
      <c r="AP120" s="63" t="str">
        <f>IFERROR(IF(OR(AP$13="",AP$13&gt;$C$4),"",_xll.ECONOMATICA($C$2,$B120,,AP$13,,,,IF(Resultados!$C$7="Unidades","Units",IF(Resultados!$C$7="Milhares","Thousands",IF(Resultados!$C$7="Milhões","Millions",IF(Resultados!$C$7="Billions","Bilhões","")))))),"")</f>
        <v/>
      </c>
      <c r="AQ120" s="110" t="str">
        <f>IFERROR(IF(OR(AQ$13="",AQ$13&gt;$C$4),"",_xll.ECONOMATICA($C$2,$B120,,AQ$13,,,,IF(Resultados!$C$7="Unidades","Units",IF(Resultados!$C$7="Milhares","Thousands",IF(Resultados!$C$7="Milhões","Millions",IF(Resultados!$C$7="Billions","Bilhões","")))))),"")</f>
        <v/>
      </c>
      <c r="AR120" s="115" t="str">
        <f>IFERROR(IF(OR(AR$13="",AR$13&gt;$C$4),"",_xll.ECONOMATICA($C$2,$B120,,AR$13,,,,IF(Resultados!$C$7="Unidades","Units",IF(Resultados!$C$7="Milhares","Thousands",IF(Resultados!$C$7="Milhões","Millions",IF(Resultados!$C$7="Billions","Bilhões","")))))),"")</f>
        <v/>
      </c>
      <c r="AS120" s="62" t="str">
        <f>IFERROR(IF(OR(AS$13="",AS$13&gt;$C$4),"",_xll.ECONOMATICA($C$2,$B120,,AS$13,,,,IF(Resultados!$C$7="Unidades","Units",IF(Resultados!$C$7="Milhares","Thousands",IF(Resultados!$C$7="Milhões","Millions",IF(Resultados!$C$7="Billions","Bilhões","")))))),"")</f>
        <v/>
      </c>
      <c r="AT120" s="63" t="str">
        <f>IFERROR(IF(OR(AT$13="",AT$13&gt;$C$4),"",_xll.ECONOMATICA($C$2,$B120,,AT$13,,,,IF(Resultados!$C$7="Unidades","Units",IF(Resultados!$C$7="Milhares","Thousands",IF(Resultados!$C$7="Milhões","Millions",IF(Resultados!$C$7="Billions","Bilhões","")))))),"")</f>
        <v/>
      </c>
      <c r="AU120" s="63" t="str">
        <f>IFERROR(IF(OR(AU$13="",AU$13&gt;$C$4),"",_xll.ECONOMATICA($C$2,$B120,,AU$13,,,,IF(Resultados!$C$7="Unidades","Units",IF(Resultados!$C$7="Milhares","Thousands",IF(Resultados!$C$7="Milhões","Millions",IF(Resultados!$C$7="Billions","Bilhões","")))))),"")</f>
        <v/>
      </c>
      <c r="AV120" s="110" t="str">
        <f>IFERROR(IF(OR(AV$13="",AV$13&gt;$C$4),"",_xll.ECONOMATICA($C$2,$B120,,AV$13,,,,IF(Resultados!$C$7="Unidades","Units",IF(Resultados!$C$7="Milhares","Thousands",IF(Resultados!$C$7="Milhões","Millions",IF(Resultados!$C$7="Billions","Bilhões","")))))),"")</f>
        <v/>
      </c>
      <c r="AW120" s="115" t="str">
        <f>IFERROR(IF(OR(AW$13="",AW$13&gt;$C$4),"",_xll.ECONOMATICA($C$2,$B120,,AW$13,,,,IF(Resultados!$C$7="Unidades","Units",IF(Resultados!$C$7="Milhares","Thousands",IF(Resultados!$C$7="Milhões","Millions",IF(Resultados!$C$7="Billions","Bilhões","")))))),"")</f>
        <v/>
      </c>
      <c r="AX120" s="62" t="str">
        <f>IFERROR(IF(OR(AX$13="",AX$13&gt;$C$4),"",_xll.ECONOMATICA($C$2,$B120,,AX$13,,,,IF(Resultados!$C$7="Unidades","Units",IF(Resultados!$C$7="Milhares","Thousands",IF(Resultados!$C$7="Milhões","Millions",IF(Resultados!$C$7="Billions","Bilhões","")))))),"")</f>
        <v/>
      </c>
      <c r="AY120" s="63" t="str">
        <f>IFERROR(IF(OR(AY$13="",AY$13&gt;$C$4),"",_xll.ECONOMATICA($C$2,$B120,,AY$13,,,,IF(Resultados!$C$7="Unidades","Units",IF(Resultados!$C$7="Milhares","Thousands",IF(Resultados!$C$7="Milhões","Millions",IF(Resultados!$C$7="Billions","Bilhões","")))))),"")</f>
        <v/>
      </c>
      <c r="AZ120" s="63" t="str">
        <f>IFERROR(IF(OR(AZ$13="",AZ$13&gt;$C$4),"",_xll.ECONOMATICA($C$2,$B120,,AZ$13,,,,IF(Resultados!$C$7="Unidades","Units",IF(Resultados!$C$7="Milhares","Thousands",IF(Resultados!$C$7="Milhões","Millions",IF(Resultados!$C$7="Billions","Bilhões","")))))),"")</f>
        <v/>
      </c>
      <c r="BA120" s="110" t="str">
        <f>IFERROR(IF(OR(BA$13="",BA$13&gt;$C$4),"",_xll.ECONOMATICA($C$2,$B120,,BA$13,,,,IF(Resultados!$C$7="Unidades","Units",IF(Resultados!$C$7="Milhares","Thousands",IF(Resultados!$C$7="Milhões","Millions",IF(Resultados!$C$7="Billions","Bilhões","")))))),"")</f>
        <v/>
      </c>
      <c r="BB120" s="119" t="str">
        <f>IFERROR(IF(OR(BB$13="",BB$13&gt;$C$4),"",_xll.ECONOMATICA($C$2,$B120,,BB$13,,,,IF(Resultados!$C$7="Unidades","Units",IF(Resultados!$C$7="Milhares","Thousands",IF(Resultados!$C$7="Milhões","Millions",IF(Resultados!$C$7="Billions","Bilhões","")))))),"")</f>
        <v/>
      </c>
      <c r="BC120" s="71"/>
    </row>
    <row r="121" spans="2:55" ht="15.6" hidden="1" outlineLevel="1" x14ac:dyDescent="0.3">
      <c r="B121" s="51" t="s">
        <v>157</v>
      </c>
      <c r="C121" s="52" t="s">
        <v>169</v>
      </c>
      <c r="D121" s="53" t="str">
        <f>$C$7</f>
        <v>Milhares</v>
      </c>
      <c r="E121" s="56">
        <f>IFERROR(IF(OR(E$13="",E$13&gt;$C$4),"",_xll.ECONOMATICA($C$2,$B121,,E$13,,,,IF(Resultados!$C$7="Unidades","Units",IF(Resultados!$C$7="Milhares","Thousands",IF(Resultados!$C$7="Milhões","Millions",IF(Resultados!$C$7="Billions","Bilhões","")))),,,,{"std.bac.totex=1"})),"")</f>
        <v>295.66899999999998</v>
      </c>
      <c r="F121" s="57">
        <f>IFERROR(IF(OR(F$13="",F$13&gt;$C$4),"",_xll.ECONOMATICA($C$2,$B121,,F$13,,,,IF(Resultados!$C$7="Unidades","Units",IF(Resultados!$C$7="Milhares","Thousands",IF(Resultados!$C$7="Milhões","Millions",IF(Resultados!$C$7="Billions","Bilhões","")))),,,,{"std.bac.totex=1"})),"")</f>
        <v>295.66899999999998</v>
      </c>
      <c r="G121" s="57">
        <f>IFERROR(IF(OR(G$13="",G$13&gt;$C$4),"",_xll.ECONOMATICA($C$2,$B121,,G$13,,,,IF(Resultados!$C$7="Unidades","Units",IF(Resultados!$C$7="Milhares","Thousands",IF(Resultados!$C$7="Milhões","Millions",IF(Resultados!$C$7="Billions","Bilhões","")))),,,,{"std.bac.totex=1"})),"")</f>
        <v>295.66899999999998</v>
      </c>
      <c r="H121" s="111">
        <f>IFERROR(IF(OR(H$13="",H$13&gt;$C$4),"",_xll.ECONOMATICA($C$2,$B121,,H$13,,,,IF(Resultados!$C$7="Unidades","Units",IF(Resultados!$C$7="Milhares","Thousands",IF(Resultados!$C$7="Milhões","Millions",IF(Resultados!$C$7="Billions","Bilhões","")))),,,,{"std.bac.totex=1"})),"")</f>
        <v>295.66899999999998</v>
      </c>
      <c r="I121" s="116">
        <f>IFERROR(IF(OR(I$13="",I$13&gt;$C$4),"",_xll.ECONOMATICA($C$2,$B121,,I$13,,,,IF(Resultados!$C$7="Unidades","Units",IF(Resultados!$C$7="Milhares","Thousands",IF(Resultados!$C$7="Milhões","Millions",IF(Resultados!$C$7="Billions","Bilhões","")))),,,,{"std.bac.totex=1"})),"")</f>
        <v>295.66899999999998</v>
      </c>
      <c r="J121" s="56">
        <f>IFERROR(IF(OR(J$13="",J$13&gt;$C$4),"",_xll.ECONOMATICA($C$2,$B121,,J$13,,,,IF(Resultados!$C$7="Unidades","Units",IF(Resultados!$C$7="Milhares","Thousands",IF(Resultados!$C$7="Milhões","Millions",IF(Resultados!$C$7="Billions","Bilhões","")))),,,,{"std.bac.totex=1"})),"")</f>
        <v>295.66899999999998</v>
      </c>
      <c r="K121" s="57">
        <f>IFERROR(IF(OR(K$13="",K$13&gt;$C$4),"",_xll.ECONOMATICA($C$2,$B121,,K$13,,,,IF(Resultados!$C$7="Unidades","Units",IF(Resultados!$C$7="Milhares","Thousands",IF(Resultados!$C$7="Milhões","Millions",IF(Resultados!$C$7="Billions","Bilhões","")))),,,,{"std.bac.totex=1"})),"")</f>
        <v>295.66899999999998</v>
      </c>
      <c r="L121" s="57">
        <f>IFERROR(IF(OR(L$13="",L$13&gt;$C$4),"",_xll.ECONOMATICA($C$2,$B121,,L$13,,,,IF(Resultados!$C$7="Unidades","Units",IF(Resultados!$C$7="Milhares","Thousands",IF(Resultados!$C$7="Milhões","Millions",IF(Resultados!$C$7="Billions","Bilhões","")))),,,,{"std.bac.totex=1"})),"")</f>
        <v>29031.368999999999</v>
      </c>
      <c r="M121" s="111">
        <f>IFERROR(IF(OR(M$13="",M$13&gt;$C$4),"",_xll.ECONOMATICA($C$2,$B121,,M$13,,,,IF(Resultados!$C$7="Unidades","Units",IF(Resultados!$C$7="Milhares","Thousands",IF(Resultados!$C$7="Milhões","Millions",IF(Resultados!$C$7="Billions","Bilhões","")))),,,,{"std.bac.totex=1"})),"")</f>
        <v>104359.66899999999</v>
      </c>
      <c r="N121" s="116">
        <f>IFERROR(IF(OR(N$13="",N$13&gt;$C$4),"",_xll.ECONOMATICA($C$2,$B121,,N$13,,,,IF(Resultados!$C$7="Unidades","Units",IF(Resultados!$C$7="Milhares","Thousands",IF(Resultados!$C$7="Milhões","Millions",IF(Resultados!$C$7="Billions","Bilhões","")))),,,,{"std.bac.totex=1"})),"")</f>
        <v>104359.66899999999</v>
      </c>
      <c r="O121" s="56">
        <f>IFERROR(IF(OR(O$13="",O$13&gt;$C$4),"",_xll.ECONOMATICA($C$2,$B121,,O$13,,,,IF(Resultados!$C$7="Unidades","Units",IF(Resultados!$C$7="Milhares","Thousands",IF(Resultados!$C$7="Milhões","Millions",IF(Resultados!$C$7="Billions","Bilhões","")))),,,,{"std.bac.totex=1"})),"")</f>
        <v>135209.269</v>
      </c>
      <c r="P121" s="57">
        <f>IFERROR(IF(OR(P$13="",P$13&gt;$C$4),"",_xll.ECONOMATICA($C$2,$B121,,P$13,,,,IF(Resultados!$C$7="Unidades","Units",IF(Resultados!$C$7="Milhares","Thousands",IF(Resultados!$C$7="Milhões","Millions",IF(Resultados!$C$7="Billions","Bilhões","")))),,,,{"std.bac.totex=1"})),"")</f>
        <v>155764.16899999999</v>
      </c>
      <c r="Q121" s="57" t="str">
        <f>IFERROR(IF(OR(Q$13="",Q$13&gt;$C$4),"",_xll.ECONOMATICA($C$2,$B121,,Q$13,,,,IF(Resultados!$C$7="Unidades","Units",IF(Resultados!$C$7="Milhares","Thousands",IF(Resultados!$C$7="Milhões","Millions",IF(Resultados!$C$7="Billions","Bilhões","")))),,,,{"std.bac.totex=1"})),"")</f>
        <v/>
      </c>
      <c r="R121" s="111" t="str">
        <f>IFERROR(IF(OR(R$13="",R$13&gt;$C$4),"",_xll.ECONOMATICA($C$2,$B121,,R$13,,,,IF(Resultados!$C$7="Unidades","Units",IF(Resultados!$C$7="Milhares","Thousands",IF(Resultados!$C$7="Milhões","Millions",IF(Resultados!$C$7="Billions","Bilhões","")))),,,,{"std.bac.totex=1"})),"")</f>
        <v/>
      </c>
      <c r="S121" s="116" t="str">
        <f>IFERROR(IF(OR(S$13="",S$13&gt;$C$4),"",_xll.ECONOMATICA($C$2,$B121,,S$13,,,,IF(Resultados!$C$7="Unidades","Units",IF(Resultados!$C$7="Milhares","Thousands",IF(Resultados!$C$7="Milhões","Millions",IF(Resultados!$C$7="Billions","Bilhões","")))),,,,{"std.bac.totex=1"})),"")</f>
        <v/>
      </c>
      <c r="T121" s="56" t="str">
        <f>IFERROR(IF(OR(T$13="",T$13&gt;$C$4),"",_xll.ECONOMATICA($C$2,$B121,,T$13,,,,IF(Resultados!$C$7="Unidades","Units",IF(Resultados!$C$7="Milhares","Thousands",IF(Resultados!$C$7="Milhões","Millions",IF(Resultados!$C$7="Billions","Bilhões","")))),,,,{"std.bac.totex=1"})),"")</f>
        <v/>
      </c>
      <c r="U121" s="57" t="str">
        <f>IFERROR(IF(OR(U$13="",U$13&gt;$C$4),"",_xll.ECONOMATICA($C$2,$B121,,U$13,,,,IF(Resultados!$C$7="Unidades","Units",IF(Resultados!$C$7="Milhares","Thousands",IF(Resultados!$C$7="Milhões","Millions",IF(Resultados!$C$7="Billions","Bilhões","")))),,,,{"std.bac.totex=1"})),"")</f>
        <v/>
      </c>
      <c r="V121" s="57" t="str">
        <f>IFERROR(IF(OR(V$13="",V$13&gt;$C$4),"",_xll.ECONOMATICA($C$2,$B121,,V$13,,,,IF(Resultados!$C$7="Unidades","Units",IF(Resultados!$C$7="Milhares","Thousands",IF(Resultados!$C$7="Milhões","Millions",IF(Resultados!$C$7="Billions","Bilhões","")))),,,,{"std.bac.totex=1"})),"")</f>
        <v/>
      </c>
      <c r="W121" s="111" t="str">
        <f>IFERROR(IF(OR(W$13="",W$13&gt;$C$4),"",_xll.ECONOMATICA($C$2,$B121,,W$13,,,,IF(Resultados!$C$7="Unidades","Units",IF(Resultados!$C$7="Milhares","Thousands",IF(Resultados!$C$7="Milhões","Millions",IF(Resultados!$C$7="Billions","Bilhões","")))),,,,{"std.bac.totex=1"})),"")</f>
        <v/>
      </c>
      <c r="X121" s="116" t="str">
        <f>IFERROR(IF(OR(X$13="",X$13&gt;$C$4),"",_xll.ECONOMATICA($C$2,$B121,,X$13,,,,IF(Resultados!$C$7="Unidades","Units",IF(Resultados!$C$7="Milhares","Thousands",IF(Resultados!$C$7="Milhões","Millions",IF(Resultados!$C$7="Billions","Bilhões","")))),,,,{"std.bac.totex=1"})),"")</f>
        <v/>
      </c>
      <c r="Y121" s="56" t="str">
        <f>IFERROR(IF(OR(Y$13="",Y$13&gt;$C$4),"",_xll.ECONOMATICA($C$2,$B121,,Y$13,,,,IF(Resultados!$C$7="Unidades","Units",IF(Resultados!$C$7="Milhares","Thousands",IF(Resultados!$C$7="Milhões","Millions",IF(Resultados!$C$7="Billions","Bilhões","")))),,,,{"std.bac.totex=1"})),"")</f>
        <v/>
      </c>
      <c r="Z121" s="57" t="str">
        <f>IFERROR(IF(OR(Z$13="",Z$13&gt;$C$4),"",_xll.ECONOMATICA($C$2,$B121,,Z$13,,,,IF(Resultados!$C$7="Unidades","Units",IF(Resultados!$C$7="Milhares","Thousands",IF(Resultados!$C$7="Milhões","Millions",IF(Resultados!$C$7="Billions","Bilhões","")))),,,,{"std.bac.totex=1"})),"")</f>
        <v/>
      </c>
      <c r="AA121" s="57" t="str">
        <f>IFERROR(IF(OR(AA$13="",AA$13&gt;$C$4),"",_xll.ECONOMATICA($C$2,$B121,,AA$13,,,,IF(Resultados!$C$7="Unidades","Units",IF(Resultados!$C$7="Milhares","Thousands",IF(Resultados!$C$7="Milhões","Millions",IF(Resultados!$C$7="Billions","Bilhões","")))),,,,{"std.bac.totex=1"})),"")</f>
        <v/>
      </c>
      <c r="AB121" s="111" t="str">
        <f>IFERROR(IF(OR(AB$13="",AB$13&gt;$C$4),"",_xll.ECONOMATICA($C$2,$B121,,AB$13,,,,IF(Resultados!$C$7="Unidades","Units",IF(Resultados!$C$7="Milhares","Thousands",IF(Resultados!$C$7="Milhões","Millions",IF(Resultados!$C$7="Billions","Bilhões","")))),,,,{"std.bac.totex=1"})),"")</f>
        <v/>
      </c>
      <c r="AC121" s="116" t="str">
        <f>IFERROR(IF(OR(AC$13="",AC$13&gt;$C$4),"",_xll.ECONOMATICA($C$2,$B121,,AC$13,,,,IF(Resultados!$C$7="Unidades","Units",IF(Resultados!$C$7="Milhares","Thousands",IF(Resultados!$C$7="Milhões","Millions",IF(Resultados!$C$7="Billions","Bilhões","")))),,,,{"std.bac.totex=1"})),"")</f>
        <v/>
      </c>
      <c r="AD121" s="56" t="str">
        <f>IFERROR(IF(OR(AD$13="",AD$13&gt;$C$4),"",_xll.ECONOMATICA($C$2,$B121,,AD$13,,,,IF(Resultados!$C$7="Unidades","Units",IF(Resultados!$C$7="Milhares","Thousands",IF(Resultados!$C$7="Milhões","Millions",IF(Resultados!$C$7="Billions","Bilhões","")))),,,,{"std.bac.totex=1"})),"")</f>
        <v/>
      </c>
      <c r="AE121" s="57" t="str">
        <f>IFERROR(IF(OR(AE$13="",AE$13&gt;$C$4),"",_xll.ECONOMATICA($C$2,$B121,,AE$13,,,,IF(Resultados!$C$7="Unidades","Units",IF(Resultados!$C$7="Milhares","Thousands",IF(Resultados!$C$7="Milhões","Millions",IF(Resultados!$C$7="Billions","Bilhões","")))),,,,{"std.bac.totex=1"})),"")</f>
        <v/>
      </c>
      <c r="AF121" s="57" t="str">
        <f>IFERROR(IF(OR(AF$13="",AF$13&gt;$C$4),"",_xll.ECONOMATICA($C$2,$B121,,AF$13,,,,IF(Resultados!$C$7="Unidades","Units",IF(Resultados!$C$7="Milhares","Thousands",IF(Resultados!$C$7="Milhões","Millions",IF(Resultados!$C$7="Billions","Bilhões","")))),,,,{"std.bac.totex=1"})),"")</f>
        <v/>
      </c>
      <c r="AG121" s="111" t="str">
        <f>IFERROR(IF(OR(AG$13="",AG$13&gt;$C$4),"",_xll.ECONOMATICA($C$2,$B121,,AG$13,,,,IF(Resultados!$C$7="Unidades","Units",IF(Resultados!$C$7="Milhares","Thousands",IF(Resultados!$C$7="Milhões","Millions",IF(Resultados!$C$7="Billions","Bilhões","")))),,,,{"std.bac.totex=1"})),"")</f>
        <v/>
      </c>
      <c r="AH121" s="116" t="str">
        <f>IFERROR(IF(OR(AH$13="",AH$13&gt;$C$4),"",_xll.ECONOMATICA($C$2,$B121,,AH$13,,,,IF(Resultados!$C$7="Unidades","Units",IF(Resultados!$C$7="Milhares","Thousands",IF(Resultados!$C$7="Milhões","Millions",IF(Resultados!$C$7="Billions","Bilhões","")))),,,,{"std.bac.totex=1"})),"")</f>
        <v/>
      </c>
      <c r="AI121" s="56" t="str">
        <f>IFERROR(IF(OR(AI$13="",AI$13&gt;$C$4),"",_xll.ECONOMATICA($C$2,$B121,,AI$13,,,,IF(Resultados!$C$7="Unidades","Units",IF(Resultados!$C$7="Milhares","Thousands",IF(Resultados!$C$7="Milhões","Millions",IF(Resultados!$C$7="Billions","Bilhões","")))),,,,{"std.bac.totex=1"})),"")</f>
        <v/>
      </c>
      <c r="AJ121" s="57" t="str">
        <f>IFERROR(IF(OR(AJ$13="",AJ$13&gt;$C$4),"",_xll.ECONOMATICA($C$2,$B121,,AJ$13,,,,IF(Resultados!$C$7="Unidades","Units",IF(Resultados!$C$7="Milhares","Thousands",IF(Resultados!$C$7="Milhões","Millions",IF(Resultados!$C$7="Billions","Bilhões","")))),,,,{"std.bac.totex=1"})),"")</f>
        <v/>
      </c>
      <c r="AK121" s="57" t="str">
        <f>IFERROR(IF(OR(AK$13="",AK$13&gt;$C$4),"",_xll.ECONOMATICA($C$2,$B121,,AK$13,,,,IF(Resultados!$C$7="Unidades","Units",IF(Resultados!$C$7="Milhares","Thousands",IF(Resultados!$C$7="Milhões","Millions",IF(Resultados!$C$7="Billions","Bilhões","")))),,,,{"std.bac.totex=1"})),"")</f>
        <v/>
      </c>
      <c r="AL121" s="111" t="str">
        <f>IFERROR(IF(OR(AL$13="",AL$13&gt;$C$4),"",_xll.ECONOMATICA($C$2,$B121,,AL$13,,,,IF(Resultados!$C$7="Unidades","Units",IF(Resultados!$C$7="Milhares","Thousands",IF(Resultados!$C$7="Milhões","Millions",IF(Resultados!$C$7="Billions","Bilhões","")))),,,,{"std.bac.totex=1"})),"")</f>
        <v/>
      </c>
      <c r="AM121" s="116" t="str">
        <f>IFERROR(IF(OR(AM$13="",AM$13&gt;$C$4),"",_xll.ECONOMATICA($C$2,$B121,,AM$13,,,,IF(Resultados!$C$7="Unidades","Units",IF(Resultados!$C$7="Milhares","Thousands",IF(Resultados!$C$7="Milhões","Millions",IF(Resultados!$C$7="Billions","Bilhões","")))),,,,{"std.bac.totex=1"})),"")</f>
        <v/>
      </c>
      <c r="AN121" s="56" t="str">
        <f>IFERROR(IF(OR(AN$13="",AN$13&gt;$C$4),"",_xll.ECONOMATICA($C$2,$B121,,AN$13,,,,IF(Resultados!$C$7="Unidades","Units",IF(Resultados!$C$7="Milhares","Thousands",IF(Resultados!$C$7="Milhões","Millions",IF(Resultados!$C$7="Billions","Bilhões","")))),,,,{"std.bac.totex=1"})),"")</f>
        <v/>
      </c>
      <c r="AO121" s="57" t="str">
        <f>IFERROR(IF(OR(AO$13="",AO$13&gt;$C$4),"",_xll.ECONOMATICA($C$2,$B121,,AO$13,,,,IF(Resultados!$C$7="Unidades","Units",IF(Resultados!$C$7="Milhares","Thousands",IF(Resultados!$C$7="Milhões","Millions",IF(Resultados!$C$7="Billions","Bilhões","")))),,,,{"std.bac.totex=1"})),"")</f>
        <v/>
      </c>
      <c r="AP121" s="57" t="str">
        <f>IFERROR(IF(OR(AP$13="",AP$13&gt;$C$4),"",_xll.ECONOMATICA($C$2,$B121,,AP$13,,,,IF(Resultados!$C$7="Unidades","Units",IF(Resultados!$C$7="Milhares","Thousands",IF(Resultados!$C$7="Milhões","Millions",IF(Resultados!$C$7="Billions","Bilhões","")))),,,,{"std.bac.totex=1"})),"")</f>
        <v/>
      </c>
      <c r="AQ121" s="111" t="str">
        <f>IFERROR(IF(OR(AQ$13="",AQ$13&gt;$C$4),"",_xll.ECONOMATICA($C$2,$B121,,AQ$13,,,,IF(Resultados!$C$7="Unidades","Units",IF(Resultados!$C$7="Milhares","Thousands",IF(Resultados!$C$7="Milhões","Millions",IF(Resultados!$C$7="Billions","Bilhões","")))),,,,{"std.bac.totex=1"})),"")</f>
        <v/>
      </c>
      <c r="AR121" s="116" t="str">
        <f>IFERROR(IF(OR(AR$13="",AR$13&gt;$C$4),"",_xll.ECONOMATICA($C$2,$B121,,AR$13,,,,IF(Resultados!$C$7="Unidades","Units",IF(Resultados!$C$7="Milhares","Thousands",IF(Resultados!$C$7="Milhões","Millions",IF(Resultados!$C$7="Billions","Bilhões","")))),,,,{"std.bac.totex=1"})),"")</f>
        <v/>
      </c>
      <c r="AS121" s="56" t="str">
        <f>IFERROR(IF(OR(AS$13="",AS$13&gt;$C$4),"",_xll.ECONOMATICA($C$2,$B121,,AS$13,,,,IF(Resultados!$C$7="Unidades","Units",IF(Resultados!$C$7="Milhares","Thousands",IF(Resultados!$C$7="Milhões","Millions",IF(Resultados!$C$7="Billions","Bilhões","")))),,,,{"std.bac.totex=1"})),"")</f>
        <v/>
      </c>
      <c r="AT121" s="57" t="str">
        <f>IFERROR(IF(OR(AT$13="",AT$13&gt;$C$4),"",_xll.ECONOMATICA($C$2,$B121,,AT$13,,,,IF(Resultados!$C$7="Unidades","Units",IF(Resultados!$C$7="Milhares","Thousands",IF(Resultados!$C$7="Milhões","Millions",IF(Resultados!$C$7="Billions","Bilhões","")))),,,,{"std.bac.totex=1"})),"")</f>
        <v/>
      </c>
      <c r="AU121" s="57" t="str">
        <f>IFERROR(IF(OR(AU$13="",AU$13&gt;$C$4),"",_xll.ECONOMATICA($C$2,$B121,,AU$13,,,,IF(Resultados!$C$7="Unidades","Units",IF(Resultados!$C$7="Milhares","Thousands",IF(Resultados!$C$7="Milhões","Millions",IF(Resultados!$C$7="Billions","Bilhões","")))),,,,{"std.bac.totex=1"})),"")</f>
        <v/>
      </c>
      <c r="AV121" s="111" t="str">
        <f>IFERROR(IF(OR(AV$13="",AV$13&gt;$C$4),"",_xll.ECONOMATICA($C$2,$B121,,AV$13,,,,IF(Resultados!$C$7="Unidades","Units",IF(Resultados!$C$7="Milhares","Thousands",IF(Resultados!$C$7="Milhões","Millions",IF(Resultados!$C$7="Billions","Bilhões","")))),,,,{"std.bac.totex=1"})),"")</f>
        <v/>
      </c>
      <c r="AW121" s="116" t="str">
        <f>IFERROR(IF(OR(AW$13="",AW$13&gt;$C$4),"",_xll.ECONOMATICA($C$2,$B121,,AW$13,,,,IF(Resultados!$C$7="Unidades","Units",IF(Resultados!$C$7="Milhares","Thousands",IF(Resultados!$C$7="Milhões","Millions",IF(Resultados!$C$7="Billions","Bilhões","")))),,,,{"std.bac.totex=1"})),"")</f>
        <v/>
      </c>
      <c r="AX121" s="56" t="str">
        <f>IFERROR(IF(OR(AX$13="",AX$13&gt;$C$4),"",_xll.ECONOMATICA($C$2,$B121,,AX$13,,,,IF(Resultados!$C$7="Unidades","Units",IF(Resultados!$C$7="Milhares","Thousands",IF(Resultados!$C$7="Milhões","Millions",IF(Resultados!$C$7="Billions","Bilhões","")))),,,,{"std.bac.totex=1"})),"")</f>
        <v/>
      </c>
      <c r="AY121" s="57" t="str">
        <f>IFERROR(IF(OR(AY$13="",AY$13&gt;$C$4),"",_xll.ECONOMATICA($C$2,$B121,,AY$13,,,,IF(Resultados!$C$7="Unidades","Units",IF(Resultados!$C$7="Milhares","Thousands",IF(Resultados!$C$7="Milhões","Millions",IF(Resultados!$C$7="Billions","Bilhões","")))),,,,{"std.bac.totex=1"})),"")</f>
        <v/>
      </c>
      <c r="AZ121" s="57" t="str">
        <f>IFERROR(IF(OR(AZ$13="",AZ$13&gt;$C$4),"",_xll.ECONOMATICA($C$2,$B121,,AZ$13,,,,IF(Resultados!$C$7="Unidades","Units",IF(Resultados!$C$7="Milhares","Thousands",IF(Resultados!$C$7="Milhões","Millions",IF(Resultados!$C$7="Billions","Bilhões","")))),,,,{"std.bac.totex=1"})),"")</f>
        <v/>
      </c>
      <c r="BA121" s="111" t="str">
        <f>IFERROR(IF(OR(BA$13="",BA$13&gt;$C$4),"",_xll.ECONOMATICA($C$2,$B121,,BA$13,,,,IF(Resultados!$C$7="Unidades","Units",IF(Resultados!$C$7="Milhares","Thousands",IF(Resultados!$C$7="Milhões","Millions",IF(Resultados!$C$7="Billions","Bilhões","")))),,,,{"std.bac.totex=1"})),"")</f>
        <v/>
      </c>
      <c r="BB121" s="120" t="str">
        <f>IFERROR(IF(OR(BB$13="",BB$13&gt;$C$4),"",_xll.ECONOMATICA($C$2,$B121,,BB$13,,,,IF(Resultados!$C$7="Unidades","Units",IF(Resultados!$C$7="Milhares","Thousands",IF(Resultados!$C$7="Milhões","Millions",IF(Resultados!$C$7="Billions","Bilhões","")))),,,,{"std.bac.totex=1"})),"")</f>
        <v/>
      </c>
      <c r="BC121" s="71"/>
    </row>
    <row r="122" spans="2:55" ht="15.6" hidden="1" outlineLevel="1" x14ac:dyDescent="0.3">
      <c r="B122" s="59" t="s">
        <v>158</v>
      </c>
      <c r="C122" s="60" t="s">
        <v>170</v>
      </c>
      <c r="D122" s="61" t="s">
        <v>176</v>
      </c>
      <c r="E122" s="83">
        <f>IFERROR(IF(OR(E$13="",E$13&gt;$C$4),"",_xll.ECONOMATICA($C$2,$B122,,E$13,,,IF(Resultados!$C$9="Moeda Original","Original Currency",IF(Resultados!$C$9="Ajustado pela Inflação (IPCA)","Inflation adjusted",IF(Resultados!$C$9="Dólares US$","USD",IF(Resultados!$C$9="Euros","EUR","")))),,,,,{"tc.pers=5"})),"")</f>
        <v>1.0049160794000001</v>
      </c>
      <c r="F122" s="84">
        <f>IFERROR(IF(OR(F$13="",F$13&gt;$C$4),"",_xll.ECONOMATICA($C$2,$B122,,F$13,,,IF(Resultados!$C$9="Moeda Original","Original Currency",IF(Resultados!$C$9="Ajustado pela Inflação (IPCA)","Inflation adjusted",IF(Resultados!$C$9="Dólares US$","USD",IF(Resultados!$C$9="Euros","EUR","")))),,,,,{"tc.pers=5"})),"")</f>
        <v>0.88741682695000002</v>
      </c>
      <c r="G122" s="84">
        <f>IFERROR(IF(OR(G$13="",G$13&gt;$C$4),"",_xll.ECONOMATICA($C$2,$B122,,G$13,,,IF(Resultados!$C$9="Moeda Original","Original Currency",IF(Resultados!$C$9="Ajustado pela Inflação (IPCA)","Inflation adjusted",IF(Resultados!$C$9="Dólares US$","USD",IF(Resultados!$C$9="Euros","EUR","")))),,,,,{"tc.pers=5"})),"")</f>
        <v>1.0435417038000001</v>
      </c>
      <c r="H122" s="124">
        <f>IFERROR(IF(OR(H$13="",H$13&gt;$C$4),"",_xll.ECONOMATICA($C$2,$B122,,H$13,,,IF(Resultados!$C$9="Moeda Original","Original Currency",IF(Resultados!$C$9="Ajustado pela Inflação (IPCA)","Inflation adjusted",IF(Resultados!$C$9="Dólares US$","USD",IF(Resultados!$C$9="Euros","EUR","")))),,,,,{"tc.pers=5"})),"")</f>
        <v>0.88137953440000005</v>
      </c>
      <c r="I122" s="142">
        <f>IFERROR(IF(OR(I$13="",I$13&gt;$C$4),"",_xll.ECONOMATICA($C$2,$B122,,I$13,,,IF(Resultados!$C$9="Moeda Original","Original Currency",IF(Resultados!$C$9="Ajustado pela Inflação (IPCA)","Inflation adjusted",IF(Resultados!$C$9="Dólares US$","USD",IF(Resultados!$C$9="Euros","EUR","")))),,,,,{"tc.pers=5"})),"")</f>
        <v>0.88137953440000005</v>
      </c>
      <c r="J122" s="83">
        <f>IFERROR(IF(OR(J$13="",J$13&gt;$C$4),"",_xll.ECONOMATICA($C$2,$B122,,J$13,,,IF(Resultados!$C$9="Moeda Original","Original Currency",IF(Resultados!$C$9="Ajustado pela Inflação (IPCA)","Inflation adjusted",IF(Resultados!$C$9="Dólares US$","USD",IF(Resultados!$C$9="Euros","EUR","")))),,,,,{"tc.pers=5"})),"")</f>
        <v>0.76075277695999999</v>
      </c>
      <c r="K122" s="84">
        <f>IFERROR(IF(OR(K$13="",K$13&gt;$C$4),"",_xll.ECONOMATICA($C$2,$B122,,K$13,,,IF(Resultados!$C$9="Moeda Original","Original Currency",IF(Resultados!$C$9="Ajustado pela Inflação (IPCA)","Inflation adjusted",IF(Resultados!$C$9="Dólares US$","USD",IF(Resultados!$C$9="Euros","EUR","")))),,,,,{"tc.pers=5"})),"")</f>
        <v>1.0391500642</v>
      </c>
      <c r="L122" s="84">
        <f>IFERROR(IF(OR(L$13="",L$13&gt;$C$4),"",_xll.ECONOMATICA($C$2,$B122,,L$13,,,IF(Resultados!$C$9="Moeda Original","Original Currency",IF(Resultados!$C$9="Ajustado pela Inflação (IPCA)","Inflation adjusted",IF(Resultados!$C$9="Dólares US$","USD",IF(Resultados!$C$9="Euros","EUR","")))),,,,,{"tc.pers=5"})),"")</f>
        <v>1.1679988369000001</v>
      </c>
      <c r="M122" s="124">
        <f>IFERROR(IF(OR(M$13="",M$13&gt;$C$4),"",_xll.ECONOMATICA($C$2,$B122,,M$13,,,IF(Resultados!$C$9="Moeda Original","Original Currency",IF(Resultados!$C$9="Ajustado pela Inflação (IPCA)","Inflation adjusted",IF(Resultados!$C$9="Dólares US$","USD",IF(Resultados!$C$9="Euros","EUR","")))),,,,,{"tc.pers=5"})),"")</f>
        <v>1.2666634553</v>
      </c>
      <c r="N122" s="142">
        <f>IFERROR(IF(OR(N$13="",N$13&gt;$C$4),"",_xll.ECONOMATICA($C$2,$B122,,N$13,,,IF(Resultados!$C$9="Moeda Original","Original Currency",IF(Resultados!$C$9="Ajustado pela Inflação (IPCA)","Inflation adjusted",IF(Resultados!$C$9="Dólares US$","USD",IF(Resultados!$C$9="Euros","EUR","")))),,,,,{"tc.pers=5"})),"")</f>
        <v>1.2666634553</v>
      </c>
      <c r="O122" s="83">
        <f>IFERROR(IF(OR(O$13="",O$13&gt;$C$4),"",_xll.ECONOMATICA($C$2,$B122,,O$13,,,IF(Resultados!$C$9="Moeda Original","Original Currency",IF(Resultados!$C$9="Ajustado pela Inflação (IPCA)","Inflation adjusted",IF(Resultados!$C$9="Dólares US$","USD",IF(Resultados!$C$9="Euros","EUR","")))),,,,,{"tc.pers=5"})),"")</f>
        <v>1.1831413001</v>
      </c>
      <c r="P122" s="84">
        <f>IFERROR(IF(OR(P$13="",P$13&gt;$C$4),"",_xll.ECONOMATICA($C$2,$B122,,P$13,,,IF(Resultados!$C$9="Moeda Original","Original Currency",IF(Resultados!$C$9="Ajustado pela Inflação (IPCA)","Inflation adjusted",IF(Resultados!$C$9="Dólares US$","USD",IF(Resultados!$C$9="Euros","EUR","")))),,,,,{"tc.pers=5"})),"")</f>
        <v>1.3131026953</v>
      </c>
      <c r="Q122" s="84" t="str">
        <f>IFERROR(IF(OR(Q$13="",Q$13&gt;$C$4),"",_xll.ECONOMATICA($C$2,$B122,,Q$13,,,IF(Resultados!$C$9="Moeda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22" s="124" t="str">
        <f>IFERROR(IF(OR(R$13="",R$13&gt;$C$4),"",_xll.ECONOMATICA($C$2,$B122,,R$13,,,IF(Resultados!$C$9="Moeda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22" s="142" t="str">
        <f>IFERROR(IF(OR(S$13="",S$13&gt;$C$4),"",_xll.ECONOMATICA($C$2,$B122,,S$13,,,IF(Resultados!$C$9="Moeda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22" s="83" t="str">
        <f>IFERROR(IF(OR(T$13="",T$13&gt;$C$4),"",_xll.ECONOMATICA($C$2,$B122,,T$13,,,IF(Resultados!$C$9="Moeda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22" s="84" t="str">
        <f>IFERROR(IF(OR(U$13="",U$13&gt;$C$4),"",_xll.ECONOMATICA($C$2,$B122,,U$13,,,IF(Resultados!$C$9="Moeda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22" s="84" t="str">
        <f>IFERROR(IF(OR(V$13="",V$13&gt;$C$4),"",_xll.ECONOMATICA($C$2,$B122,,V$13,,,IF(Resultados!$C$9="Moeda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22" s="124" t="str">
        <f>IFERROR(IF(OR(W$13="",W$13&gt;$C$4),"",_xll.ECONOMATICA($C$2,$B122,,W$13,,,IF(Resultados!$C$9="Moeda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22" s="142" t="str">
        <f>IFERROR(IF(OR(X$13="",X$13&gt;$C$4),"",_xll.ECONOMATICA($C$2,$B122,,X$13,,,IF(Resultados!$C$9="Moeda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22" s="83" t="str">
        <f>IFERROR(IF(OR(Y$13="",Y$13&gt;$C$4),"",_xll.ECONOMATICA($C$2,$B122,,Y$13,,,IF(Resultados!$C$9="Moeda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22" s="84" t="str">
        <f>IFERROR(IF(OR(Z$13="",Z$13&gt;$C$4),"",_xll.ECONOMATICA($C$2,$B122,,Z$13,,,IF(Resultados!$C$9="Moeda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22" s="84" t="str">
        <f>IFERROR(IF(OR(AA$13="",AA$13&gt;$C$4),"",_xll.ECONOMATICA($C$2,$B122,,AA$13,,,IF(Resultados!$C$9="Moeda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22" s="124" t="str">
        <f>IFERROR(IF(OR(AB$13="",AB$13&gt;$C$4),"",_xll.ECONOMATICA($C$2,$B122,,AB$13,,,IF(Resultados!$C$9="Moeda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22" s="142" t="str">
        <f>IFERROR(IF(OR(AC$13="",AC$13&gt;$C$4),"",_xll.ECONOMATICA($C$2,$B122,,AC$13,,,IF(Resultados!$C$9="Moeda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22" s="83" t="str">
        <f>IFERROR(IF(OR(AD$13="",AD$13&gt;$C$4),"",_xll.ECONOMATICA($C$2,$B122,,AD$13,,,IF(Resultados!$C$9="Moeda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22" s="84" t="str">
        <f>IFERROR(IF(OR(AE$13="",AE$13&gt;$C$4),"",_xll.ECONOMATICA($C$2,$B122,,AE$13,,,IF(Resultados!$C$9="Moeda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22" s="84" t="str">
        <f>IFERROR(IF(OR(AF$13="",AF$13&gt;$C$4),"",_xll.ECONOMATICA($C$2,$B122,,AF$13,,,IF(Resultados!$C$9="Moeda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22" s="124" t="str">
        <f>IFERROR(IF(OR(AG$13="",AG$13&gt;$C$4),"",_xll.ECONOMATICA($C$2,$B122,,AG$13,,,IF(Resultados!$C$9="Moeda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22" s="142" t="str">
        <f>IFERROR(IF(OR(AH$13="",AH$13&gt;$C$4),"",_xll.ECONOMATICA($C$2,$B122,,AH$13,,,IF(Resultados!$C$9="Moeda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22" s="83" t="str">
        <f>IFERROR(IF(OR(AI$13="",AI$13&gt;$C$4),"",_xll.ECONOMATICA($C$2,$B122,,AI$13,,,IF(Resultados!$C$9="Moeda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22" s="84" t="str">
        <f>IFERROR(IF(OR(AJ$13="",AJ$13&gt;$C$4),"",_xll.ECONOMATICA($C$2,$B122,,AJ$13,,,IF(Resultados!$C$9="Moeda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22" s="84" t="str">
        <f>IFERROR(IF(OR(AK$13="",AK$13&gt;$C$4),"",_xll.ECONOMATICA($C$2,$B122,,AK$13,,,IF(Resultados!$C$9="Moeda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22" s="124" t="str">
        <f>IFERROR(IF(OR(AL$13="",AL$13&gt;$C$4),"",_xll.ECONOMATICA($C$2,$B122,,AL$13,,,IF(Resultados!$C$9="Moeda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22" s="142" t="str">
        <f>IFERROR(IF(OR(AM$13="",AM$13&gt;$C$4),"",_xll.ECONOMATICA($C$2,$B122,,AM$13,,,IF(Resultados!$C$9="Moeda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22" s="83" t="str">
        <f>IFERROR(IF(OR(AN$13="",AN$13&gt;$C$4),"",_xll.ECONOMATICA($C$2,$B122,,AN$13,,,IF(Resultados!$C$9="Moeda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22" s="84" t="str">
        <f>IFERROR(IF(OR(AO$13="",AO$13&gt;$C$4),"",_xll.ECONOMATICA($C$2,$B122,,AO$13,,,IF(Resultados!$C$9="Moeda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22" s="84" t="str">
        <f>IFERROR(IF(OR(AP$13="",AP$13&gt;$C$4),"",_xll.ECONOMATICA($C$2,$B122,,AP$13,,,IF(Resultados!$C$9="Moeda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22" s="124" t="str">
        <f>IFERROR(IF(OR(AQ$13="",AQ$13&gt;$C$4),"",_xll.ECONOMATICA($C$2,$B122,,AQ$13,,,IF(Resultados!$C$9="Moeda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22" s="142" t="str">
        <f>IFERROR(IF(OR(AR$13="",AR$13&gt;$C$4),"",_xll.ECONOMATICA($C$2,$B122,,AR$13,,,IF(Resultados!$C$9="Moeda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22" s="83" t="str">
        <f>IFERROR(IF(OR(AS$13="",AS$13&gt;$C$4),"",_xll.ECONOMATICA($C$2,$B122,,AS$13,,,IF(Resultados!$C$9="Moeda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22" s="84" t="str">
        <f>IFERROR(IF(OR(AT$13="",AT$13&gt;$C$4),"",_xll.ECONOMATICA($C$2,$B122,,AT$13,,,IF(Resultados!$C$9="Moeda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22" s="84" t="str">
        <f>IFERROR(IF(OR(AU$13="",AU$13&gt;$C$4),"",_xll.ECONOMATICA($C$2,$B122,,AU$13,,,IF(Resultados!$C$9="Moeda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22" s="124" t="str">
        <f>IFERROR(IF(OR(AV$13="",AV$13&gt;$C$4),"",_xll.ECONOMATICA($C$2,$B122,,AV$13,,,IF(Resultados!$C$9="Moeda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22" s="142" t="str">
        <f>IFERROR(IF(OR(AW$13="",AW$13&gt;$C$4),"",_xll.ECONOMATICA($C$2,$B122,,AW$13,,,IF(Resultados!$C$9="Moeda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22" s="83" t="str">
        <f>IFERROR(IF(OR(AX$13="",AX$13&gt;$C$4),"",_xll.ECONOMATICA($C$2,$B122,,AX$13,,,IF(Resultados!$C$9="Moeda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22" s="84" t="str">
        <f>IFERROR(IF(OR(AY$13="",AY$13&gt;$C$4),"",_xll.ECONOMATICA($C$2,$B122,,AY$13,,,IF(Resultados!$C$9="Moeda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22" s="84" t="str">
        <f>IFERROR(IF(OR(AZ$13="",AZ$13&gt;$C$4),"",_xll.ECONOMATICA($C$2,$B122,,AZ$13,,,IF(Resultados!$C$9="Moeda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22" s="124" t="str">
        <f>IFERROR(IF(OR(BA$13="",BA$13&gt;$C$4),"",_xll.ECONOMATICA($C$2,$B122,,BA$13,,,IF(Resultados!$C$9="Moeda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22" s="157" t="str">
        <f>IFERROR(IF(OR(BB$13="",BB$13&gt;$C$4),"",_xll.ECONOMATICA($C$2,$B122,,BB$13,,,IF(Resultados!$C$9="Moeda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22" s="71"/>
    </row>
    <row r="123" spans="2:55" ht="15.6" hidden="1" outlineLevel="1" x14ac:dyDescent="0.3">
      <c r="B123" s="51" t="s">
        <v>159</v>
      </c>
      <c r="C123" s="52" t="s">
        <v>171</v>
      </c>
      <c r="D123" s="53" t="s">
        <v>176</v>
      </c>
      <c r="E123" s="77">
        <f>IFERROR(IF(OR(E$13="",E$13&gt;$C$4),"",_xll.ECONOMATICA($C$2,$B123,$C$10,E$13,,,IF(Resultados!$C$9="Moeda Original","Original Currency",IF(Resultados!$C$9="Ajustado pela Inflação (IPCA)","Inflation adjusted",IF(Resultados!$C$9="Dólares US$","USD",IF(Resultados!$C$9="Euros","EUR","")))),,,,,{"tc.pers=5"})),"")</f>
        <v>9.7917132062000007</v>
      </c>
      <c r="F123" s="78">
        <f>IFERROR(IF(OR(F$13="",F$13&gt;$C$4),"",_xll.ECONOMATICA($C$2,$B123,$C$10,F$13,,,IF(Resultados!$C$9="Moeda Original","Original Currency",IF(Resultados!$C$9="Ajustado pela Inflação (IPCA)","Inflation adjusted",IF(Resultados!$C$9="Dólares US$","USD",IF(Resultados!$C$9="Euros","EUR","")))),,,,,{"tc.pers=5"})),"")</f>
        <v>6.7057710513000002</v>
      </c>
      <c r="G123" s="78">
        <f>IFERROR(IF(OR(G$13="",G$13&gt;$C$4),"",_xll.ECONOMATICA($C$2,$B123,$C$10,G$13,,,IF(Resultados!$C$9="Moeda Original","Original Currency",IF(Resultados!$C$9="Ajustado pela Inflação (IPCA)","Inflation adjusted",IF(Resultados!$C$9="Dólares US$","USD",IF(Resultados!$C$9="Euros","EUR","")))),,,,,{"tc.pers=5"})),"")</f>
        <v>8.4327750254999998</v>
      </c>
      <c r="H123" s="125">
        <f>IFERROR(IF(OR(H$13="",H$13&gt;$C$4),"",_xll.ECONOMATICA($C$2,$B123,$C$10,H$13,,,IF(Resultados!$C$9="Moeda Original","Original Currency",IF(Resultados!$C$9="Ajustado pela Inflação (IPCA)","Inflation adjusted",IF(Resultados!$C$9="Dólares US$","USD",IF(Resultados!$C$9="Euros","EUR","")))),,,,,{"tc.pers=5"})),"")</f>
        <v>7.3736861377</v>
      </c>
      <c r="I123" s="143">
        <f>IFERROR(IF(OR(I$13="",I$13&gt;$C$4),"",_xll.ECONOMATICA($C$2,$B123,$C$10,I$13,,,IF(Resultados!$C$9="Moeda Original","Original Currency",IF(Resultados!$C$9="Ajustado pela Inflação (IPCA)","Inflation adjusted",IF(Resultados!$C$9="Dólares US$","USD",IF(Resultados!$C$9="Euros","EUR","")))),,,,,{"tc.pers=5"})),"")</f>
        <v>7.3736861377</v>
      </c>
      <c r="J123" s="77">
        <f>IFERROR(IF(OR(J$13="",J$13&gt;$C$4),"",_xll.ECONOMATICA($C$2,$B123,$C$10,J$13,,,IF(Resultados!$C$9="Moeda Original","Original Currency",IF(Resultados!$C$9="Ajustado pela Inflação (IPCA)","Inflation adjusted",IF(Resultados!$C$9="Dólares US$","USD",IF(Resultados!$C$9="Euros","EUR","")))),,,,,{"tc.pers=5"})),"")</f>
        <v>8.0167344472999993</v>
      </c>
      <c r="K123" s="78">
        <f>IFERROR(IF(OR(K$13="",K$13&gt;$C$4),"",_xll.ECONOMATICA($C$2,$B123,$C$10,K$13,,,IF(Resultados!$C$9="Moeda Original","Original Currency",IF(Resultados!$C$9="Ajustado pela Inflação (IPCA)","Inflation adjusted",IF(Resultados!$C$9="Dólares US$","USD",IF(Resultados!$C$9="Euros","EUR","")))),,,,,{"tc.pers=5"})),"")</f>
        <v>13.383200028999999</v>
      </c>
      <c r="L123" s="78">
        <f>IFERROR(IF(OR(L$13="",L$13&gt;$C$4),"",_xll.ECONOMATICA($C$2,$B123,$C$10,L$13,,,IF(Resultados!$C$9="Moeda Original","Original Currency",IF(Resultados!$C$9="Ajustado pela Inflação (IPCA)","Inflation adjusted",IF(Resultados!$C$9="Dólares US$","USD",IF(Resultados!$C$9="Euros","EUR","")))),,,,,{"tc.pers=5"})),"")</f>
        <v>16.970528153</v>
      </c>
      <c r="M123" s="125">
        <f>IFERROR(IF(OR(M$13="",M$13&gt;$C$4),"",_xll.ECONOMATICA($C$2,$B123,$C$10,M$13,,,IF(Resultados!$C$9="Moeda Original","Original Currency",IF(Resultados!$C$9="Ajustado pela Inflação (IPCA)","Inflation adjusted",IF(Resultados!$C$9="Dólares US$","USD",IF(Resultados!$C$9="Euros","EUR","")))),,,,,{"tc.pers=5"})),"")</f>
        <v>15.612712879</v>
      </c>
      <c r="N123" s="143">
        <f>IFERROR(IF(OR(N$13="",N$13&gt;$C$4),"",_xll.ECONOMATICA($C$2,$B123,$C$10,N$13,,,IF(Resultados!$C$9="Moeda Original","Original Currency",IF(Resultados!$C$9="Ajustado pela Inflação (IPCA)","Inflation adjusted",IF(Resultados!$C$9="Dólares US$","USD",IF(Resultados!$C$9="Euros","EUR","")))),,,,,{"tc.pers=5"})),"")</f>
        <v>15.612712879</v>
      </c>
      <c r="O123" s="77">
        <f>IFERROR(IF(OR(O$13="",O$13&gt;$C$4),"",_xll.ECONOMATICA($C$2,$B123,$C$10,O$13,,,IF(Resultados!$C$9="Moeda Original","Original Currency",IF(Resultados!$C$9="Ajustado pela Inflação (IPCA)","Inflation adjusted",IF(Resultados!$C$9="Dólares US$","USD",IF(Resultados!$C$9="Euros","EUR","")))),,,,,{"tc.pers=5"})),"")</f>
        <v>20.397926699999999</v>
      </c>
      <c r="P123" s="78">
        <f>IFERROR(IF(OR(P$13="",P$13&gt;$C$4),"",_xll.ECONOMATICA($C$2,$B123,$C$10,P$13,,,IF(Resultados!$C$9="Moeda Original","Original Currency",IF(Resultados!$C$9="Ajustado pela Inflação (IPCA)","Inflation adjusted",IF(Resultados!$C$9="Dólares US$","USD",IF(Resultados!$C$9="Euros","EUR","")))),,,,,{"tc.pers=5"})),"")</f>
        <v>-188.55654543</v>
      </c>
      <c r="Q123" s="78" t="str">
        <f>IFERROR(IF(OR(Q$13="",Q$13&gt;$C$4),"",_xll.ECONOMATICA($C$2,$B123,$C$10,Q$13,,,IF(Resultados!$C$9="Moeda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23" s="125" t="str">
        <f>IFERROR(IF(OR(R$13="",R$13&gt;$C$4),"",_xll.ECONOMATICA($C$2,$B123,$C$10,R$13,,,IF(Resultados!$C$9="Moeda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23" s="143" t="str">
        <f>IFERROR(IF(OR(S$13="",S$13&gt;$C$4),"",_xll.ECONOMATICA($C$2,$B123,$C$10,S$13,,,IF(Resultados!$C$9="Moeda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23" s="77" t="str">
        <f>IFERROR(IF(OR(T$13="",T$13&gt;$C$4),"",_xll.ECONOMATICA($C$2,$B123,$C$10,T$13,,,IF(Resultados!$C$9="Moeda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23" s="78" t="str">
        <f>IFERROR(IF(OR(U$13="",U$13&gt;$C$4),"",_xll.ECONOMATICA($C$2,$B123,$C$10,U$13,,,IF(Resultados!$C$9="Moeda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23" s="78" t="str">
        <f>IFERROR(IF(OR(V$13="",V$13&gt;$C$4),"",_xll.ECONOMATICA($C$2,$B123,$C$10,V$13,,,IF(Resultados!$C$9="Moeda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23" s="125" t="str">
        <f>IFERROR(IF(OR(W$13="",W$13&gt;$C$4),"",_xll.ECONOMATICA($C$2,$B123,$C$10,W$13,,,IF(Resultados!$C$9="Moeda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23" s="143" t="str">
        <f>IFERROR(IF(OR(X$13="",X$13&gt;$C$4),"",_xll.ECONOMATICA($C$2,$B123,$C$10,X$13,,,IF(Resultados!$C$9="Moeda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23" s="77" t="str">
        <f>IFERROR(IF(OR(Y$13="",Y$13&gt;$C$4),"",_xll.ECONOMATICA($C$2,$B123,$C$10,Y$13,,,IF(Resultados!$C$9="Moeda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23" s="78" t="str">
        <f>IFERROR(IF(OR(Z$13="",Z$13&gt;$C$4),"",_xll.ECONOMATICA($C$2,$B123,$C$10,Z$13,,,IF(Resultados!$C$9="Moeda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23" s="78" t="str">
        <f>IFERROR(IF(OR(AA$13="",AA$13&gt;$C$4),"",_xll.ECONOMATICA($C$2,$B123,$C$10,AA$13,,,IF(Resultados!$C$9="Moeda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23" s="125" t="str">
        <f>IFERROR(IF(OR(AB$13="",AB$13&gt;$C$4),"",_xll.ECONOMATICA($C$2,$B123,$C$10,AB$13,,,IF(Resultados!$C$9="Moeda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23" s="143" t="str">
        <f>IFERROR(IF(OR(AC$13="",AC$13&gt;$C$4),"",_xll.ECONOMATICA($C$2,$B123,$C$10,AC$13,,,IF(Resultados!$C$9="Moeda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23" s="77" t="str">
        <f>IFERROR(IF(OR(AD$13="",AD$13&gt;$C$4),"",_xll.ECONOMATICA($C$2,$B123,$C$10,AD$13,,,IF(Resultados!$C$9="Moeda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23" s="78" t="str">
        <f>IFERROR(IF(OR(AE$13="",AE$13&gt;$C$4),"",_xll.ECONOMATICA($C$2,$B123,$C$10,AE$13,,,IF(Resultados!$C$9="Moeda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23" s="78" t="str">
        <f>IFERROR(IF(OR(AF$13="",AF$13&gt;$C$4),"",_xll.ECONOMATICA($C$2,$B123,$C$10,AF$13,,,IF(Resultados!$C$9="Moeda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23" s="125" t="str">
        <f>IFERROR(IF(OR(AG$13="",AG$13&gt;$C$4),"",_xll.ECONOMATICA($C$2,$B123,$C$10,AG$13,,,IF(Resultados!$C$9="Moeda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23" s="143" t="str">
        <f>IFERROR(IF(OR(AH$13="",AH$13&gt;$C$4),"",_xll.ECONOMATICA($C$2,$B123,$C$10,AH$13,,,IF(Resultados!$C$9="Moeda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23" s="77" t="str">
        <f>IFERROR(IF(OR(AI$13="",AI$13&gt;$C$4),"",_xll.ECONOMATICA($C$2,$B123,$C$10,AI$13,,,IF(Resultados!$C$9="Moeda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23" s="78" t="str">
        <f>IFERROR(IF(OR(AJ$13="",AJ$13&gt;$C$4),"",_xll.ECONOMATICA($C$2,$B123,$C$10,AJ$13,,,IF(Resultados!$C$9="Moeda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23" s="78" t="str">
        <f>IFERROR(IF(OR(AK$13="",AK$13&gt;$C$4),"",_xll.ECONOMATICA($C$2,$B123,$C$10,AK$13,,,IF(Resultados!$C$9="Moeda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23" s="125" t="str">
        <f>IFERROR(IF(OR(AL$13="",AL$13&gt;$C$4),"",_xll.ECONOMATICA($C$2,$B123,$C$10,AL$13,,,IF(Resultados!$C$9="Moeda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23" s="143" t="str">
        <f>IFERROR(IF(OR(AM$13="",AM$13&gt;$C$4),"",_xll.ECONOMATICA($C$2,$B123,$C$10,AM$13,,,IF(Resultados!$C$9="Moeda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23" s="77" t="str">
        <f>IFERROR(IF(OR(AN$13="",AN$13&gt;$C$4),"",_xll.ECONOMATICA($C$2,$B123,$C$10,AN$13,,,IF(Resultados!$C$9="Moeda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23" s="78" t="str">
        <f>IFERROR(IF(OR(AO$13="",AO$13&gt;$C$4),"",_xll.ECONOMATICA($C$2,$B123,$C$10,AO$13,,,IF(Resultados!$C$9="Moeda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23" s="78" t="str">
        <f>IFERROR(IF(OR(AP$13="",AP$13&gt;$C$4),"",_xll.ECONOMATICA($C$2,$B123,$C$10,AP$13,,,IF(Resultados!$C$9="Moeda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23" s="125" t="str">
        <f>IFERROR(IF(OR(AQ$13="",AQ$13&gt;$C$4),"",_xll.ECONOMATICA($C$2,$B123,$C$10,AQ$13,,,IF(Resultados!$C$9="Moeda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23" s="143" t="str">
        <f>IFERROR(IF(OR(AR$13="",AR$13&gt;$C$4),"",_xll.ECONOMATICA($C$2,$B123,$C$10,AR$13,,,IF(Resultados!$C$9="Moeda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23" s="77" t="str">
        <f>IFERROR(IF(OR(AS$13="",AS$13&gt;$C$4),"",_xll.ECONOMATICA($C$2,$B123,$C$10,AS$13,,,IF(Resultados!$C$9="Moeda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23" s="78" t="str">
        <f>IFERROR(IF(OR(AT$13="",AT$13&gt;$C$4),"",_xll.ECONOMATICA($C$2,$B123,$C$10,AT$13,,,IF(Resultados!$C$9="Moeda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23" s="78" t="str">
        <f>IFERROR(IF(OR(AU$13="",AU$13&gt;$C$4),"",_xll.ECONOMATICA($C$2,$B123,$C$10,AU$13,,,IF(Resultados!$C$9="Moeda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23" s="125" t="str">
        <f>IFERROR(IF(OR(AV$13="",AV$13&gt;$C$4),"",_xll.ECONOMATICA($C$2,$B123,$C$10,AV$13,,,IF(Resultados!$C$9="Moeda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23" s="143" t="str">
        <f>IFERROR(IF(OR(AW$13="",AW$13&gt;$C$4),"",_xll.ECONOMATICA($C$2,$B123,$C$10,AW$13,,,IF(Resultados!$C$9="Moeda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23" s="77" t="str">
        <f>IFERROR(IF(OR(AX$13="",AX$13&gt;$C$4),"",_xll.ECONOMATICA($C$2,$B123,$C$10,AX$13,,,IF(Resultados!$C$9="Moeda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23" s="78" t="str">
        <f>IFERROR(IF(OR(AY$13="",AY$13&gt;$C$4),"",_xll.ECONOMATICA($C$2,$B123,$C$10,AY$13,,,IF(Resultados!$C$9="Moeda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23" s="78" t="str">
        <f>IFERROR(IF(OR(AZ$13="",AZ$13&gt;$C$4),"",_xll.ECONOMATICA($C$2,$B123,$C$10,AZ$13,,,IF(Resultados!$C$9="Moeda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23" s="125" t="str">
        <f>IFERROR(IF(OR(BA$13="",BA$13&gt;$C$4),"",_xll.ECONOMATICA($C$2,$B123,$C$10,BA$13,,,IF(Resultados!$C$9="Moeda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23" s="158" t="str">
        <f>IFERROR(IF(OR(BB$13="",BB$13&gt;$C$4),"",_xll.ECONOMATICA($C$2,$B123,$C$10,BB$13,,,IF(Resultados!$C$9="Moeda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23" s="71"/>
    </row>
    <row r="124" spans="2:55" ht="15.6" hidden="1" outlineLevel="1" x14ac:dyDescent="0.3">
      <c r="B124" s="59" t="s">
        <v>160</v>
      </c>
      <c r="C124" s="60" t="s">
        <v>172</v>
      </c>
      <c r="D124" s="61" t="s">
        <v>176</v>
      </c>
      <c r="E124" s="83">
        <f>IFERROR(IF(OR(E$13="",E$13&gt;$C$4),"",_xll.ECONOMATICA($C$2,$B124,$C$10,E$13,,,IF(Resultados!$C$9="Moeda Original","Original Currency",IF(Resultados!$C$9="Ajustado pela Inflação (IPCA)","Inflation adjusted",IF(Resultados!$C$9="Dólares US$","USD",IF(Resultados!$C$9="Euros","EUR","")))),,,,,{"tc.pers=5"})),"")</f>
        <v>3.0805242279999998</v>
      </c>
      <c r="F124" s="84">
        <f>IFERROR(IF(OR(F$13="",F$13&gt;$C$4),"",_xll.ECONOMATICA($C$2,$B124,$C$10,F$13,,,IF(Resultados!$C$9="Moeda Original","Original Currency",IF(Resultados!$C$9="Ajustado pela Inflação (IPCA)","Inflation adjusted",IF(Resultados!$C$9="Dólares US$","USD",IF(Resultados!$C$9="Euros","EUR","")))),,,,,{"tc.pers=5"})),"")</f>
        <v>2.1310513642000002</v>
      </c>
      <c r="G124" s="84">
        <f>IFERROR(IF(OR(G$13="",G$13&gt;$C$4),"",_xll.ECONOMATICA($C$2,$B124,$C$10,G$13,,,IF(Resultados!$C$9="Moeda Original","Original Currency",IF(Resultados!$C$9="Ajustado pela Inflação (IPCA)","Inflation adjusted",IF(Resultados!$C$9="Dólares US$","USD",IF(Resultados!$C$9="Euros","EUR","")))),,,,,{"tc.pers=5"})),"")</f>
        <v>2.2855499751999999</v>
      </c>
      <c r="H124" s="124">
        <f>IFERROR(IF(OR(H$13="",H$13&gt;$C$4),"",_xll.ECONOMATICA($C$2,$B124,$C$10,H$13,,,IF(Resultados!$C$9="Moeda Original","Original Currency",IF(Resultados!$C$9="Ajustado pela Inflação (IPCA)","Inflation adjusted",IF(Resultados!$C$9="Dólares US$","USD",IF(Resultados!$C$9="Euros","EUR","")))),,,,,{"tc.pers=5"})),"")</f>
        <v>2.0152916268999999</v>
      </c>
      <c r="I124" s="142">
        <f>IFERROR(IF(OR(I$13="",I$13&gt;$C$4),"",_xll.ECONOMATICA($C$2,$B124,$C$10,I$13,,,IF(Resultados!$C$9="Moeda Original","Original Currency",IF(Resultados!$C$9="Ajustado pela Inflação (IPCA)","Inflation adjusted",IF(Resultados!$C$9="Dólares US$","USD",IF(Resultados!$C$9="Euros","EUR","")))),,,,,{"tc.pers=5"})),"")</f>
        <v>2.0152916268999999</v>
      </c>
      <c r="J124" s="83">
        <f>IFERROR(IF(OR(J$13="",J$13&gt;$C$4),"",_xll.ECONOMATICA($C$2,$B124,$C$10,J$13,,,IF(Resultados!$C$9="Moeda Original","Original Currency",IF(Resultados!$C$9="Ajustado pela Inflação (IPCA)","Inflation adjusted",IF(Resultados!$C$9="Dólares US$","USD",IF(Resultados!$C$9="Euros","EUR","")))),,,,,{"tc.pers=5"})),"")</f>
        <v>2.1995464059000001</v>
      </c>
      <c r="K124" s="84">
        <f>IFERROR(IF(OR(K$13="",K$13&gt;$C$4),"",_xll.ECONOMATICA($C$2,$B124,$C$10,K$13,,,IF(Resultados!$C$9="Moeda Original","Original Currency",IF(Resultados!$C$9="Ajustado pela Inflação (IPCA)","Inflation adjusted",IF(Resultados!$C$9="Dólares US$","USD",IF(Resultados!$C$9="Euros","EUR","")))),,,,,{"tc.pers=5"})),"")</f>
        <v>3.3836548071000001</v>
      </c>
      <c r="L124" s="84">
        <f>IFERROR(IF(OR(L$13="",L$13&gt;$C$4),"",_xll.ECONOMATICA($C$2,$B124,$C$10,L$13,,,IF(Resultados!$C$9="Moeda Original","Original Currency",IF(Resultados!$C$9="Ajustado pela Inflação (IPCA)","Inflation adjusted",IF(Resultados!$C$9="Dólares US$","USD",IF(Resultados!$C$9="Euros","EUR","")))),,,,,{"tc.pers=5"})),"")</f>
        <v>3.6197032080999998</v>
      </c>
      <c r="M124" s="124">
        <f>IFERROR(IF(OR(M$13="",M$13&gt;$C$4),"",_xll.ECONOMATICA($C$2,$B124,$C$10,M$13,,,IF(Resultados!$C$9="Moeda Original","Original Currency",IF(Resultados!$C$9="Ajustado pela Inflação (IPCA)","Inflation adjusted",IF(Resultados!$C$9="Dólares US$","USD",IF(Resultados!$C$9="Euros","EUR","")))),,,,,{"tc.pers=5"})),"")</f>
        <v>3.6099558007999999</v>
      </c>
      <c r="N124" s="142">
        <f>IFERROR(IF(OR(N$13="",N$13&gt;$C$4),"",_xll.ECONOMATICA($C$2,$B124,$C$10,N$13,,,IF(Resultados!$C$9="Moeda Original","Original Currency",IF(Resultados!$C$9="Ajustado pela Inflação (IPCA)","Inflation adjusted",IF(Resultados!$C$9="Dólares US$","USD",IF(Resultados!$C$9="Euros","EUR","")))),,,,,{"tc.pers=5"})),"")</f>
        <v>3.6099558007999999</v>
      </c>
      <c r="O124" s="83">
        <f>IFERROR(IF(OR(O$13="",O$13&gt;$C$4),"",_xll.ECONOMATICA($C$2,$B124,$C$10,O$13,,,IF(Resultados!$C$9="Moeda Original","Original Currency",IF(Resultados!$C$9="Ajustado pela Inflação (IPCA)","Inflation adjusted",IF(Resultados!$C$9="Dólares US$","USD",IF(Resultados!$C$9="Euros","EUR","")))),,,,,{"tc.pers=5"})),"")</f>
        <v>4.1065813472999997</v>
      </c>
      <c r="P124" s="84">
        <f>IFERROR(IF(OR(P$13="",P$13&gt;$C$4),"",_xll.ECONOMATICA($C$2,$B124,$C$10,P$13,,,IF(Resultados!$C$9="Moeda Original","Original Currency",IF(Resultados!$C$9="Ajustado pela Inflação (IPCA)","Inflation adjusted",IF(Resultados!$C$9="Dólares US$","USD",IF(Resultados!$C$9="Euros","EUR","")))),,,,,{"tc.pers=5"})),"")</f>
        <v>4.0176495677000004</v>
      </c>
      <c r="Q124" s="84" t="str">
        <f>IFERROR(IF(OR(Q$13="",Q$13&gt;$C$4),"",_xll.ECONOMATICA($C$2,$B124,$C$10,Q$13,,,IF(Resultados!$C$9="Moeda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24" s="124" t="str">
        <f>IFERROR(IF(OR(R$13="",R$13&gt;$C$4),"",_xll.ECONOMATICA($C$2,$B124,$C$10,R$13,,,IF(Resultados!$C$9="Moeda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24" s="142" t="str">
        <f>IFERROR(IF(OR(S$13="",S$13&gt;$C$4),"",_xll.ECONOMATICA($C$2,$B124,$C$10,S$13,,,IF(Resultados!$C$9="Moeda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24" s="83" t="str">
        <f>IFERROR(IF(OR(T$13="",T$13&gt;$C$4),"",_xll.ECONOMATICA($C$2,$B124,$C$10,T$13,,,IF(Resultados!$C$9="Moeda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24" s="84" t="str">
        <f>IFERROR(IF(OR(U$13="",U$13&gt;$C$4),"",_xll.ECONOMATICA($C$2,$B124,$C$10,U$13,,,IF(Resultados!$C$9="Moeda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24" s="84" t="str">
        <f>IFERROR(IF(OR(V$13="",V$13&gt;$C$4),"",_xll.ECONOMATICA($C$2,$B124,$C$10,V$13,,,IF(Resultados!$C$9="Moeda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24" s="124" t="str">
        <f>IFERROR(IF(OR(W$13="",W$13&gt;$C$4),"",_xll.ECONOMATICA($C$2,$B124,$C$10,W$13,,,IF(Resultados!$C$9="Moeda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24" s="142" t="str">
        <f>IFERROR(IF(OR(X$13="",X$13&gt;$C$4),"",_xll.ECONOMATICA($C$2,$B124,$C$10,X$13,,,IF(Resultados!$C$9="Moeda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24" s="83" t="str">
        <f>IFERROR(IF(OR(Y$13="",Y$13&gt;$C$4),"",_xll.ECONOMATICA($C$2,$B124,$C$10,Y$13,,,IF(Resultados!$C$9="Moeda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24" s="84" t="str">
        <f>IFERROR(IF(OR(Z$13="",Z$13&gt;$C$4),"",_xll.ECONOMATICA($C$2,$B124,$C$10,Z$13,,,IF(Resultados!$C$9="Moeda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24" s="84" t="str">
        <f>IFERROR(IF(OR(AA$13="",AA$13&gt;$C$4),"",_xll.ECONOMATICA($C$2,$B124,$C$10,AA$13,,,IF(Resultados!$C$9="Moeda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24" s="124" t="str">
        <f>IFERROR(IF(OR(AB$13="",AB$13&gt;$C$4),"",_xll.ECONOMATICA($C$2,$B124,$C$10,AB$13,,,IF(Resultados!$C$9="Moeda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24" s="142" t="str">
        <f>IFERROR(IF(OR(AC$13="",AC$13&gt;$C$4),"",_xll.ECONOMATICA($C$2,$B124,$C$10,AC$13,,,IF(Resultados!$C$9="Moeda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24" s="83" t="str">
        <f>IFERROR(IF(OR(AD$13="",AD$13&gt;$C$4),"",_xll.ECONOMATICA($C$2,$B124,$C$10,AD$13,,,IF(Resultados!$C$9="Moeda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24" s="84" t="str">
        <f>IFERROR(IF(OR(AE$13="",AE$13&gt;$C$4),"",_xll.ECONOMATICA($C$2,$B124,$C$10,AE$13,,,IF(Resultados!$C$9="Moeda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24" s="84" t="str">
        <f>IFERROR(IF(OR(AF$13="",AF$13&gt;$C$4),"",_xll.ECONOMATICA($C$2,$B124,$C$10,AF$13,,,IF(Resultados!$C$9="Moeda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24" s="124" t="str">
        <f>IFERROR(IF(OR(AG$13="",AG$13&gt;$C$4),"",_xll.ECONOMATICA($C$2,$B124,$C$10,AG$13,,,IF(Resultados!$C$9="Moeda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24" s="142" t="str">
        <f>IFERROR(IF(OR(AH$13="",AH$13&gt;$C$4),"",_xll.ECONOMATICA($C$2,$B124,$C$10,AH$13,,,IF(Resultados!$C$9="Moeda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24" s="83" t="str">
        <f>IFERROR(IF(OR(AI$13="",AI$13&gt;$C$4),"",_xll.ECONOMATICA($C$2,$B124,$C$10,AI$13,,,IF(Resultados!$C$9="Moeda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24" s="84" t="str">
        <f>IFERROR(IF(OR(AJ$13="",AJ$13&gt;$C$4),"",_xll.ECONOMATICA($C$2,$B124,$C$10,AJ$13,,,IF(Resultados!$C$9="Moeda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24" s="84" t="str">
        <f>IFERROR(IF(OR(AK$13="",AK$13&gt;$C$4),"",_xll.ECONOMATICA($C$2,$B124,$C$10,AK$13,,,IF(Resultados!$C$9="Moeda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24" s="124" t="str">
        <f>IFERROR(IF(OR(AL$13="",AL$13&gt;$C$4),"",_xll.ECONOMATICA($C$2,$B124,$C$10,AL$13,,,IF(Resultados!$C$9="Moeda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24" s="142" t="str">
        <f>IFERROR(IF(OR(AM$13="",AM$13&gt;$C$4),"",_xll.ECONOMATICA($C$2,$B124,$C$10,AM$13,,,IF(Resultados!$C$9="Moeda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24" s="83" t="str">
        <f>IFERROR(IF(OR(AN$13="",AN$13&gt;$C$4),"",_xll.ECONOMATICA($C$2,$B124,$C$10,AN$13,,,IF(Resultados!$C$9="Moeda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24" s="84" t="str">
        <f>IFERROR(IF(OR(AO$13="",AO$13&gt;$C$4),"",_xll.ECONOMATICA($C$2,$B124,$C$10,AO$13,,,IF(Resultados!$C$9="Moeda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24" s="84" t="str">
        <f>IFERROR(IF(OR(AP$13="",AP$13&gt;$C$4),"",_xll.ECONOMATICA($C$2,$B124,$C$10,AP$13,,,IF(Resultados!$C$9="Moeda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24" s="124" t="str">
        <f>IFERROR(IF(OR(AQ$13="",AQ$13&gt;$C$4),"",_xll.ECONOMATICA($C$2,$B124,$C$10,AQ$13,,,IF(Resultados!$C$9="Moeda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24" s="142" t="str">
        <f>IFERROR(IF(OR(AR$13="",AR$13&gt;$C$4),"",_xll.ECONOMATICA($C$2,$B124,$C$10,AR$13,,,IF(Resultados!$C$9="Moeda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24" s="83" t="str">
        <f>IFERROR(IF(OR(AS$13="",AS$13&gt;$C$4),"",_xll.ECONOMATICA($C$2,$B124,$C$10,AS$13,,,IF(Resultados!$C$9="Moeda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24" s="84" t="str">
        <f>IFERROR(IF(OR(AT$13="",AT$13&gt;$C$4),"",_xll.ECONOMATICA($C$2,$B124,$C$10,AT$13,,,IF(Resultados!$C$9="Moeda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24" s="84" t="str">
        <f>IFERROR(IF(OR(AU$13="",AU$13&gt;$C$4),"",_xll.ECONOMATICA($C$2,$B124,$C$10,AU$13,,,IF(Resultados!$C$9="Moeda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24" s="124" t="str">
        <f>IFERROR(IF(OR(AV$13="",AV$13&gt;$C$4),"",_xll.ECONOMATICA($C$2,$B124,$C$10,AV$13,,,IF(Resultados!$C$9="Moeda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24" s="142" t="str">
        <f>IFERROR(IF(OR(AW$13="",AW$13&gt;$C$4),"",_xll.ECONOMATICA($C$2,$B124,$C$10,AW$13,,,IF(Resultados!$C$9="Moeda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24" s="83" t="str">
        <f>IFERROR(IF(OR(AX$13="",AX$13&gt;$C$4),"",_xll.ECONOMATICA($C$2,$B124,$C$10,AX$13,,,IF(Resultados!$C$9="Moeda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24" s="84" t="str">
        <f>IFERROR(IF(OR(AY$13="",AY$13&gt;$C$4),"",_xll.ECONOMATICA($C$2,$B124,$C$10,AY$13,,,IF(Resultados!$C$9="Moeda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24" s="84" t="str">
        <f>IFERROR(IF(OR(AZ$13="",AZ$13&gt;$C$4),"",_xll.ECONOMATICA($C$2,$B124,$C$10,AZ$13,,,IF(Resultados!$C$9="Moeda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24" s="124" t="str">
        <f>IFERROR(IF(OR(BA$13="",BA$13&gt;$C$4),"",_xll.ECONOMATICA($C$2,$B124,$C$10,BA$13,,,IF(Resultados!$C$9="Moeda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24" s="157" t="str">
        <f>IFERROR(IF(OR(BB$13="",BB$13&gt;$C$4),"",_xll.ECONOMATICA($C$2,$B124,$C$10,BB$13,,,IF(Resultados!$C$9="Moeda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24" s="71"/>
    </row>
    <row r="125" spans="2:55" ht="15.6" hidden="1" outlineLevel="1" x14ac:dyDescent="0.3">
      <c r="B125" s="51" t="s">
        <v>161</v>
      </c>
      <c r="C125" s="52" t="s">
        <v>173</v>
      </c>
      <c r="D125" s="53" t="s">
        <v>176</v>
      </c>
      <c r="E125" s="77">
        <f>IFERROR(IF(OR(E$13="",E$13&gt;$C$4),"",_xll.ECONOMATICA($C$2,$B125,$C$10,E$13,,,IF(Resultados!$C$9="Moeda Original","Original Currency",IF(Resultados!$C$9="Ajustado pela Inflação (IPCA)","Inflation adjusted",IF(Resultados!$C$9="Dólares US$","USD",IF(Resultados!$C$9="Euros","EUR","")))),,,,,{"tc.pers=5"})),"")</f>
        <v>8.7806595061999992</v>
      </c>
      <c r="F125" s="78">
        <f>IFERROR(IF(OR(F$13="",F$13&gt;$C$4),"",_xll.ECONOMATICA($C$2,$B125,$C$10,F$13,,,IF(Resultados!$C$9="Moeda Original","Original Currency",IF(Resultados!$C$9="Ajustado pela Inflação (IPCA)","Inflation adjusted",IF(Resultados!$C$9="Dólares US$","USD",IF(Resultados!$C$9="Euros","EUR","")))),,,,,{"tc.pers=5"})),"")</f>
        <v>5.1189307764</v>
      </c>
      <c r="G125" s="78">
        <f>IFERROR(IF(OR(G$13="",G$13&gt;$C$4),"",_xll.ECONOMATICA($C$2,$B125,$C$10,G$13,,,IF(Resultados!$C$9="Moeda Original","Original Currency",IF(Resultados!$C$9="Ajustado pela Inflação (IPCA)","Inflation adjusted",IF(Resultados!$C$9="Dólares US$","USD",IF(Resultados!$C$9="Euros","EUR","")))),,,,,{"tc.pers=5"})),"")</f>
        <v>6.9598968251000004</v>
      </c>
      <c r="H125" s="125">
        <f>IFERROR(IF(OR(H$13="",H$13&gt;$C$4),"",_xll.ECONOMATICA($C$2,$B125,$C$10,H$13,,,IF(Resultados!$C$9="Moeda Original","Original Currency",IF(Resultados!$C$9="Ajustado pela Inflação (IPCA)","Inflation adjusted",IF(Resultados!$C$9="Dólares US$","USD",IF(Resultados!$C$9="Euros","EUR","")))),,,,,{"tc.pers=5"})),"")</f>
        <v>5.9494923466999996</v>
      </c>
      <c r="I125" s="143">
        <f>IFERROR(IF(OR(I$13="",I$13&gt;$C$4),"",_xll.ECONOMATICA($C$2,$B125,$C$10,I$13,,,IF(Resultados!$C$9="Moeda Original","Original Currency",IF(Resultados!$C$9="Ajustado pela Inflação (IPCA)","Inflation adjusted",IF(Resultados!$C$9="Dólares US$","USD",IF(Resultados!$C$9="Euros","EUR","")))),,,,,{"tc.pers=5"})),"")</f>
        <v>5.9494923466999996</v>
      </c>
      <c r="J125" s="77">
        <f>IFERROR(IF(OR(J$13="",J$13&gt;$C$4),"",_xll.ECONOMATICA($C$2,$B125,$C$10,J$13,,,IF(Resultados!$C$9="Moeda Original","Original Currency",IF(Resultados!$C$9="Ajustado pela Inflação (IPCA)","Inflation adjusted",IF(Resultados!$C$9="Dólares US$","USD",IF(Resultados!$C$9="Euros","EUR","")))),,,,,{"tc.pers=5"})),"")</f>
        <v>6.0247088862</v>
      </c>
      <c r="K125" s="78">
        <f>IFERROR(IF(OR(K$13="",K$13&gt;$C$4),"",_xll.ECONOMATICA($C$2,$B125,$C$10,K$13,,,IF(Resultados!$C$9="Moeda Original","Original Currency",IF(Resultados!$C$9="Ajustado pela Inflação (IPCA)","Inflation adjusted",IF(Resultados!$C$9="Dólares US$","USD",IF(Resultados!$C$9="Euros","EUR","")))),,,,,{"tc.pers=5"})),"")</f>
        <v>9.3516694158</v>
      </c>
      <c r="L125" s="78">
        <f>IFERROR(IF(OR(L$13="",L$13&gt;$C$4),"",_xll.ECONOMATICA($C$2,$B125,$C$10,L$13,,,IF(Resultados!$C$9="Moeda Original","Original Currency",IF(Resultados!$C$9="Ajustado pela Inflação (IPCA)","Inflation adjusted",IF(Resultados!$C$9="Dólares US$","USD",IF(Resultados!$C$9="Euros","EUR","")))),,,,,{"tc.pers=5"})),"")</f>
        <v>10.895594696</v>
      </c>
      <c r="M125" s="125">
        <f>IFERROR(IF(OR(M$13="",M$13&gt;$C$4),"",_xll.ECONOMATICA($C$2,$B125,$C$10,M$13,,,IF(Resultados!$C$9="Moeda Original","Original Currency",IF(Resultados!$C$9="Ajustado pela Inflação (IPCA)","Inflation adjusted",IF(Resultados!$C$9="Dólares US$","USD",IF(Resultados!$C$9="Euros","EUR","")))),,,,,{"tc.pers=5"})),"")</f>
        <v>12.098186413000001</v>
      </c>
      <c r="N125" s="143">
        <f>IFERROR(IF(OR(N$13="",N$13&gt;$C$4),"",_xll.ECONOMATICA($C$2,$B125,$C$10,N$13,,,IF(Resultados!$C$9="Moeda Original","Original Currency",IF(Resultados!$C$9="Ajustado pela Inflação (IPCA)","Inflation adjusted",IF(Resultados!$C$9="Dólares US$","USD",IF(Resultados!$C$9="Euros","EUR","")))),,,,,{"tc.pers=5"})),"")</f>
        <v>12.098186413000001</v>
      </c>
      <c r="O125" s="77">
        <f>IFERROR(IF(OR(O$13="",O$13&gt;$C$4),"",_xll.ECONOMATICA($C$2,$B125,$C$10,O$13,,,IF(Resultados!$C$9="Moeda Original","Original Currency",IF(Resultados!$C$9="Ajustado pela Inflação (IPCA)","Inflation adjusted",IF(Resultados!$C$9="Dólares US$","USD",IF(Resultados!$C$9="Euros","EUR","")))),,,,,{"tc.pers=5"})),"")</f>
        <v>13.722525838999999</v>
      </c>
      <c r="P125" s="78">
        <f>IFERROR(IF(OR(P$13="",P$13&gt;$C$4),"",_xll.ECONOMATICA($C$2,$B125,$C$10,P$13,,,IF(Resultados!$C$9="Moeda Original","Original Currency",IF(Resultados!$C$9="Ajustado pela Inflação (IPCA)","Inflation adjusted",IF(Resultados!$C$9="Dólares US$","USD",IF(Resultados!$C$9="Euros","EUR","")))),,,,,{"tc.pers=5"})),"")</f>
        <v>14.933412405</v>
      </c>
      <c r="Q125" s="78" t="str">
        <f>IFERROR(IF(OR(Q$13="",Q$13&gt;$C$4),"",_xll.ECONOMATICA($C$2,$B125,$C$10,Q$13,,,IF(Resultados!$C$9="Moeda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25" s="125" t="str">
        <f>IFERROR(IF(OR(R$13="",R$13&gt;$C$4),"",_xll.ECONOMATICA($C$2,$B125,$C$10,R$13,,,IF(Resultados!$C$9="Moeda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25" s="143" t="str">
        <f>IFERROR(IF(OR(S$13="",S$13&gt;$C$4),"",_xll.ECONOMATICA($C$2,$B125,$C$10,S$13,,,IF(Resultados!$C$9="Moeda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25" s="77" t="str">
        <f>IFERROR(IF(OR(T$13="",T$13&gt;$C$4),"",_xll.ECONOMATICA($C$2,$B125,$C$10,T$13,,,IF(Resultados!$C$9="Moeda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25" s="78" t="str">
        <f>IFERROR(IF(OR(U$13="",U$13&gt;$C$4),"",_xll.ECONOMATICA($C$2,$B125,$C$10,U$13,,,IF(Resultados!$C$9="Moeda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25" s="78" t="str">
        <f>IFERROR(IF(OR(V$13="",V$13&gt;$C$4),"",_xll.ECONOMATICA($C$2,$B125,$C$10,V$13,,,IF(Resultados!$C$9="Moeda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25" s="125" t="str">
        <f>IFERROR(IF(OR(W$13="",W$13&gt;$C$4),"",_xll.ECONOMATICA($C$2,$B125,$C$10,W$13,,,IF(Resultados!$C$9="Moeda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25" s="143" t="str">
        <f>IFERROR(IF(OR(X$13="",X$13&gt;$C$4),"",_xll.ECONOMATICA($C$2,$B125,$C$10,X$13,,,IF(Resultados!$C$9="Moeda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25" s="77" t="str">
        <f>IFERROR(IF(OR(Y$13="",Y$13&gt;$C$4),"",_xll.ECONOMATICA($C$2,$B125,$C$10,Y$13,,,IF(Resultados!$C$9="Moeda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25" s="78" t="str">
        <f>IFERROR(IF(OR(Z$13="",Z$13&gt;$C$4),"",_xll.ECONOMATICA($C$2,$B125,$C$10,Z$13,,,IF(Resultados!$C$9="Moeda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25" s="78" t="str">
        <f>IFERROR(IF(OR(AA$13="",AA$13&gt;$C$4),"",_xll.ECONOMATICA($C$2,$B125,$C$10,AA$13,,,IF(Resultados!$C$9="Moeda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25" s="125" t="str">
        <f>IFERROR(IF(OR(AB$13="",AB$13&gt;$C$4),"",_xll.ECONOMATICA($C$2,$B125,$C$10,AB$13,,,IF(Resultados!$C$9="Moeda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25" s="143" t="str">
        <f>IFERROR(IF(OR(AC$13="",AC$13&gt;$C$4),"",_xll.ECONOMATICA($C$2,$B125,$C$10,AC$13,,,IF(Resultados!$C$9="Moeda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25" s="77" t="str">
        <f>IFERROR(IF(OR(AD$13="",AD$13&gt;$C$4),"",_xll.ECONOMATICA($C$2,$B125,$C$10,AD$13,,,IF(Resultados!$C$9="Moeda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25" s="78" t="str">
        <f>IFERROR(IF(OR(AE$13="",AE$13&gt;$C$4),"",_xll.ECONOMATICA($C$2,$B125,$C$10,AE$13,,,IF(Resultados!$C$9="Moeda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25" s="78" t="str">
        <f>IFERROR(IF(OR(AF$13="",AF$13&gt;$C$4),"",_xll.ECONOMATICA($C$2,$B125,$C$10,AF$13,,,IF(Resultados!$C$9="Moeda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25" s="125" t="str">
        <f>IFERROR(IF(OR(AG$13="",AG$13&gt;$C$4),"",_xll.ECONOMATICA($C$2,$B125,$C$10,AG$13,,,IF(Resultados!$C$9="Moeda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25" s="143" t="str">
        <f>IFERROR(IF(OR(AH$13="",AH$13&gt;$C$4),"",_xll.ECONOMATICA($C$2,$B125,$C$10,AH$13,,,IF(Resultados!$C$9="Moeda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25" s="77" t="str">
        <f>IFERROR(IF(OR(AI$13="",AI$13&gt;$C$4),"",_xll.ECONOMATICA($C$2,$B125,$C$10,AI$13,,,IF(Resultados!$C$9="Moeda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25" s="78" t="str">
        <f>IFERROR(IF(OR(AJ$13="",AJ$13&gt;$C$4),"",_xll.ECONOMATICA($C$2,$B125,$C$10,AJ$13,,,IF(Resultados!$C$9="Moeda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25" s="78" t="str">
        <f>IFERROR(IF(OR(AK$13="",AK$13&gt;$C$4),"",_xll.ECONOMATICA($C$2,$B125,$C$10,AK$13,,,IF(Resultados!$C$9="Moeda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25" s="125" t="str">
        <f>IFERROR(IF(OR(AL$13="",AL$13&gt;$C$4),"",_xll.ECONOMATICA($C$2,$B125,$C$10,AL$13,,,IF(Resultados!$C$9="Moeda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25" s="143" t="str">
        <f>IFERROR(IF(OR(AM$13="",AM$13&gt;$C$4),"",_xll.ECONOMATICA($C$2,$B125,$C$10,AM$13,,,IF(Resultados!$C$9="Moeda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25" s="77" t="str">
        <f>IFERROR(IF(OR(AN$13="",AN$13&gt;$C$4),"",_xll.ECONOMATICA($C$2,$B125,$C$10,AN$13,,,IF(Resultados!$C$9="Moeda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25" s="78" t="str">
        <f>IFERROR(IF(OR(AO$13="",AO$13&gt;$C$4),"",_xll.ECONOMATICA($C$2,$B125,$C$10,AO$13,,,IF(Resultados!$C$9="Moeda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25" s="78" t="str">
        <f>IFERROR(IF(OR(AP$13="",AP$13&gt;$C$4),"",_xll.ECONOMATICA($C$2,$B125,$C$10,AP$13,,,IF(Resultados!$C$9="Moeda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25" s="125" t="str">
        <f>IFERROR(IF(OR(AQ$13="",AQ$13&gt;$C$4),"",_xll.ECONOMATICA($C$2,$B125,$C$10,AQ$13,,,IF(Resultados!$C$9="Moeda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25" s="143" t="str">
        <f>IFERROR(IF(OR(AR$13="",AR$13&gt;$C$4),"",_xll.ECONOMATICA($C$2,$B125,$C$10,AR$13,,,IF(Resultados!$C$9="Moeda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25" s="77" t="str">
        <f>IFERROR(IF(OR(AS$13="",AS$13&gt;$C$4),"",_xll.ECONOMATICA($C$2,$B125,$C$10,AS$13,,,IF(Resultados!$C$9="Moeda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25" s="78" t="str">
        <f>IFERROR(IF(OR(AT$13="",AT$13&gt;$C$4),"",_xll.ECONOMATICA($C$2,$B125,$C$10,AT$13,,,IF(Resultados!$C$9="Moeda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25" s="78" t="str">
        <f>IFERROR(IF(OR(AU$13="",AU$13&gt;$C$4),"",_xll.ECONOMATICA($C$2,$B125,$C$10,AU$13,,,IF(Resultados!$C$9="Moeda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25" s="125" t="str">
        <f>IFERROR(IF(OR(AV$13="",AV$13&gt;$C$4),"",_xll.ECONOMATICA($C$2,$B125,$C$10,AV$13,,,IF(Resultados!$C$9="Moeda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25" s="143" t="str">
        <f>IFERROR(IF(OR(AW$13="",AW$13&gt;$C$4),"",_xll.ECONOMATICA($C$2,$B125,$C$10,AW$13,,,IF(Resultados!$C$9="Moeda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25" s="77" t="str">
        <f>IFERROR(IF(OR(AX$13="",AX$13&gt;$C$4),"",_xll.ECONOMATICA($C$2,$B125,$C$10,AX$13,,,IF(Resultados!$C$9="Moeda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25" s="78" t="str">
        <f>IFERROR(IF(OR(AY$13="",AY$13&gt;$C$4),"",_xll.ECONOMATICA($C$2,$B125,$C$10,AY$13,,,IF(Resultados!$C$9="Moeda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25" s="78" t="str">
        <f>IFERROR(IF(OR(AZ$13="",AZ$13&gt;$C$4),"",_xll.ECONOMATICA($C$2,$B125,$C$10,AZ$13,,,IF(Resultados!$C$9="Moeda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25" s="125" t="str">
        <f>IFERROR(IF(OR(BA$13="",BA$13&gt;$C$4),"",_xll.ECONOMATICA($C$2,$B125,$C$10,BA$13,,,IF(Resultados!$C$9="Moeda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25" s="158" t="str">
        <f>IFERROR(IF(OR(BB$13="",BB$13&gt;$C$4),"",_xll.ECONOMATICA($C$2,$B125,$C$10,BB$13,,,IF(Resultados!$C$9="Moeda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25" s="71"/>
    </row>
    <row r="126" spans="2:55" ht="15.6" hidden="1" outlineLevel="1" x14ac:dyDescent="0.3">
      <c r="B126" s="59" t="s">
        <v>162</v>
      </c>
      <c r="C126" s="60" t="s">
        <v>162</v>
      </c>
      <c r="D126" s="61" t="s">
        <v>176</v>
      </c>
      <c r="E126" s="83">
        <f>IFERROR(IF(OR(E$13="",E$13&gt;$C$4),"",_xll.ECONOMATICA($C$2,$B126,$C$10,E$13,,,IF(Resultados!$C$9="Moeda Original","Original Currency",IF(Resultados!$C$9="Ajustado pela Inflação (IPCA)","Inflation adjusted",IF(Resultados!$C$9="Dólares US$","USD",IF(Resultados!$C$9="Euros","EUR","")))),,,,,{"tc.pers=5"})),"")</f>
        <v>5.3209498814999998</v>
      </c>
      <c r="F126" s="84">
        <f>IFERROR(IF(OR(F$13="",F$13&gt;$C$4),"",_xll.ECONOMATICA($C$2,$B126,$C$10,F$13,,,IF(Resultados!$C$9="Moeda Original","Original Currency",IF(Resultados!$C$9="Ajustado pela Inflação (IPCA)","Inflation adjusted",IF(Resultados!$C$9="Dólares US$","USD",IF(Resultados!$C$9="Euros","EUR","")))),,,,,{"tc.pers=5"})),"")</f>
        <v>3.2118887527000002</v>
      </c>
      <c r="G126" s="84">
        <f>IFERROR(IF(OR(G$13="",G$13&gt;$C$4),"",_xll.ECONOMATICA($C$2,$B126,$C$10,G$13,,,IF(Resultados!$C$9="Moeda Original","Original Currency",IF(Resultados!$C$9="Ajustado pela Inflação (IPCA)","Inflation adjusted",IF(Resultados!$C$9="Dólares US$","USD",IF(Resultados!$C$9="Euros","EUR","")))),,,,,{"tc.pers=5"})),"")</f>
        <v>4.2364688308999998</v>
      </c>
      <c r="H126" s="124">
        <f>IFERROR(IF(OR(H$13="",H$13&gt;$C$4),"",_xll.ECONOMATICA($C$2,$B126,$C$10,H$13,,,IF(Resultados!$C$9="Moeda Original","Original Currency",IF(Resultados!$C$9="Ajustado pela Inflação (IPCA)","Inflation adjusted",IF(Resultados!$C$9="Dólares US$","USD",IF(Resultados!$C$9="Euros","EUR","")))),,,,,{"tc.pers=5"})),"")</f>
        <v>4.2458207903999998</v>
      </c>
      <c r="I126" s="142">
        <f>IFERROR(IF(OR(I$13="",I$13&gt;$C$4),"",_xll.ECONOMATICA($C$2,$B126,$C$10,I$13,,,IF(Resultados!$C$9="Moeda Original","Original Currency",IF(Resultados!$C$9="Ajustado pela Inflação (IPCA)","Inflation adjusted",IF(Resultados!$C$9="Dólares US$","USD",IF(Resultados!$C$9="Euros","EUR","")))),,,,,{"tc.pers=5"})),"")</f>
        <v>4.2458207903999998</v>
      </c>
      <c r="J126" s="83">
        <f>IFERROR(IF(OR(J$13="",J$13&gt;$C$4),"",_xll.ECONOMATICA($C$2,$B126,$C$10,J$13,,,IF(Resultados!$C$9="Moeda Original","Original Currency",IF(Resultados!$C$9="Ajustado pela Inflação (IPCA)","Inflation adjusted",IF(Resultados!$C$9="Dólares US$","USD",IF(Resultados!$C$9="Euros","EUR","")))),,,,,{"tc.pers=5"})),"")</f>
        <v>4.0577652729000002</v>
      </c>
      <c r="K126" s="84">
        <f>IFERROR(IF(OR(K$13="",K$13&gt;$C$4),"",_xll.ECONOMATICA($C$2,$B126,$C$10,K$13,,,IF(Resultados!$C$9="Moeda Original","Original Currency",IF(Resultados!$C$9="Ajustado pela Inflação (IPCA)","Inflation adjusted",IF(Resultados!$C$9="Dólares US$","USD",IF(Resultados!$C$9="Euros","EUR","")))),,,,,{"tc.pers=5"})),"")</f>
        <v>6.6352344105999999</v>
      </c>
      <c r="L126" s="84">
        <f>IFERROR(IF(OR(L$13="",L$13&gt;$C$4),"",_xll.ECONOMATICA($C$2,$B126,$C$10,L$13,,,IF(Resultados!$C$9="Moeda Original","Original Currency",IF(Resultados!$C$9="Ajustado pela Inflação (IPCA)","Inflation adjusted",IF(Resultados!$C$9="Dólares US$","USD",IF(Resultados!$C$9="Euros","EUR","")))),,,,,{"tc.pers=5"})),"")</f>
        <v>7.0051675488000003</v>
      </c>
      <c r="M126" s="124">
        <f>IFERROR(IF(OR(M$13="",M$13&gt;$C$4),"",_xll.ECONOMATICA($C$2,$B126,$C$10,M$13,,,IF(Resultados!$C$9="Moeda Original","Original Currency",IF(Resultados!$C$9="Ajustado pela Inflação (IPCA)","Inflation adjusted",IF(Resultados!$C$9="Dólares US$","USD",IF(Resultados!$C$9="Euros","EUR","")))),,,,,{"tc.pers=5"})),"")</f>
        <v>8.4130161243000003</v>
      </c>
      <c r="N126" s="142">
        <f>IFERROR(IF(OR(N$13="",N$13&gt;$C$4),"",_xll.ECONOMATICA($C$2,$B126,$C$10,N$13,,,IF(Resultados!$C$9="Moeda Original","Original Currency",IF(Resultados!$C$9="Ajustado pela Inflação (IPCA)","Inflation adjusted",IF(Resultados!$C$9="Dólares US$","USD",IF(Resultados!$C$9="Euros","EUR","")))),,,,,{"tc.pers=5"})),"")</f>
        <v>8.4130161243000003</v>
      </c>
      <c r="O126" s="83">
        <f>IFERROR(IF(OR(O$13="",O$13&gt;$C$4),"",_xll.ECONOMATICA($C$2,$B126,$C$10,O$13,,,IF(Resultados!$C$9="Moeda Original","Original Currency",IF(Resultados!$C$9="Ajustado pela Inflação (IPCA)","Inflation adjusted",IF(Resultados!$C$9="Dólares US$","USD",IF(Resultados!$C$9="Euros","EUR","")))),,,,,{"tc.pers=5"})),"")</f>
        <v>7.9675461521999997</v>
      </c>
      <c r="P126" s="84">
        <f>IFERROR(IF(OR(P$13="",P$13&gt;$C$4),"",_xll.ECONOMATICA($C$2,$B126,$C$10,P$13,,,IF(Resultados!$C$9="Moeda Original","Original Currency",IF(Resultados!$C$9="Ajustado pela Inflação (IPCA)","Inflation adjusted",IF(Resultados!$C$9="Dólares US$","USD",IF(Resultados!$C$9="Euros","EUR","")))),,,,,{"tc.pers=5"})),"")</f>
        <v>9.8426939893000007</v>
      </c>
      <c r="Q126" s="84" t="str">
        <f>IFERROR(IF(OR(Q$13="",Q$13&gt;$C$4),"",_xll.ECONOMATICA($C$2,$B126,$C$10,Q$13,,,IF(Resultados!$C$9="Moeda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26" s="124" t="str">
        <f>IFERROR(IF(OR(R$13="",R$13&gt;$C$4),"",_xll.ECONOMATICA($C$2,$B126,$C$10,R$13,,,IF(Resultados!$C$9="Moeda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26" s="142" t="str">
        <f>IFERROR(IF(OR(S$13="",S$13&gt;$C$4),"",_xll.ECONOMATICA($C$2,$B126,$C$10,S$13,,,IF(Resultados!$C$9="Moeda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26" s="83" t="str">
        <f>IFERROR(IF(OR(T$13="",T$13&gt;$C$4),"",_xll.ECONOMATICA($C$2,$B126,$C$10,T$13,,,IF(Resultados!$C$9="Moeda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26" s="84" t="str">
        <f>IFERROR(IF(OR(U$13="",U$13&gt;$C$4),"",_xll.ECONOMATICA($C$2,$B126,$C$10,U$13,,,IF(Resultados!$C$9="Moeda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26" s="84" t="str">
        <f>IFERROR(IF(OR(V$13="",V$13&gt;$C$4),"",_xll.ECONOMATICA($C$2,$B126,$C$10,V$13,,,IF(Resultados!$C$9="Moeda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26" s="124" t="str">
        <f>IFERROR(IF(OR(W$13="",W$13&gt;$C$4),"",_xll.ECONOMATICA($C$2,$B126,$C$10,W$13,,,IF(Resultados!$C$9="Moeda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26" s="142" t="str">
        <f>IFERROR(IF(OR(X$13="",X$13&gt;$C$4),"",_xll.ECONOMATICA($C$2,$B126,$C$10,X$13,,,IF(Resultados!$C$9="Moeda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26" s="83" t="str">
        <f>IFERROR(IF(OR(Y$13="",Y$13&gt;$C$4),"",_xll.ECONOMATICA($C$2,$B126,$C$10,Y$13,,,IF(Resultados!$C$9="Moeda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26" s="84" t="str">
        <f>IFERROR(IF(OR(Z$13="",Z$13&gt;$C$4),"",_xll.ECONOMATICA($C$2,$B126,$C$10,Z$13,,,IF(Resultados!$C$9="Moeda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26" s="84" t="str">
        <f>IFERROR(IF(OR(AA$13="",AA$13&gt;$C$4),"",_xll.ECONOMATICA($C$2,$B126,$C$10,AA$13,,,IF(Resultados!$C$9="Moeda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26" s="124" t="str">
        <f>IFERROR(IF(OR(AB$13="",AB$13&gt;$C$4),"",_xll.ECONOMATICA($C$2,$B126,$C$10,AB$13,,,IF(Resultados!$C$9="Moeda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26" s="142" t="str">
        <f>IFERROR(IF(OR(AC$13="",AC$13&gt;$C$4),"",_xll.ECONOMATICA($C$2,$B126,$C$10,AC$13,,,IF(Resultados!$C$9="Moeda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26" s="83" t="str">
        <f>IFERROR(IF(OR(AD$13="",AD$13&gt;$C$4),"",_xll.ECONOMATICA($C$2,$B126,$C$10,AD$13,,,IF(Resultados!$C$9="Moeda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26" s="84" t="str">
        <f>IFERROR(IF(OR(AE$13="",AE$13&gt;$C$4),"",_xll.ECONOMATICA($C$2,$B126,$C$10,AE$13,,,IF(Resultados!$C$9="Moeda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26" s="84" t="str">
        <f>IFERROR(IF(OR(AF$13="",AF$13&gt;$C$4),"",_xll.ECONOMATICA($C$2,$B126,$C$10,AF$13,,,IF(Resultados!$C$9="Moeda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26" s="124" t="str">
        <f>IFERROR(IF(OR(AG$13="",AG$13&gt;$C$4),"",_xll.ECONOMATICA($C$2,$B126,$C$10,AG$13,,,IF(Resultados!$C$9="Moeda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26" s="142" t="str">
        <f>IFERROR(IF(OR(AH$13="",AH$13&gt;$C$4),"",_xll.ECONOMATICA($C$2,$B126,$C$10,AH$13,,,IF(Resultados!$C$9="Moeda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26" s="83" t="str">
        <f>IFERROR(IF(OR(AI$13="",AI$13&gt;$C$4),"",_xll.ECONOMATICA($C$2,$B126,$C$10,AI$13,,,IF(Resultados!$C$9="Moeda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26" s="84" t="str">
        <f>IFERROR(IF(OR(AJ$13="",AJ$13&gt;$C$4),"",_xll.ECONOMATICA($C$2,$B126,$C$10,AJ$13,,,IF(Resultados!$C$9="Moeda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26" s="84" t="str">
        <f>IFERROR(IF(OR(AK$13="",AK$13&gt;$C$4),"",_xll.ECONOMATICA($C$2,$B126,$C$10,AK$13,,,IF(Resultados!$C$9="Moeda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26" s="124" t="str">
        <f>IFERROR(IF(OR(AL$13="",AL$13&gt;$C$4),"",_xll.ECONOMATICA($C$2,$B126,$C$10,AL$13,,,IF(Resultados!$C$9="Moeda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26" s="142" t="str">
        <f>IFERROR(IF(OR(AM$13="",AM$13&gt;$C$4),"",_xll.ECONOMATICA($C$2,$B126,$C$10,AM$13,,,IF(Resultados!$C$9="Moeda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26" s="83" t="str">
        <f>IFERROR(IF(OR(AN$13="",AN$13&gt;$C$4),"",_xll.ECONOMATICA($C$2,$B126,$C$10,AN$13,,,IF(Resultados!$C$9="Moeda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26" s="84" t="str">
        <f>IFERROR(IF(OR(AO$13="",AO$13&gt;$C$4),"",_xll.ECONOMATICA($C$2,$B126,$C$10,AO$13,,,IF(Resultados!$C$9="Moeda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26" s="84" t="str">
        <f>IFERROR(IF(OR(AP$13="",AP$13&gt;$C$4),"",_xll.ECONOMATICA($C$2,$B126,$C$10,AP$13,,,IF(Resultados!$C$9="Moeda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26" s="124" t="str">
        <f>IFERROR(IF(OR(AQ$13="",AQ$13&gt;$C$4),"",_xll.ECONOMATICA($C$2,$B126,$C$10,AQ$13,,,IF(Resultados!$C$9="Moeda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26" s="142" t="str">
        <f>IFERROR(IF(OR(AR$13="",AR$13&gt;$C$4),"",_xll.ECONOMATICA($C$2,$B126,$C$10,AR$13,,,IF(Resultados!$C$9="Moeda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26" s="83" t="str">
        <f>IFERROR(IF(OR(AS$13="",AS$13&gt;$C$4),"",_xll.ECONOMATICA($C$2,$B126,$C$10,AS$13,,,IF(Resultados!$C$9="Moeda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26" s="84" t="str">
        <f>IFERROR(IF(OR(AT$13="",AT$13&gt;$C$4),"",_xll.ECONOMATICA($C$2,$B126,$C$10,AT$13,,,IF(Resultados!$C$9="Moeda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26" s="84" t="str">
        <f>IFERROR(IF(OR(AU$13="",AU$13&gt;$C$4),"",_xll.ECONOMATICA($C$2,$B126,$C$10,AU$13,,,IF(Resultados!$C$9="Moeda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26" s="124" t="str">
        <f>IFERROR(IF(OR(AV$13="",AV$13&gt;$C$4),"",_xll.ECONOMATICA($C$2,$B126,$C$10,AV$13,,,IF(Resultados!$C$9="Moeda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26" s="142" t="str">
        <f>IFERROR(IF(OR(AW$13="",AW$13&gt;$C$4),"",_xll.ECONOMATICA($C$2,$B126,$C$10,AW$13,,,IF(Resultados!$C$9="Moeda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26" s="83" t="str">
        <f>IFERROR(IF(OR(AX$13="",AX$13&gt;$C$4),"",_xll.ECONOMATICA($C$2,$B126,$C$10,AX$13,,,IF(Resultados!$C$9="Moeda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26" s="84" t="str">
        <f>IFERROR(IF(OR(AY$13="",AY$13&gt;$C$4),"",_xll.ECONOMATICA($C$2,$B126,$C$10,AY$13,,,IF(Resultados!$C$9="Moeda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26" s="84" t="str">
        <f>IFERROR(IF(OR(AZ$13="",AZ$13&gt;$C$4),"",_xll.ECONOMATICA($C$2,$B126,$C$10,AZ$13,,,IF(Resultados!$C$9="Moeda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26" s="124" t="str">
        <f>IFERROR(IF(OR(BA$13="",BA$13&gt;$C$4),"",_xll.ECONOMATICA($C$2,$B126,$C$10,BA$13,,,IF(Resultados!$C$9="Moeda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26" s="157" t="str">
        <f>IFERROR(IF(OR(BB$13="",BB$13&gt;$C$4),"",_xll.ECONOMATICA($C$2,$B126,$C$10,BB$13,,,IF(Resultados!$C$9="Moeda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26" s="71"/>
    </row>
    <row r="127" spans="2:55" ht="15.6" hidden="1" outlineLevel="1" x14ac:dyDescent="0.3">
      <c r="B127" s="51" t="s">
        <v>163</v>
      </c>
      <c r="C127" s="52" t="s">
        <v>174</v>
      </c>
      <c r="D127" s="53" t="s">
        <v>176</v>
      </c>
      <c r="E127" s="77">
        <f>IFERROR(IF(OR(E$13="",E$13&gt;$C$4),"",_xll.ECONOMATICA($C$2,$B127,$C$10,E$13,,,IF(Resultados!$C$9="Moeda Original","Original Currency",IF(Resultados!$C$9="Ajustado pela Inflação (IPCA)","Inflation adjusted",IF(Resultados!$C$9="Dólares US$","USD",IF(Resultados!$C$9="Euros","EUR","")))),,,,,{"tc.pers=5"})),"")</f>
        <v>7.8335543809999999</v>
      </c>
      <c r="F127" s="78">
        <f>IFERROR(IF(OR(F$13="",F$13&gt;$C$4),"",_xll.ECONOMATICA($C$2,$B127,$C$10,F$13,,,IF(Resultados!$C$9="Moeda Original","Original Currency",IF(Resultados!$C$9="Ajustado pela Inflação (IPCA)","Inflation adjusted",IF(Resultados!$C$9="Dólares US$","USD",IF(Resultados!$C$9="Euros","EUR","")))),,,,,{"tc.pers=5"})),"")</f>
        <v>4.9936063221999998</v>
      </c>
      <c r="G127" s="78">
        <f>IFERROR(IF(OR(G$13="",G$13&gt;$C$4),"",_xll.ECONOMATICA($C$2,$B127,$C$10,G$13,,,IF(Resultados!$C$9="Moeda Original","Original Currency",IF(Resultados!$C$9="Ajustado pela Inflação (IPCA)","Inflation adjusted",IF(Resultados!$C$9="Dólares US$","USD",IF(Resultados!$C$9="Euros","EUR","")))),,,,,{"tc.pers=5"})),"")</f>
        <v>7.3178542478999997</v>
      </c>
      <c r="H127" s="125">
        <f>IFERROR(IF(OR(H$13="",H$13&gt;$C$4),"",_xll.ECONOMATICA($C$2,$B127,$C$10,H$13,,,IF(Resultados!$C$9="Moeda Original","Original Currency",IF(Resultados!$C$9="Ajustado pela Inflação (IPCA)","Inflation adjusted",IF(Resultados!$C$9="Dólares US$","USD",IF(Resultados!$C$9="Euros","EUR","")))),,,,,{"tc.pers=5"})),"")</f>
        <v>7.6023572469999996</v>
      </c>
      <c r="I127" s="143">
        <f>IFERROR(IF(OR(I$13="",I$13&gt;$C$4),"",_xll.ECONOMATICA($C$2,$B127,$C$10,I$13,,,IF(Resultados!$C$9="Moeda Original","Original Currency",IF(Resultados!$C$9="Ajustado pela Inflação (IPCA)","Inflation adjusted",IF(Resultados!$C$9="Dólares US$","USD",IF(Resultados!$C$9="Euros","EUR","")))),,,,,{"tc.pers=5"})),"")</f>
        <v>7.6023572469999996</v>
      </c>
      <c r="J127" s="77">
        <f>IFERROR(IF(OR(J$13="",J$13&gt;$C$4),"",_xll.ECONOMATICA($C$2,$B127,$C$10,J$13,,,IF(Resultados!$C$9="Moeda Original","Original Currency",IF(Resultados!$C$9="Ajustado pela Inflação (IPCA)","Inflation adjusted",IF(Resultados!$C$9="Dólares US$","USD",IF(Resultados!$C$9="Euros","EUR","")))),,,,,{"tc.pers=5"})),"")</f>
        <v>7.0832535581</v>
      </c>
      <c r="K127" s="78">
        <f>IFERROR(IF(OR(K$13="",K$13&gt;$C$4),"",_xll.ECONOMATICA($C$2,$B127,$C$10,K$13,,,IF(Resultados!$C$9="Moeda Original","Original Currency",IF(Resultados!$C$9="Ajustado pela Inflação (IPCA)","Inflation adjusted",IF(Resultados!$C$9="Dólares US$","USD",IF(Resultados!$C$9="Euros","EUR","")))),,,,,{"tc.pers=5"})),"")</f>
        <v>10.882332165999999</v>
      </c>
      <c r="L127" s="78">
        <f>IFERROR(IF(OR(L$13="",L$13&gt;$C$4),"",_xll.ECONOMATICA($C$2,$B127,$C$10,L$13,,,IF(Resultados!$C$9="Moeda Original","Original Currency",IF(Resultados!$C$9="Ajustado pela Inflação (IPCA)","Inflation adjusted",IF(Resultados!$C$9="Dólares US$","USD",IF(Resultados!$C$9="Euros","EUR","")))),,,,,{"tc.pers=5"})),"")</f>
        <v>11.082463512</v>
      </c>
      <c r="M127" s="125">
        <f>IFERROR(IF(OR(M$13="",M$13&gt;$C$4),"",_xll.ECONOMATICA($C$2,$B127,$C$10,M$13,,,IF(Resultados!$C$9="Moeda Original","Original Currency",IF(Resultados!$C$9="Ajustado pela Inflação (IPCA)","Inflation adjusted",IF(Resultados!$C$9="Dólares US$","USD",IF(Resultados!$C$9="Euros","EUR","")))),,,,,{"tc.pers=5"})),"")</f>
        <v>12.576822965</v>
      </c>
      <c r="N127" s="143">
        <f>IFERROR(IF(OR(N$13="",N$13&gt;$C$4),"",_xll.ECONOMATICA($C$2,$B127,$C$10,N$13,,,IF(Resultados!$C$9="Moeda Original","Original Currency",IF(Resultados!$C$9="Ajustado pela Inflação (IPCA)","Inflation adjusted",IF(Resultados!$C$9="Dólares US$","USD",IF(Resultados!$C$9="Euros","EUR","")))),,,,,{"tc.pers=5"})),"")</f>
        <v>12.576822965</v>
      </c>
      <c r="O127" s="77">
        <f>IFERROR(IF(OR(O$13="",O$13&gt;$C$4),"",_xll.ECONOMATICA($C$2,$B127,$C$10,O$13,,,IF(Resultados!$C$9="Moeda Original","Original Currency",IF(Resultados!$C$9="Ajustado pela Inflação (IPCA)","Inflation adjusted",IF(Resultados!$C$9="Dólares US$","USD",IF(Resultados!$C$9="Euros","EUR","")))),,,,,{"tc.pers=5"})),"")</f>
        <v>11.843722123999999</v>
      </c>
      <c r="P127" s="78">
        <f>IFERROR(IF(OR(P$13="",P$13&gt;$C$4),"",_xll.ECONOMATICA($C$2,$B127,$C$10,P$13,,,IF(Resultados!$C$9="Moeda Original","Original Currency",IF(Resultados!$C$9="Ajustado pela Inflação (IPCA)","Inflation adjusted",IF(Resultados!$C$9="Dólares US$","USD",IF(Resultados!$C$9="Euros","EUR","")))),,,,,{"tc.pers=5"})),"")</f>
        <v>15.512056762</v>
      </c>
      <c r="Q127" s="78" t="str">
        <f>IFERROR(IF(OR(Q$13="",Q$13&gt;$C$4),"",_xll.ECONOMATICA($C$2,$B127,$C$10,Q$13,,,IF(Resultados!$C$9="Moeda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27" s="125" t="str">
        <f>IFERROR(IF(OR(R$13="",R$13&gt;$C$4),"",_xll.ECONOMATICA($C$2,$B127,$C$10,R$13,,,IF(Resultados!$C$9="Moeda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27" s="143" t="str">
        <f>IFERROR(IF(OR(S$13="",S$13&gt;$C$4),"",_xll.ECONOMATICA($C$2,$B127,$C$10,S$13,,,IF(Resultados!$C$9="Moeda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27" s="77" t="str">
        <f>IFERROR(IF(OR(T$13="",T$13&gt;$C$4),"",_xll.ECONOMATICA($C$2,$B127,$C$10,T$13,,,IF(Resultados!$C$9="Moeda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27" s="78" t="str">
        <f>IFERROR(IF(OR(U$13="",U$13&gt;$C$4),"",_xll.ECONOMATICA($C$2,$B127,$C$10,U$13,,,IF(Resultados!$C$9="Moeda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27" s="78" t="str">
        <f>IFERROR(IF(OR(V$13="",V$13&gt;$C$4),"",_xll.ECONOMATICA($C$2,$B127,$C$10,V$13,,,IF(Resultados!$C$9="Moeda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27" s="125" t="str">
        <f>IFERROR(IF(OR(W$13="",W$13&gt;$C$4),"",_xll.ECONOMATICA($C$2,$B127,$C$10,W$13,,,IF(Resultados!$C$9="Moeda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27" s="143" t="str">
        <f>IFERROR(IF(OR(X$13="",X$13&gt;$C$4),"",_xll.ECONOMATICA($C$2,$B127,$C$10,X$13,,,IF(Resultados!$C$9="Moeda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27" s="77" t="str">
        <f>IFERROR(IF(OR(Y$13="",Y$13&gt;$C$4),"",_xll.ECONOMATICA($C$2,$B127,$C$10,Y$13,,,IF(Resultados!$C$9="Moeda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27" s="78" t="str">
        <f>IFERROR(IF(OR(Z$13="",Z$13&gt;$C$4),"",_xll.ECONOMATICA($C$2,$B127,$C$10,Z$13,,,IF(Resultados!$C$9="Moeda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27" s="78" t="str">
        <f>IFERROR(IF(OR(AA$13="",AA$13&gt;$C$4),"",_xll.ECONOMATICA($C$2,$B127,$C$10,AA$13,,,IF(Resultados!$C$9="Moeda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27" s="125" t="str">
        <f>IFERROR(IF(OR(AB$13="",AB$13&gt;$C$4),"",_xll.ECONOMATICA($C$2,$B127,$C$10,AB$13,,,IF(Resultados!$C$9="Moeda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27" s="143" t="str">
        <f>IFERROR(IF(OR(AC$13="",AC$13&gt;$C$4),"",_xll.ECONOMATICA($C$2,$B127,$C$10,AC$13,,,IF(Resultados!$C$9="Moeda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27" s="77" t="str">
        <f>IFERROR(IF(OR(AD$13="",AD$13&gt;$C$4),"",_xll.ECONOMATICA($C$2,$B127,$C$10,AD$13,,,IF(Resultados!$C$9="Moeda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27" s="78" t="str">
        <f>IFERROR(IF(OR(AE$13="",AE$13&gt;$C$4),"",_xll.ECONOMATICA($C$2,$B127,$C$10,AE$13,,,IF(Resultados!$C$9="Moeda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27" s="78" t="str">
        <f>IFERROR(IF(OR(AF$13="",AF$13&gt;$C$4),"",_xll.ECONOMATICA($C$2,$B127,$C$10,AF$13,,,IF(Resultados!$C$9="Moeda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27" s="125" t="str">
        <f>IFERROR(IF(OR(AG$13="",AG$13&gt;$C$4),"",_xll.ECONOMATICA($C$2,$B127,$C$10,AG$13,,,IF(Resultados!$C$9="Moeda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27" s="143" t="str">
        <f>IFERROR(IF(OR(AH$13="",AH$13&gt;$C$4),"",_xll.ECONOMATICA($C$2,$B127,$C$10,AH$13,,,IF(Resultados!$C$9="Moeda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27" s="77" t="str">
        <f>IFERROR(IF(OR(AI$13="",AI$13&gt;$C$4),"",_xll.ECONOMATICA($C$2,$B127,$C$10,AI$13,,,IF(Resultados!$C$9="Moeda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27" s="78" t="str">
        <f>IFERROR(IF(OR(AJ$13="",AJ$13&gt;$C$4),"",_xll.ECONOMATICA($C$2,$B127,$C$10,AJ$13,,,IF(Resultados!$C$9="Moeda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27" s="78" t="str">
        <f>IFERROR(IF(OR(AK$13="",AK$13&gt;$C$4),"",_xll.ECONOMATICA($C$2,$B127,$C$10,AK$13,,,IF(Resultados!$C$9="Moeda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27" s="125" t="str">
        <f>IFERROR(IF(OR(AL$13="",AL$13&gt;$C$4),"",_xll.ECONOMATICA($C$2,$B127,$C$10,AL$13,,,IF(Resultados!$C$9="Moeda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27" s="143" t="str">
        <f>IFERROR(IF(OR(AM$13="",AM$13&gt;$C$4),"",_xll.ECONOMATICA($C$2,$B127,$C$10,AM$13,,,IF(Resultados!$C$9="Moeda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27" s="77" t="str">
        <f>IFERROR(IF(OR(AN$13="",AN$13&gt;$C$4),"",_xll.ECONOMATICA($C$2,$B127,$C$10,AN$13,,,IF(Resultados!$C$9="Moeda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27" s="78" t="str">
        <f>IFERROR(IF(OR(AO$13="",AO$13&gt;$C$4),"",_xll.ECONOMATICA($C$2,$B127,$C$10,AO$13,,,IF(Resultados!$C$9="Moeda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27" s="78" t="str">
        <f>IFERROR(IF(OR(AP$13="",AP$13&gt;$C$4),"",_xll.ECONOMATICA($C$2,$B127,$C$10,AP$13,,,IF(Resultados!$C$9="Moeda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27" s="125" t="str">
        <f>IFERROR(IF(OR(AQ$13="",AQ$13&gt;$C$4),"",_xll.ECONOMATICA($C$2,$B127,$C$10,AQ$13,,,IF(Resultados!$C$9="Moeda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27" s="143" t="str">
        <f>IFERROR(IF(OR(AR$13="",AR$13&gt;$C$4),"",_xll.ECONOMATICA($C$2,$B127,$C$10,AR$13,,,IF(Resultados!$C$9="Moeda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27" s="77" t="str">
        <f>IFERROR(IF(OR(AS$13="",AS$13&gt;$C$4),"",_xll.ECONOMATICA($C$2,$B127,$C$10,AS$13,,,IF(Resultados!$C$9="Moeda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27" s="78" t="str">
        <f>IFERROR(IF(OR(AT$13="",AT$13&gt;$C$4),"",_xll.ECONOMATICA($C$2,$B127,$C$10,AT$13,,,IF(Resultados!$C$9="Moeda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27" s="78" t="str">
        <f>IFERROR(IF(OR(AU$13="",AU$13&gt;$C$4),"",_xll.ECONOMATICA($C$2,$B127,$C$10,AU$13,,,IF(Resultados!$C$9="Moeda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27" s="125" t="str">
        <f>IFERROR(IF(OR(AV$13="",AV$13&gt;$C$4),"",_xll.ECONOMATICA($C$2,$B127,$C$10,AV$13,,,IF(Resultados!$C$9="Moeda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27" s="143" t="str">
        <f>IFERROR(IF(OR(AW$13="",AW$13&gt;$C$4),"",_xll.ECONOMATICA($C$2,$B127,$C$10,AW$13,,,IF(Resultados!$C$9="Moeda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27" s="77" t="str">
        <f>IFERROR(IF(OR(AX$13="",AX$13&gt;$C$4),"",_xll.ECONOMATICA($C$2,$B127,$C$10,AX$13,,,IF(Resultados!$C$9="Moeda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27" s="78" t="str">
        <f>IFERROR(IF(OR(AY$13="",AY$13&gt;$C$4),"",_xll.ECONOMATICA($C$2,$B127,$C$10,AY$13,,,IF(Resultados!$C$9="Moeda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27" s="78" t="str">
        <f>IFERROR(IF(OR(AZ$13="",AZ$13&gt;$C$4),"",_xll.ECONOMATICA($C$2,$B127,$C$10,AZ$13,,,IF(Resultados!$C$9="Moeda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27" s="125" t="str">
        <f>IFERROR(IF(OR(BA$13="",BA$13&gt;$C$4),"",_xll.ECONOMATICA($C$2,$B127,$C$10,BA$13,,,IF(Resultados!$C$9="Moeda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27" s="158" t="str">
        <f>IFERROR(IF(OR(BB$13="",BB$13&gt;$C$4),"",_xll.ECONOMATICA($C$2,$B127,$C$10,BB$13,,,IF(Resultados!$C$9="Moeda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27" s="71"/>
    </row>
    <row r="128" spans="2:55" ht="15.6" hidden="1" outlineLevel="1" x14ac:dyDescent="0.3">
      <c r="B128" s="59" t="s">
        <v>164</v>
      </c>
      <c r="C128" s="60" t="s">
        <v>175</v>
      </c>
      <c r="D128" s="61" t="s">
        <v>176</v>
      </c>
      <c r="E128" s="83">
        <f>IFERROR(IF(OR(E$13="",E$13&gt;$C$4),"",_xll.ECONOMATICA($C$2,$B128,$C$10,E$13,,,IF(Resultados!$C$9="Moeda Original","Original Currency",IF(Resultados!$C$9="Ajustado pela Inflação (IPCA)","Inflation adjusted",IF(Resultados!$C$9="Dólares US$","USD",IF(Resultados!$C$9="Euros","EUR","")))),,,,,{"tc.pers=5"})),"")</f>
        <v>9.8224276943</v>
      </c>
      <c r="F128" s="84">
        <f>IFERROR(IF(OR(F$13="",F$13&gt;$C$4),"",_xll.ECONOMATICA($C$2,$B128,$C$10,F$13,,,IF(Resultados!$C$9="Moeda Original","Original Currency",IF(Resultados!$C$9="Ajustado pela Inflação (IPCA)","Inflation adjusted",IF(Resultados!$C$9="Dólares US$","USD",IF(Resultados!$C$9="Euros","EUR","")))),,,,,{"tc.pers=5"})),"")</f>
        <v>5.8737039334999999</v>
      </c>
      <c r="G128" s="84">
        <f>IFERROR(IF(OR(G$13="",G$13&gt;$C$4),"",_xll.ECONOMATICA($C$2,$B128,$C$10,G$13,,,IF(Resultados!$C$9="Moeda Original","Original Currency",IF(Resultados!$C$9="Ajustado pela Inflação (IPCA)","Inflation adjusted",IF(Resultados!$C$9="Dólares US$","USD",IF(Resultados!$C$9="Euros","EUR","")))),,,,,{"tc.pers=5"})),"")</f>
        <v>8.9992188456999997</v>
      </c>
      <c r="H128" s="124">
        <f>IFERROR(IF(OR(H$13="",H$13&gt;$C$4),"",_xll.ECONOMATICA($C$2,$B128,$C$10,H$13,,,IF(Resultados!$C$9="Moeda Original","Original Currency",IF(Resultados!$C$9="Ajustado pela Inflação (IPCA)","Inflation adjusted",IF(Resultados!$C$9="Dólares US$","USD",IF(Resultados!$C$9="Euros","EUR","")))),,,,,{"tc.pers=5"})),"")</f>
        <v>9.8982793928999993</v>
      </c>
      <c r="I128" s="142">
        <f>IFERROR(IF(OR(I$13="",I$13&gt;$C$4),"",_xll.ECONOMATICA($C$2,$B128,$C$10,I$13,,,IF(Resultados!$C$9="Moeda Original","Original Currency",IF(Resultados!$C$9="Ajustado pela Inflação (IPCA)","Inflation adjusted",IF(Resultados!$C$9="Dólares US$","USD",IF(Resultados!$C$9="Euros","EUR","")))),,,,,{"tc.pers=5"})),"")</f>
        <v>9.8982793928999993</v>
      </c>
      <c r="J128" s="83">
        <f>IFERROR(IF(OR(J$13="",J$13&gt;$C$4),"",_xll.ECONOMATICA($C$2,$B128,$C$10,J$13,,,IF(Resultados!$C$9="Moeda Original","Original Currency",IF(Resultados!$C$9="Ajustado pela Inflação (IPCA)","Inflation adjusted",IF(Resultados!$C$9="Dólares US$","USD",IF(Resultados!$C$9="Euros","EUR","")))),,,,,{"tc.pers=5"})),"")</f>
        <v>8.8701580307000008</v>
      </c>
      <c r="K128" s="84">
        <f>IFERROR(IF(OR(K$13="",K$13&gt;$C$4),"",_xll.ECONOMATICA($C$2,$B128,$C$10,K$13,,,IF(Resultados!$C$9="Moeda Original","Original Currency",IF(Resultados!$C$9="Ajustado pela Inflação (IPCA)","Inflation adjusted",IF(Resultados!$C$9="Dólares US$","USD",IF(Resultados!$C$9="Euros","EUR","")))),,,,,{"tc.pers=5"})),"")</f>
        <v>15.052108104</v>
      </c>
      <c r="L128" s="84">
        <f>IFERROR(IF(OR(L$13="",L$13&gt;$C$4),"",_xll.ECONOMATICA($C$2,$B128,$C$10,L$13,,,IF(Resultados!$C$9="Moeda Original","Original Currency",IF(Resultados!$C$9="Ajustado pela Inflação (IPCA)","Inflation adjusted",IF(Resultados!$C$9="Dólares US$","USD",IF(Resultados!$C$9="Euros","EUR","")))),,,,,{"tc.pers=5"})),"")</f>
        <v>15.03449247</v>
      </c>
      <c r="M128" s="124">
        <f>IFERROR(IF(OR(M$13="",M$13&gt;$C$4),"",_xll.ECONOMATICA($C$2,$B128,$C$10,M$13,,,IF(Resultados!$C$9="Moeda Original","Original Currency",IF(Resultados!$C$9="Ajustado pela Inflação (IPCA)","Inflation adjusted",IF(Resultados!$C$9="Dólares US$","USD",IF(Resultados!$C$9="Euros","EUR","")))),,,,,{"tc.pers=5"})),"")</f>
        <v>18.283491324</v>
      </c>
      <c r="N128" s="142">
        <f>IFERROR(IF(OR(N$13="",N$13&gt;$C$4),"",_xll.ECONOMATICA($C$2,$B128,$C$10,N$13,,,IF(Resultados!$C$9="Moeda Original","Original Currency",IF(Resultados!$C$9="Ajustado pela Inflação (IPCA)","Inflation adjusted",IF(Resultados!$C$9="Dólares US$","USD",IF(Resultados!$C$9="Euros","EUR","")))),,,,,{"tc.pers=5"})),"")</f>
        <v>18.283491324</v>
      </c>
      <c r="O128" s="83">
        <f>IFERROR(IF(OR(O$13="",O$13&gt;$C$4),"",_xll.ECONOMATICA($C$2,$B128,$C$10,O$13,,,IF(Resultados!$C$9="Moeda Original","Original Currency",IF(Resultados!$C$9="Ajustado pela Inflação (IPCA)","Inflation adjusted",IF(Resultados!$C$9="Dólares US$","USD",IF(Resultados!$C$9="Euros","EUR","")))),,,,,{"tc.pers=5"})),"")</f>
        <v>16.322207733999999</v>
      </c>
      <c r="P128" s="84">
        <f>IFERROR(IF(OR(P$13="",P$13&gt;$C$4),"",_xll.ECONOMATICA($C$2,$B128,$C$10,P$13,,,IF(Resultados!$C$9="Moeda Original","Original Currency",IF(Resultados!$C$9="Ajustado pela Inflação (IPCA)","Inflation adjusted",IF(Resultados!$C$9="Dólares US$","USD",IF(Resultados!$C$9="Euros","EUR","")))),,,,,{"tc.pers=5"})),"")</f>
        <v>23.078248239000001</v>
      </c>
      <c r="Q128" s="84" t="str">
        <f>IFERROR(IF(OR(Q$13="",Q$13&gt;$C$4),"",_xll.ECONOMATICA($C$2,$B128,$C$10,Q$13,,,IF(Resultados!$C$9="Moeda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28" s="124" t="str">
        <f>IFERROR(IF(OR(R$13="",R$13&gt;$C$4),"",_xll.ECONOMATICA($C$2,$B128,$C$10,R$13,,,IF(Resultados!$C$9="Moeda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28" s="142" t="str">
        <f>IFERROR(IF(OR(S$13="",S$13&gt;$C$4),"",_xll.ECONOMATICA($C$2,$B128,$C$10,S$13,,,IF(Resultados!$C$9="Moeda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28" s="83" t="str">
        <f>IFERROR(IF(OR(T$13="",T$13&gt;$C$4),"",_xll.ECONOMATICA($C$2,$B128,$C$10,T$13,,,IF(Resultados!$C$9="Moeda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28" s="84" t="str">
        <f>IFERROR(IF(OR(U$13="",U$13&gt;$C$4),"",_xll.ECONOMATICA($C$2,$B128,$C$10,U$13,,,IF(Resultados!$C$9="Moeda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28" s="84" t="str">
        <f>IFERROR(IF(OR(V$13="",V$13&gt;$C$4),"",_xll.ECONOMATICA($C$2,$B128,$C$10,V$13,,,IF(Resultados!$C$9="Moeda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28" s="124" t="str">
        <f>IFERROR(IF(OR(W$13="",W$13&gt;$C$4),"",_xll.ECONOMATICA($C$2,$B128,$C$10,W$13,,,IF(Resultados!$C$9="Moeda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28" s="142" t="str">
        <f>IFERROR(IF(OR(X$13="",X$13&gt;$C$4),"",_xll.ECONOMATICA($C$2,$B128,$C$10,X$13,,,IF(Resultados!$C$9="Moeda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28" s="83" t="str">
        <f>IFERROR(IF(OR(Y$13="",Y$13&gt;$C$4),"",_xll.ECONOMATICA($C$2,$B128,$C$10,Y$13,,,IF(Resultados!$C$9="Moeda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28" s="84" t="str">
        <f>IFERROR(IF(OR(Z$13="",Z$13&gt;$C$4),"",_xll.ECONOMATICA($C$2,$B128,$C$10,Z$13,,,IF(Resultados!$C$9="Moeda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28" s="84" t="str">
        <f>IFERROR(IF(OR(AA$13="",AA$13&gt;$C$4),"",_xll.ECONOMATICA($C$2,$B128,$C$10,AA$13,,,IF(Resultados!$C$9="Moeda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28" s="124" t="str">
        <f>IFERROR(IF(OR(AB$13="",AB$13&gt;$C$4),"",_xll.ECONOMATICA($C$2,$B128,$C$10,AB$13,,,IF(Resultados!$C$9="Moeda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28" s="142" t="str">
        <f>IFERROR(IF(OR(AC$13="",AC$13&gt;$C$4),"",_xll.ECONOMATICA($C$2,$B128,$C$10,AC$13,,,IF(Resultados!$C$9="Moeda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28" s="83" t="str">
        <f>IFERROR(IF(OR(AD$13="",AD$13&gt;$C$4),"",_xll.ECONOMATICA($C$2,$B128,$C$10,AD$13,,,IF(Resultados!$C$9="Moeda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28" s="84" t="str">
        <f>IFERROR(IF(OR(AE$13="",AE$13&gt;$C$4),"",_xll.ECONOMATICA($C$2,$B128,$C$10,AE$13,,,IF(Resultados!$C$9="Moeda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28" s="84" t="str">
        <f>IFERROR(IF(OR(AF$13="",AF$13&gt;$C$4),"",_xll.ECONOMATICA($C$2,$B128,$C$10,AF$13,,,IF(Resultados!$C$9="Moeda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28" s="124" t="str">
        <f>IFERROR(IF(OR(AG$13="",AG$13&gt;$C$4),"",_xll.ECONOMATICA($C$2,$B128,$C$10,AG$13,,,IF(Resultados!$C$9="Moeda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28" s="142" t="str">
        <f>IFERROR(IF(OR(AH$13="",AH$13&gt;$C$4),"",_xll.ECONOMATICA($C$2,$B128,$C$10,AH$13,,,IF(Resultados!$C$9="Moeda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28" s="83" t="str">
        <f>IFERROR(IF(OR(AI$13="",AI$13&gt;$C$4),"",_xll.ECONOMATICA($C$2,$B128,$C$10,AI$13,,,IF(Resultados!$C$9="Moeda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28" s="84" t="str">
        <f>IFERROR(IF(OR(AJ$13="",AJ$13&gt;$C$4),"",_xll.ECONOMATICA($C$2,$B128,$C$10,AJ$13,,,IF(Resultados!$C$9="Moeda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28" s="84" t="str">
        <f>IFERROR(IF(OR(AK$13="",AK$13&gt;$C$4),"",_xll.ECONOMATICA($C$2,$B128,$C$10,AK$13,,,IF(Resultados!$C$9="Moeda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28" s="124" t="str">
        <f>IFERROR(IF(OR(AL$13="",AL$13&gt;$C$4),"",_xll.ECONOMATICA($C$2,$B128,$C$10,AL$13,,,IF(Resultados!$C$9="Moeda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28" s="142" t="str">
        <f>IFERROR(IF(OR(AM$13="",AM$13&gt;$C$4),"",_xll.ECONOMATICA($C$2,$B128,$C$10,AM$13,,,IF(Resultados!$C$9="Moeda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28" s="83" t="str">
        <f>IFERROR(IF(OR(AN$13="",AN$13&gt;$C$4),"",_xll.ECONOMATICA($C$2,$B128,$C$10,AN$13,,,IF(Resultados!$C$9="Moeda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28" s="84" t="str">
        <f>IFERROR(IF(OR(AO$13="",AO$13&gt;$C$4),"",_xll.ECONOMATICA($C$2,$B128,$C$10,AO$13,,,IF(Resultados!$C$9="Moeda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28" s="84" t="str">
        <f>IFERROR(IF(OR(AP$13="",AP$13&gt;$C$4),"",_xll.ECONOMATICA($C$2,$B128,$C$10,AP$13,,,IF(Resultados!$C$9="Moeda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28" s="124" t="str">
        <f>IFERROR(IF(OR(AQ$13="",AQ$13&gt;$C$4),"",_xll.ECONOMATICA($C$2,$B128,$C$10,AQ$13,,,IF(Resultados!$C$9="Moeda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28" s="142" t="str">
        <f>IFERROR(IF(OR(AR$13="",AR$13&gt;$C$4),"",_xll.ECONOMATICA($C$2,$B128,$C$10,AR$13,,,IF(Resultados!$C$9="Moeda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28" s="83" t="str">
        <f>IFERROR(IF(OR(AS$13="",AS$13&gt;$C$4),"",_xll.ECONOMATICA($C$2,$B128,$C$10,AS$13,,,IF(Resultados!$C$9="Moeda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28" s="84" t="str">
        <f>IFERROR(IF(OR(AT$13="",AT$13&gt;$C$4),"",_xll.ECONOMATICA($C$2,$B128,$C$10,AT$13,,,IF(Resultados!$C$9="Moeda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28" s="84" t="str">
        <f>IFERROR(IF(OR(AU$13="",AU$13&gt;$C$4),"",_xll.ECONOMATICA($C$2,$B128,$C$10,AU$13,,,IF(Resultados!$C$9="Moeda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28" s="124" t="str">
        <f>IFERROR(IF(OR(AV$13="",AV$13&gt;$C$4),"",_xll.ECONOMATICA($C$2,$B128,$C$10,AV$13,,,IF(Resultados!$C$9="Moeda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28" s="142" t="str">
        <f>IFERROR(IF(OR(AW$13="",AW$13&gt;$C$4),"",_xll.ECONOMATICA($C$2,$B128,$C$10,AW$13,,,IF(Resultados!$C$9="Moeda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28" s="83" t="str">
        <f>IFERROR(IF(OR(AX$13="",AX$13&gt;$C$4),"",_xll.ECONOMATICA($C$2,$B128,$C$10,AX$13,,,IF(Resultados!$C$9="Moeda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28" s="84" t="str">
        <f>IFERROR(IF(OR(AY$13="",AY$13&gt;$C$4),"",_xll.ECONOMATICA($C$2,$B128,$C$10,AY$13,,,IF(Resultados!$C$9="Moeda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28" s="84" t="str">
        <f>IFERROR(IF(OR(AZ$13="",AZ$13&gt;$C$4),"",_xll.ECONOMATICA($C$2,$B128,$C$10,AZ$13,,,IF(Resultados!$C$9="Moeda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28" s="124" t="str">
        <f>IFERROR(IF(OR(BA$13="",BA$13&gt;$C$4),"",_xll.ECONOMATICA($C$2,$B128,$C$10,BA$13,,,IF(Resultados!$C$9="Moeda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28" s="157" t="str">
        <f>IFERROR(IF(OR(BB$13="",BB$13&gt;$C$4),"",_xll.ECONOMATICA($C$2,$B128,$C$10,BB$13,,,IF(Resultados!$C$9="Moeda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28" s="71"/>
    </row>
    <row r="129" spans="2:55" ht="15.6" hidden="1" outlineLevel="1" x14ac:dyDescent="0.3">
      <c r="B129" s="51" t="s">
        <v>198</v>
      </c>
      <c r="C129" s="52" t="s">
        <v>200</v>
      </c>
      <c r="D129" s="53" t="s">
        <v>17</v>
      </c>
      <c r="E129" s="79">
        <f>IFERROR(IF(OR(E$13="",E$13&gt;$C$4),"",_xll.ECONOMATICA($C$2,$B129,$C$10,E$13,,,IF(Resultados!$C$9="Moeda Original","Original Currency",IF(Resultados!$C$9="Ajustado pela Inflação (IPCA)","Inflation adjusted",IF(Resultados!$C$9="Dólares US$","USD",IF(Resultados!$C$9="Euros","EUR","")))),,,,,{"tc.pers=5"})),"")</f>
        <v>3.4161539758999999</v>
      </c>
      <c r="F129" s="80">
        <f>IFERROR(IF(OR(F$13="",F$13&gt;$C$4),"",_xll.ECONOMATICA($C$2,$B129,$C$10,F$13,,,IF(Resultados!$C$9="Moeda Original","Original Currency",IF(Resultados!$C$9="Ajustado pela Inflação (IPCA)","Inflation adjusted",IF(Resultados!$C$9="Dólares US$","USD",IF(Resultados!$C$9="Euros","EUR","")))),,,,,{"tc.pers=5"})),"")</f>
        <v>4.1650691302</v>
      </c>
      <c r="G129" s="80">
        <f>IFERROR(IF(OR(G$13="",G$13&gt;$C$4),"",_xll.ECONOMATICA($C$2,$B129,$C$10,G$13,,,IF(Resultados!$C$9="Moeda Original","Original Currency",IF(Resultados!$C$9="Ajustado pela Inflação (IPCA)","Inflation adjusted",IF(Resultados!$C$9="Dólares US$","USD",IF(Resultados!$C$9="Euros","EUR","")))),,,,,{"tc.pers=5"})),"")</f>
        <v>3.5338307863999998</v>
      </c>
      <c r="H129" s="126">
        <f>IFERROR(IF(OR(H$13="",H$13&gt;$C$4),"",_xll.ECONOMATICA($C$2,$B129,$C$10,H$13,,,IF(Resultados!$C$9="Moeda Original","Original Currency",IF(Resultados!$C$9="Ajustado pela Inflação (IPCA)","Inflation adjusted",IF(Resultados!$C$9="Dólares US$","USD",IF(Resultados!$C$9="Euros","EUR","")))),,,,,{"tc.pers=5"})),"")</f>
        <v>3.3226258268</v>
      </c>
      <c r="I129" s="144">
        <f>IFERROR(IF(OR(I$13="",I$13&gt;$C$4),"",_xll.ECONOMATICA($C$2,$B129,$C$10,I$13,,,IF(Resultados!$C$9="Moeda Original","Original Currency",IF(Resultados!$C$9="Ajustado pela Inflação (IPCA)","Inflation adjusted",IF(Resultados!$C$9="Dólares US$","USD",IF(Resultados!$C$9="Euros","EUR","")))),,,,,{"tc.pers=5"})),"")</f>
        <v>3.3226258268</v>
      </c>
      <c r="J129" s="79">
        <f>IFERROR(IF(OR(J$13="",J$13&gt;$C$4),"",_xll.ECONOMATICA($C$2,$B129,$C$10,J$13,,,IF(Resultados!$C$9="Moeda Original","Original Currency",IF(Resultados!$C$9="Ajustado pela Inflação (IPCA)","Inflation adjusted",IF(Resultados!$C$9="Dólares US$","USD",IF(Resultados!$C$9="Euros","EUR","")))),,,,,{"tc.pers=5"})),"")</f>
        <v>2.9251311932999999</v>
      </c>
      <c r="K129" s="80">
        <f>IFERROR(IF(OR(K$13="",K$13&gt;$C$4),"",_xll.ECONOMATICA($C$2,$B129,$C$10,K$13,,,IF(Resultados!$C$9="Moeda Original","Original Currency",IF(Resultados!$C$9="Ajustado pela Inflação (IPCA)","Inflation adjusted",IF(Resultados!$C$9="Dólares US$","USD",IF(Resultados!$C$9="Euros","EUR","")))),,,,,{"tc.pers=5"})),"")</f>
        <v>2.2064976937999998</v>
      </c>
      <c r="L129" s="80">
        <f>IFERROR(IF(OR(L$13="",L$13&gt;$C$4),"",_xll.ECONOMATICA($C$2,$B129,$C$10,L$13,,,IF(Resultados!$C$9="Moeda Original","Original Currency",IF(Resultados!$C$9="Ajustado pela Inflação (IPCA)","Inflation adjusted",IF(Resultados!$C$9="Dólares US$","USD",IF(Resultados!$C$9="Euros","EUR","")))),,,,,{"tc.pers=5"})),"")</f>
        <v>2.0411857361000001</v>
      </c>
      <c r="M129" s="126">
        <f>IFERROR(IF(OR(M$13="",M$13&gt;$C$4),"",_xll.ECONOMATICA($C$2,$B129,$C$10,M$13,,,IF(Resultados!$C$9="Moeda Original","Original Currency",IF(Resultados!$C$9="Ajustado pela Inflação (IPCA)","Inflation adjusted",IF(Resultados!$C$9="Dólares US$","USD",IF(Resultados!$C$9="Euros","EUR","")))),,,,,{"tc.pers=5"})),"")</f>
        <v>2.3852356915000001</v>
      </c>
      <c r="N129" s="144">
        <f>IFERROR(IF(OR(N$13="",N$13&gt;$C$4),"",_xll.ECONOMATICA($C$2,$B129,$C$10,N$13,,,IF(Resultados!$C$9="Moeda Original","Original Currency",IF(Resultados!$C$9="Ajustado pela Inflação (IPCA)","Inflation adjusted",IF(Resultados!$C$9="Dólares US$","USD",IF(Resultados!$C$9="Euros","EUR","")))),,,,,{"tc.pers=5"})),"")</f>
        <v>2.3852356915000001</v>
      </c>
      <c r="O129" s="79">
        <f>IFERROR(IF(OR(O$13="",O$13&gt;$C$4),"",_xll.ECONOMATICA($C$2,$B129,$C$10,O$13,,,IF(Resultados!$C$9="Moeda Original","Original Currency",IF(Resultados!$C$9="Ajustado pela Inflação (IPCA)","Inflation adjusted",IF(Resultados!$C$9="Dólares US$","USD",IF(Resultados!$C$9="Euros","EUR","")))),,,,,{"tc.pers=5"})),"")</f>
        <v>1.8315586947</v>
      </c>
      <c r="P129" s="80">
        <f>IFERROR(IF(OR(P$13="",P$13&gt;$C$4),"",_xll.ECONOMATICA($C$2,$B129,$C$10,P$13,,,IF(Resultados!$C$9="Moeda Original","Original Currency",IF(Resultados!$C$9="Ajustado pela Inflação (IPCA)","Inflation adjusted",IF(Resultados!$C$9="Dólares US$","USD",IF(Resultados!$C$9="Euros","EUR","")))),,,,,{"tc.pers=5"})),"")</f>
        <v>-0.20179622994999999</v>
      </c>
      <c r="Q129" s="80" t="str">
        <f>IFERROR(IF(OR(Q$13="",Q$13&gt;$C$4),"",_xll.ECONOMATICA($C$2,$B129,$C$10,Q$13,,,IF(Resultados!$C$9="Moeda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29" s="126" t="str">
        <f>IFERROR(IF(OR(R$13="",R$13&gt;$C$4),"",_xll.ECONOMATICA($C$2,$B129,$C$10,R$13,,,IF(Resultados!$C$9="Moeda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29" s="144" t="str">
        <f>IFERROR(IF(OR(S$13="",S$13&gt;$C$4),"",_xll.ECONOMATICA($C$2,$B129,$C$10,S$13,,,IF(Resultados!$C$9="Moeda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29" s="79" t="str">
        <f>IFERROR(IF(OR(T$13="",T$13&gt;$C$4),"",_xll.ECONOMATICA($C$2,$B129,$C$10,T$13,,,IF(Resultados!$C$9="Moeda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29" s="80" t="str">
        <f>IFERROR(IF(OR(U$13="",U$13&gt;$C$4),"",_xll.ECONOMATICA($C$2,$B129,$C$10,U$13,,,IF(Resultados!$C$9="Moeda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29" s="80" t="str">
        <f>IFERROR(IF(OR(V$13="",V$13&gt;$C$4),"",_xll.ECONOMATICA($C$2,$B129,$C$10,V$13,,,IF(Resultados!$C$9="Moeda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29" s="126" t="str">
        <f>IFERROR(IF(OR(W$13="",W$13&gt;$C$4),"",_xll.ECONOMATICA($C$2,$B129,$C$10,W$13,,,IF(Resultados!$C$9="Moeda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29" s="144" t="str">
        <f>IFERROR(IF(OR(X$13="",X$13&gt;$C$4),"",_xll.ECONOMATICA($C$2,$B129,$C$10,X$13,,,IF(Resultados!$C$9="Moeda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29" s="79" t="str">
        <f>IFERROR(IF(OR(Y$13="",Y$13&gt;$C$4),"",_xll.ECONOMATICA($C$2,$B129,$C$10,Y$13,,,IF(Resultados!$C$9="Moeda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29" s="80" t="str">
        <f>IFERROR(IF(OR(Z$13="",Z$13&gt;$C$4),"",_xll.ECONOMATICA($C$2,$B129,$C$10,Z$13,,,IF(Resultados!$C$9="Moeda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29" s="80" t="str">
        <f>IFERROR(IF(OR(AA$13="",AA$13&gt;$C$4),"",_xll.ECONOMATICA($C$2,$B129,$C$10,AA$13,,,IF(Resultados!$C$9="Moeda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29" s="126" t="str">
        <f>IFERROR(IF(OR(AB$13="",AB$13&gt;$C$4),"",_xll.ECONOMATICA($C$2,$B129,$C$10,AB$13,,,IF(Resultados!$C$9="Moeda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29" s="144" t="str">
        <f>IFERROR(IF(OR(AC$13="",AC$13&gt;$C$4),"",_xll.ECONOMATICA($C$2,$B129,$C$10,AC$13,,,IF(Resultados!$C$9="Moeda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29" s="79" t="str">
        <f>IFERROR(IF(OR(AD$13="",AD$13&gt;$C$4),"",_xll.ECONOMATICA($C$2,$B129,$C$10,AD$13,,,IF(Resultados!$C$9="Moeda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29" s="80" t="str">
        <f>IFERROR(IF(OR(AE$13="",AE$13&gt;$C$4),"",_xll.ECONOMATICA($C$2,$B129,$C$10,AE$13,,,IF(Resultados!$C$9="Moeda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29" s="80" t="str">
        <f>IFERROR(IF(OR(AF$13="",AF$13&gt;$C$4),"",_xll.ECONOMATICA($C$2,$B129,$C$10,AF$13,,,IF(Resultados!$C$9="Moeda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29" s="126" t="str">
        <f>IFERROR(IF(OR(AG$13="",AG$13&gt;$C$4),"",_xll.ECONOMATICA($C$2,$B129,$C$10,AG$13,,,IF(Resultados!$C$9="Moeda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29" s="144" t="str">
        <f>IFERROR(IF(OR(AH$13="",AH$13&gt;$C$4),"",_xll.ECONOMATICA($C$2,$B129,$C$10,AH$13,,,IF(Resultados!$C$9="Moeda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29" s="79" t="str">
        <f>IFERROR(IF(OR(AI$13="",AI$13&gt;$C$4),"",_xll.ECONOMATICA($C$2,$B129,$C$10,AI$13,,,IF(Resultados!$C$9="Moeda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29" s="80" t="str">
        <f>IFERROR(IF(OR(AJ$13="",AJ$13&gt;$C$4),"",_xll.ECONOMATICA($C$2,$B129,$C$10,AJ$13,,,IF(Resultados!$C$9="Moeda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29" s="80" t="str">
        <f>IFERROR(IF(OR(AK$13="",AK$13&gt;$C$4),"",_xll.ECONOMATICA($C$2,$B129,$C$10,AK$13,,,IF(Resultados!$C$9="Moeda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29" s="126" t="str">
        <f>IFERROR(IF(OR(AL$13="",AL$13&gt;$C$4),"",_xll.ECONOMATICA($C$2,$B129,$C$10,AL$13,,,IF(Resultados!$C$9="Moeda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29" s="144" t="str">
        <f>IFERROR(IF(OR(AM$13="",AM$13&gt;$C$4),"",_xll.ECONOMATICA($C$2,$B129,$C$10,AM$13,,,IF(Resultados!$C$9="Moeda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29" s="79" t="str">
        <f>IFERROR(IF(OR(AN$13="",AN$13&gt;$C$4),"",_xll.ECONOMATICA($C$2,$B129,$C$10,AN$13,,,IF(Resultados!$C$9="Moeda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29" s="80" t="str">
        <f>IFERROR(IF(OR(AO$13="",AO$13&gt;$C$4),"",_xll.ECONOMATICA($C$2,$B129,$C$10,AO$13,,,IF(Resultados!$C$9="Moeda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29" s="80" t="str">
        <f>IFERROR(IF(OR(AP$13="",AP$13&gt;$C$4),"",_xll.ECONOMATICA($C$2,$B129,$C$10,AP$13,,,IF(Resultados!$C$9="Moeda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29" s="126" t="str">
        <f>IFERROR(IF(OR(AQ$13="",AQ$13&gt;$C$4),"",_xll.ECONOMATICA($C$2,$B129,$C$10,AQ$13,,,IF(Resultados!$C$9="Moeda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29" s="144" t="str">
        <f>IFERROR(IF(OR(AR$13="",AR$13&gt;$C$4),"",_xll.ECONOMATICA($C$2,$B129,$C$10,AR$13,,,IF(Resultados!$C$9="Moeda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29" s="79" t="str">
        <f>IFERROR(IF(OR(AS$13="",AS$13&gt;$C$4),"",_xll.ECONOMATICA($C$2,$B129,$C$10,AS$13,,,IF(Resultados!$C$9="Moeda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29" s="80" t="str">
        <f>IFERROR(IF(OR(AT$13="",AT$13&gt;$C$4),"",_xll.ECONOMATICA($C$2,$B129,$C$10,AT$13,,,IF(Resultados!$C$9="Moeda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29" s="80" t="str">
        <f>IFERROR(IF(OR(AU$13="",AU$13&gt;$C$4),"",_xll.ECONOMATICA($C$2,$B129,$C$10,AU$13,,,IF(Resultados!$C$9="Moeda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29" s="126" t="str">
        <f>IFERROR(IF(OR(AV$13="",AV$13&gt;$C$4),"",_xll.ECONOMATICA($C$2,$B129,$C$10,AV$13,,,IF(Resultados!$C$9="Moeda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29" s="144" t="str">
        <f>IFERROR(IF(OR(AW$13="",AW$13&gt;$C$4),"",_xll.ECONOMATICA($C$2,$B129,$C$10,AW$13,,,IF(Resultados!$C$9="Moeda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29" s="79" t="str">
        <f>IFERROR(IF(OR(AX$13="",AX$13&gt;$C$4),"",_xll.ECONOMATICA($C$2,$B129,$C$10,AX$13,,,IF(Resultados!$C$9="Moeda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29" s="80" t="str">
        <f>IFERROR(IF(OR(AY$13="",AY$13&gt;$C$4),"",_xll.ECONOMATICA($C$2,$B129,$C$10,AY$13,,,IF(Resultados!$C$9="Moeda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29" s="80" t="str">
        <f>IFERROR(IF(OR(AZ$13="",AZ$13&gt;$C$4),"",_xll.ECONOMATICA($C$2,$B129,$C$10,AZ$13,,,IF(Resultados!$C$9="Moeda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29" s="126" t="str">
        <f>IFERROR(IF(OR(BA$13="",BA$13&gt;$C$4),"",_xll.ECONOMATICA($C$2,$B129,$C$10,BA$13,,,IF(Resultados!$C$9="Moeda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29" s="159" t="str">
        <f>IFERROR(IF(OR(BB$13="",BB$13&gt;$C$4),"",_xll.ECONOMATICA($C$2,$B129,$C$10,BB$13,,,IF(Resultados!$C$9="Moeda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29" s="71"/>
    </row>
    <row r="130" spans="2:55" ht="15.6" hidden="1" outlineLevel="1" x14ac:dyDescent="0.3">
      <c r="B130" s="59" t="s">
        <v>201</v>
      </c>
      <c r="C130" s="60" t="s">
        <v>202</v>
      </c>
      <c r="D130" s="61" t="s">
        <v>17</v>
      </c>
      <c r="E130" s="85">
        <f>IFERROR(IF(OR(E$13="",E$13&gt;$C$4),"",_xll.ECONOMATICA($C$2,$B130,,E$13,,,IF(Resultados!$C$9="Moeda Original","Original Currency",IF(Resultados!$C$9="Ajustado pela Inflação (IPCA)","Inflation adjusted",IF(Resultados!$C$9="Dólares US$","USD",IF(Resultados!$C$9="Euros","EUR","")))),,,,,{"tc.pers=5"})),"")</f>
        <v>33.286361603000003</v>
      </c>
      <c r="F130" s="86">
        <f>IFERROR(IF(OR(F$13="",F$13&gt;$C$4),"",_xll.ECONOMATICA($C$2,$B130,,F$13,,,IF(Resultados!$C$9="Moeda Original","Original Currency",IF(Resultados!$C$9="Ajustado pela Inflação (IPCA)","Inflation adjusted",IF(Resultados!$C$9="Dólares US$","USD",IF(Resultados!$C$9="Euros","EUR","")))),,,,,{"tc.pers=5"})),"")</f>
        <v>31.473372096999999</v>
      </c>
      <c r="G130" s="86">
        <f>IFERROR(IF(OR(G$13="",G$13&gt;$C$4),"",_xll.ECONOMATICA($C$2,$B130,,G$13,,,IF(Resultados!$C$9="Moeda Original","Original Currency",IF(Resultados!$C$9="Ajustado pela Inflação (IPCA)","Inflation adjusted",IF(Resultados!$C$9="Dólares US$","USD",IF(Resultados!$C$9="Euros","EUR","")))),,,,,{"tc.pers=5"})),"")</f>
        <v>28.556597107999998</v>
      </c>
      <c r="H130" s="127">
        <f>IFERROR(IF(OR(H$13="",H$13&gt;$C$4),"",_xll.ECONOMATICA($C$2,$B130,,H$13,,,IF(Resultados!$C$9="Moeda Original","Original Currency",IF(Resultados!$C$9="Ajustado pela Inflação (IPCA)","Inflation adjusted",IF(Resultados!$C$9="Dólares US$","USD",IF(Resultados!$C$9="Euros","EUR","")))),,,,,{"tc.pers=5"})),"")</f>
        <v>27.797332526999998</v>
      </c>
      <c r="I130" s="145">
        <f>IFERROR(IF(OR(I$13="",I$13&gt;$C$4),"",_xll.ECONOMATICA($C$2,$B130,,I$13,,,IF(Resultados!$C$9="Moeda Original","Original Currency",IF(Resultados!$C$9="Ajustado pela Inflação (IPCA)","Inflation adjusted",IF(Resultados!$C$9="Dólares US$","USD",IF(Resultados!$C$9="Euros","EUR","")))),,,,,{"tc.pers=5"})),"")</f>
        <v>27.797332526999998</v>
      </c>
      <c r="J130" s="85">
        <f>IFERROR(IF(OR(J$13="",J$13&gt;$C$4),"",_xll.ECONOMATICA($C$2,$B130,,J$13,,,IF(Resultados!$C$9="Moeda Original","Original Currency",IF(Resultados!$C$9="Ajustado pela Inflação (IPCA)","Inflation adjusted",IF(Resultados!$C$9="Dólares US$","USD",IF(Resultados!$C$9="Euros","EUR","")))),,,,,{"tc.pers=5"})),"")</f>
        <v>30.824731385</v>
      </c>
      <c r="K130" s="86">
        <f>IFERROR(IF(OR(K$13="",K$13&gt;$C$4),"",_xll.ECONOMATICA($C$2,$B130,,K$13,,,IF(Resultados!$C$9="Moeda Original","Original Currency",IF(Resultados!$C$9="Ajustado pela Inflação (IPCA)","Inflation adjusted",IF(Resultados!$C$9="Dólares US$","USD",IF(Resultados!$C$9="Euros","EUR","")))),,,,,{"tc.pers=5"})),"")</f>
        <v>28.41745482</v>
      </c>
      <c r="L130" s="86">
        <f>IFERROR(IF(OR(L$13="",L$13&gt;$C$4),"",_xll.ECONOMATICA($C$2,$B130,,L$13,,,IF(Resultados!$C$9="Moeda Original","Original Currency",IF(Resultados!$C$9="Ajustado pela Inflação (IPCA)","Inflation adjusted",IF(Resultados!$C$9="Dólares US$","USD",IF(Resultados!$C$9="Euros","EUR","")))),,,,,{"tc.pers=5"})),"")</f>
        <v>29.65756378</v>
      </c>
      <c r="M130" s="127">
        <f>IFERROR(IF(OR(M$13="",M$13&gt;$C$4),"",_xll.ECONOMATICA($C$2,$B130,,M$13,,,IF(Resultados!$C$9="Moeda Original","Original Currency",IF(Resultados!$C$9="Ajustado pela Inflação (IPCA)","Inflation adjusted",IF(Resultados!$C$9="Dólares US$","USD",IF(Resultados!$C$9="Euros","EUR","")))),,,,,{"tc.pers=5"})),"")</f>
        <v>29.400074537999998</v>
      </c>
      <c r="N130" s="145">
        <f>IFERROR(IF(OR(N$13="",N$13&gt;$C$4),"",_xll.ECONOMATICA($C$2,$B130,,N$13,,,IF(Resultados!$C$9="Moeda Original","Original Currency",IF(Resultados!$C$9="Ajustado pela Inflação (IPCA)","Inflation adjusted",IF(Resultados!$C$9="Dólares US$","USD",IF(Resultados!$C$9="Euros","EUR","")))),,,,,{"tc.pers=5"})),"")</f>
        <v>29.400074537999998</v>
      </c>
      <c r="O130" s="85">
        <f>IFERROR(IF(OR(O$13="",O$13&gt;$C$4),"",_xll.ECONOMATICA($C$2,$B130,,O$13,,,IF(Resultados!$C$9="Moeda Original","Original Currency",IF(Resultados!$C$9="Ajustado pela Inflação (IPCA)","Inflation adjusted",IF(Resultados!$C$9="Dólares US$","USD",IF(Resultados!$C$9="Euros","EUR","")))),,,,,{"tc.pers=5"})),"")</f>
        <v>31.576955344000002</v>
      </c>
      <c r="P130" s="86">
        <f>IFERROR(IF(OR(P$13="",P$13&gt;$C$4),"",_xll.ECONOMATICA($C$2,$B130,,P$13,,,IF(Resultados!$C$9="Moeda Original","Original Currency",IF(Resultados!$C$9="Ajustado pela Inflação (IPCA)","Inflation adjusted",IF(Resultados!$C$9="Dólares US$","USD",IF(Resultados!$C$9="Euros","EUR","")))),,,,,{"tc.pers=5"})),"")</f>
        <v>28.977169976999999</v>
      </c>
      <c r="Q130" s="86" t="str">
        <f>IFERROR(IF(OR(Q$13="",Q$13&gt;$C$4),"",_xll.ECONOMATICA($C$2,$B130,,Q$13,,,IF(Resultados!$C$9="Moeda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30" s="127" t="str">
        <f>IFERROR(IF(OR(R$13="",R$13&gt;$C$4),"",_xll.ECONOMATICA($C$2,$B130,,R$13,,,IF(Resultados!$C$9="Moeda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30" s="145" t="str">
        <f>IFERROR(IF(OR(S$13="",S$13&gt;$C$4),"",_xll.ECONOMATICA($C$2,$B130,,S$13,,,IF(Resultados!$C$9="Moeda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30" s="85" t="str">
        <f>IFERROR(IF(OR(T$13="",T$13&gt;$C$4),"",_xll.ECONOMATICA($C$2,$B130,,T$13,,,IF(Resultados!$C$9="Moeda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30" s="86" t="str">
        <f>IFERROR(IF(OR(U$13="",U$13&gt;$C$4),"",_xll.ECONOMATICA($C$2,$B130,,U$13,,,IF(Resultados!$C$9="Moeda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30" s="86" t="str">
        <f>IFERROR(IF(OR(V$13="",V$13&gt;$C$4),"",_xll.ECONOMATICA($C$2,$B130,,V$13,,,IF(Resultados!$C$9="Moeda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30" s="127" t="str">
        <f>IFERROR(IF(OR(W$13="",W$13&gt;$C$4),"",_xll.ECONOMATICA($C$2,$B130,,W$13,,,IF(Resultados!$C$9="Moeda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30" s="145" t="str">
        <f>IFERROR(IF(OR(X$13="",X$13&gt;$C$4),"",_xll.ECONOMATICA($C$2,$B130,,X$13,,,IF(Resultados!$C$9="Moeda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30" s="85" t="str">
        <f>IFERROR(IF(OR(Y$13="",Y$13&gt;$C$4),"",_xll.ECONOMATICA($C$2,$B130,,Y$13,,,IF(Resultados!$C$9="Moeda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30" s="86" t="str">
        <f>IFERROR(IF(OR(Z$13="",Z$13&gt;$C$4),"",_xll.ECONOMATICA($C$2,$B130,,Z$13,,,IF(Resultados!$C$9="Moeda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30" s="86" t="str">
        <f>IFERROR(IF(OR(AA$13="",AA$13&gt;$C$4),"",_xll.ECONOMATICA($C$2,$B130,,AA$13,,,IF(Resultados!$C$9="Moeda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30" s="127" t="str">
        <f>IFERROR(IF(OR(AB$13="",AB$13&gt;$C$4),"",_xll.ECONOMATICA($C$2,$B130,,AB$13,,,IF(Resultados!$C$9="Moeda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30" s="145" t="str">
        <f>IFERROR(IF(OR(AC$13="",AC$13&gt;$C$4),"",_xll.ECONOMATICA($C$2,$B130,,AC$13,,,IF(Resultados!$C$9="Moeda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30" s="85" t="str">
        <f>IFERROR(IF(OR(AD$13="",AD$13&gt;$C$4),"",_xll.ECONOMATICA($C$2,$B130,,AD$13,,,IF(Resultados!$C$9="Moeda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30" s="86" t="str">
        <f>IFERROR(IF(OR(AE$13="",AE$13&gt;$C$4),"",_xll.ECONOMATICA($C$2,$B130,,AE$13,,,IF(Resultados!$C$9="Moeda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30" s="86" t="str">
        <f>IFERROR(IF(OR(AF$13="",AF$13&gt;$C$4),"",_xll.ECONOMATICA($C$2,$B130,,AF$13,,,IF(Resultados!$C$9="Moeda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30" s="127" t="str">
        <f>IFERROR(IF(OR(AG$13="",AG$13&gt;$C$4),"",_xll.ECONOMATICA($C$2,$B130,,AG$13,,,IF(Resultados!$C$9="Moeda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30" s="145" t="str">
        <f>IFERROR(IF(OR(AH$13="",AH$13&gt;$C$4),"",_xll.ECONOMATICA($C$2,$B130,,AH$13,,,IF(Resultados!$C$9="Moeda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30" s="85" t="str">
        <f>IFERROR(IF(OR(AI$13="",AI$13&gt;$C$4),"",_xll.ECONOMATICA($C$2,$B130,,AI$13,,,IF(Resultados!$C$9="Moeda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30" s="86" t="str">
        <f>IFERROR(IF(OR(AJ$13="",AJ$13&gt;$C$4),"",_xll.ECONOMATICA($C$2,$B130,,AJ$13,,,IF(Resultados!$C$9="Moeda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30" s="86" t="str">
        <f>IFERROR(IF(OR(AK$13="",AK$13&gt;$C$4),"",_xll.ECONOMATICA($C$2,$B130,,AK$13,,,IF(Resultados!$C$9="Moeda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30" s="127" t="str">
        <f>IFERROR(IF(OR(AL$13="",AL$13&gt;$C$4),"",_xll.ECONOMATICA($C$2,$B130,,AL$13,,,IF(Resultados!$C$9="Moeda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30" s="145" t="str">
        <f>IFERROR(IF(OR(AM$13="",AM$13&gt;$C$4),"",_xll.ECONOMATICA($C$2,$B130,,AM$13,,,IF(Resultados!$C$9="Moeda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30" s="85" t="str">
        <f>IFERROR(IF(OR(AN$13="",AN$13&gt;$C$4),"",_xll.ECONOMATICA($C$2,$B130,,AN$13,,,IF(Resultados!$C$9="Moeda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30" s="86" t="str">
        <f>IFERROR(IF(OR(AO$13="",AO$13&gt;$C$4),"",_xll.ECONOMATICA($C$2,$B130,,AO$13,,,IF(Resultados!$C$9="Moeda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30" s="86" t="str">
        <f>IFERROR(IF(OR(AP$13="",AP$13&gt;$C$4),"",_xll.ECONOMATICA($C$2,$B130,,AP$13,,,IF(Resultados!$C$9="Moeda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30" s="127" t="str">
        <f>IFERROR(IF(OR(AQ$13="",AQ$13&gt;$C$4),"",_xll.ECONOMATICA($C$2,$B130,,AQ$13,,,IF(Resultados!$C$9="Moeda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30" s="145" t="str">
        <f>IFERROR(IF(OR(AR$13="",AR$13&gt;$C$4),"",_xll.ECONOMATICA($C$2,$B130,,AR$13,,,IF(Resultados!$C$9="Moeda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30" s="85" t="str">
        <f>IFERROR(IF(OR(AS$13="",AS$13&gt;$C$4),"",_xll.ECONOMATICA($C$2,$B130,,AS$13,,,IF(Resultados!$C$9="Moeda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30" s="86" t="str">
        <f>IFERROR(IF(OR(AT$13="",AT$13&gt;$C$4),"",_xll.ECONOMATICA($C$2,$B130,,AT$13,,,IF(Resultados!$C$9="Moeda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30" s="86" t="str">
        <f>IFERROR(IF(OR(AU$13="",AU$13&gt;$C$4),"",_xll.ECONOMATICA($C$2,$B130,,AU$13,,,IF(Resultados!$C$9="Moeda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30" s="127" t="str">
        <f>IFERROR(IF(OR(AV$13="",AV$13&gt;$C$4),"",_xll.ECONOMATICA($C$2,$B130,,AV$13,,,IF(Resultados!$C$9="Moeda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30" s="145" t="str">
        <f>IFERROR(IF(OR(AW$13="",AW$13&gt;$C$4),"",_xll.ECONOMATICA($C$2,$B130,,AW$13,,,IF(Resultados!$C$9="Moeda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30" s="85" t="str">
        <f>IFERROR(IF(OR(AX$13="",AX$13&gt;$C$4),"",_xll.ECONOMATICA($C$2,$B130,,AX$13,,,IF(Resultados!$C$9="Moeda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30" s="86" t="str">
        <f>IFERROR(IF(OR(AY$13="",AY$13&gt;$C$4),"",_xll.ECONOMATICA($C$2,$B130,,AY$13,,,IF(Resultados!$C$9="Moeda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30" s="86" t="str">
        <f>IFERROR(IF(OR(AZ$13="",AZ$13&gt;$C$4),"",_xll.ECONOMATICA($C$2,$B130,,AZ$13,,,IF(Resultados!$C$9="Moeda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30" s="127" t="str">
        <f>IFERROR(IF(OR(BA$13="",BA$13&gt;$C$4),"",_xll.ECONOMATICA($C$2,$B130,,BA$13,,,IF(Resultados!$C$9="Moeda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30" s="160" t="str">
        <f>IFERROR(IF(OR(BB$13="",BB$13&gt;$C$4),"",_xll.ECONOMATICA($C$2,$B130,,BB$13,,,IF(Resultados!$C$9="Moeda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30" s="71"/>
    </row>
    <row r="131" spans="2:55" ht="15.6" hidden="1" outlineLevel="1" x14ac:dyDescent="0.3">
      <c r="B131" s="72" t="s">
        <v>225</v>
      </c>
      <c r="C131" s="73" t="s">
        <v>226</v>
      </c>
      <c r="D131" s="74" t="s">
        <v>176</v>
      </c>
      <c r="E131" s="81">
        <f>IFERROR(IF(OR(E$13="",E$13&gt;$C$4),"",_xll.ECONOMATICA($C$2,$B131,"60m",E$13)),"")</f>
        <v>1.5617647196</v>
      </c>
      <c r="F131" s="82">
        <f>IFERROR(IF(OR(F$13="",F$13&gt;$C$4),"",_xll.ECONOMATICA($C$2,$B131,"60m",F$13)),"")</f>
        <v>1.4655545396</v>
      </c>
      <c r="G131" s="82">
        <f>IFERROR(IF(OR(G$13="",G$13&gt;$C$4),"",_xll.ECONOMATICA($C$2,$B131,"60m",G$13)),"")</f>
        <v>1.5082917511</v>
      </c>
      <c r="H131" s="128">
        <f>IFERROR(IF(OR(H$13="",H$13&gt;$C$4),"",_xll.ECONOMATICA($C$2,$B131,"60m",H$13)),"")</f>
        <v>1.499182147</v>
      </c>
      <c r="I131" s="146">
        <f>IFERROR(IF(OR(I$13="",I$13&gt;$C$4),"",_xll.ECONOMATICA($C$2,$B131,"60m",I$13)),"")</f>
        <v>1.499182147</v>
      </c>
      <c r="J131" s="81">
        <f>IFERROR(IF(OR(J$13="",J$13&gt;$C$4),"",_xll.ECONOMATICA($C$2,$B131,"60m",J$13)),"")</f>
        <v>1.4748456775000001</v>
      </c>
      <c r="K131" s="82">
        <f>IFERROR(IF(OR(K$13="",K$13&gt;$C$4),"",_xll.ECONOMATICA($C$2,$B131,"60m",K$13)),"")</f>
        <v>1.4760783226</v>
      </c>
      <c r="L131" s="82">
        <f>IFERROR(IF(OR(L$13="",L$13&gt;$C$4),"",_xll.ECONOMATICA($C$2,$B131,"60m",L$13)),"")</f>
        <v>1.451531533</v>
      </c>
      <c r="M131" s="128">
        <f>IFERROR(IF(OR(M$13="",M$13&gt;$C$4),"",_xll.ECONOMATICA($C$2,$B131,"60m",M$13)),"")</f>
        <v>1.368935996</v>
      </c>
      <c r="N131" s="146">
        <f>IFERROR(IF(OR(N$13="",N$13&gt;$C$4),"",_xll.ECONOMATICA($C$2,$B131,"60m",N$13)),"")</f>
        <v>1.368935996</v>
      </c>
      <c r="O131" s="81">
        <f>IFERROR(IF(OR(O$13="",O$13&gt;$C$4),"",_xll.ECONOMATICA($C$2,$B131,"60m",O$13)),"")</f>
        <v>1.3649464227999999</v>
      </c>
      <c r="P131" s="82">
        <f>IFERROR(IF(OR(P$13="",P$13&gt;$C$4),"",_xll.ECONOMATICA($C$2,$B131,"60m",P$13)),"")</f>
        <v>1.3571501907000001</v>
      </c>
      <c r="Q131" s="82" t="str">
        <f>IFERROR(IF(OR(Q$13="",Q$13&gt;$C$4),"",_xll.ECONOMATICA($C$2,$B131,"60m",Q$13)),"")</f>
        <v/>
      </c>
      <c r="R131" s="128" t="str">
        <f>IFERROR(IF(OR(R$13="",R$13&gt;$C$4),"",_xll.ECONOMATICA($C$2,$B131,"60m",R$13)),"")</f>
        <v/>
      </c>
      <c r="S131" s="146" t="str">
        <f>IFERROR(IF(OR(S$13="",S$13&gt;$C$4),"",_xll.ECONOMATICA($C$2,$B131,"60m",S$13)),"")</f>
        <v/>
      </c>
      <c r="T131" s="81" t="str">
        <f>IFERROR(IF(OR(T$13="",T$13&gt;$C$4),"",_xll.ECONOMATICA($C$2,$B131,"60m",T$13)),"")</f>
        <v/>
      </c>
      <c r="U131" s="82" t="str">
        <f>IFERROR(IF(OR(U$13="",U$13&gt;$C$4),"",_xll.ECONOMATICA($C$2,$B131,"60m",U$13)),"")</f>
        <v/>
      </c>
      <c r="V131" s="82" t="str">
        <f>IFERROR(IF(OR(V$13="",V$13&gt;$C$4),"",_xll.ECONOMATICA($C$2,$B131,"60m",V$13)),"")</f>
        <v/>
      </c>
      <c r="W131" s="128" t="str">
        <f>IFERROR(IF(OR(W$13="",W$13&gt;$C$4),"",_xll.ECONOMATICA($C$2,$B131,"60m",W$13)),"")</f>
        <v/>
      </c>
      <c r="X131" s="146" t="str">
        <f>IFERROR(IF(OR(X$13="",X$13&gt;$C$4),"",_xll.ECONOMATICA($C$2,$B131,"60m",X$13)),"")</f>
        <v/>
      </c>
      <c r="Y131" s="81" t="str">
        <f>IFERROR(IF(OR(Y$13="",Y$13&gt;$C$4),"",_xll.ECONOMATICA($C$2,$B131,"60m",Y$13)),"")</f>
        <v/>
      </c>
      <c r="Z131" s="82" t="str">
        <f>IFERROR(IF(OR(Z$13="",Z$13&gt;$C$4),"",_xll.ECONOMATICA($C$2,$B131,"60m",Z$13)),"")</f>
        <v/>
      </c>
      <c r="AA131" s="82" t="str">
        <f>IFERROR(IF(OR(AA$13="",AA$13&gt;$C$4),"",_xll.ECONOMATICA($C$2,$B131,"60m",AA$13)),"")</f>
        <v/>
      </c>
      <c r="AB131" s="128" t="str">
        <f>IFERROR(IF(OR(AB$13="",AB$13&gt;$C$4),"",_xll.ECONOMATICA($C$2,$B131,"60m",AB$13)),"")</f>
        <v/>
      </c>
      <c r="AC131" s="146" t="str">
        <f>IFERROR(IF(OR(AC$13="",AC$13&gt;$C$4),"",_xll.ECONOMATICA($C$2,$B131,"60m",AC$13)),"")</f>
        <v/>
      </c>
      <c r="AD131" s="81" t="str">
        <f>IFERROR(IF(OR(AD$13="",AD$13&gt;$C$4),"",_xll.ECONOMATICA($C$2,$B131,"60m",AD$13)),"")</f>
        <v/>
      </c>
      <c r="AE131" s="82" t="str">
        <f>IFERROR(IF(OR(AE$13="",AE$13&gt;$C$4),"",_xll.ECONOMATICA($C$2,$B131,"60m",AE$13)),"")</f>
        <v/>
      </c>
      <c r="AF131" s="82" t="str">
        <f>IFERROR(IF(OR(AF$13="",AF$13&gt;$C$4),"",_xll.ECONOMATICA($C$2,$B131,"60m",AF$13)),"")</f>
        <v/>
      </c>
      <c r="AG131" s="128" t="str">
        <f>IFERROR(IF(OR(AG$13="",AG$13&gt;$C$4),"",_xll.ECONOMATICA($C$2,$B131,"60m",AG$13)),"")</f>
        <v/>
      </c>
      <c r="AH131" s="146" t="str">
        <f>IFERROR(IF(OR(AH$13="",AH$13&gt;$C$4),"",_xll.ECONOMATICA($C$2,$B131,"60m",AH$13)),"")</f>
        <v/>
      </c>
      <c r="AI131" s="81" t="str">
        <f>IFERROR(IF(OR(AI$13="",AI$13&gt;$C$4),"",_xll.ECONOMATICA($C$2,$B131,"60m",AI$13)),"")</f>
        <v/>
      </c>
      <c r="AJ131" s="82" t="str">
        <f>IFERROR(IF(OR(AJ$13="",AJ$13&gt;$C$4),"",_xll.ECONOMATICA($C$2,$B131,"60m",AJ$13)),"")</f>
        <v/>
      </c>
      <c r="AK131" s="82" t="str">
        <f>IFERROR(IF(OR(AK$13="",AK$13&gt;$C$4),"",_xll.ECONOMATICA($C$2,$B131,"60m",AK$13)),"")</f>
        <v/>
      </c>
      <c r="AL131" s="128" t="str">
        <f>IFERROR(IF(OR(AL$13="",AL$13&gt;$C$4),"",_xll.ECONOMATICA($C$2,$B131,"60m",AL$13)),"")</f>
        <v/>
      </c>
      <c r="AM131" s="146" t="str">
        <f>IFERROR(IF(OR(AM$13="",AM$13&gt;$C$4),"",_xll.ECONOMATICA($C$2,$B131,"60m",AM$13)),"")</f>
        <v/>
      </c>
      <c r="AN131" s="81" t="str">
        <f>IFERROR(IF(OR(AN$13="",AN$13&gt;$C$4),"",_xll.ECONOMATICA($C$2,$B131,"60m",AN$13)),"")</f>
        <v/>
      </c>
      <c r="AO131" s="82" t="str">
        <f>IFERROR(IF(OR(AO$13="",AO$13&gt;$C$4),"",_xll.ECONOMATICA($C$2,$B131,"60m",AO$13)),"")</f>
        <v/>
      </c>
      <c r="AP131" s="82" t="str">
        <f>IFERROR(IF(OR(AP$13="",AP$13&gt;$C$4),"",_xll.ECONOMATICA($C$2,$B131,"60m",AP$13)),"")</f>
        <v/>
      </c>
      <c r="AQ131" s="128" t="str">
        <f>IFERROR(IF(OR(AQ$13="",AQ$13&gt;$C$4),"",_xll.ECONOMATICA($C$2,$B131,"60m",AQ$13)),"")</f>
        <v/>
      </c>
      <c r="AR131" s="146" t="str">
        <f>IFERROR(IF(OR(AR$13="",AR$13&gt;$C$4),"",_xll.ECONOMATICA($C$2,$B131,"60m",AR$13)),"")</f>
        <v/>
      </c>
      <c r="AS131" s="81" t="str">
        <f>IFERROR(IF(OR(AS$13="",AS$13&gt;$C$4),"",_xll.ECONOMATICA($C$2,$B131,"60m",AS$13)),"")</f>
        <v/>
      </c>
      <c r="AT131" s="82" t="str">
        <f>IFERROR(IF(OR(AT$13="",AT$13&gt;$C$4),"",_xll.ECONOMATICA($C$2,$B131,"60m",AT$13)),"")</f>
        <v/>
      </c>
      <c r="AU131" s="82" t="str">
        <f>IFERROR(IF(OR(AU$13="",AU$13&gt;$C$4),"",_xll.ECONOMATICA($C$2,$B131,"60m",AU$13)),"")</f>
        <v/>
      </c>
      <c r="AV131" s="128" t="str">
        <f>IFERROR(IF(OR(AV$13="",AV$13&gt;$C$4),"",_xll.ECONOMATICA($C$2,$B131,"60m",AV$13)),"")</f>
        <v/>
      </c>
      <c r="AW131" s="146" t="str">
        <f>IFERROR(IF(OR(AW$13="",AW$13&gt;$C$4),"",_xll.ECONOMATICA($C$2,$B131,"60m",AW$13)),"")</f>
        <v/>
      </c>
      <c r="AX131" s="81" t="str">
        <f>IFERROR(IF(OR(AX$13="",AX$13&gt;$C$4),"",_xll.ECONOMATICA($C$2,$B131,"60m",AX$13)),"")</f>
        <v/>
      </c>
      <c r="AY131" s="82" t="str">
        <f>IFERROR(IF(OR(AY$13="",AY$13&gt;$C$4),"",_xll.ECONOMATICA($C$2,$B131,"60m",AY$13)),"")</f>
        <v/>
      </c>
      <c r="AZ131" s="82" t="str">
        <f>IFERROR(IF(OR(AZ$13="",AZ$13&gt;$C$4),"",_xll.ECONOMATICA($C$2,$B131,"60m",AZ$13)),"")</f>
        <v/>
      </c>
      <c r="BA131" s="128" t="str">
        <f>IFERROR(IF(OR(BA$13="",BA$13&gt;$C$4),"",_xll.ECONOMATICA($C$2,$B131,"60m",BA$13)),"")</f>
        <v/>
      </c>
      <c r="BB131" s="161" t="str">
        <f>IFERROR(IF(OR(BB$13="",BB$13&gt;$C$4),"",_xll.ECONOMATICA($C$2,$B131,"60m",BB$13)),"")</f>
        <v/>
      </c>
      <c r="BC131" s="71"/>
    </row>
    <row r="132" spans="2:55" collapsed="1" x14ac:dyDescent="0.3">
      <c r="E132" s="71"/>
      <c r="F132" s="71"/>
      <c r="G132" s="71"/>
      <c r="H132" s="71"/>
      <c r="I132" s="71"/>
      <c r="BC132" s="71"/>
    </row>
    <row r="133" spans="2:55" s="31" customFormat="1" ht="16.2" thickBot="1" x14ac:dyDescent="0.35">
      <c r="B133" s="43" t="s">
        <v>136</v>
      </c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171"/>
    </row>
    <row r="134" spans="2:55" ht="16.2" thickTop="1" x14ac:dyDescent="0.3">
      <c r="B134" s="48" t="s">
        <v>178</v>
      </c>
      <c r="C134" s="49" t="s">
        <v>144</v>
      </c>
      <c r="D134" s="50" t="str">
        <f>$C$7</f>
        <v>Milhares</v>
      </c>
      <c r="E134" s="54">
        <f>IFERROR(IF(OR(E$13="",E$13&gt;$C$4),"",_xll.ECONOMATICA($C$2,$B134,,E$13,,,IF(Resultados!$C$9="Moeda Original","Original Currency",IF(Resultados!$C$9="Ajustado pela Inflação (IPCA)","Inflation adjusted",IF(Resultados!$C$9="Dólares US$","USD",IF(Resultados!$C$9="Euros","EUR","")))))),"")</f>
        <v>277418000000</v>
      </c>
      <c r="F134" s="55">
        <f>IFERROR(IF(OR(F$13="",F$13&gt;$C$4),"",_xll.ECONOMATICA($C$2,$B134,,F$13,,,IF(Resultados!$C$9="Moeda Original","Original Currency",IF(Resultados!$C$9="Ajustado pela Inflação (IPCA)","Inflation adjusted",IF(Resultados!$C$9="Dólares US$","USD",IF(Resultados!$C$9="Euros","EUR","")))))),"")</f>
        <v>280637000000</v>
      </c>
      <c r="G134" s="55">
        <f>IFERROR(IF(OR(G$13="",G$13&gt;$C$4),"",_xll.ECONOMATICA($C$2,$B134,,G$13,,,IF(Resultados!$C$9="Moeda Original","Original Currency",IF(Resultados!$C$9="Ajustado pela Inflação (IPCA)","Inflation adjusted",IF(Resultados!$C$9="Dólares US$","USD",IF(Resultados!$C$9="Euros","EUR","")))))),"")</f>
        <v>293403000000</v>
      </c>
      <c r="H134" s="109">
        <f>IFERROR(IF(OR(H$13="",H$13&gt;$C$4),"",_xll.ECONOMATICA($C$2,$B134,,H$13,,,IF(Resultados!$C$9="Moeda Original","Original Currency",IF(Resultados!$C$9="Ajustado pela Inflação (IPCA)","Inflation adjusted",IF(Resultados!$C$9="Dólares US$","USD",IF(Resultados!$C$9="Euros","EUR","")))))),"")</f>
        <v>280703000000</v>
      </c>
      <c r="I134" s="114">
        <f>IFERROR(IF(OR(I$13="",I$13&gt;$C$4),"",_xll.ECONOMATICA($C$2,$B134,,I$13,,,IF(Resultados!$C$9="Moeda Original","Original Currency",IF(Resultados!$C$9="Ajustado pela Inflação (IPCA)","Inflation adjusted",IF(Resultados!$C$9="Dólares US$","USD",IF(Resultados!$C$9="Euros","EUR","")))))),"")</f>
        <v>280703000000</v>
      </c>
      <c r="J134" s="54">
        <f>IFERROR(IF(OR(J$13="",J$13&gt;$C$4),"",_xll.ECONOMATICA($C$2,$B134,,J$13,,,IF(Resultados!$C$9="Moeda Original","Original Currency",IF(Resultados!$C$9="Ajustado pela Inflação (IPCA)","Inflation adjusted",IF(Resultados!$C$9="Dólares US$","USD",IF(Resultados!$C$9="Euros","EUR","")))))),"")</f>
        <v>271031000000</v>
      </c>
      <c r="K134" s="55">
        <f>IFERROR(IF(OR(K$13="",K$13&gt;$C$4),"",_xll.ECONOMATICA($C$2,$B134,,K$13,,,IF(Resultados!$C$9="Moeda Original","Original Currency",IF(Resultados!$C$9="Ajustado pela Inflação (IPCA)","Inflation adjusted",IF(Resultados!$C$9="Dólares US$","USD",IF(Resultados!$C$9="Euros","EUR","")))))),"")</f>
        <v>279375000000</v>
      </c>
      <c r="L134" s="55">
        <f>IFERROR(IF(OR(L$13="",L$13&gt;$C$4),"",_xll.ECONOMATICA($C$2,$B134,,L$13,,,IF(Resultados!$C$9="Moeda Original","Original Currency",IF(Resultados!$C$9="Ajustado pela Inflação (IPCA)","Inflation adjusted",IF(Resultados!$C$9="Dólares US$","USD",IF(Resultados!$C$9="Euros","EUR","")))))),"")</f>
        <v>305451000000</v>
      </c>
      <c r="M134" s="109">
        <f>IFERROR(IF(OR(M$13="",M$13&gt;$C$4),"",_xll.ECONOMATICA($C$2,$B134,,M$13,,,IF(Resultados!$C$9="Moeda Original","Original Currency",IF(Resultados!$C$9="Ajustado pela Inflação (IPCA)","Inflation adjusted",IF(Resultados!$C$9="Dólares US$","USD",IF(Resultados!$C$9="Euros","EUR","")))))),"")</f>
        <v>303062000000</v>
      </c>
      <c r="N134" s="114">
        <f>IFERROR(IF(OR(N$13="",N$13&gt;$C$4),"",_xll.ECONOMATICA($C$2,$B134,,N$13,,,IF(Resultados!$C$9="Moeda Original","Original Currency",IF(Resultados!$C$9="Ajustado pela Inflação (IPCA)","Inflation adjusted",IF(Resultados!$C$9="Dólares US$","USD",IF(Resultados!$C$9="Euros","EUR","")))))),"")</f>
        <v>303062000000</v>
      </c>
      <c r="O134" s="54">
        <f>IFERROR(IF(OR(O$13="",O$13&gt;$C$4),"",_xll.ECONOMATICA($C$2,$B134,,O$13,,,IF(Resultados!$C$9="Moeda Original","Original Currency",IF(Resultados!$C$9="Ajustado pela Inflação (IPCA)","Inflation adjusted",IF(Resultados!$C$9="Dólares US$","USD",IF(Resultados!$C$9="Euros","EUR","")))))),"")</f>
        <v>308955000000</v>
      </c>
      <c r="P134" s="55">
        <f>IFERROR(IF(OR(P$13="",P$13&gt;$C$4),"",_xll.ECONOMATICA($C$2,$B134,,P$13,,,IF(Resultados!$C$9="Moeda Original","Original Currency",IF(Resultados!$C$9="Ajustado pela Inflação (IPCA)","Inflation adjusted",IF(Resultados!$C$9="Dólares US$","USD",IF(Resultados!$C$9="Euros","EUR","")))))),"")</f>
        <v>331473000000</v>
      </c>
      <c r="Q134" s="55" t="str">
        <f>IFERROR(IF(OR(Q$13="",Q$13&gt;$C$4),"",_xll.ECONOMATICA($C$2,$B134,,Q$13,,,IF(Resultados!$C$9="Moeda Original","Original Currency",IF(Resultados!$C$9="Ajustado pela Inflação (IPCA)","Inflation adjusted",IF(Resultados!$C$9="Dólares US$","USD",IF(Resultados!$C$9="Euros","EUR","")))))),"")</f>
        <v/>
      </c>
      <c r="R134" s="109" t="str">
        <f>IFERROR(IF(OR(R$13="",R$13&gt;$C$4),"",_xll.ECONOMATICA($C$2,$B134,,R$13,,,IF(Resultados!$C$9="Moeda Original","Original Currency",IF(Resultados!$C$9="Ajustado pela Inflação (IPCA)","Inflation adjusted",IF(Resultados!$C$9="Dólares US$","USD",IF(Resultados!$C$9="Euros","EUR","")))))),"")</f>
        <v/>
      </c>
      <c r="S134" s="114" t="str">
        <f>IFERROR(IF(OR(S$13="",S$13&gt;$C$4),"",_xll.ECONOMATICA($C$2,$B134,,S$13,,,IF(Resultados!$C$9="Moeda Original","Original Currency",IF(Resultados!$C$9="Ajustado pela Inflação (IPCA)","Inflation adjusted",IF(Resultados!$C$9="Dólares US$","USD",IF(Resultados!$C$9="Euros","EUR","")))))),"")</f>
        <v/>
      </c>
      <c r="T134" s="54" t="str">
        <f>IFERROR(IF(OR(T$13="",T$13&gt;$C$4),"",_xll.ECONOMATICA($C$2,$B134,,T$13,,,IF(Resultados!$C$9="Moeda Original","Original Currency",IF(Resultados!$C$9="Ajustado pela Inflação (IPCA)","Inflation adjusted",IF(Resultados!$C$9="Dólares US$","USD",IF(Resultados!$C$9="Euros","EUR","")))))),"")</f>
        <v/>
      </c>
      <c r="U134" s="55" t="str">
        <f>IFERROR(IF(OR(U$13="",U$13&gt;$C$4),"",_xll.ECONOMATICA($C$2,$B134,,U$13,,,IF(Resultados!$C$9="Moeda Original","Original Currency",IF(Resultados!$C$9="Ajustado pela Inflação (IPCA)","Inflation adjusted",IF(Resultados!$C$9="Dólares US$","USD",IF(Resultados!$C$9="Euros","EUR","")))))),"")</f>
        <v/>
      </c>
      <c r="V134" s="55" t="str">
        <f>IFERROR(IF(OR(V$13="",V$13&gt;$C$4),"",_xll.ECONOMATICA($C$2,$B134,,V$13,,,IF(Resultados!$C$9="Moeda Original","Original Currency",IF(Resultados!$C$9="Ajustado pela Inflação (IPCA)","Inflation adjusted",IF(Resultados!$C$9="Dólares US$","USD",IF(Resultados!$C$9="Euros","EUR","")))))),"")</f>
        <v/>
      </c>
      <c r="W134" s="109" t="str">
        <f>IFERROR(IF(OR(W$13="",W$13&gt;$C$4),"",_xll.ECONOMATICA($C$2,$B134,,W$13,,,IF(Resultados!$C$9="Moeda Original","Original Currency",IF(Resultados!$C$9="Ajustado pela Inflação (IPCA)","Inflation adjusted",IF(Resultados!$C$9="Dólares US$","USD",IF(Resultados!$C$9="Euros","EUR","")))))),"")</f>
        <v/>
      </c>
      <c r="X134" s="114" t="str">
        <f>IFERROR(IF(OR(X$13="",X$13&gt;$C$4),"",_xll.ECONOMATICA($C$2,$B134,,X$13,,,IF(Resultados!$C$9="Moeda Original","Original Currency",IF(Resultados!$C$9="Ajustado pela Inflação (IPCA)","Inflation adjusted",IF(Resultados!$C$9="Dólares US$","USD",IF(Resultados!$C$9="Euros","EUR","")))))),"")</f>
        <v/>
      </c>
      <c r="Y134" s="54" t="str">
        <f>IFERROR(IF(OR(Y$13="",Y$13&gt;$C$4),"",_xll.ECONOMATICA($C$2,$B134,,Y$13,,,IF(Resultados!$C$9="Moeda Original","Original Currency",IF(Resultados!$C$9="Ajustado pela Inflação (IPCA)","Inflation adjusted",IF(Resultados!$C$9="Dólares US$","USD",IF(Resultados!$C$9="Euros","EUR","")))))),"")</f>
        <v/>
      </c>
      <c r="Z134" s="55" t="str">
        <f>IFERROR(IF(OR(Z$13="",Z$13&gt;$C$4),"",_xll.ECONOMATICA($C$2,$B134,,Z$13,,,IF(Resultados!$C$9="Moeda Original","Original Currency",IF(Resultados!$C$9="Ajustado pela Inflação (IPCA)","Inflation adjusted",IF(Resultados!$C$9="Dólares US$","USD",IF(Resultados!$C$9="Euros","EUR","")))))),"")</f>
        <v/>
      </c>
      <c r="AA134" s="55" t="str">
        <f>IFERROR(IF(OR(AA$13="",AA$13&gt;$C$4),"",_xll.ECONOMATICA($C$2,$B134,,AA$13,,,IF(Resultados!$C$9="Moeda Original","Original Currency",IF(Resultados!$C$9="Ajustado pela Inflação (IPCA)","Inflation adjusted",IF(Resultados!$C$9="Dólares US$","USD",IF(Resultados!$C$9="Euros","EUR","")))))),"")</f>
        <v/>
      </c>
      <c r="AB134" s="109" t="str">
        <f>IFERROR(IF(OR(AB$13="",AB$13&gt;$C$4),"",_xll.ECONOMATICA($C$2,$B134,,AB$13,,,IF(Resultados!$C$9="Moeda Original","Original Currency",IF(Resultados!$C$9="Ajustado pela Inflação (IPCA)","Inflation adjusted",IF(Resultados!$C$9="Dólares US$","USD",IF(Resultados!$C$9="Euros","EUR","")))))),"")</f>
        <v/>
      </c>
      <c r="AC134" s="114" t="str">
        <f>IFERROR(IF(OR(AC$13="",AC$13&gt;$C$4),"",_xll.ECONOMATICA($C$2,$B134,,AC$13,,,IF(Resultados!$C$9="Moeda Original","Original Currency",IF(Resultados!$C$9="Ajustado pela Inflação (IPCA)","Inflation adjusted",IF(Resultados!$C$9="Dólares US$","USD",IF(Resultados!$C$9="Euros","EUR","")))))),"")</f>
        <v/>
      </c>
      <c r="AD134" s="54" t="str">
        <f>IFERROR(IF(OR(AD$13="",AD$13&gt;$C$4),"",_xll.ECONOMATICA($C$2,$B134,,AD$13,,,IF(Resultados!$C$9="Moeda Original","Original Currency",IF(Resultados!$C$9="Ajustado pela Inflação (IPCA)","Inflation adjusted",IF(Resultados!$C$9="Dólares US$","USD",IF(Resultados!$C$9="Euros","EUR","")))))),"")</f>
        <v/>
      </c>
      <c r="AE134" s="55" t="str">
        <f>IFERROR(IF(OR(AE$13="",AE$13&gt;$C$4),"",_xll.ECONOMATICA($C$2,$B134,,AE$13,,,IF(Resultados!$C$9="Moeda Original","Original Currency",IF(Resultados!$C$9="Ajustado pela Inflação (IPCA)","Inflation adjusted",IF(Resultados!$C$9="Dólares US$","USD",IF(Resultados!$C$9="Euros","EUR","")))))),"")</f>
        <v/>
      </c>
      <c r="AF134" s="55" t="str">
        <f>IFERROR(IF(OR(AF$13="",AF$13&gt;$C$4),"",_xll.ECONOMATICA($C$2,$B134,,AF$13,,,IF(Resultados!$C$9="Moeda Original","Original Currency",IF(Resultados!$C$9="Ajustado pela Inflação (IPCA)","Inflation adjusted",IF(Resultados!$C$9="Dólares US$","USD",IF(Resultados!$C$9="Euros","EUR","")))))),"")</f>
        <v/>
      </c>
      <c r="AG134" s="109" t="str">
        <f>IFERROR(IF(OR(AG$13="",AG$13&gt;$C$4),"",_xll.ECONOMATICA($C$2,$B134,,AG$13,,,IF(Resultados!$C$9="Moeda Original","Original Currency",IF(Resultados!$C$9="Ajustado pela Inflação (IPCA)","Inflation adjusted",IF(Resultados!$C$9="Dólares US$","USD",IF(Resultados!$C$9="Euros","EUR","")))))),"")</f>
        <v/>
      </c>
      <c r="AH134" s="114" t="str">
        <f>IFERROR(IF(OR(AH$13="",AH$13&gt;$C$4),"",_xll.ECONOMATICA($C$2,$B134,,AH$13,,,IF(Resultados!$C$9="Moeda Original","Original Currency",IF(Resultados!$C$9="Ajustado pela Inflação (IPCA)","Inflation adjusted",IF(Resultados!$C$9="Dólares US$","USD",IF(Resultados!$C$9="Euros","EUR","")))))),"")</f>
        <v/>
      </c>
      <c r="AI134" s="54" t="str">
        <f>IFERROR(IF(OR(AI$13="",AI$13&gt;$C$4),"",_xll.ECONOMATICA($C$2,$B134,,AI$13,,,IF(Resultados!$C$9="Moeda Original","Original Currency",IF(Resultados!$C$9="Ajustado pela Inflação (IPCA)","Inflation adjusted",IF(Resultados!$C$9="Dólares US$","USD",IF(Resultados!$C$9="Euros","EUR","")))))),"")</f>
        <v/>
      </c>
      <c r="AJ134" s="55" t="str">
        <f>IFERROR(IF(OR(AJ$13="",AJ$13&gt;$C$4),"",_xll.ECONOMATICA($C$2,$B134,,AJ$13,,,IF(Resultados!$C$9="Moeda Original","Original Currency",IF(Resultados!$C$9="Ajustado pela Inflação (IPCA)","Inflation adjusted",IF(Resultados!$C$9="Dólares US$","USD",IF(Resultados!$C$9="Euros","EUR","")))))),"")</f>
        <v/>
      </c>
      <c r="AK134" s="55" t="str">
        <f>IFERROR(IF(OR(AK$13="",AK$13&gt;$C$4),"",_xll.ECONOMATICA($C$2,$B134,,AK$13,,,IF(Resultados!$C$9="Moeda Original","Original Currency",IF(Resultados!$C$9="Ajustado pela Inflação (IPCA)","Inflation adjusted",IF(Resultados!$C$9="Dólares US$","USD",IF(Resultados!$C$9="Euros","EUR","")))))),"")</f>
        <v/>
      </c>
      <c r="AL134" s="109" t="str">
        <f>IFERROR(IF(OR(AL$13="",AL$13&gt;$C$4),"",_xll.ECONOMATICA($C$2,$B134,,AL$13,,,IF(Resultados!$C$9="Moeda Original","Original Currency",IF(Resultados!$C$9="Ajustado pela Inflação (IPCA)","Inflation adjusted",IF(Resultados!$C$9="Dólares US$","USD",IF(Resultados!$C$9="Euros","EUR","")))))),"")</f>
        <v/>
      </c>
      <c r="AM134" s="114" t="str">
        <f>IFERROR(IF(OR(AM$13="",AM$13&gt;$C$4),"",_xll.ECONOMATICA($C$2,$B134,,AM$13,,,IF(Resultados!$C$9="Moeda Original","Original Currency",IF(Resultados!$C$9="Ajustado pela Inflação (IPCA)","Inflation adjusted",IF(Resultados!$C$9="Dólares US$","USD",IF(Resultados!$C$9="Euros","EUR","")))))),"")</f>
        <v/>
      </c>
      <c r="AN134" s="54" t="str">
        <f>IFERROR(IF(OR(AN$13="",AN$13&gt;$C$4),"",_xll.ECONOMATICA($C$2,$B134,,AN$13,,,IF(Resultados!$C$9="Moeda Original","Original Currency",IF(Resultados!$C$9="Ajustado pela Inflação (IPCA)","Inflation adjusted",IF(Resultados!$C$9="Dólares US$","USD",IF(Resultados!$C$9="Euros","EUR","")))))),"")</f>
        <v/>
      </c>
      <c r="AO134" s="55" t="str">
        <f>IFERROR(IF(OR(AO$13="",AO$13&gt;$C$4),"",_xll.ECONOMATICA($C$2,$B134,,AO$13,,,IF(Resultados!$C$9="Moeda Original","Original Currency",IF(Resultados!$C$9="Ajustado pela Inflação (IPCA)","Inflation adjusted",IF(Resultados!$C$9="Dólares US$","USD",IF(Resultados!$C$9="Euros","EUR","")))))),"")</f>
        <v/>
      </c>
      <c r="AP134" s="55" t="str">
        <f>IFERROR(IF(OR(AP$13="",AP$13&gt;$C$4),"",_xll.ECONOMATICA($C$2,$B134,,AP$13,,,IF(Resultados!$C$9="Moeda Original","Original Currency",IF(Resultados!$C$9="Ajustado pela Inflação (IPCA)","Inflation adjusted",IF(Resultados!$C$9="Dólares US$","USD",IF(Resultados!$C$9="Euros","EUR","")))))),"")</f>
        <v/>
      </c>
      <c r="AQ134" s="109" t="str">
        <f>IFERROR(IF(OR(AQ$13="",AQ$13&gt;$C$4),"",_xll.ECONOMATICA($C$2,$B134,,AQ$13,,,IF(Resultados!$C$9="Moeda Original","Original Currency",IF(Resultados!$C$9="Ajustado pela Inflação (IPCA)","Inflation adjusted",IF(Resultados!$C$9="Dólares US$","USD",IF(Resultados!$C$9="Euros","EUR","")))))),"")</f>
        <v/>
      </c>
      <c r="AR134" s="114" t="str">
        <f>IFERROR(IF(OR(AR$13="",AR$13&gt;$C$4),"",_xll.ECONOMATICA($C$2,$B134,,AR$13,,,IF(Resultados!$C$9="Moeda Original","Original Currency",IF(Resultados!$C$9="Ajustado pela Inflação (IPCA)","Inflation adjusted",IF(Resultados!$C$9="Dólares US$","USD",IF(Resultados!$C$9="Euros","EUR","")))))),"")</f>
        <v/>
      </c>
      <c r="AS134" s="54" t="str">
        <f>IFERROR(IF(OR(AS$13="",AS$13&gt;$C$4),"",_xll.ECONOMATICA($C$2,$B134,,AS$13,,,IF(Resultados!$C$9="Moeda Original","Original Currency",IF(Resultados!$C$9="Ajustado pela Inflação (IPCA)","Inflation adjusted",IF(Resultados!$C$9="Dólares US$","USD",IF(Resultados!$C$9="Euros","EUR","")))))),"")</f>
        <v/>
      </c>
      <c r="AT134" s="55" t="str">
        <f>IFERROR(IF(OR(AT$13="",AT$13&gt;$C$4),"",_xll.ECONOMATICA($C$2,$B134,,AT$13,,,IF(Resultados!$C$9="Moeda Original","Original Currency",IF(Resultados!$C$9="Ajustado pela Inflação (IPCA)","Inflation adjusted",IF(Resultados!$C$9="Dólares US$","USD",IF(Resultados!$C$9="Euros","EUR","")))))),"")</f>
        <v/>
      </c>
      <c r="AU134" s="55" t="str">
        <f>IFERROR(IF(OR(AU$13="",AU$13&gt;$C$4),"",_xll.ECONOMATICA($C$2,$B134,,AU$13,,,IF(Resultados!$C$9="Moeda Original","Original Currency",IF(Resultados!$C$9="Ajustado pela Inflação (IPCA)","Inflation adjusted",IF(Resultados!$C$9="Dólares US$","USD",IF(Resultados!$C$9="Euros","EUR","")))))),"")</f>
        <v/>
      </c>
      <c r="AV134" s="109" t="str">
        <f>IFERROR(IF(OR(AV$13="",AV$13&gt;$C$4),"",_xll.ECONOMATICA($C$2,$B134,,AV$13,,,IF(Resultados!$C$9="Moeda Original","Original Currency",IF(Resultados!$C$9="Ajustado pela Inflação (IPCA)","Inflation adjusted",IF(Resultados!$C$9="Dólares US$","USD",IF(Resultados!$C$9="Euros","EUR","")))))),"")</f>
        <v/>
      </c>
      <c r="AW134" s="114" t="str">
        <f>IFERROR(IF(OR(AW$13="",AW$13&gt;$C$4),"",_xll.ECONOMATICA($C$2,$B134,,AW$13,,,IF(Resultados!$C$9="Moeda Original","Original Currency",IF(Resultados!$C$9="Ajustado pela Inflação (IPCA)","Inflation adjusted",IF(Resultados!$C$9="Dólares US$","USD",IF(Resultados!$C$9="Euros","EUR","")))))),"")</f>
        <v/>
      </c>
      <c r="AX134" s="54" t="str">
        <f>IFERROR(IF(OR(AX$13="",AX$13&gt;$C$4),"",_xll.ECONOMATICA($C$2,$B134,,AX$13,,,IF(Resultados!$C$9="Moeda Original","Original Currency",IF(Resultados!$C$9="Ajustado pela Inflação (IPCA)","Inflation adjusted",IF(Resultados!$C$9="Dólares US$","USD",IF(Resultados!$C$9="Euros","EUR","")))))),"")</f>
        <v/>
      </c>
      <c r="AY134" s="55" t="str">
        <f>IFERROR(IF(OR(AY$13="",AY$13&gt;$C$4),"",_xll.ECONOMATICA($C$2,$B134,,AY$13,,,IF(Resultados!$C$9="Moeda Original","Original Currency",IF(Resultados!$C$9="Ajustado pela Inflação (IPCA)","Inflation adjusted",IF(Resultados!$C$9="Dólares US$","USD",IF(Resultados!$C$9="Euros","EUR","")))))),"")</f>
        <v/>
      </c>
      <c r="AZ134" s="55" t="str">
        <f>IFERROR(IF(OR(AZ$13="",AZ$13&gt;$C$4),"",_xll.ECONOMATICA($C$2,$B134,,AZ$13,,,IF(Resultados!$C$9="Moeda Original","Original Currency",IF(Resultados!$C$9="Ajustado pela Inflação (IPCA)","Inflation adjusted",IF(Resultados!$C$9="Dólares US$","USD",IF(Resultados!$C$9="Euros","EUR","")))))),"")</f>
        <v/>
      </c>
      <c r="BA134" s="109" t="str">
        <f>IFERROR(IF(OR(BA$13="",BA$13&gt;$C$4),"",_xll.ECONOMATICA($C$2,$B134,,BA$13,,,IF(Resultados!$C$9="Moeda Original","Original Currency",IF(Resultados!$C$9="Ajustado pela Inflação (IPCA)","Inflation adjusted",IF(Resultados!$C$9="Dólares US$","USD",IF(Resultados!$C$9="Euros","EUR","")))))),"")</f>
        <v/>
      </c>
      <c r="BB134" s="118" t="str">
        <f>IFERROR(IF(OR(BB$13="",BB$13&gt;$C$4),"",_xll.ECONOMATICA($C$2,$B134,,BB$13,,,IF(Resultados!$C$9="Moeda Original","Original Currency",IF(Resultados!$C$9="Ajustado pela Inflação (IPCA)","Inflation adjusted",IF(Resultados!$C$9="Dólares US$","USD",IF(Resultados!$C$9="Euros","EUR","")))))),"")</f>
        <v/>
      </c>
      <c r="BC134" s="71"/>
    </row>
    <row r="135" spans="2:55" ht="15.6" hidden="1" outlineLevel="1" x14ac:dyDescent="0.3">
      <c r="B135" s="59" t="s">
        <v>137</v>
      </c>
      <c r="C135" s="60" t="s">
        <v>143</v>
      </c>
      <c r="D135" s="61" t="str">
        <f>$C$7</f>
        <v>Milhares</v>
      </c>
      <c r="E135" s="62">
        <f>IFERROR(IF(OR(E$13="",E$13&gt;$C$4),"",_xll.ECONOMATICA($C$2,$B135,,E$13,,,IF(Resultados!$C$9="Moeda Original","Original Currency",IF(Resultados!$C$9="Ajustado pela Inflação (IPCA)","Inflation adjusted",IF(Resultados!$C$9="Dólares US$","USD",IF(Resultados!$C$9="Euros","EUR","")))))),"")</f>
        <v>189850000000</v>
      </c>
      <c r="F135" s="63">
        <f>IFERROR(IF(OR(F$13="",F$13&gt;$C$4),"",_xll.ECONOMATICA($C$2,$B135,,F$13,,,IF(Resultados!$C$9="Moeda Original","Original Currency",IF(Resultados!$C$9="Ajustado pela Inflação (IPCA)","Inflation adjusted",IF(Resultados!$C$9="Dólares US$","USD",IF(Resultados!$C$9="Euros","EUR","")))))),"")</f>
        <v>180369000000</v>
      </c>
      <c r="G135" s="63">
        <f>IFERROR(IF(OR(G$13="",G$13&gt;$C$4),"",_xll.ECONOMATICA($C$2,$B135,,G$13,,,IF(Resultados!$C$9="Moeda Original","Original Currency",IF(Resultados!$C$9="Ajustado pela Inflação (IPCA)","Inflation adjusted",IF(Resultados!$C$9="Dólares US$","USD",IF(Resultados!$C$9="Euros","EUR","")))))),"")</f>
        <v>256715000000</v>
      </c>
      <c r="H135" s="110">
        <f>IFERROR(IF(OR(H$13="",H$13&gt;$C$4),"",_xll.ECONOMATICA($C$2,$B135,,H$13,,,IF(Resultados!$C$9="Moeda Original","Original Currency",IF(Resultados!$C$9="Ajustado pela Inflação (IPCA)","Inflation adjusted",IF(Resultados!$C$9="Dólares US$","USD",IF(Resultados!$C$9="Euros","EUR","")))))),"")</f>
        <v>224510000000</v>
      </c>
      <c r="I135" s="115">
        <f>IFERROR(IF(OR(I$13="",I$13&gt;$C$4),"",_xll.ECONOMATICA($C$2,$B135,,I$13,,,IF(Resultados!$C$9="Moeda Original","Original Currency",IF(Resultados!$C$9="Ajustado pela Inflação (IPCA)","Inflation adjusted",IF(Resultados!$C$9="Dólares US$","USD",IF(Resultados!$C$9="Euros","EUR","")))))),"")</f>
        <v>224510000000</v>
      </c>
      <c r="J135" s="62">
        <f>IFERROR(IF(OR(J$13="",J$13&gt;$C$4),"",_xll.ECONOMATICA($C$2,$B135,,J$13,,,IF(Resultados!$C$9="Moeda Original","Original Currency",IF(Resultados!$C$9="Ajustado pela Inflação (IPCA)","Inflation adjusted",IF(Resultados!$C$9="Dólares US$","USD",IF(Resultados!$C$9="Euros","EUR","")))))),"")</f>
        <v>204125000000</v>
      </c>
      <c r="K135" s="63">
        <f>IFERROR(IF(OR(K$13="",K$13&gt;$C$4),"",_xll.ECONOMATICA($C$2,$B135,,K$13,,,IF(Resultados!$C$9="Moeda Original","Original Currency",IF(Resultados!$C$9="Ajustado pela Inflação (IPCA)","Inflation adjusted",IF(Resultados!$C$9="Dólares US$","USD",IF(Resultados!$C$9="Euros","EUR","")))))),"")</f>
        <v>218390000000</v>
      </c>
      <c r="L135" s="63">
        <f>IFERROR(IF(OR(L$13="",L$13&gt;$C$4),"",_xll.ECONOMATICA($C$2,$B135,,L$13,,,IF(Resultados!$C$9="Moeda Original","Original Currency",IF(Resultados!$C$9="Ajustado pela Inflação (IPCA)","Inflation adjusted",IF(Resultados!$C$9="Dólares US$","USD",IF(Resultados!$C$9="Euros","EUR","")))))),"")</f>
        <v>238304000000</v>
      </c>
      <c r="M135" s="110">
        <f>IFERROR(IF(OR(M$13="",M$13&gt;$C$4),"",_xll.ECONOMATICA($C$2,$B135,,M$13,,,IF(Resultados!$C$9="Moeda Original","Original Currency",IF(Resultados!$C$9="Ajustado pela Inflação (IPCA)","Inflation adjusted",IF(Resultados!$C$9="Dólares US$","USD",IF(Resultados!$C$9="Euros","EUR","")))))),"")</f>
        <v>227799000000</v>
      </c>
      <c r="N135" s="115">
        <f>IFERROR(IF(OR(N$13="",N$13&gt;$C$4),"",_xll.ECONOMATICA($C$2,$B135,,N$13,,,IF(Resultados!$C$9="Moeda Original","Original Currency",IF(Resultados!$C$9="Ajustado pela Inflação (IPCA)","Inflation adjusted",IF(Resultados!$C$9="Dólares US$","USD",IF(Resultados!$C$9="Euros","EUR","")))))),"")</f>
        <v>227799000000</v>
      </c>
      <c r="O135" s="62">
        <f>IFERROR(IF(OR(O$13="",O$13&gt;$C$4),"",_xll.ECONOMATICA($C$2,$B135,,O$13,,,IF(Resultados!$C$9="Moeda Original","Original Currency",IF(Resultados!$C$9="Ajustado pela Inflação (IPCA)","Inflation adjusted",IF(Resultados!$C$9="Dólares US$","USD",IF(Resultados!$C$9="Euros","EUR","")))))),"")</f>
        <v>227194000000</v>
      </c>
      <c r="P135" s="63">
        <f>IFERROR(IF(OR(P$13="",P$13&gt;$C$4),"",_xll.ECONOMATICA($C$2,$B135,,P$13,,,IF(Resultados!$C$9="Moeda Original","Original Currency",IF(Resultados!$C$9="Ajustado pela Inflação (IPCA)","Inflation adjusted",IF(Resultados!$C$9="Dólares US$","USD",IF(Resultados!$C$9="Euros","EUR","")))))),"")</f>
        <v>263796000000</v>
      </c>
      <c r="Q135" s="63" t="str">
        <f>IFERROR(IF(OR(Q$13="",Q$13&gt;$C$4),"",_xll.ECONOMATICA($C$2,$B135,,Q$13,,,IF(Resultados!$C$9="Moeda Original","Original Currency",IF(Resultados!$C$9="Ajustado pela Inflação (IPCA)","Inflation adjusted",IF(Resultados!$C$9="Dólares US$","USD",IF(Resultados!$C$9="Euros","EUR","")))))),"")</f>
        <v/>
      </c>
      <c r="R135" s="110" t="str">
        <f>IFERROR(IF(OR(R$13="",R$13&gt;$C$4),"",_xll.ECONOMATICA($C$2,$B135,,R$13,,,IF(Resultados!$C$9="Moeda Original","Original Currency",IF(Resultados!$C$9="Ajustado pela Inflação (IPCA)","Inflation adjusted",IF(Resultados!$C$9="Dólares US$","USD",IF(Resultados!$C$9="Euros","EUR","")))))),"")</f>
        <v/>
      </c>
      <c r="S135" s="115" t="str">
        <f>IFERROR(IF(OR(S$13="",S$13&gt;$C$4),"",_xll.ECONOMATICA($C$2,$B135,,S$13,,,IF(Resultados!$C$9="Moeda Original","Original Currency",IF(Resultados!$C$9="Ajustado pela Inflação (IPCA)","Inflation adjusted",IF(Resultados!$C$9="Dólares US$","USD",IF(Resultados!$C$9="Euros","EUR","")))))),"")</f>
        <v/>
      </c>
      <c r="T135" s="62" t="str">
        <f>IFERROR(IF(OR(T$13="",T$13&gt;$C$4),"",_xll.ECONOMATICA($C$2,$B135,,T$13,,,IF(Resultados!$C$9="Moeda Original","Original Currency",IF(Resultados!$C$9="Ajustado pela Inflação (IPCA)","Inflation adjusted",IF(Resultados!$C$9="Dólares US$","USD",IF(Resultados!$C$9="Euros","EUR","")))))),"")</f>
        <v/>
      </c>
      <c r="U135" s="63" t="str">
        <f>IFERROR(IF(OR(U$13="",U$13&gt;$C$4),"",_xll.ECONOMATICA($C$2,$B135,,U$13,,,IF(Resultados!$C$9="Moeda Original","Original Currency",IF(Resultados!$C$9="Ajustado pela Inflação (IPCA)","Inflation adjusted",IF(Resultados!$C$9="Dólares US$","USD",IF(Resultados!$C$9="Euros","EUR","")))))),"")</f>
        <v/>
      </c>
      <c r="V135" s="63" t="str">
        <f>IFERROR(IF(OR(V$13="",V$13&gt;$C$4),"",_xll.ECONOMATICA($C$2,$B135,,V$13,,,IF(Resultados!$C$9="Moeda Original","Original Currency",IF(Resultados!$C$9="Ajustado pela Inflação (IPCA)","Inflation adjusted",IF(Resultados!$C$9="Dólares US$","USD",IF(Resultados!$C$9="Euros","EUR","")))))),"")</f>
        <v/>
      </c>
      <c r="W135" s="110" t="str">
        <f>IFERROR(IF(OR(W$13="",W$13&gt;$C$4),"",_xll.ECONOMATICA($C$2,$B135,,W$13,,,IF(Resultados!$C$9="Moeda Original","Original Currency",IF(Resultados!$C$9="Ajustado pela Inflação (IPCA)","Inflation adjusted",IF(Resultados!$C$9="Dólares US$","USD",IF(Resultados!$C$9="Euros","EUR","")))))),"")</f>
        <v/>
      </c>
      <c r="X135" s="115" t="str">
        <f>IFERROR(IF(OR(X$13="",X$13&gt;$C$4),"",_xll.ECONOMATICA($C$2,$B135,,X$13,,,IF(Resultados!$C$9="Moeda Original","Original Currency",IF(Resultados!$C$9="Ajustado pela Inflação (IPCA)","Inflation adjusted",IF(Resultados!$C$9="Dólares US$","USD",IF(Resultados!$C$9="Euros","EUR","")))))),"")</f>
        <v/>
      </c>
      <c r="Y135" s="62" t="str">
        <f>IFERROR(IF(OR(Y$13="",Y$13&gt;$C$4),"",_xll.ECONOMATICA($C$2,$B135,,Y$13,,,IF(Resultados!$C$9="Moeda Original","Original Currency",IF(Resultados!$C$9="Ajustado pela Inflação (IPCA)","Inflation adjusted",IF(Resultados!$C$9="Dólares US$","USD",IF(Resultados!$C$9="Euros","EUR","")))))),"")</f>
        <v/>
      </c>
      <c r="Z135" s="63" t="str">
        <f>IFERROR(IF(OR(Z$13="",Z$13&gt;$C$4),"",_xll.ECONOMATICA($C$2,$B135,,Z$13,,,IF(Resultados!$C$9="Moeda Original","Original Currency",IF(Resultados!$C$9="Ajustado pela Inflação (IPCA)","Inflation adjusted",IF(Resultados!$C$9="Dólares US$","USD",IF(Resultados!$C$9="Euros","EUR","")))))),"")</f>
        <v/>
      </c>
      <c r="AA135" s="63" t="str">
        <f>IFERROR(IF(OR(AA$13="",AA$13&gt;$C$4),"",_xll.ECONOMATICA($C$2,$B135,,AA$13,,,IF(Resultados!$C$9="Moeda Original","Original Currency",IF(Resultados!$C$9="Ajustado pela Inflação (IPCA)","Inflation adjusted",IF(Resultados!$C$9="Dólares US$","USD",IF(Resultados!$C$9="Euros","EUR","")))))),"")</f>
        <v/>
      </c>
      <c r="AB135" s="110" t="str">
        <f>IFERROR(IF(OR(AB$13="",AB$13&gt;$C$4),"",_xll.ECONOMATICA($C$2,$B135,,AB$13,,,IF(Resultados!$C$9="Moeda Original","Original Currency",IF(Resultados!$C$9="Ajustado pela Inflação (IPCA)","Inflation adjusted",IF(Resultados!$C$9="Dólares US$","USD",IF(Resultados!$C$9="Euros","EUR","")))))),"")</f>
        <v/>
      </c>
      <c r="AC135" s="115" t="str">
        <f>IFERROR(IF(OR(AC$13="",AC$13&gt;$C$4),"",_xll.ECONOMATICA($C$2,$B135,,AC$13,,,IF(Resultados!$C$9="Moeda Original","Original Currency",IF(Resultados!$C$9="Ajustado pela Inflação (IPCA)","Inflation adjusted",IF(Resultados!$C$9="Dólares US$","USD",IF(Resultados!$C$9="Euros","EUR","")))))),"")</f>
        <v/>
      </c>
      <c r="AD135" s="62" t="str">
        <f>IFERROR(IF(OR(AD$13="",AD$13&gt;$C$4),"",_xll.ECONOMATICA($C$2,$B135,,AD$13,,,IF(Resultados!$C$9="Moeda Original","Original Currency",IF(Resultados!$C$9="Ajustado pela Inflação (IPCA)","Inflation adjusted",IF(Resultados!$C$9="Dólares US$","USD",IF(Resultados!$C$9="Euros","EUR","")))))),"")</f>
        <v/>
      </c>
      <c r="AE135" s="63" t="str">
        <f>IFERROR(IF(OR(AE$13="",AE$13&gt;$C$4),"",_xll.ECONOMATICA($C$2,$B135,,AE$13,,,IF(Resultados!$C$9="Moeda Original","Original Currency",IF(Resultados!$C$9="Ajustado pela Inflação (IPCA)","Inflation adjusted",IF(Resultados!$C$9="Dólares US$","USD",IF(Resultados!$C$9="Euros","EUR","")))))),"")</f>
        <v/>
      </c>
      <c r="AF135" s="63" t="str">
        <f>IFERROR(IF(OR(AF$13="",AF$13&gt;$C$4),"",_xll.ECONOMATICA($C$2,$B135,,AF$13,,,IF(Resultados!$C$9="Moeda Original","Original Currency",IF(Resultados!$C$9="Ajustado pela Inflação (IPCA)","Inflation adjusted",IF(Resultados!$C$9="Dólares US$","USD",IF(Resultados!$C$9="Euros","EUR","")))))),"")</f>
        <v/>
      </c>
      <c r="AG135" s="110" t="str">
        <f>IFERROR(IF(OR(AG$13="",AG$13&gt;$C$4),"",_xll.ECONOMATICA($C$2,$B135,,AG$13,,,IF(Resultados!$C$9="Moeda Original","Original Currency",IF(Resultados!$C$9="Ajustado pela Inflação (IPCA)","Inflation adjusted",IF(Resultados!$C$9="Dólares US$","USD",IF(Resultados!$C$9="Euros","EUR","")))))),"")</f>
        <v/>
      </c>
      <c r="AH135" s="115" t="str">
        <f>IFERROR(IF(OR(AH$13="",AH$13&gt;$C$4),"",_xll.ECONOMATICA($C$2,$B135,,AH$13,,,IF(Resultados!$C$9="Moeda Original","Original Currency",IF(Resultados!$C$9="Ajustado pela Inflação (IPCA)","Inflation adjusted",IF(Resultados!$C$9="Dólares US$","USD",IF(Resultados!$C$9="Euros","EUR","")))))),"")</f>
        <v/>
      </c>
      <c r="AI135" s="62" t="str">
        <f>IFERROR(IF(OR(AI$13="",AI$13&gt;$C$4),"",_xll.ECONOMATICA($C$2,$B135,,AI$13,,,IF(Resultados!$C$9="Moeda Original","Original Currency",IF(Resultados!$C$9="Ajustado pela Inflação (IPCA)","Inflation adjusted",IF(Resultados!$C$9="Dólares US$","USD",IF(Resultados!$C$9="Euros","EUR","")))))),"")</f>
        <v/>
      </c>
      <c r="AJ135" s="63" t="str">
        <f>IFERROR(IF(OR(AJ$13="",AJ$13&gt;$C$4),"",_xll.ECONOMATICA($C$2,$B135,,AJ$13,,,IF(Resultados!$C$9="Moeda Original","Original Currency",IF(Resultados!$C$9="Ajustado pela Inflação (IPCA)","Inflation adjusted",IF(Resultados!$C$9="Dólares US$","USD",IF(Resultados!$C$9="Euros","EUR","")))))),"")</f>
        <v/>
      </c>
      <c r="AK135" s="63" t="str">
        <f>IFERROR(IF(OR(AK$13="",AK$13&gt;$C$4),"",_xll.ECONOMATICA($C$2,$B135,,AK$13,,,IF(Resultados!$C$9="Moeda Original","Original Currency",IF(Resultados!$C$9="Ajustado pela Inflação (IPCA)","Inflation adjusted",IF(Resultados!$C$9="Dólares US$","USD",IF(Resultados!$C$9="Euros","EUR","")))))),"")</f>
        <v/>
      </c>
      <c r="AL135" s="110" t="str">
        <f>IFERROR(IF(OR(AL$13="",AL$13&gt;$C$4),"",_xll.ECONOMATICA($C$2,$B135,,AL$13,,,IF(Resultados!$C$9="Moeda Original","Original Currency",IF(Resultados!$C$9="Ajustado pela Inflação (IPCA)","Inflation adjusted",IF(Resultados!$C$9="Dólares US$","USD",IF(Resultados!$C$9="Euros","EUR","")))))),"")</f>
        <v/>
      </c>
      <c r="AM135" s="115" t="str">
        <f>IFERROR(IF(OR(AM$13="",AM$13&gt;$C$4),"",_xll.ECONOMATICA($C$2,$B135,,AM$13,,,IF(Resultados!$C$9="Moeda Original","Original Currency",IF(Resultados!$C$9="Ajustado pela Inflação (IPCA)","Inflation adjusted",IF(Resultados!$C$9="Dólares US$","USD",IF(Resultados!$C$9="Euros","EUR","")))))),"")</f>
        <v/>
      </c>
      <c r="AN135" s="62" t="str">
        <f>IFERROR(IF(OR(AN$13="",AN$13&gt;$C$4),"",_xll.ECONOMATICA($C$2,$B135,,AN$13,,,IF(Resultados!$C$9="Moeda Original","Original Currency",IF(Resultados!$C$9="Ajustado pela Inflação (IPCA)","Inflation adjusted",IF(Resultados!$C$9="Dólares US$","USD",IF(Resultados!$C$9="Euros","EUR","")))))),"")</f>
        <v/>
      </c>
      <c r="AO135" s="63" t="str">
        <f>IFERROR(IF(OR(AO$13="",AO$13&gt;$C$4),"",_xll.ECONOMATICA($C$2,$B135,,AO$13,,,IF(Resultados!$C$9="Moeda Original","Original Currency",IF(Resultados!$C$9="Ajustado pela Inflação (IPCA)","Inflation adjusted",IF(Resultados!$C$9="Dólares US$","USD",IF(Resultados!$C$9="Euros","EUR","")))))),"")</f>
        <v/>
      </c>
      <c r="AP135" s="63" t="str">
        <f>IFERROR(IF(OR(AP$13="",AP$13&gt;$C$4),"",_xll.ECONOMATICA($C$2,$B135,,AP$13,,,IF(Resultados!$C$9="Moeda Original","Original Currency",IF(Resultados!$C$9="Ajustado pela Inflação (IPCA)","Inflation adjusted",IF(Resultados!$C$9="Dólares US$","USD",IF(Resultados!$C$9="Euros","EUR","")))))),"")</f>
        <v/>
      </c>
      <c r="AQ135" s="110" t="str">
        <f>IFERROR(IF(OR(AQ$13="",AQ$13&gt;$C$4),"",_xll.ECONOMATICA($C$2,$B135,,AQ$13,,,IF(Resultados!$C$9="Moeda Original","Original Currency",IF(Resultados!$C$9="Ajustado pela Inflação (IPCA)","Inflation adjusted",IF(Resultados!$C$9="Dólares US$","USD",IF(Resultados!$C$9="Euros","EUR","")))))),"")</f>
        <v/>
      </c>
      <c r="AR135" s="115" t="str">
        <f>IFERROR(IF(OR(AR$13="",AR$13&gt;$C$4),"",_xll.ECONOMATICA($C$2,$B135,,AR$13,,,IF(Resultados!$C$9="Moeda Original","Original Currency",IF(Resultados!$C$9="Ajustado pela Inflação (IPCA)","Inflation adjusted",IF(Resultados!$C$9="Dólares US$","USD",IF(Resultados!$C$9="Euros","EUR","")))))),"")</f>
        <v/>
      </c>
      <c r="AS135" s="62" t="str">
        <f>IFERROR(IF(OR(AS$13="",AS$13&gt;$C$4),"",_xll.ECONOMATICA($C$2,$B135,,AS$13,,,IF(Resultados!$C$9="Moeda Original","Original Currency",IF(Resultados!$C$9="Ajustado pela Inflação (IPCA)","Inflation adjusted",IF(Resultados!$C$9="Dólares US$","USD",IF(Resultados!$C$9="Euros","EUR","")))))),"")</f>
        <v/>
      </c>
      <c r="AT135" s="63" t="str">
        <f>IFERROR(IF(OR(AT$13="",AT$13&gt;$C$4),"",_xll.ECONOMATICA($C$2,$B135,,AT$13,,,IF(Resultados!$C$9="Moeda Original","Original Currency",IF(Resultados!$C$9="Ajustado pela Inflação (IPCA)","Inflation adjusted",IF(Resultados!$C$9="Dólares US$","USD",IF(Resultados!$C$9="Euros","EUR","")))))),"")</f>
        <v/>
      </c>
      <c r="AU135" s="63" t="str">
        <f>IFERROR(IF(OR(AU$13="",AU$13&gt;$C$4),"",_xll.ECONOMATICA($C$2,$B135,,AU$13,,,IF(Resultados!$C$9="Moeda Original","Original Currency",IF(Resultados!$C$9="Ajustado pela Inflação (IPCA)","Inflation adjusted",IF(Resultados!$C$9="Dólares US$","USD",IF(Resultados!$C$9="Euros","EUR","")))))),"")</f>
        <v/>
      </c>
      <c r="AV135" s="110" t="str">
        <f>IFERROR(IF(OR(AV$13="",AV$13&gt;$C$4),"",_xll.ECONOMATICA($C$2,$B135,,AV$13,,,IF(Resultados!$C$9="Moeda Original","Original Currency",IF(Resultados!$C$9="Ajustado pela Inflação (IPCA)","Inflation adjusted",IF(Resultados!$C$9="Dólares US$","USD",IF(Resultados!$C$9="Euros","EUR","")))))),"")</f>
        <v/>
      </c>
      <c r="AW135" s="115" t="str">
        <f>IFERROR(IF(OR(AW$13="",AW$13&gt;$C$4),"",_xll.ECONOMATICA($C$2,$B135,,AW$13,,,IF(Resultados!$C$9="Moeda Original","Original Currency",IF(Resultados!$C$9="Ajustado pela Inflação (IPCA)","Inflation adjusted",IF(Resultados!$C$9="Dólares US$","USD",IF(Resultados!$C$9="Euros","EUR","")))))),"")</f>
        <v/>
      </c>
      <c r="AX135" s="62" t="str">
        <f>IFERROR(IF(OR(AX$13="",AX$13&gt;$C$4),"",_xll.ECONOMATICA($C$2,$B135,,AX$13,,,IF(Resultados!$C$9="Moeda Original","Original Currency",IF(Resultados!$C$9="Ajustado pela Inflação (IPCA)","Inflation adjusted",IF(Resultados!$C$9="Dólares US$","USD",IF(Resultados!$C$9="Euros","EUR","")))))),"")</f>
        <v/>
      </c>
      <c r="AY135" s="63" t="str">
        <f>IFERROR(IF(OR(AY$13="",AY$13&gt;$C$4),"",_xll.ECONOMATICA($C$2,$B135,,AY$13,,,IF(Resultados!$C$9="Moeda Original","Original Currency",IF(Resultados!$C$9="Ajustado pela Inflação (IPCA)","Inflation adjusted",IF(Resultados!$C$9="Dólares US$","USD",IF(Resultados!$C$9="Euros","EUR","")))))),"")</f>
        <v/>
      </c>
      <c r="AZ135" s="63" t="str">
        <f>IFERROR(IF(OR(AZ$13="",AZ$13&gt;$C$4),"",_xll.ECONOMATICA($C$2,$B135,,AZ$13,,,IF(Resultados!$C$9="Moeda Original","Original Currency",IF(Resultados!$C$9="Ajustado pela Inflação (IPCA)","Inflation adjusted",IF(Resultados!$C$9="Dólares US$","USD",IF(Resultados!$C$9="Euros","EUR","")))))),"")</f>
        <v/>
      </c>
      <c r="BA135" s="110" t="str">
        <f>IFERROR(IF(OR(BA$13="",BA$13&gt;$C$4),"",_xll.ECONOMATICA($C$2,$B135,,BA$13,,,IF(Resultados!$C$9="Moeda Original","Original Currency",IF(Resultados!$C$9="Ajustado pela Inflação (IPCA)","Inflation adjusted",IF(Resultados!$C$9="Dólares US$","USD",IF(Resultados!$C$9="Euros","EUR","")))))),"")</f>
        <v/>
      </c>
      <c r="BB135" s="119" t="str">
        <f>IFERROR(IF(OR(BB$13="",BB$13&gt;$C$4),"",_xll.ECONOMATICA($C$2,$B135,,BB$13,,,IF(Resultados!$C$9="Moeda Original","Original Currency",IF(Resultados!$C$9="Ajustado pela Inflação (IPCA)","Inflation adjusted",IF(Resultados!$C$9="Dólares US$","USD",IF(Resultados!$C$9="Euros","EUR","")))))),"")</f>
        <v/>
      </c>
      <c r="BC135" s="71"/>
    </row>
    <row r="136" spans="2:55" ht="15.6" hidden="1" outlineLevel="1" x14ac:dyDescent="0.3">
      <c r="B136" s="51" t="s">
        <v>139</v>
      </c>
      <c r="C136" s="52" t="s">
        <v>145</v>
      </c>
      <c r="D136" s="53" t="s">
        <v>177</v>
      </c>
      <c r="E136" s="87">
        <f>IFERROR(IF(OR(E$13="",E$13&gt;$C$4),"",_xll.ECONOMATICA($C$2,$B136,,E$13,,,IF(Resultados!$C$9="Moeda Original","Original Currency",IF(Resultados!$C$9="Ajustado pela Inflação (IPCA)","Inflation adjusted",IF(Resultados!$C$9="Dólares US$","USD",IF(Resultados!$C$9="Euros","EUR","")))),"decimal",,,,{"tc.pers=5"})),"")</f>
        <v>0.38155709202999999</v>
      </c>
      <c r="F136" s="88">
        <f>IFERROR(IF(OR(F$13="",F$13&gt;$C$4),"",_xll.ECONOMATICA($C$2,$B136,,F$13,,,IF(Resultados!$C$9="Moeda Original","Original Currency",IF(Resultados!$C$9="Ajustado pela Inflação (IPCA)","Inflation adjusted",IF(Resultados!$C$9="Dólares US$","USD",IF(Resultados!$C$9="Euros","EUR","")))),"decimal",,,,{"tc.pers=5"})),"")</f>
        <v>0.42240068154999999</v>
      </c>
      <c r="G136" s="88">
        <f>IFERROR(IF(OR(G$13="",G$13&gt;$C$4),"",_xll.ECONOMATICA($C$2,$B136,,G$13,,,IF(Resultados!$C$9="Moeda Original","Original Currency",IF(Resultados!$C$9="Ajustado pela Inflação (IPCA)","Inflation adjusted",IF(Resultados!$C$9="Dólares US$","USD",IF(Resultados!$C$9="Euros","EUR","")))),"decimal",,,,{"tc.pers=5"})),"")</f>
        <v>0.41527281567000002</v>
      </c>
      <c r="H136" s="129">
        <f>IFERROR(IF(OR(H$13="",H$13&gt;$C$4),"",_xll.ECONOMATICA($C$2,$B136,,H$13,,,IF(Resultados!$C$9="Moeda Original","Original Currency",IF(Resultados!$C$9="Ajustado pela Inflação (IPCA)","Inflation adjusted",IF(Resultados!$C$9="Dólares US$","USD",IF(Resultados!$C$9="Euros","EUR","")))),"decimal",,,,{"tc.pers=5"})),"")</f>
        <v>0.44795550711999998</v>
      </c>
      <c r="I136" s="147">
        <f>IFERROR(IF(OR(I$13="",I$13&gt;$C$4),"",_xll.ECONOMATICA($C$2,$B136,,I$13,,,IF(Resultados!$C$9="Moeda Original","Original Currency",IF(Resultados!$C$9="Ajustado pela Inflação (IPCA)","Inflation adjusted",IF(Resultados!$C$9="Dólares US$","USD",IF(Resultados!$C$9="Euros","EUR","")))),"decimal",,,,{"tc.pers=5"})),"")</f>
        <v>0.44795550711999998</v>
      </c>
      <c r="J136" s="87">
        <f>IFERROR(IF(OR(J$13="",J$13&gt;$C$4),"",_xll.ECONOMATICA($C$2,$B136,,J$13,,,IF(Resultados!$C$9="Moeda Original","Original Currency",IF(Resultados!$C$9="Ajustado pela Inflação (IPCA)","Inflation adjusted",IF(Resultados!$C$9="Dólares US$","USD",IF(Resultados!$C$9="Euros","EUR","")))),"decimal",,,,{"tc.pers=5"})),"")</f>
        <v>0.45206348155999998</v>
      </c>
      <c r="K136" s="88">
        <f>IFERROR(IF(OR(K$13="",K$13&gt;$C$4),"",_xll.ECONOMATICA($C$2,$B136,,K$13,,,IF(Resultados!$C$9="Moeda Original","Original Currency",IF(Resultados!$C$9="Ajustado pela Inflação (IPCA)","Inflation adjusted",IF(Resultados!$C$9="Dólares US$","USD",IF(Resultados!$C$9="Euros","EUR","")))),"decimal",,,,{"tc.pers=5"})),"")</f>
        <v>0.40422402464000001</v>
      </c>
      <c r="L136" s="88">
        <f>IFERROR(IF(OR(L$13="",L$13&gt;$C$4),"",_xll.ECONOMATICA($C$2,$B136,,L$13,,,IF(Resultados!$C$9="Moeda Original","Original Currency",IF(Resultados!$C$9="Ajustado pela Inflação (IPCA)","Inflation adjusted",IF(Resultados!$C$9="Dólares US$","USD",IF(Resultados!$C$9="Euros","EUR","")))),"decimal",,,,{"tc.pers=5"})),"")</f>
        <v>0.39135599787999997</v>
      </c>
      <c r="M136" s="129">
        <f>IFERROR(IF(OR(M$13="",M$13&gt;$C$4),"",_xll.ECONOMATICA($C$2,$B136,,M$13,,,IF(Resultados!$C$9="Moeda Original","Original Currency",IF(Resultados!$C$9="Ajustado pela Inflação (IPCA)","Inflation adjusted",IF(Resultados!$C$9="Dólares US$","USD",IF(Resultados!$C$9="Euros","EUR","")))),"decimal",,,,{"tc.pers=5"})),"")</f>
        <v>0.37982349491</v>
      </c>
      <c r="N136" s="147">
        <f>IFERROR(IF(OR(N$13="",N$13&gt;$C$4),"",_xll.ECONOMATICA($C$2,$B136,,N$13,,,IF(Resultados!$C$9="Moeda Original","Original Currency",IF(Resultados!$C$9="Ajustado pela Inflação (IPCA)","Inflation adjusted",IF(Resultados!$C$9="Dólares US$","USD",IF(Resultados!$C$9="Euros","EUR","")))),"decimal",,,,{"tc.pers=5"})),"")</f>
        <v>0.37982349491</v>
      </c>
      <c r="O136" s="87">
        <f>IFERROR(IF(OR(O$13="",O$13&gt;$C$4),"",_xll.ECONOMATICA($C$2,$B136,,O$13,,,IF(Resultados!$C$9="Moeda Original","Original Currency",IF(Resultados!$C$9="Ajustado pela Inflação (IPCA)","Inflation adjusted",IF(Resultados!$C$9="Dólares US$","USD",IF(Resultados!$C$9="Euros","EUR","")))),"decimal",,,,{"tc.pers=5"})),"")</f>
        <v>0.38711661671000003</v>
      </c>
      <c r="P136" s="88">
        <f>IFERROR(IF(OR(P$13="",P$13&gt;$C$4),"",_xll.ECONOMATICA($C$2,$B136,,P$13,,,IF(Resultados!$C$9="Moeda Original","Original Currency",IF(Resultados!$C$9="Ajustado pela Inflação (IPCA)","Inflation adjusted",IF(Resultados!$C$9="Dólares US$","USD",IF(Resultados!$C$9="Euros","EUR","")))),"decimal",,,,{"tc.pers=5"})),"")</f>
        <v>0.39497292295000003</v>
      </c>
      <c r="Q136" s="88" t="str">
        <f>IFERROR(IF(OR(Q$13="",Q$13&gt;$C$4),"",_xll.ECONOMATICA($C$2,$B136,,Q$13,,,IF(Resultados!$C$9="Moeda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36" s="129" t="str">
        <f>IFERROR(IF(OR(R$13="",R$13&gt;$C$4),"",_xll.ECONOMATICA($C$2,$B136,,R$13,,,IF(Resultados!$C$9="Moeda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36" s="147" t="str">
        <f>IFERROR(IF(OR(S$13="",S$13&gt;$C$4),"",_xll.ECONOMATICA($C$2,$B136,,S$13,,,IF(Resultados!$C$9="Moeda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36" s="87" t="str">
        <f>IFERROR(IF(OR(T$13="",T$13&gt;$C$4),"",_xll.ECONOMATICA($C$2,$B136,,T$13,,,IF(Resultados!$C$9="Moeda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36" s="88" t="str">
        <f>IFERROR(IF(OR(U$13="",U$13&gt;$C$4),"",_xll.ECONOMATICA($C$2,$B136,,U$13,,,IF(Resultados!$C$9="Moeda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36" s="88" t="str">
        <f>IFERROR(IF(OR(V$13="",V$13&gt;$C$4),"",_xll.ECONOMATICA($C$2,$B136,,V$13,,,IF(Resultados!$C$9="Moeda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36" s="129" t="str">
        <f>IFERROR(IF(OR(W$13="",W$13&gt;$C$4),"",_xll.ECONOMATICA($C$2,$B136,,W$13,,,IF(Resultados!$C$9="Moeda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36" s="147" t="str">
        <f>IFERROR(IF(OR(X$13="",X$13&gt;$C$4),"",_xll.ECONOMATICA($C$2,$B136,,X$13,,,IF(Resultados!$C$9="Moeda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36" s="87" t="str">
        <f>IFERROR(IF(OR(Y$13="",Y$13&gt;$C$4),"",_xll.ECONOMATICA($C$2,$B136,,Y$13,,,IF(Resultados!$C$9="Moeda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36" s="88" t="str">
        <f>IFERROR(IF(OR(Z$13="",Z$13&gt;$C$4),"",_xll.ECONOMATICA($C$2,$B136,,Z$13,,,IF(Resultados!$C$9="Moeda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36" s="88" t="str">
        <f>IFERROR(IF(OR(AA$13="",AA$13&gt;$C$4),"",_xll.ECONOMATICA($C$2,$B136,,AA$13,,,IF(Resultados!$C$9="Moeda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36" s="129" t="str">
        <f>IFERROR(IF(OR(AB$13="",AB$13&gt;$C$4),"",_xll.ECONOMATICA($C$2,$B136,,AB$13,,,IF(Resultados!$C$9="Moeda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36" s="147" t="str">
        <f>IFERROR(IF(OR(AC$13="",AC$13&gt;$C$4),"",_xll.ECONOMATICA($C$2,$B136,,AC$13,,,IF(Resultados!$C$9="Moeda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36" s="87" t="str">
        <f>IFERROR(IF(OR(AD$13="",AD$13&gt;$C$4),"",_xll.ECONOMATICA($C$2,$B136,,AD$13,,,IF(Resultados!$C$9="Moeda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36" s="88" t="str">
        <f>IFERROR(IF(OR(AE$13="",AE$13&gt;$C$4),"",_xll.ECONOMATICA($C$2,$B136,,AE$13,,,IF(Resultados!$C$9="Moeda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36" s="88" t="str">
        <f>IFERROR(IF(OR(AF$13="",AF$13&gt;$C$4),"",_xll.ECONOMATICA($C$2,$B136,,AF$13,,,IF(Resultados!$C$9="Moeda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36" s="129" t="str">
        <f>IFERROR(IF(OR(AG$13="",AG$13&gt;$C$4),"",_xll.ECONOMATICA($C$2,$B136,,AG$13,,,IF(Resultados!$C$9="Moeda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36" s="147" t="str">
        <f>IFERROR(IF(OR(AH$13="",AH$13&gt;$C$4),"",_xll.ECONOMATICA($C$2,$B136,,AH$13,,,IF(Resultados!$C$9="Moeda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36" s="87" t="str">
        <f>IFERROR(IF(OR(AI$13="",AI$13&gt;$C$4),"",_xll.ECONOMATICA($C$2,$B136,,AI$13,,,IF(Resultados!$C$9="Moeda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36" s="88" t="str">
        <f>IFERROR(IF(OR(AJ$13="",AJ$13&gt;$C$4),"",_xll.ECONOMATICA($C$2,$B136,,AJ$13,,,IF(Resultados!$C$9="Moeda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36" s="88" t="str">
        <f>IFERROR(IF(OR(AK$13="",AK$13&gt;$C$4),"",_xll.ECONOMATICA($C$2,$B136,,AK$13,,,IF(Resultados!$C$9="Moeda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36" s="129" t="str">
        <f>IFERROR(IF(OR(AL$13="",AL$13&gt;$C$4),"",_xll.ECONOMATICA($C$2,$B136,,AL$13,,,IF(Resultados!$C$9="Moeda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36" s="147" t="str">
        <f>IFERROR(IF(OR(AM$13="",AM$13&gt;$C$4),"",_xll.ECONOMATICA($C$2,$B136,,AM$13,,,IF(Resultados!$C$9="Moeda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36" s="87" t="str">
        <f>IFERROR(IF(OR(AN$13="",AN$13&gt;$C$4),"",_xll.ECONOMATICA($C$2,$B136,,AN$13,,,IF(Resultados!$C$9="Moeda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36" s="88" t="str">
        <f>IFERROR(IF(OR(AO$13="",AO$13&gt;$C$4),"",_xll.ECONOMATICA($C$2,$B136,,AO$13,,,IF(Resultados!$C$9="Moeda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36" s="88" t="str">
        <f>IFERROR(IF(OR(AP$13="",AP$13&gt;$C$4),"",_xll.ECONOMATICA($C$2,$B136,,AP$13,,,IF(Resultados!$C$9="Moeda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36" s="129" t="str">
        <f>IFERROR(IF(OR(AQ$13="",AQ$13&gt;$C$4),"",_xll.ECONOMATICA($C$2,$B136,,AQ$13,,,IF(Resultados!$C$9="Moeda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36" s="147" t="str">
        <f>IFERROR(IF(OR(AR$13="",AR$13&gt;$C$4),"",_xll.ECONOMATICA($C$2,$B136,,AR$13,,,IF(Resultados!$C$9="Moeda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36" s="87" t="str">
        <f>IFERROR(IF(OR(AS$13="",AS$13&gt;$C$4),"",_xll.ECONOMATICA($C$2,$B136,,AS$13,,,IF(Resultados!$C$9="Moeda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36" s="88" t="str">
        <f>IFERROR(IF(OR(AT$13="",AT$13&gt;$C$4),"",_xll.ECONOMATICA($C$2,$B136,,AT$13,,,IF(Resultados!$C$9="Moeda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36" s="88" t="str">
        <f>IFERROR(IF(OR(AU$13="",AU$13&gt;$C$4),"",_xll.ECONOMATICA($C$2,$B136,,AU$13,,,IF(Resultados!$C$9="Moeda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36" s="129" t="str">
        <f>IFERROR(IF(OR(AV$13="",AV$13&gt;$C$4),"",_xll.ECONOMATICA($C$2,$B136,,AV$13,,,IF(Resultados!$C$9="Moeda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36" s="147" t="str">
        <f>IFERROR(IF(OR(AW$13="",AW$13&gt;$C$4),"",_xll.ECONOMATICA($C$2,$B136,,AW$13,,,IF(Resultados!$C$9="Moeda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36" s="87" t="str">
        <f>IFERROR(IF(OR(AX$13="",AX$13&gt;$C$4),"",_xll.ECONOMATICA($C$2,$B136,,AX$13,,,IF(Resultados!$C$9="Moeda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36" s="88" t="str">
        <f>IFERROR(IF(OR(AY$13="",AY$13&gt;$C$4),"",_xll.ECONOMATICA($C$2,$B136,,AY$13,,,IF(Resultados!$C$9="Moeda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36" s="88" t="str">
        <f>IFERROR(IF(OR(AZ$13="",AZ$13&gt;$C$4),"",_xll.ECONOMATICA($C$2,$B136,,AZ$13,,,IF(Resultados!$C$9="Moeda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36" s="129" t="str">
        <f>IFERROR(IF(OR(BA$13="",BA$13&gt;$C$4),"",_xll.ECONOMATICA($C$2,$B136,,BA$13,,,IF(Resultados!$C$9="Moeda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36" s="162" t="str">
        <f>IFERROR(IF(OR(BB$13="",BB$13&gt;$C$4),"",_xll.ECONOMATICA($C$2,$B136,,BB$13,,,IF(Resultados!$C$9="Moeda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36" s="71"/>
    </row>
    <row r="137" spans="2:55" ht="15.6" hidden="1" outlineLevel="1" x14ac:dyDescent="0.3">
      <c r="B137" s="59" t="s">
        <v>140</v>
      </c>
      <c r="C137" s="60" t="s">
        <v>146</v>
      </c>
      <c r="D137" s="61" t="s">
        <v>177</v>
      </c>
      <c r="E137" s="91">
        <f>IFERROR(IF(OR(E$13="",E$13&gt;$C$4),"",_xll.ECONOMATICA($C$2,$B137,,E$13,,,IF(Resultados!$C$9="Moeda Original","Original Currency",IF(Resultados!$C$9="Ajustado pela Inflação (IPCA)","Inflation adjusted",IF(Resultados!$C$9="Dólares US$","USD",IF(Resultados!$C$9="Euros","EUR","")))),"decimal",,,,{"tc.pers=5"})),"")</f>
        <v>0.27778968259999998</v>
      </c>
      <c r="F137" s="92">
        <f>IFERROR(IF(OR(F$13="",F$13&gt;$C$4),"",_xll.ECONOMATICA($C$2,$B137,,F$13,,,IF(Resultados!$C$9="Moeda Original","Original Currency",IF(Resultados!$C$9="Ajustado pela Inflação (IPCA)","Inflation adjusted",IF(Resultados!$C$9="Dólares US$","USD",IF(Resultados!$C$9="Euros","EUR","")))),"decimal",,,,{"tc.pers=5"})),"")</f>
        <v>0.27930916423000002</v>
      </c>
      <c r="G137" s="92">
        <f>IFERROR(IF(OR(G$13="",G$13&gt;$C$4),"",_xll.ECONOMATICA($C$2,$B137,,G$13,,,IF(Resultados!$C$9="Moeda Original","Original Currency",IF(Resultados!$C$9="Ajustado pela Inflação (IPCA)","Inflation adjusted",IF(Resultados!$C$9="Dólares US$","USD",IF(Resultados!$C$9="Euros","EUR","")))),"decimal",,,,{"tc.pers=5"})),"")</f>
        <v>0.30963597566000001</v>
      </c>
      <c r="H137" s="130">
        <f>IFERROR(IF(OR(H$13="",H$13&gt;$C$4),"",_xll.ECONOMATICA($C$2,$B137,,H$13,,,IF(Resultados!$C$9="Moeda Original","Original Currency",IF(Resultados!$C$9="Ajustado pela Inflação (IPCA)","Inflation adjusted",IF(Resultados!$C$9="Dólares US$","USD",IF(Resultados!$C$9="Euros","EUR","")))),"decimal",,,,{"tc.pers=5"})),"")</f>
        <v>0.28739675789000002</v>
      </c>
      <c r="I137" s="148">
        <f>IFERROR(IF(OR(I$13="",I$13&gt;$C$4),"",_xll.ECONOMATICA($C$2,$B137,,I$13,,,IF(Resultados!$C$9="Moeda Original","Original Currency",IF(Resultados!$C$9="Ajustado pela Inflação (IPCA)","Inflation adjusted",IF(Resultados!$C$9="Dólares US$","USD",IF(Resultados!$C$9="Euros","EUR","")))),"decimal",,,,{"tc.pers=5"})),"")</f>
        <v>0.28739675789000002</v>
      </c>
      <c r="J137" s="91">
        <f>IFERROR(IF(OR(J$13="",J$13&gt;$C$4),"",_xll.ECONOMATICA($C$2,$B137,,J$13,,,IF(Resultados!$C$9="Moeda Original","Original Currency",IF(Resultados!$C$9="Ajustado pela Inflação (IPCA)","Inflation adjusted",IF(Resultados!$C$9="Dólares US$","USD",IF(Resultados!$C$9="Euros","EUR","")))),"decimal",,,,{"tc.pers=5"})),"")</f>
        <v>0.27696440851999998</v>
      </c>
      <c r="K137" s="92">
        <f>IFERROR(IF(OR(K$13="",K$13&gt;$C$4),"",_xll.ECONOMATICA($C$2,$B137,,K$13,,,IF(Resultados!$C$9="Moeda Original","Original Currency",IF(Resultados!$C$9="Ajustado pela Inflação (IPCA)","Inflation adjusted",IF(Resultados!$C$9="Dólares US$","USD",IF(Resultados!$C$9="Euros","EUR","")))),"decimal",,,,{"tc.pers=5"})),"")</f>
        <v>0.28206619355000001</v>
      </c>
      <c r="L137" s="92">
        <f>IFERROR(IF(OR(L$13="",L$13&gt;$C$4),"",_xll.ECONOMATICA($C$2,$B137,,L$13,,,IF(Resultados!$C$9="Moeda Original","Original Currency",IF(Resultados!$C$9="Ajustado pela Inflação (IPCA)","Inflation adjusted",IF(Resultados!$C$9="Dólares US$","USD",IF(Resultados!$C$9="Euros","EUR","")))),"decimal",,,,{"tc.pers=5"})),"")</f>
        <v>0.29785684196000001</v>
      </c>
      <c r="M137" s="130">
        <f>IFERROR(IF(OR(M$13="",M$13&gt;$C$4),"",_xll.ECONOMATICA($C$2,$B137,,M$13,,,IF(Resultados!$C$9="Moeda Original","Original Currency",IF(Resultados!$C$9="Ajustado pela Inflação (IPCA)","Inflation adjusted",IF(Resultados!$C$9="Dólares US$","USD",IF(Resultados!$C$9="Euros","EUR","")))),"decimal",,,,{"tc.pers=5"})),"")</f>
        <v>0.28838658354000002</v>
      </c>
      <c r="N137" s="148">
        <f>IFERROR(IF(OR(N$13="",N$13&gt;$C$4),"",_xll.ECONOMATICA($C$2,$B137,,N$13,,,IF(Resultados!$C$9="Moeda Original","Original Currency",IF(Resultados!$C$9="Ajustado pela Inflação (IPCA)","Inflation adjusted",IF(Resultados!$C$9="Dólares US$","USD",IF(Resultados!$C$9="Euros","EUR","")))),"decimal",,,,{"tc.pers=5"})),"")</f>
        <v>0.28838658354000002</v>
      </c>
      <c r="O137" s="91">
        <f>IFERROR(IF(OR(O$13="",O$13&gt;$C$4),"",_xll.ECONOMATICA($C$2,$B137,,O$13,,,IF(Resultados!$C$9="Moeda Original","Original Currency",IF(Resultados!$C$9="Ajustado pela Inflação (IPCA)","Inflation adjusted",IF(Resultados!$C$9="Dólares US$","USD",IF(Resultados!$C$9="Euros","EUR","")))),"decimal",,,,{"tc.pers=5"})),"")</f>
        <v>0.28947560743</v>
      </c>
      <c r="P137" s="92">
        <f>IFERROR(IF(OR(P$13="",P$13&gt;$C$4),"",_xll.ECONOMATICA($C$2,$B137,,P$13,,,IF(Resultados!$C$9="Moeda Original","Original Currency",IF(Resultados!$C$9="Ajustado pela Inflação (IPCA)","Inflation adjusted",IF(Resultados!$C$9="Dólares US$","USD",IF(Resultados!$C$9="Euros","EUR","")))),"decimal",,,,{"tc.pers=5"})),"")</f>
        <v>0.31309790987000002</v>
      </c>
      <c r="Q137" s="92" t="str">
        <f>IFERROR(IF(OR(Q$13="",Q$13&gt;$C$4),"",_xll.ECONOMATICA($C$2,$B137,,Q$13,,,IF(Resultados!$C$9="Moeda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37" s="130" t="str">
        <f>IFERROR(IF(OR(R$13="",R$13&gt;$C$4),"",_xll.ECONOMATICA($C$2,$B137,,R$13,,,IF(Resultados!$C$9="Moeda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37" s="148" t="str">
        <f>IFERROR(IF(OR(S$13="",S$13&gt;$C$4),"",_xll.ECONOMATICA($C$2,$B137,,S$13,,,IF(Resultados!$C$9="Moeda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37" s="91" t="str">
        <f>IFERROR(IF(OR(T$13="",T$13&gt;$C$4),"",_xll.ECONOMATICA($C$2,$B137,,T$13,,,IF(Resultados!$C$9="Moeda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37" s="92" t="str">
        <f>IFERROR(IF(OR(U$13="",U$13&gt;$C$4),"",_xll.ECONOMATICA($C$2,$B137,,U$13,,,IF(Resultados!$C$9="Moeda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37" s="92" t="str">
        <f>IFERROR(IF(OR(V$13="",V$13&gt;$C$4),"",_xll.ECONOMATICA($C$2,$B137,,V$13,,,IF(Resultados!$C$9="Moeda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37" s="130" t="str">
        <f>IFERROR(IF(OR(W$13="",W$13&gt;$C$4),"",_xll.ECONOMATICA($C$2,$B137,,W$13,,,IF(Resultados!$C$9="Moeda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37" s="148" t="str">
        <f>IFERROR(IF(OR(X$13="",X$13&gt;$C$4),"",_xll.ECONOMATICA($C$2,$B137,,X$13,,,IF(Resultados!$C$9="Moeda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37" s="91" t="str">
        <f>IFERROR(IF(OR(Y$13="",Y$13&gt;$C$4),"",_xll.ECONOMATICA($C$2,$B137,,Y$13,,,IF(Resultados!$C$9="Moeda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37" s="92" t="str">
        <f>IFERROR(IF(OR(Z$13="",Z$13&gt;$C$4),"",_xll.ECONOMATICA($C$2,$B137,,Z$13,,,IF(Resultados!$C$9="Moeda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37" s="92" t="str">
        <f>IFERROR(IF(OR(AA$13="",AA$13&gt;$C$4),"",_xll.ECONOMATICA($C$2,$B137,,AA$13,,,IF(Resultados!$C$9="Moeda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37" s="130" t="str">
        <f>IFERROR(IF(OR(AB$13="",AB$13&gt;$C$4),"",_xll.ECONOMATICA($C$2,$B137,,AB$13,,,IF(Resultados!$C$9="Moeda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37" s="148" t="str">
        <f>IFERROR(IF(OR(AC$13="",AC$13&gt;$C$4),"",_xll.ECONOMATICA($C$2,$B137,,AC$13,,,IF(Resultados!$C$9="Moeda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37" s="91" t="str">
        <f>IFERROR(IF(OR(AD$13="",AD$13&gt;$C$4),"",_xll.ECONOMATICA($C$2,$B137,,AD$13,,,IF(Resultados!$C$9="Moeda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37" s="92" t="str">
        <f>IFERROR(IF(OR(AE$13="",AE$13&gt;$C$4),"",_xll.ECONOMATICA($C$2,$B137,,AE$13,,,IF(Resultados!$C$9="Moeda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37" s="92" t="str">
        <f>IFERROR(IF(OR(AF$13="",AF$13&gt;$C$4),"",_xll.ECONOMATICA($C$2,$B137,,AF$13,,,IF(Resultados!$C$9="Moeda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37" s="130" t="str">
        <f>IFERROR(IF(OR(AG$13="",AG$13&gt;$C$4),"",_xll.ECONOMATICA($C$2,$B137,,AG$13,,,IF(Resultados!$C$9="Moeda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37" s="148" t="str">
        <f>IFERROR(IF(OR(AH$13="",AH$13&gt;$C$4),"",_xll.ECONOMATICA($C$2,$B137,,AH$13,,,IF(Resultados!$C$9="Moeda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37" s="91" t="str">
        <f>IFERROR(IF(OR(AI$13="",AI$13&gt;$C$4),"",_xll.ECONOMATICA($C$2,$B137,,AI$13,,,IF(Resultados!$C$9="Moeda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37" s="92" t="str">
        <f>IFERROR(IF(OR(AJ$13="",AJ$13&gt;$C$4),"",_xll.ECONOMATICA($C$2,$B137,,AJ$13,,,IF(Resultados!$C$9="Moeda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37" s="92" t="str">
        <f>IFERROR(IF(OR(AK$13="",AK$13&gt;$C$4),"",_xll.ECONOMATICA($C$2,$B137,,AK$13,,,IF(Resultados!$C$9="Moeda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37" s="130" t="str">
        <f>IFERROR(IF(OR(AL$13="",AL$13&gt;$C$4),"",_xll.ECONOMATICA($C$2,$B137,,AL$13,,,IF(Resultados!$C$9="Moeda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37" s="148" t="str">
        <f>IFERROR(IF(OR(AM$13="",AM$13&gt;$C$4),"",_xll.ECONOMATICA($C$2,$B137,,AM$13,,,IF(Resultados!$C$9="Moeda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37" s="91" t="str">
        <f>IFERROR(IF(OR(AN$13="",AN$13&gt;$C$4),"",_xll.ECONOMATICA($C$2,$B137,,AN$13,,,IF(Resultados!$C$9="Moeda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37" s="92" t="str">
        <f>IFERROR(IF(OR(AO$13="",AO$13&gt;$C$4),"",_xll.ECONOMATICA($C$2,$B137,,AO$13,,,IF(Resultados!$C$9="Moeda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37" s="92" t="str">
        <f>IFERROR(IF(OR(AP$13="",AP$13&gt;$C$4),"",_xll.ECONOMATICA($C$2,$B137,,AP$13,,,IF(Resultados!$C$9="Moeda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37" s="130" t="str">
        <f>IFERROR(IF(OR(AQ$13="",AQ$13&gt;$C$4),"",_xll.ECONOMATICA($C$2,$B137,,AQ$13,,,IF(Resultados!$C$9="Moeda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37" s="148" t="str">
        <f>IFERROR(IF(OR(AR$13="",AR$13&gt;$C$4),"",_xll.ECONOMATICA($C$2,$B137,,AR$13,,,IF(Resultados!$C$9="Moeda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37" s="91" t="str">
        <f>IFERROR(IF(OR(AS$13="",AS$13&gt;$C$4),"",_xll.ECONOMATICA($C$2,$B137,,AS$13,,,IF(Resultados!$C$9="Moeda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37" s="92" t="str">
        <f>IFERROR(IF(OR(AT$13="",AT$13&gt;$C$4),"",_xll.ECONOMATICA($C$2,$B137,,AT$13,,,IF(Resultados!$C$9="Moeda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37" s="92" t="str">
        <f>IFERROR(IF(OR(AU$13="",AU$13&gt;$C$4),"",_xll.ECONOMATICA($C$2,$B137,,AU$13,,,IF(Resultados!$C$9="Moeda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37" s="130" t="str">
        <f>IFERROR(IF(OR(AV$13="",AV$13&gt;$C$4),"",_xll.ECONOMATICA($C$2,$B137,,AV$13,,,IF(Resultados!$C$9="Moeda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37" s="148" t="str">
        <f>IFERROR(IF(OR(AW$13="",AW$13&gt;$C$4),"",_xll.ECONOMATICA($C$2,$B137,,AW$13,,,IF(Resultados!$C$9="Moeda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37" s="91" t="str">
        <f>IFERROR(IF(OR(AX$13="",AX$13&gt;$C$4),"",_xll.ECONOMATICA($C$2,$B137,,AX$13,,,IF(Resultados!$C$9="Moeda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37" s="92" t="str">
        <f>IFERROR(IF(OR(AY$13="",AY$13&gt;$C$4),"",_xll.ECONOMATICA($C$2,$B137,,AY$13,,,IF(Resultados!$C$9="Moeda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37" s="92" t="str">
        <f>IFERROR(IF(OR(AZ$13="",AZ$13&gt;$C$4),"",_xll.ECONOMATICA($C$2,$B137,,AZ$13,,,IF(Resultados!$C$9="Moeda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37" s="130" t="str">
        <f>IFERROR(IF(OR(BA$13="",BA$13&gt;$C$4),"",_xll.ECONOMATICA($C$2,$B137,,BA$13,,,IF(Resultados!$C$9="Moeda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37" s="163" t="str">
        <f>IFERROR(IF(OR(BB$13="",BB$13&gt;$C$4),"",_xll.ECONOMATICA($C$2,$B137,,BB$13,,,IF(Resultados!$C$9="Moeda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37" s="71"/>
    </row>
    <row r="138" spans="2:55" ht="15.6" hidden="1" outlineLevel="1" x14ac:dyDescent="0.3">
      <c r="B138" s="51" t="s">
        <v>141</v>
      </c>
      <c r="C138" s="52" t="s">
        <v>147</v>
      </c>
      <c r="D138" s="53" t="s">
        <v>177</v>
      </c>
      <c r="E138" s="87">
        <f>IFERROR(IF(OR(E$13="",E$13&gt;$C$4),"",_xll.ECONOMATICA($C$2,$B138,,E$13,,,IF(Resultados!$C$9="Moeda Original","Original Currency",IF(Resultados!$C$9="Ajustado pela Inflação (IPCA)","Inflation adjusted",IF(Resultados!$C$9="Dólares US$","USD",IF(Resultados!$C$9="Euros","EUR","")))),"decimal",,,,{"tc.pers=5"})),"")</f>
        <v>0.63473519715000004</v>
      </c>
      <c r="F138" s="88">
        <f>IFERROR(IF(OR(F$13="",F$13&gt;$C$4),"",_xll.ECONOMATICA($C$2,$B138,,F$13,,,IF(Resultados!$C$9="Moeda Original","Original Currency",IF(Resultados!$C$9="Ajustado pela Inflação (IPCA)","Inflation adjusted",IF(Resultados!$C$9="Dólares US$","USD",IF(Resultados!$C$9="Euros","EUR","")))),"decimal",,,,{"tc.pers=5"})),"")</f>
        <v>0.67975206612000005</v>
      </c>
      <c r="G138" s="88">
        <f>IFERROR(IF(OR(G$13="",G$13&gt;$C$4),"",_xll.ECONOMATICA($C$2,$B138,,G$13,,,IF(Resultados!$C$9="Moeda Original","Original Currency",IF(Resultados!$C$9="Ajustado pela Inflação (IPCA)","Inflation adjusted",IF(Resultados!$C$9="Dólares US$","USD",IF(Resultados!$C$9="Euros","EUR","")))),"decimal",,,,{"tc.pers=5"})),"")</f>
        <v>0.78427981448999995</v>
      </c>
      <c r="H138" s="129">
        <f>IFERROR(IF(OR(H$13="",H$13&gt;$C$4),"",_xll.ECONOMATICA($C$2,$B138,,H$13,,,IF(Resultados!$C$9="Moeda Original","Original Currency",IF(Resultados!$C$9="Ajustado pela Inflação (IPCA)","Inflation adjusted",IF(Resultados!$C$9="Dólares US$","USD",IF(Resultados!$C$9="Euros","EUR","")))),"decimal",,,,{"tc.pers=5"})),"")</f>
        <v>0.77034729749999997</v>
      </c>
      <c r="I138" s="147">
        <f>IFERROR(IF(OR(I$13="",I$13&gt;$C$4),"",_xll.ECONOMATICA($C$2,$B138,,I$13,,,IF(Resultados!$C$9="Moeda Original","Original Currency",IF(Resultados!$C$9="Ajustado pela Inflação (IPCA)","Inflation adjusted",IF(Resultados!$C$9="Dólares US$","USD",IF(Resultados!$C$9="Euros","EUR","")))),"decimal",,,,{"tc.pers=5"})),"")</f>
        <v>0.77034729749999997</v>
      </c>
      <c r="J138" s="87">
        <f>IFERROR(IF(OR(J$13="",J$13&gt;$C$4),"",_xll.ECONOMATICA($C$2,$B138,,J$13,,,IF(Resultados!$C$9="Moeda Original","Original Currency",IF(Resultados!$C$9="Ajustado pela Inflação (IPCA)","Inflation adjusted",IF(Resultados!$C$9="Dólares US$","USD",IF(Resultados!$C$9="Euros","EUR","")))),"decimal",,,,{"tc.pers=5"})),"")</f>
        <v>0.67185830616999997</v>
      </c>
      <c r="K138" s="88">
        <f>IFERROR(IF(OR(K$13="",K$13&gt;$C$4),"",_xll.ECONOMATICA($C$2,$B138,,K$13,,,IF(Resultados!$C$9="Moeda Original","Original Currency",IF(Resultados!$C$9="Ajustado pela Inflação (IPCA)","Inflation adjusted",IF(Resultados!$C$9="Dólares US$","USD",IF(Resultados!$C$9="Euros","EUR","")))),"decimal",,,,{"tc.pers=5"})),"")</f>
        <v>0.75044119898999995</v>
      </c>
      <c r="L138" s="88">
        <f>IFERROR(IF(OR(L$13="",L$13&gt;$C$4),"",_xll.ECONOMATICA($C$2,$B138,,L$13,,,IF(Resultados!$C$9="Moeda Original","Original Currency",IF(Resultados!$C$9="Ajustado pela Inflação (IPCA)","Inflation adjusted",IF(Resultados!$C$9="Dólares US$","USD",IF(Resultados!$C$9="Euros","EUR","")))),"decimal",,,,{"tc.pers=5"})),"")</f>
        <v>0.78828098790000001</v>
      </c>
      <c r="M138" s="129">
        <f>IFERROR(IF(OR(M$13="",M$13&gt;$C$4),"",_xll.ECONOMATICA($C$2,$B138,,M$13,,,IF(Resultados!$C$9="Moeda Original","Original Currency",IF(Resultados!$C$9="Ajustado pela Inflação (IPCA)","Inflation adjusted",IF(Resultados!$C$9="Dólares US$","USD",IF(Resultados!$C$9="Euros","EUR","")))),"decimal",,,,{"tc.pers=5"})),"")</f>
        <v>0.79265052047999995</v>
      </c>
      <c r="N138" s="147">
        <f>IFERROR(IF(OR(N$13="",N$13&gt;$C$4),"",_xll.ECONOMATICA($C$2,$B138,,N$13,,,IF(Resultados!$C$9="Moeda Original","Original Currency",IF(Resultados!$C$9="Ajustado pela Inflação (IPCA)","Inflation adjusted",IF(Resultados!$C$9="Dólares US$","USD",IF(Resultados!$C$9="Euros","EUR","")))),"decimal",,,,{"tc.pers=5"})),"")</f>
        <v>0.79265052047999995</v>
      </c>
      <c r="O138" s="87">
        <f>IFERROR(IF(OR(O$13="",O$13&gt;$C$4),"",_xll.ECONOMATICA($C$2,$B138,,O$13,,,IF(Resultados!$C$9="Moeda Original","Original Currency",IF(Resultados!$C$9="Ajustado pela Inflação (IPCA)","Inflation adjusted",IF(Resultados!$C$9="Dólares US$","USD",IF(Resultados!$C$9="Euros","EUR","")))),"decimal",,,,{"tc.pers=5"})),"")</f>
        <v>0.75369216582999998</v>
      </c>
      <c r="P138" s="88">
        <f>IFERROR(IF(OR(P$13="",P$13&gt;$C$4),"",_xll.ECONOMATICA($C$2,$B138,,P$13,,,IF(Resultados!$C$9="Moeda Original","Original Currency",IF(Resultados!$C$9="Ajustado pela Inflação (IPCA)","Inflation adjusted",IF(Resultados!$C$9="Dólares US$","USD",IF(Resultados!$C$9="Euros","EUR","")))),"decimal",,,,{"tc.pers=5"})),"")</f>
        <v>0.88148335284000001</v>
      </c>
      <c r="Q138" s="88" t="str">
        <f>IFERROR(IF(OR(Q$13="",Q$13&gt;$C$4),"",_xll.ECONOMATICA($C$2,$B138,,Q$13,,,IF(Resultados!$C$9="Moeda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38" s="129" t="str">
        <f>IFERROR(IF(OR(R$13="",R$13&gt;$C$4),"",_xll.ECONOMATICA($C$2,$B138,,R$13,,,IF(Resultados!$C$9="Moeda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38" s="147" t="str">
        <f>IFERROR(IF(OR(S$13="",S$13&gt;$C$4),"",_xll.ECONOMATICA($C$2,$B138,,S$13,,,IF(Resultados!$C$9="Moeda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38" s="87" t="str">
        <f>IFERROR(IF(OR(T$13="",T$13&gt;$C$4),"",_xll.ECONOMATICA($C$2,$B138,,T$13,,,IF(Resultados!$C$9="Moeda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38" s="88" t="str">
        <f>IFERROR(IF(OR(U$13="",U$13&gt;$C$4),"",_xll.ECONOMATICA($C$2,$B138,,U$13,,,IF(Resultados!$C$9="Moeda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38" s="88" t="str">
        <f>IFERROR(IF(OR(V$13="",V$13&gt;$C$4),"",_xll.ECONOMATICA($C$2,$B138,,V$13,,,IF(Resultados!$C$9="Moeda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38" s="129" t="str">
        <f>IFERROR(IF(OR(W$13="",W$13&gt;$C$4),"",_xll.ECONOMATICA($C$2,$B138,,W$13,,,IF(Resultados!$C$9="Moeda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38" s="147" t="str">
        <f>IFERROR(IF(OR(X$13="",X$13&gt;$C$4),"",_xll.ECONOMATICA($C$2,$B138,,X$13,,,IF(Resultados!$C$9="Moeda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38" s="87" t="str">
        <f>IFERROR(IF(OR(Y$13="",Y$13&gt;$C$4),"",_xll.ECONOMATICA($C$2,$B138,,Y$13,,,IF(Resultados!$C$9="Moeda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38" s="88" t="str">
        <f>IFERROR(IF(OR(Z$13="",Z$13&gt;$C$4),"",_xll.ECONOMATICA($C$2,$B138,,Z$13,,,IF(Resultados!$C$9="Moeda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38" s="88" t="str">
        <f>IFERROR(IF(OR(AA$13="",AA$13&gt;$C$4),"",_xll.ECONOMATICA($C$2,$B138,,AA$13,,,IF(Resultados!$C$9="Moeda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38" s="129" t="str">
        <f>IFERROR(IF(OR(AB$13="",AB$13&gt;$C$4),"",_xll.ECONOMATICA($C$2,$B138,,AB$13,,,IF(Resultados!$C$9="Moeda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38" s="147" t="str">
        <f>IFERROR(IF(OR(AC$13="",AC$13&gt;$C$4),"",_xll.ECONOMATICA($C$2,$B138,,AC$13,,,IF(Resultados!$C$9="Moeda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38" s="87" t="str">
        <f>IFERROR(IF(OR(AD$13="",AD$13&gt;$C$4),"",_xll.ECONOMATICA($C$2,$B138,,AD$13,,,IF(Resultados!$C$9="Moeda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38" s="88" t="str">
        <f>IFERROR(IF(OR(AE$13="",AE$13&gt;$C$4),"",_xll.ECONOMATICA($C$2,$B138,,AE$13,,,IF(Resultados!$C$9="Moeda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38" s="88" t="str">
        <f>IFERROR(IF(OR(AF$13="",AF$13&gt;$C$4),"",_xll.ECONOMATICA($C$2,$B138,,AF$13,,,IF(Resultados!$C$9="Moeda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38" s="129" t="str">
        <f>IFERROR(IF(OR(AG$13="",AG$13&gt;$C$4),"",_xll.ECONOMATICA($C$2,$B138,,AG$13,,,IF(Resultados!$C$9="Moeda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38" s="147" t="str">
        <f>IFERROR(IF(OR(AH$13="",AH$13&gt;$C$4),"",_xll.ECONOMATICA($C$2,$B138,,AH$13,,,IF(Resultados!$C$9="Moeda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38" s="87" t="str">
        <f>IFERROR(IF(OR(AI$13="",AI$13&gt;$C$4),"",_xll.ECONOMATICA($C$2,$B138,,AI$13,,,IF(Resultados!$C$9="Moeda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38" s="88" t="str">
        <f>IFERROR(IF(OR(AJ$13="",AJ$13&gt;$C$4),"",_xll.ECONOMATICA($C$2,$B138,,AJ$13,,,IF(Resultados!$C$9="Moeda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38" s="88" t="str">
        <f>IFERROR(IF(OR(AK$13="",AK$13&gt;$C$4),"",_xll.ECONOMATICA($C$2,$B138,,AK$13,,,IF(Resultados!$C$9="Moeda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38" s="129" t="str">
        <f>IFERROR(IF(OR(AL$13="",AL$13&gt;$C$4),"",_xll.ECONOMATICA($C$2,$B138,,AL$13,,,IF(Resultados!$C$9="Moeda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38" s="147" t="str">
        <f>IFERROR(IF(OR(AM$13="",AM$13&gt;$C$4),"",_xll.ECONOMATICA($C$2,$B138,,AM$13,,,IF(Resultados!$C$9="Moeda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38" s="87" t="str">
        <f>IFERROR(IF(OR(AN$13="",AN$13&gt;$C$4),"",_xll.ECONOMATICA($C$2,$B138,,AN$13,,,IF(Resultados!$C$9="Moeda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38" s="88" t="str">
        <f>IFERROR(IF(OR(AO$13="",AO$13&gt;$C$4),"",_xll.ECONOMATICA($C$2,$B138,,AO$13,,,IF(Resultados!$C$9="Moeda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38" s="88" t="str">
        <f>IFERROR(IF(OR(AP$13="",AP$13&gt;$C$4),"",_xll.ECONOMATICA($C$2,$B138,,AP$13,,,IF(Resultados!$C$9="Moeda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38" s="129" t="str">
        <f>IFERROR(IF(OR(AQ$13="",AQ$13&gt;$C$4),"",_xll.ECONOMATICA($C$2,$B138,,AQ$13,,,IF(Resultados!$C$9="Moeda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38" s="147" t="str">
        <f>IFERROR(IF(OR(AR$13="",AR$13&gt;$C$4),"",_xll.ECONOMATICA($C$2,$B138,,AR$13,,,IF(Resultados!$C$9="Moeda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38" s="87" t="str">
        <f>IFERROR(IF(OR(AS$13="",AS$13&gt;$C$4),"",_xll.ECONOMATICA($C$2,$B138,,AS$13,,,IF(Resultados!$C$9="Moeda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38" s="88" t="str">
        <f>IFERROR(IF(OR(AT$13="",AT$13&gt;$C$4),"",_xll.ECONOMATICA($C$2,$B138,,AT$13,,,IF(Resultados!$C$9="Moeda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38" s="88" t="str">
        <f>IFERROR(IF(OR(AU$13="",AU$13&gt;$C$4),"",_xll.ECONOMATICA($C$2,$B138,,AU$13,,,IF(Resultados!$C$9="Moeda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38" s="129" t="str">
        <f>IFERROR(IF(OR(AV$13="",AV$13&gt;$C$4),"",_xll.ECONOMATICA($C$2,$B138,,AV$13,,,IF(Resultados!$C$9="Moeda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38" s="147" t="str">
        <f>IFERROR(IF(OR(AW$13="",AW$13&gt;$C$4),"",_xll.ECONOMATICA($C$2,$B138,,AW$13,,,IF(Resultados!$C$9="Moeda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38" s="87" t="str">
        <f>IFERROR(IF(OR(AX$13="",AX$13&gt;$C$4),"",_xll.ECONOMATICA($C$2,$B138,,AX$13,,,IF(Resultados!$C$9="Moeda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38" s="88" t="str">
        <f>IFERROR(IF(OR(AY$13="",AY$13&gt;$C$4),"",_xll.ECONOMATICA($C$2,$B138,,AY$13,,,IF(Resultados!$C$9="Moeda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38" s="88" t="str">
        <f>IFERROR(IF(OR(AZ$13="",AZ$13&gt;$C$4),"",_xll.ECONOMATICA($C$2,$B138,,AZ$13,,,IF(Resultados!$C$9="Moeda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38" s="129" t="str">
        <f>IFERROR(IF(OR(BA$13="",BA$13&gt;$C$4),"",_xll.ECONOMATICA($C$2,$B138,,BA$13,,,IF(Resultados!$C$9="Moeda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38" s="162" t="str">
        <f>IFERROR(IF(OR(BB$13="",BB$13&gt;$C$4),"",_xll.ECONOMATICA($C$2,$B138,,BB$13,,,IF(Resultados!$C$9="Moeda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38" s="71"/>
    </row>
    <row r="139" spans="2:55" ht="15.6" hidden="1" outlineLevel="1" x14ac:dyDescent="0.3">
      <c r="B139" s="59" t="s">
        <v>142</v>
      </c>
      <c r="C139" s="60" t="s">
        <v>148</v>
      </c>
      <c r="D139" s="61" t="s">
        <v>177</v>
      </c>
      <c r="E139" s="91">
        <f>IFERROR(IF(OR(E$13="",E$13&gt;$C$4),"",_xll.ECONOMATICA($C$2,$B139,,E$13,,,IF(Resultados!$C$9="Moeda Original","Original Currency",IF(Resultados!$C$9="Ajustado pela Inflação (IPCA)","Inflation adjusted",IF(Resultados!$C$9="Dólares US$","USD",IF(Resultados!$C$9="Euros","EUR","")))),"decimal",,,,{"tc.pers=5"})),"")</f>
        <v>0.43437872516999998</v>
      </c>
      <c r="F139" s="92">
        <f>IFERROR(IF(OR(F$13="",F$13&gt;$C$4),"",_xll.ECONOMATICA($C$2,$B139,,F$13,,,IF(Resultados!$C$9="Moeda Original","Original Currency",IF(Resultados!$C$9="Ajustado pela Inflação (IPCA)","Inflation adjusted",IF(Resultados!$C$9="Dólares US$","USD",IF(Resultados!$C$9="Euros","EUR","")))),"decimal",,,,{"tc.pers=5"})),"")</f>
        <v>0.43688537297000002</v>
      </c>
      <c r="G139" s="92">
        <f>IFERROR(IF(OR(G$13="",G$13&gt;$C$4),"",_xll.ECONOMATICA($C$2,$B139,,G$13,,,IF(Resultados!$C$9="Moeda Original","Original Currency",IF(Resultados!$C$9="Ajustado pela Inflação (IPCA)","Inflation adjusted",IF(Resultados!$C$9="Dólares US$","USD",IF(Resultados!$C$9="Euros","EUR","")))),"decimal",,,,{"tc.pers=5"})),"")</f>
        <v>0.68621109046999995</v>
      </c>
      <c r="H139" s="130">
        <f>IFERROR(IF(OR(H$13="",H$13&gt;$C$4),"",_xll.ECONOMATICA($C$2,$B139,,H$13,,,IF(Resultados!$C$9="Moeda Original","Original Currency",IF(Resultados!$C$9="Ajustado pela Inflação (IPCA)","Inflation adjusted",IF(Resultados!$C$9="Dólares US$","USD",IF(Resultados!$C$9="Euros","EUR","")))),"decimal",,,,{"tc.pers=5"})),"")</f>
        <v>0.61613403406</v>
      </c>
      <c r="I139" s="148">
        <f>IFERROR(IF(OR(I$13="",I$13&gt;$C$4),"",_xll.ECONOMATICA($C$2,$B139,,I$13,,,IF(Resultados!$C$9="Moeda Original","Original Currency",IF(Resultados!$C$9="Ajustado pela Inflação (IPCA)","Inflation adjusted",IF(Resultados!$C$9="Dólares US$","USD",IF(Resultados!$C$9="Euros","EUR","")))),"decimal",,,,{"tc.pers=5"})),"")</f>
        <v>0.61613403406</v>
      </c>
      <c r="J139" s="91">
        <f>IFERROR(IF(OR(J$13="",J$13&gt;$C$4),"",_xll.ECONOMATICA($C$2,$B139,,J$13,,,IF(Resultados!$C$9="Moeda Original","Original Currency",IF(Resultados!$C$9="Ajustado pela Inflação (IPCA)","Inflation adjusted",IF(Resultados!$C$9="Dólares US$","USD",IF(Resultados!$C$9="Euros","EUR","")))),"decimal",,,,{"tc.pers=5"})),"")</f>
        <v>0.50600513132000002</v>
      </c>
      <c r="K139" s="92">
        <f>IFERROR(IF(OR(K$13="",K$13&gt;$C$4),"",_xll.ECONOMATICA($C$2,$B139,,K$13,,,IF(Resultados!$C$9="Moeda Original","Original Currency",IF(Resultados!$C$9="Ajustado pela Inflação (IPCA)","Inflation adjusted",IF(Resultados!$C$9="Dólares US$","USD",IF(Resultados!$C$9="Euros","EUR","")))),"decimal",,,,{"tc.pers=5"})),"")</f>
        <v>0.58662676848999995</v>
      </c>
      <c r="L139" s="92">
        <f>IFERROR(IF(OR(L$13="",L$13&gt;$C$4),"",_xll.ECONOMATICA($C$2,$B139,,L$13,,,IF(Resultados!$C$9="Moeda Original","Original Currency",IF(Resultados!$C$9="Ajustado pela Inflação (IPCA)","Inflation adjusted",IF(Resultados!$C$9="Dólares US$","USD",IF(Resultados!$C$9="Euros","EUR","")))),"decimal",,,,{"tc.pers=5"})),"")</f>
        <v>0.61499393533000002</v>
      </c>
      <c r="M139" s="130">
        <f>IFERROR(IF(OR(M$13="",M$13&gt;$C$4),"",_xll.ECONOMATICA($C$2,$B139,,M$13,,,IF(Resultados!$C$9="Moeda Original","Original Currency",IF(Resultados!$C$9="Ajustado pela Inflação (IPCA)","Inflation adjusted",IF(Resultados!$C$9="Dólares US$","USD",IF(Resultados!$C$9="Euros","EUR","")))),"decimal",,,,{"tc.pers=5"})),"")</f>
        <v>0.59580216560999999</v>
      </c>
      <c r="N139" s="148">
        <f>IFERROR(IF(OR(N$13="",N$13&gt;$C$4),"",_xll.ECONOMATICA($C$2,$B139,,N$13,,,IF(Resultados!$C$9="Moeda Original","Original Currency",IF(Resultados!$C$9="Ajustado pela Inflação (IPCA)","Inflation adjusted",IF(Resultados!$C$9="Dólares US$","USD",IF(Resultados!$C$9="Euros","EUR","")))),"decimal",,,,{"tc.pers=5"})),"")</f>
        <v>0.59580216560999999</v>
      </c>
      <c r="O139" s="91">
        <f>IFERROR(IF(OR(O$13="",O$13&gt;$C$4),"",_xll.ECONOMATICA($C$2,$B139,,O$13,,,IF(Resultados!$C$9="Moeda Original","Original Currency",IF(Resultados!$C$9="Ajustado pela Inflação (IPCA)","Inflation adjusted",IF(Resultados!$C$9="Dólares US$","USD",IF(Resultados!$C$9="Euros","EUR","")))),"decimal",,,,{"tc.pers=5"})),"")</f>
        <v>0.55423714755999998</v>
      </c>
      <c r="P139" s="92">
        <f>IFERROR(IF(OR(P$13="",P$13&gt;$C$4),"",_xll.ECONOMATICA($C$2,$B139,,P$13,,,IF(Resultados!$C$9="Moeda Original","Original Currency",IF(Resultados!$C$9="Ajustado pela Inflação (IPCA)","Inflation adjusted",IF(Resultados!$C$9="Dólares US$","USD",IF(Resultados!$C$9="Euros","EUR","")))),"decimal",,,,{"tc.pers=5"})),"")</f>
        <v>0.70151047760999996</v>
      </c>
      <c r="Q139" s="92" t="str">
        <f>IFERROR(IF(OR(Q$13="",Q$13&gt;$C$4),"",_xll.ECONOMATICA($C$2,$B139,,Q$13,,,IF(Resultados!$C$9="Moeda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39" s="130" t="str">
        <f>IFERROR(IF(OR(R$13="",R$13&gt;$C$4),"",_xll.ECONOMATICA($C$2,$B139,,R$13,,,IF(Resultados!$C$9="Moeda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39" s="148" t="str">
        <f>IFERROR(IF(OR(S$13="",S$13&gt;$C$4),"",_xll.ECONOMATICA($C$2,$B139,,S$13,,,IF(Resultados!$C$9="Moeda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39" s="91" t="str">
        <f>IFERROR(IF(OR(T$13="",T$13&gt;$C$4),"",_xll.ECONOMATICA($C$2,$B139,,T$13,,,IF(Resultados!$C$9="Moeda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39" s="92" t="str">
        <f>IFERROR(IF(OR(U$13="",U$13&gt;$C$4),"",_xll.ECONOMATICA($C$2,$B139,,U$13,,,IF(Resultados!$C$9="Moeda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39" s="92" t="str">
        <f>IFERROR(IF(OR(V$13="",V$13&gt;$C$4),"",_xll.ECONOMATICA($C$2,$B139,,V$13,,,IF(Resultados!$C$9="Moeda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39" s="130" t="str">
        <f>IFERROR(IF(OR(W$13="",W$13&gt;$C$4),"",_xll.ECONOMATICA($C$2,$B139,,W$13,,,IF(Resultados!$C$9="Moeda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39" s="148" t="str">
        <f>IFERROR(IF(OR(X$13="",X$13&gt;$C$4),"",_xll.ECONOMATICA($C$2,$B139,,X$13,,,IF(Resultados!$C$9="Moeda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39" s="91" t="str">
        <f>IFERROR(IF(OR(Y$13="",Y$13&gt;$C$4),"",_xll.ECONOMATICA($C$2,$B139,,Y$13,,,IF(Resultados!$C$9="Moeda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39" s="92" t="str">
        <f>IFERROR(IF(OR(Z$13="",Z$13&gt;$C$4),"",_xll.ECONOMATICA($C$2,$B139,,Z$13,,,IF(Resultados!$C$9="Moeda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39" s="92" t="str">
        <f>IFERROR(IF(OR(AA$13="",AA$13&gt;$C$4),"",_xll.ECONOMATICA($C$2,$B139,,AA$13,,,IF(Resultados!$C$9="Moeda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39" s="130" t="str">
        <f>IFERROR(IF(OR(AB$13="",AB$13&gt;$C$4),"",_xll.ECONOMATICA($C$2,$B139,,AB$13,,,IF(Resultados!$C$9="Moeda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39" s="148" t="str">
        <f>IFERROR(IF(OR(AC$13="",AC$13&gt;$C$4),"",_xll.ECONOMATICA($C$2,$B139,,AC$13,,,IF(Resultados!$C$9="Moeda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39" s="91" t="str">
        <f>IFERROR(IF(OR(AD$13="",AD$13&gt;$C$4),"",_xll.ECONOMATICA($C$2,$B139,,AD$13,,,IF(Resultados!$C$9="Moeda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39" s="92" t="str">
        <f>IFERROR(IF(OR(AE$13="",AE$13&gt;$C$4),"",_xll.ECONOMATICA($C$2,$B139,,AE$13,,,IF(Resultados!$C$9="Moeda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39" s="92" t="str">
        <f>IFERROR(IF(OR(AF$13="",AF$13&gt;$C$4),"",_xll.ECONOMATICA($C$2,$B139,,AF$13,,,IF(Resultados!$C$9="Moeda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39" s="130" t="str">
        <f>IFERROR(IF(OR(AG$13="",AG$13&gt;$C$4),"",_xll.ECONOMATICA($C$2,$B139,,AG$13,,,IF(Resultados!$C$9="Moeda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39" s="148" t="str">
        <f>IFERROR(IF(OR(AH$13="",AH$13&gt;$C$4),"",_xll.ECONOMATICA($C$2,$B139,,AH$13,,,IF(Resultados!$C$9="Moeda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39" s="91" t="str">
        <f>IFERROR(IF(OR(AI$13="",AI$13&gt;$C$4),"",_xll.ECONOMATICA($C$2,$B139,,AI$13,,,IF(Resultados!$C$9="Moeda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39" s="92" t="str">
        <f>IFERROR(IF(OR(AJ$13="",AJ$13&gt;$C$4),"",_xll.ECONOMATICA($C$2,$B139,,AJ$13,,,IF(Resultados!$C$9="Moeda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39" s="92" t="str">
        <f>IFERROR(IF(OR(AK$13="",AK$13&gt;$C$4),"",_xll.ECONOMATICA($C$2,$B139,,AK$13,,,IF(Resultados!$C$9="Moeda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39" s="130" t="str">
        <f>IFERROR(IF(OR(AL$13="",AL$13&gt;$C$4),"",_xll.ECONOMATICA($C$2,$B139,,AL$13,,,IF(Resultados!$C$9="Moeda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39" s="148" t="str">
        <f>IFERROR(IF(OR(AM$13="",AM$13&gt;$C$4),"",_xll.ECONOMATICA($C$2,$B139,,AM$13,,,IF(Resultados!$C$9="Moeda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39" s="91" t="str">
        <f>IFERROR(IF(OR(AN$13="",AN$13&gt;$C$4),"",_xll.ECONOMATICA($C$2,$B139,,AN$13,,,IF(Resultados!$C$9="Moeda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39" s="92" t="str">
        <f>IFERROR(IF(OR(AO$13="",AO$13&gt;$C$4),"",_xll.ECONOMATICA($C$2,$B139,,AO$13,,,IF(Resultados!$C$9="Moeda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39" s="92" t="str">
        <f>IFERROR(IF(OR(AP$13="",AP$13&gt;$C$4),"",_xll.ECONOMATICA($C$2,$B139,,AP$13,,,IF(Resultados!$C$9="Moeda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39" s="130" t="str">
        <f>IFERROR(IF(OR(AQ$13="",AQ$13&gt;$C$4),"",_xll.ECONOMATICA($C$2,$B139,,AQ$13,,,IF(Resultados!$C$9="Moeda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39" s="148" t="str">
        <f>IFERROR(IF(OR(AR$13="",AR$13&gt;$C$4),"",_xll.ECONOMATICA($C$2,$B139,,AR$13,,,IF(Resultados!$C$9="Moeda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39" s="91" t="str">
        <f>IFERROR(IF(OR(AS$13="",AS$13&gt;$C$4),"",_xll.ECONOMATICA($C$2,$B139,,AS$13,,,IF(Resultados!$C$9="Moeda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39" s="92" t="str">
        <f>IFERROR(IF(OR(AT$13="",AT$13&gt;$C$4),"",_xll.ECONOMATICA($C$2,$B139,,AT$13,,,IF(Resultados!$C$9="Moeda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39" s="92" t="str">
        <f>IFERROR(IF(OR(AU$13="",AU$13&gt;$C$4),"",_xll.ECONOMATICA($C$2,$B139,,AU$13,,,IF(Resultados!$C$9="Moeda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39" s="130" t="str">
        <f>IFERROR(IF(OR(AV$13="",AV$13&gt;$C$4),"",_xll.ECONOMATICA($C$2,$B139,,AV$13,,,IF(Resultados!$C$9="Moeda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39" s="148" t="str">
        <f>IFERROR(IF(OR(AW$13="",AW$13&gt;$C$4),"",_xll.ECONOMATICA($C$2,$B139,,AW$13,,,IF(Resultados!$C$9="Moeda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39" s="91" t="str">
        <f>IFERROR(IF(OR(AX$13="",AX$13&gt;$C$4),"",_xll.ECONOMATICA($C$2,$B139,,AX$13,,,IF(Resultados!$C$9="Moeda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39" s="92" t="str">
        <f>IFERROR(IF(OR(AY$13="",AY$13&gt;$C$4),"",_xll.ECONOMATICA($C$2,$B139,,AY$13,,,IF(Resultados!$C$9="Moeda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39" s="92" t="str">
        <f>IFERROR(IF(OR(AZ$13="",AZ$13&gt;$C$4),"",_xll.ECONOMATICA($C$2,$B139,,AZ$13,,,IF(Resultados!$C$9="Moeda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39" s="130" t="str">
        <f>IFERROR(IF(OR(BA$13="",BA$13&gt;$C$4),"",_xll.ECONOMATICA($C$2,$B139,,BA$13,,,IF(Resultados!$C$9="Moeda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39" s="163" t="str">
        <f>IFERROR(IF(OR(BB$13="",BB$13&gt;$C$4),"",_xll.ECONOMATICA($C$2,$B139,,BB$13,,,IF(Resultados!$C$9="Moeda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39" s="71"/>
    </row>
    <row r="140" spans="2:55" ht="15.6" hidden="1" outlineLevel="1" x14ac:dyDescent="0.3">
      <c r="B140" s="51" t="s">
        <v>138</v>
      </c>
      <c r="C140" s="52" t="s">
        <v>149</v>
      </c>
      <c r="D140" s="53" t="s">
        <v>177</v>
      </c>
      <c r="E140" s="87">
        <f>IFERROR(IF(OR(E$13="",E$13&gt;$C$4),"",_xll.ECONOMATICA($C$2,$B140,,E$13,,,IF(Resultados!$C$9="Moeda Original","Original Currency",IF(Resultados!$C$9="Ajustado pela Inflação (IPCA)","Inflation adjusted",IF(Resultados!$C$9="Dólares US$","USD",IF(Resultados!$C$9="Euros","EUR","")))),"decimal",,,,{"tc.pers=5"})),"")</f>
        <v>0.15614704165000001</v>
      </c>
      <c r="F140" s="88">
        <f>IFERROR(IF(OR(F$13="",F$13&gt;$C$4),"",_xll.ECONOMATICA($C$2,$B140,,F$13,,,IF(Resultados!$C$9="Moeda Original","Original Currency",IF(Resultados!$C$9="Ajustado pela Inflação (IPCA)","Inflation adjusted",IF(Resultados!$C$9="Dólares US$","USD",IF(Resultados!$C$9="Euros","EUR","")))),"decimal",,,,{"tc.pers=5"})),"")</f>
        <v>0.17432840288000001</v>
      </c>
      <c r="G140" s="88">
        <f>IFERROR(IF(OR(G$13="",G$13&gt;$C$4),"",_xll.ECONOMATICA($C$2,$B140,,G$13,,,IF(Resultados!$C$9="Moeda Original","Original Currency",IF(Resultados!$C$9="Ajustado pela Inflação (IPCA)","Inflation adjusted",IF(Resultados!$C$9="Dólares US$","USD",IF(Resultados!$C$9="Euros","EUR","")))),"decimal",,,,{"tc.pers=5"})),"")</f>
        <v>0.15926217523</v>
      </c>
      <c r="H140" s="129">
        <f>IFERROR(IF(OR(H$13="",H$13&gt;$C$4),"",_xll.ECONOMATICA($C$2,$B140,,H$13,,,IF(Resultados!$C$9="Moeda Original","Original Currency",IF(Resultados!$C$9="Ajustado pela Inflação (IPCA)","Inflation adjusted",IF(Resultados!$C$9="Dólares US$","USD",IF(Resultados!$C$9="Euros","EUR","")))),"decimal",,,,{"tc.pers=5"})),"")</f>
        <v>0.16975237171999999</v>
      </c>
      <c r="I140" s="147">
        <f>IFERROR(IF(OR(I$13="",I$13&gt;$C$4),"",_xll.ECONOMATICA($C$2,$B140,,I$13,,,IF(Resultados!$C$9="Moeda Original","Original Currency",IF(Resultados!$C$9="Ajustado pela Inflação (IPCA)","Inflation adjusted",IF(Resultados!$C$9="Dólares US$","USD",IF(Resultados!$C$9="Euros","EUR","")))),"decimal",,,,{"tc.pers=5"})),"")</f>
        <v>0.16975237171999999</v>
      </c>
      <c r="J140" s="87">
        <f>IFERROR(IF(OR(J$13="",J$13&gt;$C$4),"",_xll.ECONOMATICA($C$2,$B140,,J$13,,,IF(Resultados!$C$9="Moeda Original","Original Currency",IF(Resultados!$C$9="Ajustado pela Inflação (IPCA)","Inflation adjusted",IF(Resultados!$C$9="Dólares US$","USD",IF(Resultados!$C$9="Euros","EUR","")))),"decimal",,,,{"tc.pers=5"})),"")</f>
        <v>0.18257321118</v>
      </c>
      <c r="K140" s="88">
        <f>IFERROR(IF(OR(K$13="",K$13&gt;$C$4),"",_xll.ECONOMATICA($C$2,$B140,,K$13,,,IF(Resultados!$C$9="Moeda Original","Original Currency",IF(Resultados!$C$9="Ajustado pela Inflação (IPCA)","Inflation adjusted",IF(Resultados!$C$9="Dólares US$","USD",IF(Resultados!$C$9="Euros","EUR","")))),"decimal",,,,{"tc.pers=5"})),"")</f>
        <v>0.17831946308999999</v>
      </c>
      <c r="L140" s="88">
        <f>IFERROR(IF(OR(L$13="",L$13&gt;$C$4),"",_xll.ECONOMATICA($C$2,$B140,,L$13,,,IF(Resultados!$C$9="Moeda Original","Original Currency",IF(Resultados!$C$9="Ajustado pela Inflação (IPCA)","Inflation adjusted",IF(Resultados!$C$9="Dólares US$","USD",IF(Resultados!$C$9="Euros","EUR","")))),"decimal",,,,{"tc.pers=5"})),"")</f>
        <v>0.18051667862000001</v>
      </c>
      <c r="M140" s="129">
        <f>IFERROR(IF(OR(M$13="",M$13&gt;$C$4),"",_xll.ECONOMATICA($C$2,$B140,,M$13,,,IF(Resultados!$C$9="Moeda Original","Original Currency",IF(Resultados!$C$9="Ajustado pela Inflação (IPCA)","Inflation adjusted",IF(Resultados!$C$9="Dólares US$","USD",IF(Resultados!$C$9="Euros","EUR","")))),"decimal",,,,{"tc.pers=5"})),"")</f>
        <v>0.18405804752999999</v>
      </c>
      <c r="N140" s="147">
        <f>IFERROR(IF(OR(N$13="",N$13&gt;$C$4),"",_xll.ECONOMATICA($C$2,$B140,,N$13,,,IF(Resultados!$C$9="Moeda Original","Original Currency",IF(Resultados!$C$9="Ajustado pela Inflação (IPCA)","Inflation adjusted",IF(Resultados!$C$9="Dólares US$","USD",IF(Resultados!$C$9="Euros","EUR","")))),"decimal",,,,{"tc.pers=5"})),"")</f>
        <v>0.18405804752999999</v>
      </c>
      <c r="O140" s="87">
        <f>IFERROR(IF(OR(O$13="",O$13&gt;$C$4),"",_xll.ECONOMATICA($C$2,$B140,,O$13,,,IF(Resultados!$C$9="Moeda Original","Original Currency",IF(Resultados!$C$9="Ajustado pela Inflação (IPCA)","Inflation adjusted",IF(Resultados!$C$9="Dólares US$","USD",IF(Resultados!$C$9="Euros","EUR","")))),"decimal",,,,{"tc.pers=5"})),"")</f>
        <v>0.20002265701999999</v>
      </c>
      <c r="P140" s="88">
        <f>IFERROR(IF(OR(P$13="",P$13&gt;$C$4),"",_xll.ECONOMATICA($C$2,$B140,,P$13,,,IF(Resultados!$C$9="Moeda Original","Original Currency",IF(Resultados!$C$9="Ajustado pela Inflação (IPCA)","Inflation adjusted",IF(Resultados!$C$9="Dólares US$","USD",IF(Resultados!$C$9="Euros","EUR","")))),"decimal",,,,{"tc.pers=5"})),"")</f>
        <v>0.20213712731</v>
      </c>
      <c r="Q140" s="88" t="str">
        <f>IFERROR(IF(OR(Q$13="",Q$13&gt;$C$4),"",_xll.ECONOMATICA($C$2,$B140,,Q$13,,,IF(Resultados!$C$9="Moeda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40" s="129" t="str">
        <f>IFERROR(IF(OR(R$13="",R$13&gt;$C$4),"",_xll.ECONOMATICA($C$2,$B140,,R$13,,,IF(Resultados!$C$9="Moeda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40" s="147" t="str">
        <f>IFERROR(IF(OR(S$13="",S$13&gt;$C$4),"",_xll.ECONOMATICA($C$2,$B140,,S$13,,,IF(Resultados!$C$9="Moeda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40" s="87" t="str">
        <f>IFERROR(IF(OR(T$13="",T$13&gt;$C$4),"",_xll.ECONOMATICA($C$2,$B140,,T$13,,,IF(Resultados!$C$9="Moeda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40" s="88" t="str">
        <f>IFERROR(IF(OR(U$13="",U$13&gt;$C$4),"",_xll.ECONOMATICA($C$2,$B140,,U$13,,,IF(Resultados!$C$9="Moeda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40" s="88" t="str">
        <f>IFERROR(IF(OR(V$13="",V$13&gt;$C$4),"",_xll.ECONOMATICA($C$2,$B140,,V$13,,,IF(Resultados!$C$9="Moeda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40" s="129" t="str">
        <f>IFERROR(IF(OR(W$13="",W$13&gt;$C$4),"",_xll.ECONOMATICA($C$2,$B140,,W$13,,,IF(Resultados!$C$9="Moeda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40" s="147" t="str">
        <f>IFERROR(IF(OR(X$13="",X$13&gt;$C$4),"",_xll.ECONOMATICA($C$2,$B140,,X$13,,,IF(Resultados!$C$9="Moeda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40" s="87" t="str">
        <f>IFERROR(IF(OR(Y$13="",Y$13&gt;$C$4),"",_xll.ECONOMATICA($C$2,$B140,,Y$13,,,IF(Resultados!$C$9="Moeda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40" s="88" t="str">
        <f>IFERROR(IF(OR(Z$13="",Z$13&gt;$C$4),"",_xll.ECONOMATICA($C$2,$B140,,Z$13,,,IF(Resultados!$C$9="Moeda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40" s="88" t="str">
        <f>IFERROR(IF(OR(AA$13="",AA$13&gt;$C$4),"",_xll.ECONOMATICA($C$2,$B140,,AA$13,,,IF(Resultados!$C$9="Moeda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40" s="129" t="str">
        <f>IFERROR(IF(OR(AB$13="",AB$13&gt;$C$4),"",_xll.ECONOMATICA($C$2,$B140,,AB$13,,,IF(Resultados!$C$9="Moeda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40" s="147" t="str">
        <f>IFERROR(IF(OR(AC$13="",AC$13&gt;$C$4),"",_xll.ECONOMATICA($C$2,$B140,,AC$13,,,IF(Resultados!$C$9="Moeda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40" s="87" t="str">
        <f>IFERROR(IF(OR(AD$13="",AD$13&gt;$C$4),"",_xll.ECONOMATICA($C$2,$B140,,AD$13,,,IF(Resultados!$C$9="Moeda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40" s="88" t="str">
        <f>IFERROR(IF(OR(AE$13="",AE$13&gt;$C$4),"",_xll.ECONOMATICA($C$2,$B140,,AE$13,,,IF(Resultados!$C$9="Moeda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40" s="88" t="str">
        <f>IFERROR(IF(OR(AF$13="",AF$13&gt;$C$4),"",_xll.ECONOMATICA($C$2,$B140,,AF$13,,,IF(Resultados!$C$9="Moeda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40" s="129" t="str">
        <f>IFERROR(IF(OR(AG$13="",AG$13&gt;$C$4),"",_xll.ECONOMATICA($C$2,$B140,,AG$13,,,IF(Resultados!$C$9="Moeda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40" s="147" t="str">
        <f>IFERROR(IF(OR(AH$13="",AH$13&gt;$C$4),"",_xll.ECONOMATICA($C$2,$B140,,AH$13,,,IF(Resultados!$C$9="Moeda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40" s="87" t="str">
        <f>IFERROR(IF(OR(AI$13="",AI$13&gt;$C$4),"",_xll.ECONOMATICA($C$2,$B140,,AI$13,,,IF(Resultados!$C$9="Moeda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40" s="88" t="str">
        <f>IFERROR(IF(OR(AJ$13="",AJ$13&gt;$C$4),"",_xll.ECONOMATICA($C$2,$B140,,AJ$13,,,IF(Resultados!$C$9="Moeda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40" s="88" t="str">
        <f>IFERROR(IF(OR(AK$13="",AK$13&gt;$C$4),"",_xll.ECONOMATICA($C$2,$B140,,AK$13,,,IF(Resultados!$C$9="Moeda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40" s="129" t="str">
        <f>IFERROR(IF(OR(AL$13="",AL$13&gt;$C$4),"",_xll.ECONOMATICA($C$2,$B140,,AL$13,,,IF(Resultados!$C$9="Moeda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40" s="147" t="str">
        <f>IFERROR(IF(OR(AM$13="",AM$13&gt;$C$4),"",_xll.ECONOMATICA($C$2,$B140,,AM$13,,,IF(Resultados!$C$9="Moeda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40" s="87" t="str">
        <f>IFERROR(IF(OR(AN$13="",AN$13&gt;$C$4),"",_xll.ECONOMATICA($C$2,$B140,,AN$13,,,IF(Resultados!$C$9="Moeda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40" s="88" t="str">
        <f>IFERROR(IF(OR(AO$13="",AO$13&gt;$C$4),"",_xll.ECONOMATICA($C$2,$B140,,AO$13,,,IF(Resultados!$C$9="Moeda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40" s="88" t="str">
        <f>IFERROR(IF(OR(AP$13="",AP$13&gt;$C$4),"",_xll.ECONOMATICA($C$2,$B140,,AP$13,,,IF(Resultados!$C$9="Moeda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40" s="129" t="str">
        <f>IFERROR(IF(OR(AQ$13="",AQ$13&gt;$C$4),"",_xll.ECONOMATICA($C$2,$B140,,AQ$13,,,IF(Resultados!$C$9="Moeda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40" s="147" t="str">
        <f>IFERROR(IF(OR(AR$13="",AR$13&gt;$C$4),"",_xll.ECONOMATICA($C$2,$B140,,AR$13,,,IF(Resultados!$C$9="Moeda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40" s="87" t="str">
        <f>IFERROR(IF(OR(AS$13="",AS$13&gt;$C$4),"",_xll.ECONOMATICA($C$2,$B140,,AS$13,,,IF(Resultados!$C$9="Moeda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40" s="88" t="str">
        <f>IFERROR(IF(OR(AT$13="",AT$13&gt;$C$4),"",_xll.ECONOMATICA($C$2,$B140,,AT$13,,,IF(Resultados!$C$9="Moeda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40" s="88" t="str">
        <f>IFERROR(IF(OR(AU$13="",AU$13&gt;$C$4),"",_xll.ECONOMATICA($C$2,$B140,,AU$13,,,IF(Resultados!$C$9="Moeda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40" s="129" t="str">
        <f>IFERROR(IF(OR(AV$13="",AV$13&gt;$C$4),"",_xll.ECONOMATICA($C$2,$B140,,AV$13,,,IF(Resultados!$C$9="Moeda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40" s="147" t="str">
        <f>IFERROR(IF(OR(AW$13="",AW$13&gt;$C$4),"",_xll.ECONOMATICA($C$2,$B140,,AW$13,,,IF(Resultados!$C$9="Moeda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40" s="87" t="str">
        <f>IFERROR(IF(OR(AX$13="",AX$13&gt;$C$4),"",_xll.ECONOMATICA($C$2,$B140,,AX$13,,,IF(Resultados!$C$9="Moeda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40" s="88" t="str">
        <f>IFERROR(IF(OR(AY$13="",AY$13&gt;$C$4),"",_xll.ECONOMATICA($C$2,$B140,,AY$13,,,IF(Resultados!$C$9="Moeda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40" s="88" t="str">
        <f>IFERROR(IF(OR(AZ$13="",AZ$13&gt;$C$4),"",_xll.ECONOMATICA($C$2,$B140,,AZ$13,,,IF(Resultados!$C$9="Moeda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40" s="129" t="str">
        <f>IFERROR(IF(OR(BA$13="",BA$13&gt;$C$4),"",_xll.ECONOMATICA($C$2,$B140,,BA$13,,,IF(Resultados!$C$9="Moeda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40" s="162" t="str">
        <f>IFERROR(IF(OR(BB$13="",BB$13&gt;$C$4),"",_xll.ECONOMATICA($C$2,$B140,,BB$13,,,IF(Resultados!$C$9="Moeda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40" s="71"/>
    </row>
    <row r="141" spans="2:55" ht="15.6" hidden="1" outlineLevel="1" x14ac:dyDescent="0.3">
      <c r="B141" s="59" t="s">
        <v>150</v>
      </c>
      <c r="C141" s="60" t="s">
        <v>180</v>
      </c>
      <c r="D141" s="61" t="s">
        <v>176</v>
      </c>
      <c r="E141" s="93">
        <f>IFERROR(IF(OR(E$13="",E$13&gt;$C$4),"",_xll.ECONOMATICA($C$2,$B141,$C$10,E$13,,,IF(Resultados!$C$9="Moeda Original","Original Currency",IF(Resultados!$C$9="Ajustado pela Inflação (IPCA)","Inflation adjusted",IF(Resultados!$C$9="Dólares US$","USD",IF(Resultados!$C$9="Euros","EUR","")))),,,,,{"tc.pers=5"})),"")</f>
        <v>2.3151874344999999</v>
      </c>
      <c r="F141" s="84">
        <f>IFERROR(IF(OR(F$13="",F$13&gt;$C$4),"",_xll.ECONOMATICA($C$2,$B141,$C$10,F$13,,,IF(Resultados!$C$9="Moeda Original","Original Currency",IF(Resultados!$C$9="Ajustado pela Inflação (IPCA)","Inflation adjusted",IF(Resultados!$C$9="Dólares US$","USD",IF(Resultados!$C$9="Euros","EUR","")))),,,,,{"tc.pers=5"})),"")</f>
        <v>1.5901348850000001</v>
      </c>
      <c r="G141" s="84">
        <f>IFERROR(IF(OR(G$13="",G$13&gt;$C$4),"",_xll.ECONOMATICA($C$2,$B141,$C$10,G$13,,,IF(Resultados!$C$9="Moeda Original","Original Currency",IF(Resultados!$C$9="Ajustado pela Inflação (IPCA)","Inflation adjusted",IF(Resultados!$C$9="Dólares US$","USD",IF(Resultados!$C$9="Euros","EUR","")))),,,,,{"tc.pers=5"})),"")</f>
        <v>2.7978311808999998</v>
      </c>
      <c r="H141" s="124">
        <f>IFERROR(IF(OR(H$13="",H$13&gt;$C$4),"",_xll.ECONOMATICA($C$2,$B141,$C$10,H$13,,,IF(Resultados!$C$9="Moeda Original","Original Currency",IF(Resultados!$C$9="Ajustado pela Inflação (IPCA)","Inflation adjusted",IF(Resultados!$C$9="Dólares US$","USD",IF(Resultados!$C$9="Euros","EUR","")))),,,,,{"tc.pers=5"})),"")</f>
        <v>2.9827288427999998</v>
      </c>
      <c r="I141" s="142">
        <f>IFERROR(IF(OR(I$13="",I$13&gt;$C$4),"",_xll.ECONOMATICA($C$2,$B141,$C$10,I$13,,,IF(Resultados!$C$9="Moeda Original","Original Currency",IF(Resultados!$C$9="Ajustado pela Inflação (IPCA)","Inflation adjusted",IF(Resultados!$C$9="Dólares US$","USD",IF(Resultados!$C$9="Euros","EUR","")))),,,,,{"tc.pers=5"})),"")</f>
        <v>2.9827288427999998</v>
      </c>
      <c r="J141" s="93">
        <f>IFERROR(IF(OR(J$13="",J$13&gt;$C$4),"",_xll.ECONOMATICA($C$2,$B141,$C$10,J$13,,,IF(Resultados!$C$9="Moeda Original","Original Currency",IF(Resultados!$C$9="Ajustado pela Inflação (IPCA)","Inflation adjusted",IF(Resultados!$C$9="Dólares US$","USD",IF(Resultados!$C$9="Euros","EUR","")))),,,,,{"tc.pers=5"})),"")</f>
        <v>2.7078386374000001</v>
      </c>
      <c r="K141" s="84">
        <f>IFERROR(IF(OR(K$13="",K$13&gt;$C$4),"",_xll.ECONOMATICA($C$2,$B141,$C$10,K$13,,,IF(Resultados!$C$9="Moeda Original","Original Currency",IF(Resultados!$C$9="Ajustado pela Inflação (IPCA)","Inflation adjusted",IF(Resultados!$C$9="Dólares US$","USD",IF(Resultados!$C$9="Euros","EUR","")))),,,,,{"tc.pers=5"})),"")</f>
        <v>3.7619072227000001</v>
      </c>
      <c r="L141" s="84">
        <f>IFERROR(IF(OR(L$13="",L$13&gt;$C$4),"",_xll.ECONOMATICA($C$2,$B141,$C$10,L$13,,,IF(Resultados!$C$9="Moeda Original","Original Currency",IF(Resultados!$C$9="Ajustado pela Inflação (IPCA)","Inflation adjusted",IF(Resultados!$C$9="Dólares US$","USD",IF(Resultados!$C$9="Euros","EUR","")))),,,,,{"tc.pers=5"})),"")</f>
        <v>3.6945783786000002</v>
      </c>
      <c r="M141" s="124">
        <f>IFERROR(IF(OR(M$13="",M$13&gt;$C$4),"",_xll.ECONOMATICA($C$2,$B141,$C$10,M$13,,,IF(Resultados!$C$9="Moeda Original","Original Currency",IF(Resultados!$C$9="Ajustado pela Inflação (IPCA)","Inflation adjusted",IF(Resultados!$C$9="Dólares US$","USD",IF(Resultados!$C$9="Euros","EUR","")))),,,,,{"tc.pers=5"})),"")</f>
        <v>3.9542259022000001</v>
      </c>
      <c r="N141" s="142">
        <f>IFERROR(IF(OR(N$13="",N$13&gt;$C$4),"",_xll.ECONOMATICA($C$2,$B141,$C$10,N$13,,,IF(Resultados!$C$9="Moeda Original","Original Currency",IF(Resultados!$C$9="Ajustado pela Inflação (IPCA)","Inflation adjusted",IF(Resultados!$C$9="Dólares US$","USD",IF(Resultados!$C$9="Euros","EUR","")))),,,,,{"tc.pers=5"})),"")</f>
        <v>3.9542259022000001</v>
      </c>
      <c r="O141" s="93">
        <f>IFERROR(IF(OR(O$13="",O$13&gt;$C$4),"",_xll.ECONOMATICA($C$2,$B141,$C$10,O$13,,,IF(Resultados!$C$9="Moeda Original","Original Currency",IF(Resultados!$C$9="Ajustado pela Inflação (IPCA)","Inflation adjusted",IF(Resultados!$C$9="Dólares US$","USD",IF(Resultados!$C$9="Euros","EUR","")))),,,,,{"tc.pers=5"})),"")</f>
        <v>3.7444416976000001</v>
      </c>
      <c r="P141" s="84">
        <f>IFERROR(IF(OR(P$13="",P$13&gt;$C$4),"",_xll.ECONOMATICA($C$2,$B141,$C$10,P$13,,,IF(Resultados!$C$9="Moeda Original","Original Currency",IF(Resultados!$C$9="Ajustado pela Inflação (IPCA)","Inflation adjusted",IF(Resultados!$C$9="Dólares US$","USD",IF(Resultados!$C$9="Euros","EUR","")))),,,,,{"tc.pers=5"})),"")</f>
        <v>5.286069253</v>
      </c>
      <c r="Q141" s="84" t="str">
        <f>IFERROR(IF(OR(Q$13="",Q$13&gt;$C$4),"",_xll.ECONOMATICA($C$2,$B141,$C$10,Q$13,,,IF(Resultados!$C$9="Moeda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41" s="124" t="str">
        <f>IFERROR(IF(OR(R$13="",R$13&gt;$C$4),"",_xll.ECONOMATICA($C$2,$B141,$C$10,R$13,,,IF(Resultados!$C$9="Moeda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41" s="142" t="str">
        <f>IFERROR(IF(OR(S$13="",S$13&gt;$C$4),"",_xll.ECONOMATICA($C$2,$B141,$C$10,S$13,,,IF(Resultados!$C$9="Moeda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41" s="93" t="str">
        <f>IFERROR(IF(OR(T$13="",T$13&gt;$C$4),"",_xll.ECONOMATICA($C$2,$B141,$C$10,T$13,,,IF(Resultados!$C$9="Moeda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41" s="84" t="str">
        <f>IFERROR(IF(OR(U$13="",U$13&gt;$C$4),"",_xll.ECONOMATICA($C$2,$B141,$C$10,U$13,,,IF(Resultados!$C$9="Moeda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41" s="84" t="str">
        <f>IFERROR(IF(OR(V$13="",V$13&gt;$C$4),"",_xll.ECONOMATICA($C$2,$B141,$C$10,V$13,,,IF(Resultados!$C$9="Moeda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41" s="124" t="str">
        <f>IFERROR(IF(OR(W$13="",W$13&gt;$C$4),"",_xll.ECONOMATICA($C$2,$B141,$C$10,W$13,,,IF(Resultados!$C$9="Moeda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41" s="142" t="str">
        <f>IFERROR(IF(OR(X$13="",X$13&gt;$C$4),"",_xll.ECONOMATICA($C$2,$B141,$C$10,X$13,,,IF(Resultados!$C$9="Moeda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41" s="93" t="str">
        <f>IFERROR(IF(OR(Y$13="",Y$13&gt;$C$4),"",_xll.ECONOMATICA($C$2,$B141,$C$10,Y$13,,,IF(Resultados!$C$9="Moeda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41" s="84" t="str">
        <f>IFERROR(IF(OR(Z$13="",Z$13&gt;$C$4),"",_xll.ECONOMATICA($C$2,$B141,$C$10,Z$13,,,IF(Resultados!$C$9="Moeda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41" s="84" t="str">
        <f>IFERROR(IF(OR(AA$13="",AA$13&gt;$C$4),"",_xll.ECONOMATICA($C$2,$B141,$C$10,AA$13,,,IF(Resultados!$C$9="Moeda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41" s="124" t="str">
        <f>IFERROR(IF(OR(AB$13="",AB$13&gt;$C$4),"",_xll.ECONOMATICA($C$2,$B141,$C$10,AB$13,,,IF(Resultados!$C$9="Moeda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41" s="142" t="str">
        <f>IFERROR(IF(OR(AC$13="",AC$13&gt;$C$4),"",_xll.ECONOMATICA($C$2,$B141,$C$10,AC$13,,,IF(Resultados!$C$9="Moeda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41" s="93" t="str">
        <f>IFERROR(IF(OR(AD$13="",AD$13&gt;$C$4),"",_xll.ECONOMATICA($C$2,$B141,$C$10,AD$13,,,IF(Resultados!$C$9="Moeda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41" s="84" t="str">
        <f>IFERROR(IF(OR(AE$13="",AE$13&gt;$C$4),"",_xll.ECONOMATICA($C$2,$B141,$C$10,AE$13,,,IF(Resultados!$C$9="Moeda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41" s="84" t="str">
        <f>IFERROR(IF(OR(AF$13="",AF$13&gt;$C$4),"",_xll.ECONOMATICA($C$2,$B141,$C$10,AF$13,,,IF(Resultados!$C$9="Moeda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41" s="124" t="str">
        <f>IFERROR(IF(OR(AG$13="",AG$13&gt;$C$4),"",_xll.ECONOMATICA($C$2,$B141,$C$10,AG$13,,,IF(Resultados!$C$9="Moeda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41" s="142" t="str">
        <f>IFERROR(IF(OR(AH$13="",AH$13&gt;$C$4),"",_xll.ECONOMATICA($C$2,$B141,$C$10,AH$13,,,IF(Resultados!$C$9="Moeda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41" s="93" t="str">
        <f>IFERROR(IF(OR(AI$13="",AI$13&gt;$C$4),"",_xll.ECONOMATICA($C$2,$B141,$C$10,AI$13,,,IF(Resultados!$C$9="Moeda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41" s="84" t="str">
        <f>IFERROR(IF(OR(AJ$13="",AJ$13&gt;$C$4),"",_xll.ECONOMATICA($C$2,$B141,$C$10,AJ$13,,,IF(Resultados!$C$9="Moeda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41" s="84" t="str">
        <f>IFERROR(IF(OR(AK$13="",AK$13&gt;$C$4),"",_xll.ECONOMATICA($C$2,$B141,$C$10,AK$13,,,IF(Resultados!$C$9="Moeda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41" s="124" t="str">
        <f>IFERROR(IF(OR(AL$13="",AL$13&gt;$C$4),"",_xll.ECONOMATICA($C$2,$B141,$C$10,AL$13,,,IF(Resultados!$C$9="Moeda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41" s="142" t="str">
        <f>IFERROR(IF(OR(AM$13="",AM$13&gt;$C$4),"",_xll.ECONOMATICA($C$2,$B141,$C$10,AM$13,,,IF(Resultados!$C$9="Moeda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41" s="93" t="str">
        <f>IFERROR(IF(OR(AN$13="",AN$13&gt;$C$4),"",_xll.ECONOMATICA($C$2,$B141,$C$10,AN$13,,,IF(Resultados!$C$9="Moeda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41" s="84" t="str">
        <f>IFERROR(IF(OR(AO$13="",AO$13&gt;$C$4),"",_xll.ECONOMATICA($C$2,$B141,$C$10,AO$13,,,IF(Resultados!$C$9="Moeda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41" s="84" t="str">
        <f>IFERROR(IF(OR(AP$13="",AP$13&gt;$C$4),"",_xll.ECONOMATICA($C$2,$B141,$C$10,AP$13,,,IF(Resultados!$C$9="Moeda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41" s="124" t="str">
        <f>IFERROR(IF(OR(AQ$13="",AQ$13&gt;$C$4),"",_xll.ECONOMATICA($C$2,$B141,$C$10,AQ$13,,,IF(Resultados!$C$9="Moeda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41" s="142" t="str">
        <f>IFERROR(IF(OR(AR$13="",AR$13&gt;$C$4),"",_xll.ECONOMATICA($C$2,$B141,$C$10,AR$13,,,IF(Resultados!$C$9="Moeda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41" s="93" t="str">
        <f>IFERROR(IF(OR(AS$13="",AS$13&gt;$C$4),"",_xll.ECONOMATICA($C$2,$B141,$C$10,AS$13,,,IF(Resultados!$C$9="Moeda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41" s="84" t="str">
        <f>IFERROR(IF(OR(AT$13="",AT$13&gt;$C$4),"",_xll.ECONOMATICA($C$2,$B141,$C$10,AT$13,,,IF(Resultados!$C$9="Moeda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41" s="84" t="str">
        <f>IFERROR(IF(OR(AU$13="",AU$13&gt;$C$4),"",_xll.ECONOMATICA($C$2,$B141,$C$10,AU$13,,,IF(Resultados!$C$9="Moeda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41" s="124" t="str">
        <f>IFERROR(IF(OR(AV$13="",AV$13&gt;$C$4),"",_xll.ECONOMATICA($C$2,$B141,$C$10,AV$13,,,IF(Resultados!$C$9="Moeda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41" s="142" t="str">
        <f>IFERROR(IF(OR(AW$13="",AW$13&gt;$C$4),"",_xll.ECONOMATICA($C$2,$B141,$C$10,AW$13,,,IF(Resultados!$C$9="Moeda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41" s="93" t="str">
        <f>IFERROR(IF(OR(AX$13="",AX$13&gt;$C$4),"",_xll.ECONOMATICA($C$2,$B141,$C$10,AX$13,,,IF(Resultados!$C$9="Moeda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41" s="84" t="str">
        <f>IFERROR(IF(OR(AY$13="",AY$13&gt;$C$4),"",_xll.ECONOMATICA($C$2,$B141,$C$10,AY$13,,,IF(Resultados!$C$9="Moeda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41" s="84" t="str">
        <f>IFERROR(IF(OR(AZ$13="",AZ$13&gt;$C$4),"",_xll.ECONOMATICA($C$2,$B141,$C$10,AZ$13,,,IF(Resultados!$C$9="Moeda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41" s="124" t="str">
        <f>IFERROR(IF(OR(BA$13="",BA$13&gt;$C$4),"",_xll.ECONOMATICA($C$2,$B141,$C$10,BA$13,,,IF(Resultados!$C$9="Moeda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41" s="157" t="str">
        <f>IFERROR(IF(OR(BB$13="",BB$13&gt;$C$4),"",_xll.ECONOMATICA($C$2,$B141,$C$10,BB$13,,,IF(Resultados!$C$9="Moeda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41" s="71"/>
    </row>
    <row r="142" spans="2:55" ht="15.6" hidden="1" outlineLevel="1" x14ac:dyDescent="0.3">
      <c r="B142" s="51" t="s">
        <v>151</v>
      </c>
      <c r="C142" s="52" t="s">
        <v>179</v>
      </c>
      <c r="D142" s="53" t="s">
        <v>176</v>
      </c>
      <c r="E142" s="89">
        <f>IFERROR(IF(OR(E$13="",E$13&gt;$C$4),"",_xll.ECONOMATICA($C$2,$B142,$C$10,E$13,,,IF(Resultados!$C$9="Moeda Original","Original Currency",IF(Resultados!$C$9="Ajustado pela Inflação (IPCA)","Inflation adjusted",IF(Resultados!$C$9="Dólares US$","USD",IF(Resultados!$C$9="Euros","EUR","")))),,,,,{"tc.pers=5"})),"")</f>
        <v>23.573812801999999</v>
      </c>
      <c r="F142" s="90">
        <f>IFERROR(IF(OR(F$13="",F$13&gt;$C$4),"",_xll.ECONOMATICA($C$2,$B142,$C$10,F$13,,,IF(Resultados!$C$9="Moeda Original","Original Currency",IF(Resultados!$C$9="Ajustado pela Inflação (IPCA)","Inflation adjusted",IF(Resultados!$C$9="Dólares US$","USD",IF(Resultados!$C$9="Euros","EUR","")))),,,,,{"tc.pers=5"})),"")</f>
        <v>34.362539507999998</v>
      </c>
      <c r="G142" s="90">
        <f>IFERROR(IF(OR(G$13="",G$13&gt;$C$4),"",_xll.ECONOMATICA($C$2,$B142,$C$10,G$13,,,IF(Resultados!$C$9="Moeda Original","Original Currency",IF(Resultados!$C$9="Ajustado pela Inflação (IPCA)","Inflation adjusted",IF(Resultados!$C$9="Dólares US$","USD",IF(Resultados!$C$9="Euros","EUR","")))),,,,,{"tc.pers=5"})),"")</f>
        <v>25.429869496999999</v>
      </c>
      <c r="H142" s="131">
        <f>IFERROR(IF(OR(H$13="",H$13&gt;$C$4),"",_xll.ECONOMATICA($C$2,$B142,$C$10,H$13,,,IF(Resultados!$C$9="Moeda Original","Original Currency",IF(Resultados!$C$9="Ajustado pela Inflação (IPCA)","Inflation adjusted",IF(Resultados!$C$9="Dólares US$","USD",IF(Resultados!$C$9="Euros","EUR","")))),,,,,{"tc.pers=5"})),"")</f>
        <v>20.595077359000001</v>
      </c>
      <c r="I142" s="143">
        <f>IFERROR(IF(OR(I$13="",I$13&gt;$C$4),"",_xll.ECONOMATICA($C$2,$B142,$C$10,I$13,,,IF(Resultados!$C$9="Moeda Original","Original Currency",IF(Resultados!$C$9="Ajustado pela Inflação (IPCA)","Inflation adjusted",IF(Resultados!$C$9="Dólares US$","USD",IF(Resultados!$C$9="Euros","EUR","")))),,,,,{"tc.pers=5"})),"")</f>
        <v>20.595077359000001</v>
      </c>
      <c r="J142" s="89">
        <f>IFERROR(IF(OR(J$13="",J$13&gt;$C$4),"",_xll.ECONOMATICA($C$2,$B142,$C$10,J$13,,,IF(Resultados!$C$9="Moeda Original","Original Currency",IF(Resultados!$C$9="Ajustado pela Inflação (IPCA)","Inflation adjusted",IF(Resultados!$C$9="Dólares US$","USD",IF(Resultados!$C$9="Euros","EUR","")))),,,,,{"tc.pers=5"})),"")</f>
        <v>22.210374459000001</v>
      </c>
      <c r="K142" s="90">
        <f>IFERROR(IF(OR(K$13="",K$13&gt;$C$4),"",_xll.ECONOMATICA($C$2,$B142,$C$10,K$13,,,IF(Resultados!$C$9="Moeda Original","Original Currency",IF(Resultados!$C$9="Ajustado pela Inflação (IPCA)","Inflation adjusted",IF(Resultados!$C$9="Dólares US$","USD",IF(Resultados!$C$9="Euros","EUR","")))),,,,,{"tc.pers=5"})),"")</f>
        <v>15.023176733</v>
      </c>
      <c r="L142" s="90">
        <f>IFERROR(IF(OR(L$13="",L$13&gt;$C$4),"",_xll.ECONOMATICA($C$2,$B142,$C$10,L$13,,,IF(Resultados!$C$9="Moeda Original","Original Currency",IF(Resultados!$C$9="Ajustado pela Inflação (IPCA)","Inflation adjusted",IF(Resultados!$C$9="Dólares US$","USD",IF(Resultados!$C$9="Euros","EUR","")))),,,,,{"tc.pers=5"})),"")</f>
        <v>15.565835436</v>
      </c>
      <c r="M142" s="131">
        <f>IFERROR(IF(OR(M$13="",M$13&gt;$C$4),"",_xll.ECONOMATICA($C$2,$B142,$C$10,M$13,,,IF(Resultados!$C$9="Moeda Original","Original Currency",IF(Resultados!$C$9="Ajustado pela Inflação (IPCA)","Inflation adjusted",IF(Resultados!$C$9="Dólares US$","USD",IF(Resultados!$C$9="Euros","EUR","")))),,,,,{"tc.pers=5"})),"")</f>
        <v>13.075872263000001</v>
      </c>
      <c r="N142" s="143">
        <f>IFERROR(IF(OR(N$13="",N$13&gt;$C$4),"",_xll.ECONOMATICA($C$2,$B142,$C$10,N$13,,,IF(Resultados!$C$9="Moeda Original","Original Currency",IF(Resultados!$C$9="Ajustado pela Inflação (IPCA)","Inflation adjusted",IF(Resultados!$C$9="Dólares US$","USD",IF(Resultados!$C$9="Euros","EUR","")))),,,,,{"tc.pers=5"})),"")</f>
        <v>13.075872263000001</v>
      </c>
      <c r="O142" s="89">
        <f>IFERROR(IF(OR(O$13="",O$13&gt;$C$4),"",_xll.ECONOMATICA($C$2,$B142,$C$10,O$13,,,IF(Resultados!$C$9="Moeda Original","Original Currency",IF(Resultados!$C$9="Ajustado pela Inflação (IPCA)","Inflation adjusted",IF(Resultados!$C$9="Dólares US$","USD",IF(Resultados!$C$9="Euros","EUR","")))),,,,,{"tc.pers=5"})),"")</f>
        <v>14.25029535</v>
      </c>
      <c r="P142" s="90">
        <f>IFERROR(IF(OR(P$13="",P$13&gt;$C$4),"",_xll.ECONOMATICA($C$2,$B142,$C$10,P$13,,,IF(Resultados!$C$9="Moeda Original","Original Currency",IF(Resultados!$C$9="Ajustado pela Inflação (IPCA)","Inflation adjusted",IF(Resultados!$C$9="Dólares US$","USD",IF(Resultados!$C$9="Euros","EUR","")))),,,,,{"tc.pers=5"})),"")</f>
        <v>10.119376237999999</v>
      </c>
      <c r="Q142" s="90" t="str">
        <f>IFERROR(IF(OR(Q$13="",Q$13&gt;$C$4),"",_xll.ECONOMATICA($C$2,$B142,$C$10,Q$13,,,IF(Resultados!$C$9="Moeda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42" s="131" t="str">
        <f>IFERROR(IF(OR(R$13="",R$13&gt;$C$4),"",_xll.ECONOMATICA($C$2,$B142,$C$10,R$13,,,IF(Resultados!$C$9="Moeda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42" s="143" t="str">
        <f>IFERROR(IF(OR(S$13="",S$13&gt;$C$4),"",_xll.ECONOMATICA($C$2,$B142,$C$10,S$13,,,IF(Resultados!$C$9="Moeda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42" s="89" t="str">
        <f>IFERROR(IF(OR(T$13="",T$13&gt;$C$4),"",_xll.ECONOMATICA($C$2,$B142,$C$10,T$13,,,IF(Resultados!$C$9="Moeda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42" s="90" t="str">
        <f>IFERROR(IF(OR(U$13="",U$13&gt;$C$4),"",_xll.ECONOMATICA($C$2,$B142,$C$10,U$13,,,IF(Resultados!$C$9="Moeda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42" s="90" t="str">
        <f>IFERROR(IF(OR(V$13="",V$13&gt;$C$4),"",_xll.ECONOMATICA($C$2,$B142,$C$10,V$13,,,IF(Resultados!$C$9="Moeda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42" s="131" t="str">
        <f>IFERROR(IF(OR(W$13="",W$13&gt;$C$4),"",_xll.ECONOMATICA($C$2,$B142,$C$10,W$13,,,IF(Resultados!$C$9="Moeda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42" s="143" t="str">
        <f>IFERROR(IF(OR(X$13="",X$13&gt;$C$4),"",_xll.ECONOMATICA($C$2,$B142,$C$10,X$13,,,IF(Resultados!$C$9="Moeda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42" s="89" t="str">
        <f>IFERROR(IF(OR(Y$13="",Y$13&gt;$C$4),"",_xll.ECONOMATICA($C$2,$B142,$C$10,Y$13,,,IF(Resultados!$C$9="Moeda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42" s="90" t="str">
        <f>IFERROR(IF(OR(Z$13="",Z$13&gt;$C$4),"",_xll.ECONOMATICA($C$2,$B142,$C$10,Z$13,,,IF(Resultados!$C$9="Moeda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42" s="90" t="str">
        <f>IFERROR(IF(OR(AA$13="",AA$13&gt;$C$4),"",_xll.ECONOMATICA($C$2,$B142,$C$10,AA$13,,,IF(Resultados!$C$9="Moeda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42" s="131" t="str">
        <f>IFERROR(IF(OR(AB$13="",AB$13&gt;$C$4),"",_xll.ECONOMATICA($C$2,$B142,$C$10,AB$13,,,IF(Resultados!$C$9="Moeda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42" s="143" t="str">
        <f>IFERROR(IF(OR(AC$13="",AC$13&gt;$C$4),"",_xll.ECONOMATICA($C$2,$B142,$C$10,AC$13,,,IF(Resultados!$C$9="Moeda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42" s="89" t="str">
        <f>IFERROR(IF(OR(AD$13="",AD$13&gt;$C$4),"",_xll.ECONOMATICA($C$2,$B142,$C$10,AD$13,,,IF(Resultados!$C$9="Moeda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42" s="90" t="str">
        <f>IFERROR(IF(OR(AE$13="",AE$13&gt;$C$4),"",_xll.ECONOMATICA($C$2,$B142,$C$10,AE$13,,,IF(Resultados!$C$9="Moeda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42" s="90" t="str">
        <f>IFERROR(IF(OR(AF$13="",AF$13&gt;$C$4),"",_xll.ECONOMATICA($C$2,$B142,$C$10,AF$13,,,IF(Resultados!$C$9="Moeda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42" s="131" t="str">
        <f>IFERROR(IF(OR(AG$13="",AG$13&gt;$C$4),"",_xll.ECONOMATICA($C$2,$B142,$C$10,AG$13,,,IF(Resultados!$C$9="Moeda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42" s="143" t="str">
        <f>IFERROR(IF(OR(AH$13="",AH$13&gt;$C$4),"",_xll.ECONOMATICA($C$2,$B142,$C$10,AH$13,,,IF(Resultados!$C$9="Moeda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42" s="89" t="str">
        <f>IFERROR(IF(OR(AI$13="",AI$13&gt;$C$4),"",_xll.ECONOMATICA($C$2,$B142,$C$10,AI$13,,,IF(Resultados!$C$9="Moeda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42" s="90" t="str">
        <f>IFERROR(IF(OR(AJ$13="",AJ$13&gt;$C$4),"",_xll.ECONOMATICA($C$2,$B142,$C$10,AJ$13,,,IF(Resultados!$C$9="Moeda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42" s="90" t="str">
        <f>IFERROR(IF(OR(AK$13="",AK$13&gt;$C$4),"",_xll.ECONOMATICA($C$2,$B142,$C$10,AK$13,,,IF(Resultados!$C$9="Moeda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42" s="131" t="str">
        <f>IFERROR(IF(OR(AL$13="",AL$13&gt;$C$4),"",_xll.ECONOMATICA($C$2,$B142,$C$10,AL$13,,,IF(Resultados!$C$9="Moeda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42" s="143" t="str">
        <f>IFERROR(IF(OR(AM$13="",AM$13&gt;$C$4),"",_xll.ECONOMATICA($C$2,$B142,$C$10,AM$13,,,IF(Resultados!$C$9="Moeda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42" s="89" t="str">
        <f>IFERROR(IF(OR(AN$13="",AN$13&gt;$C$4),"",_xll.ECONOMATICA($C$2,$B142,$C$10,AN$13,,,IF(Resultados!$C$9="Moeda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42" s="90" t="str">
        <f>IFERROR(IF(OR(AO$13="",AO$13&gt;$C$4),"",_xll.ECONOMATICA($C$2,$B142,$C$10,AO$13,,,IF(Resultados!$C$9="Moeda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42" s="90" t="str">
        <f>IFERROR(IF(OR(AP$13="",AP$13&gt;$C$4),"",_xll.ECONOMATICA($C$2,$B142,$C$10,AP$13,,,IF(Resultados!$C$9="Moeda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42" s="131" t="str">
        <f>IFERROR(IF(OR(AQ$13="",AQ$13&gt;$C$4),"",_xll.ECONOMATICA($C$2,$B142,$C$10,AQ$13,,,IF(Resultados!$C$9="Moeda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42" s="143" t="str">
        <f>IFERROR(IF(OR(AR$13="",AR$13&gt;$C$4),"",_xll.ECONOMATICA($C$2,$B142,$C$10,AR$13,,,IF(Resultados!$C$9="Moeda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42" s="89" t="str">
        <f>IFERROR(IF(OR(AS$13="",AS$13&gt;$C$4),"",_xll.ECONOMATICA($C$2,$B142,$C$10,AS$13,,,IF(Resultados!$C$9="Moeda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42" s="90" t="str">
        <f>IFERROR(IF(OR(AT$13="",AT$13&gt;$C$4),"",_xll.ECONOMATICA($C$2,$B142,$C$10,AT$13,,,IF(Resultados!$C$9="Moeda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42" s="90" t="str">
        <f>IFERROR(IF(OR(AU$13="",AU$13&gt;$C$4),"",_xll.ECONOMATICA($C$2,$B142,$C$10,AU$13,,,IF(Resultados!$C$9="Moeda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42" s="131" t="str">
        <f>IFERROR(IF(OR(AV$13="",AV$13&gt;$C$4),"",_xll.ECONOMATICA($C$2,$B142,$C$10,AV$13,,,IF(Resultados!$C$9="Moeda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42" s="143" t="str">
        <f>IFERROR(IF(OR(AW$13="",AW$13&gt;$C$4),"",_xll.ECONOMATICA($C$2,$B142,$C$10,AW$13,,,IF(Resultados!$C$9="Moeda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42" s="89" t="str">
        <f>IFERROR(IF(OR(AX$13="",AX$13&gt;$C$4),"",_xll.ECONOMATICA($C$2,$B142,$C$10,AX$13,,,IF(Resultados!$C$9="Moeda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42" s="90" t="str">
        <f>IFERROR(IF(OR(AY$13="",AY$13&gt;$C$4),"",_xll.ECONOMATICA($C$2,$B142,$C$10,AY$13,,,IF(Resultados!$C$9="Moeda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42" s="90" t="str">
        <f>IFERROR(IF(OR(AZ$13="",AZ$13&gt;$C$4),"",_xll.ECONOMATICA($C$2,$B142,$C$10,AZ$13,,,IF(Resultados!$C$9="Moeda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42" s="131" t="str">
        <f>IFERROR(IF(OR(BA$13="",BA$13&gt;$C$4),"",_xll.ECONOMATICA($C$2,$B142,$C$10,BA$13,,,IF(Resultados!$C$9="Moeda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42" s="158" t="str">
        <f>IFERROR(IF(OR(BB$13="",BB$13&gt;$C$4),"",_xll.ECONOMATICA($C$2,$B142,$C$10,BB$13,,,IF(Resultados!$C$9="Moeda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42" s="71"/>
    </row>
    <row r="143" spans="2:55" ht="15.6" hidden="1" outlineLevel="1" x14ac:dyDescent="0.3">
      <c r="B143" s="64" t="s">
        <v>152</v>
      </c>
      <c r="C143" s="65" t="s">
        <v>181</v>
      </c>
      <c r="D143" s="66" t="s">
        <v>176</v>
      </c>
      <c r="E143" s="94">
        <f>IFERROR(IF(OR(E$13="",E$13&gt;$C$4),"",_xll.ECONOMATICA($C$2,$B143,$C$10,E$13,,,IF(Resultados!$C$9="Moeda Original","Original Currency",IF(Resultados!$C$9="Ajustado pela Inflação (IPCA)","Inflation adjusted",IF(Resultados!$C$9="Dólares US$","USD",IF(Resultados!$C$9="Euros","EUR","")))),,,,,{"tc.pers=5"})),"")</f>
        <v>34.447195153999999</v>
      </c>
      <c r="F143" s="95">
        <f>IFERROR(IF(OR(F$13="",F$13&gt;$C$4),"",_xll.ECONOMATICA($C$2,$B143,$C$10,F$13,,,IF(Resultados!$C$9="Moeda Original","Original Currency",IF(Resultados!$C$9="Ajustado pela Inflação (IPCA)","Inflation adjusted",IF(Resultados!$C$9="Dólares US$","USD",IF(Resultados!$C$9="Euros","EUR","")))),,,,,{"tc.pers=5"})),"")</f>
        <v>53.464841518999997</v>
      </c>
      <c r="G143" s="95">
        <f>IFERROR(IF(OR(G$13="",G$13&gt;$C$4),"",_xll.ECONOMATICA($C$2,$B143,$C$10,G$13,,,IF(Resultados!$C$9="Moeda Original","Original Currency",IF(Resultados!$C$9="Ajustado pela Inflação (IPCA)","Inflation adjusted",IF(Resultados!$C$9="Dólares US$","USD",IF(Resultados!$C$9="Euros","EUR","")))),,,,,{"tc.pers=5"})),"")</f>
        <v>29.064137273</v>
      </c>
      <c r="H143" s="132">
        <f>IFERROR(IF(OR(H$13="",H$13&gt;$C$4),"",_xll.ECONOMATICA($C$2,$B143,$C$10,H$13,,,IF(Resultados!$C$9="Moeda Original","Original Currency",IF(Resultados!$C$9="Ajustado pela Inflação (IPCA)","Inflation adjusted",IF(Resultados!$C$9="Dólares US$","USD",IF(Resultados!$C$9="Euros","EUR","")))),,,,,{"tc.pers=5"})),"")</f>
        <v>25.749855239999999</v>
      </c>
      <c r="I143" s="149">
        <f>IFERROR(IF(OR(I$13="",I$13&gt;$C$4),"",_xll.ECONOMATICA($C$2,$B143,$C$10,I$13,,,IF(Resultados!$C$9="Moeda Original","Original Currency",IF(Resultados!$C$9="Ajustado pela Inflação (IPCA)","Inflation adjusted",IF(Resultados!$C$9="Dólares US$","USD",IF(Resultados!$C$9="Euros","EUR","")))),,,,,{"tc.pers=5"})),"")</f>
        <v>25.749855239999999</v>
      </c>
      <c r="J143" s="94">
        <f>IFERROR(IF(OR(J$13="",J$13&gt;$C$4),"",_xll.ECONOMATICA($C$2,$B143,$C$10,J$13,,,IF(Resultados!$C$9="Moeda Original","Original Currency",IF(Resultados!$C$9="Ajustado pela Inflação (IPCA)","Inflation adjusted",IF(Resultados!$C$9="Dólares US$","USD",IF(Resultados!$C$9="Euros","EUR","")))),,,,,{"tc.pers=5"})),"")</f>
        <v>29.490263319</v>
      </c>
      <c r="K143" s="95">
        <f>IFERROR(IF(OR(K$13="",K$13&gt;$C$4),"",_xll.ECONOMATICA($C$2,$B143,$C$10,K$13,,,IF(Resultados!$C$9="Moeda Original","Original Currency",IF(Resultados!$C$9="Ajustado pela Inflação (IPCA)","Inflation adjusted",IF(Resultados!$C$9="Dólares US$","USD",IF(Resultados!$C$9="Euros","EUR","")))),,,,,{"tc.pers=5"})),"")</f>
        <v>19.218370804999999</v>
      </c>
      <c r="L143" s="95">
        <f>IFERROR(IF(OR(L$13="",L$13&gt;$C$4),"",_xll.ECONOMATICA($C$2,$B143,$C$10,L$13,,,IF(Resultados!$C$9="Moeda Original","Original Currency",IF(Resultados!$C$9="Ajustado pela Inflação (IPCA)","Inflation adjusted",IF(Resultados!$C$9="Dólares US$","USD",IF(Resultados!$C$9="Euros","EUR","")))),,,,,{"tc.pers=5"})),"")</f>
        <v>19.951826238999999</v>
      </c>
      <c r="M143" s="132">
        <f>IFERROR(IF(OR(M$13="",M$13&gt;$C$4),"",_xll.ECONOMATICA($C$2,$B143,$C$10,M$13,,,IF(Resultados!$C$9="Moeda Original","Original Currency",IF(Resultados!$C$9="Ajustado pela Inflação (IPCA)","Inflation adjusted",IF(Resultados!$C$9="Dólares US$","USD",IF(Resultados!$C$9="Euros","EUR","")))),,,,,{"tc.pers=5"})),"")</f>
        <v>17.396037735</v>
      </c>
      <c r="N143" s="149">
        <f>IFERROR(IF(OR(N$13="",N$13&gt;$C$4),"",_xll.ECONOMATICA($C$2,$B143,$C$10,N$13,,,IF(Resultados!$C$9="Moeda Original","Original Currency",IF(Resultados!$C$9="Ajustado pela Inflação (IPCA)","Inflation adjusted",IF(Resultados!$C$9="Dólares US$","USD",IF(Resultados!$C$9="Euros","EUR","")))),,,,,{"tc.pers=5"})),"")</f>
        <v>17.396037735</v>
      </c>
      <c r="O143" s="94">
        <f>IFERROR(IF(OR(O$13="",O$13&gt;$C$4),"",_xll.ECONOMATICA($C$2,$B143,$C$10,O$13,,,IF(Resultados!$C$9="Moeda Original","Original Currency",IF(Resultados!$C$9="Ajustado pela Inflação (IPCA)","Inflation adjusted",IF(Resultados!$C$9="Dólares US$","USD",IF(Resultados!$C$9="Euros","EUR","")))),,,,,{"tc.pers=5"})),"")</f>
        <v>19.378592743999999</v>
      </c>
      <c r="P143" s="95">
        <f>IFERROR(IF(OR(P$13="",P$13&gt;$C$4),"",_xll.ECONOMATICA($C$2,$B143,$C$10,P$13,,,IF(Resultados!$C$9="Moeda Original","Original Currency",IF(Resultados!$C$9="Ajustado pela Inflação (IPCA)","Inflation adjusted",IF(Resultados!$C$9="Dólares US$","USD",IF(Resultados!$C$9="Euros","EUR","")))),,,,,{"tc.pers=5"})),"")</f>
        <v>12.715507436999999</v>
      </c>
      <c r="Q143" s="95" t="str">
        <f>IFERROR(IF(OR(Q$13="",Q$13&gt;$C$4),"",_xll.ECONOMATICA($C$2,$B143,$C$10,Q$13,,,IF(Resultados!$C$9="Moeda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43" s="132" t="str">
        <f>IFERROR(IF(OR(R$13="",R$13&gt;$C$4),"",_xll.ECONOMATICA($C$2,$B143,$C$10,R$13,,,IF(Resultados!$C$9="Moeda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43" s="149" t="str">
        <f>IFERROR(IF(OR(S$13="",S$13&gt;$C$4),"",_xll.ECONOMATICA($C$2,$B143,$C$10,S$13,,,IF(Resultados!$C$9="Moeda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43" s="94" t="str">
        <f>IFERROR(IF(OR(T$13="",T$13&gt;$C$4),"",_xll.ECONOMATICA($C$2,$B143,$C$10,T$13,,,IF(Resultados!$C$9="Moeda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43" s="95" t="str">
        <f>IFERROR(IF(OR(U$13="",U$13&gt;$C$4),"",_xll.ECONOMATICA($C$2,$B143,$C$10,U$13,,,IF(Resultados!$C$9="Moeda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43" s="95" t="str">
        <f>IFERROR(IF(OR(V$13="",V$13&gt;$C$4),"",_xll.ECONOMATICA($C$2,$B143,$C$10,V$13,,,IF(Resultados!$C$9="Moeda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43" s="132" t="str">
        <f>IFERROR(IF(OR(W$13="",W$13&gt;$C$4),"",_xll.ECONOMATICA($C$2,$B143,$C$10,W$13,,,IF(Resultados!$C$9="Moeda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43" s="149" t="str">
        <f>IFERROR(IF(OR(X$13="",X$13&gt;$C$4),"",_xll.ECONOMATICA($C$2,$B143,$C$10,X$13,,,IF(Resultados!$C$9="Moeda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43" s="94" t="str">
        <f>IFERROR(IF(OR(Y$13="",Y$13&gt;$C$4),"",_xll.ECONOMATICA($C$2,$B143,$C$10,Y$13,,,IF(Resultados!$C$9="Moeda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43" s="95" t="str">
        <f>IFERROR(IF(OR(Z$13="",Z$13&gt;$C$4),"",_xll.ECONOMATICA($C$2,$B143,$C$10,Z$13,,,IF(Resultados!$C$9="Moeda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43" s="95" t="str">
        <f>IFERROR(IF(OR(AA$13="",AA$13&gt;$C$4),"",_xll.ECONOMATICA($C$2,$B143,$C$10,AA$13,,,IF(Resultados!$C$9="Moeda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43" s="132" t="str">
        <f>IFERROR(IF(OR(AB$13="",AB$13&gt;$C$4),"",_xll.ECONOMATICA($C$2,$B143,$C$10,AB$13,,,IF(Resultados!$C$9="Moeda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43" s="149" t="str">
        <f>IFERROR(IF(OR(AC$13="",AC$13&gt;$C$4),"",_xll.ECONOMATICA($C$2,$B143,$C$10,AC$13,,,IF(Resultados!$C$9="Moeda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43" s="94" t="str">
        <f>IFERROR(IF(OR(AD$13="",AD$13&gt;$C$4),"",_xll.ECONOMATICA($C$2,$B143,$C$10,AD$13,,,IF(Resultados!$C$9="Moeda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43" s="95" t="str">
        <f>IFERROR(IF(OR(AE$13="",AE$13&gt;$C$4),"",_xll.ECONOMATICA($C$2,$B143,$C$10,AE$13,,,IF(Resultados!$C$9="Moeda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43" s="95" t="str">
        <f>IFERROR(IF(OR(AF$13="",AF$13&gt;$C$4),"",_xll.ECONOMATICA($C$2,$B143,$C$10,AF$13,,,IF(Resultados!$C$9="Moeda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43" s="132" t="str">
        <f>IFERROR(IF(OR(AG$13="",AG$13&gt;$C$4),"",_xll.ECONOMATICA($C$2,$B143,$C$10,AG$13,,,IF(Resultados!$C$9="Moeda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43" s="149" t="str">
        <f>IFERROR(IF(OR(AH$13="",AH$13&gt;$C$4),"",_xll.ECONOMATICA($C$2,$B143,$C$10,AH$13,,,IF(Resultados!$C$9="Moeda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43" s="94" t="str">
        <f>IFERROR(IF(OR(AI$13="",AI$13&gt;$C$4),"",_xll.ECONOMATICA($C$2,$B143,$C$10,AI$13,,,IF(Resultados!$C$9="Moeda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43" s="95" t="str">
        <f>IFERROR(IF(OR(AJ$13="",AJ$13&gt;$C$4),"",_xll.ECONOMATICA($C$2,$B143,$C$10,AJ$13,,,IF(Resultados!$C$9="Moeda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43" s="95" t="str">
        <f>IFERROR(IF(OR(AK$13="",AK$13&gt;$C$4),"",_xll.ECONOMATICA($C$2,$B143,$C$10,AK$13,,,IF(Resultados!$C$9="Moeda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43" s="132" t="str">
        <f>IFERROR(IF(OR(AL$13="",AL$13&gt;$C$4),"",_xll.ECONOMATICA($C$2,$B143,$C$10,AL$13,,,IF(Resultados!$C$9="Moeda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43" s="149" t="str">
        <f>IFERROR(IF(OR(AM$13="",AM$13&gt;$C$4),"",_xll.ECONOMATICA($C$2,$B143,$C$10,AM$13,,,IF(Resultados!$C$9="Moeda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43" s="94" t="str">
        <f>IFERROR(IF(OR(AN$13="",AN$13&gt;$C$4),"",_xll.ECONOMATICA($C$2,$B143,$C$10,AN$13,,,IF(Resultados!$C$9="Moeda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43" s="95" t="str">
        <f>IFERROR(IF(OR(AO$13="",AO$13&gt;$C$4),"",_xll.ECONOMATICA($C$2,$B143,$C$10,AO$13,,,IF(Resultados!$C$9="Moeda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43" s="95" t="str">
        <f>IFERROR(IF(OR(AP$13="",AP$13&gt;$C$4),"",_xll.ECONOMATICA($C$2,$B143,$C$10,AP$13,,,IF(Resultados!$C$9="Moeda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43" s="132" t="str">
        <f>IFERROR(IF(OR(AQ$13="",AQ$13&gt;$C$4),"",_xll.ECONOMATICA($C$2,$B143,$C$10,AQ$13,,,IF(Resultados!$C$9="Moeda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43" s="149" t="str">
        <f>IFERROR(IF(OR(AR$13="",AR$13&gt;$C$4),"",_xll.ECONOMATICA($C$2,$B143,$C$10,AR$13,,,IF(Resultados!$C$9="Moeda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43" s="94" t="str">
        <f>IFERROR(IF(OR(AS$13="",AS$13&gt;$C$4),"",_xll.ECONOMATICA($C$2,$B143,$C$10,AS$13,,,IF(Resultados!$C$9="Moeda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43" s="95" t="str">
        <f>IFERROR(IF(OR(AT$13="",AT$13&gt;$C$4),"",_xll.ECONOMATICA($C$2,$B143,$C$10,AT$13,,,IF(Resultados!$C$9="Moeda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43" s="95" t="str">
        <f>IFERROR(IF(OR(AU$13="",AU$13&gt;$C$4),"",_xll.ECONOMATICA($C$2,$B143,$C$10,AU$13,,,IF(Resultados!$C$9="Moeda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43" s="132" t="str">
        <f>IFERROR(IF(OR(AV$13="",AV$13&gt;$C$4),"",_xll.ECONOMATICA($C$2,$B143,$C$10,AV$13,,,IF(Resultados!$C$9="Moeda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43" s="149" t="str">
        <f>IFERROR(IF(OR(AW$13="",AW$13&gt;$C$4),"",_xll.ECONOMATICA($C$2,$B143,$C$10,AW$13,,,IF(Resultados!$C$9="Moeda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43" s="94" t="str">
        <f>IFERROR(IF(OR(AX$13="",AX$13&gt;$C$4),"",_xll.ECONOMATICA($C$2,$B143,$C$10,AX$13,,,IF(Resultados!$C$9="Moeda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43" s="95" t="str">
        <f>IFERROR(IF(OR(AY$13="",AY$13&gt;$C$4),"",_xll.ECONOMATICA($C$2,$B143,$C$10,AY$13,,,IF(Resultados!$C$9="Moeda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43" s="95" t="str">
        <f>IFERROR(IF(OR(AZ$13="",AZ$13&gt;$C$4),"",_xll.ECONOMATICA($C$2,$B143,$C$10,AZ$13,,,IF(Resultados!$C$9="Moeda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43" s="132" t="str">
        <f>IFERROR(IF(OR(BA$13="",BA$13&gt;$C$4),"",_xll.ECONOMATICA($C$2,$B143,$C$10,BA$13,,,IF(Resultados!$C$9="Moeda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43" s="164" t="str">
        <f>IFERROR(IF(OR(BB$13="",BB$13&gt;$C$4),"",_xll.ECONOMATICA($C$2,$B143,$C$10,BB$13,,,IF(Resultados!$C$9="Moeda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43" s="71"/>
    </row>
    <row r="144" spans="2:55" collapsed="1" x14ac:dyDescent="0.3">
      <c r="E144" s="71"/>
      <c r="F144" s="71"/>
      <c r="G144" s="71"/>
      <c r="H144" s="71"/>
      <c r="I144" s="71"/>
      <c r="BC144" s="71"/>
    </row>
    <row r="145" spans="2:55" s="31" customFormat="1" ht="16.2" thickBot="1" x14ac:dyDescent="0.35">
      <c r="B145" s="43" t="s">
        <v>182</v>
      </c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  <c r="T145" s="43"/>
      <c r="U145" s="43"/>
      <c r="V145" s="43"/>
      <c r="W145" s="43"/>
      <c r="X145" s="43"/>
      <c r="Y145" s="43"/>
      <c r="Z145" s="43"/>
      <c r="AA145" s="43"/>
      <c r="AB145" s="43"/>
      <c r="AC145" s="43"/>
      <c r="AD145" s="43"/>
      <c r="AE145" s="43"/>
      <c r="AF145" s="43"/>
      <c r="AG145" s="43"/>
      <c r="AH145" s="43"/>
      <c r="AI145" s="43"/>
      <c r="AJ145" s="43"/>
      <c r="AK145" s="43"/>
      <c r="AL145" s="43"/>
      <c r="AM145" s="43"/>
      <c r="AN145" s="43"/>
      <c r="AO145" s="43"/>
      <c r="AP145" s="43"/>
      <c r="AQ145" s="43"/>
      <c r="AR145" s="43"/>
      <c r="AS145" s="43"/>
      <c r="AT145" s="43"/>
      <c r="AU145" s="43"/>
      <c r="AV145" s="43"/>
      <c r="AW145" s="43"/>
      <c r="AX145" s="43"/>
      <c r="AY145" s="43"/>
      <c r="AZ145" s="43"/>
      <c r="BA145" s="43"/>
      <c r="BB145" s="43"/>
      <c r="BC145" s="171"/>
    </row>
    <row r="146" spans="2:55" ht="16.2" thickTop="1" x14ac:dyDescent="0.3">
      <c r="B146" s="48" t="s">
        <v>183</v>
      </c>
      <c r="C146" s="49" t="s">
        <v>190</v>
      </c>
      <c r="D146" s="50" t="s">
        <v>177</v>
      </c>
      <c r="E146" s="96">
        <f>IFERROR(IF(OR(E$13="",E$13&gt;$C$4),"",_xll.ECONOMATICA($C$2,$B146,$C$10,E$13,,,IF(Resultados!$C$9="Moeda Original","Original Currency",IF(Resultados!$C$9="Ajustado pela Inflação (IPCA)","Inflation adjusted",IF(Resultados!$C$9="Dólares US$","USD",IF(Resultados!$C$9="Euros","EUR","")))),"decimal",,,,{"tc.pers=5"})),"")</f>
        <v>0.10834920074</v>
      </c>
      <c r="F146" s="96">
        <f>IFERROR(IF(OR(F$13="",F$13&gt;$C$4),"",_xll.ECONOMATICA($C$2,$B146,$C$10,F$13,,,IF(Resultados!$C$9="Moeda Original","Original Currency",IF(Resultados!$C$9="Ajustado pela Inflação (IPCA)","Inflation adjusted",IF(Resultados!$C$9="Dólares US$","USD",IF(Resultados!$C$9="Euros","EUR","")))),"decimal",,,,{"tc.pers=5"})),"")</f>
        <v>0.12821076981000001</v>
      </c>
      <c r="G146" s="96">
        <f>IFERROR(IF(OR(G$13="",G$13&gt;$C$4),"",_xll.ECONOMATICA($C$2,$B146,$C$10,G$13,,,IF(Resultados!$C$9="Moeda Original","Original Currency",IF(Resultados!$C$9="Ajustado pela Inflação (IPCA)","Inflation adjusted",IF(Resultados!$C$9="Dólares US$","USD",IF(Resultados!$C$9="Euros","EUR","")))),"decimal",,,,{"tc.pers=5"})),"")</f>
        <v>0.11750578494</v>
      </c>
      <c r="H146" s="133">
        <f>IFERROR(IF(OR(H$13="",H$13&gt;$C$4),"",_xll.ECONOMATICA($C$2,$B146,$C$10,H$13,,,IF(Resultados!$C$9="Moeda Original","Original Currency",IF(Resultados!$C$9="Ajustado pela Inflação (IPCA)","Inflation adjusted",IF(Resultados!$C$9="Dólares US$","USD",IF(Resultados!$C$9="Euros","EUR","")))),"decimal",,,,{"tc.pers=5"})),"")</f>
        <v>0.11781337594000001</v>
      </c>
      <c r="I146" s="150">
        <f>IFERROR(IF(OR(I$13="",I$13&gt;$C$4),"",_xll.ECONOMATICA($C$2,$B146,$C$10,I$13,,,IF(Resultados!$C$9="Moeda Original","Original Currency",IF(Resultados!$C$9="Ajustado pela Inflação (IPCA)","Inflation adjusted",IF(Resultados!$C$9="Dólares US$","USD",IF(Resultados!$C$9="Euros","EUR","")))),"decimal",,,,{"tc.pers=5"})),"")</f>
        <v>0.11781337594000001</v>
      </c>
      <c r="J146" s="96">
        <f>IFERROR(IF(OR(J$13="",J$13&gt;$C$4),"",_xll.ECONOMATICA($C$2,$B146,$C$10,J$13,,,IF(Resultados!$C$9="Moeda Original","Original Currency",IF(Resultados!$C$9="Ajustado pela Inflação (IPCA)","Inflation adjusted",IF(Resultados!$C$9="Dólares US$","USD",IF(Resultados!$C$9="Euros","EUR","")))),"decimal",,,,{"tc.pers=5"})),"")</f>
        <v>9.9785097488000005E-2</v>
      </c>
      <c r="K146" s="96">
        <f>IFERROR(IF(OR(K$13="",K$13&gt;$C$4),"",_xll.ECONOMATICA($C$2,$B146,$C$10,K$13,,,IF(Resultados!$C$9="Moeda Original","Original Currency",IF(Resultados!$C$9="Ajustado pela Inflação (IPCA)","Inflation adjusted",IF(Resultados!$C$9="Dólares US$","USD",IF(Resultados!$C$9="Euros","EUR","")))),"decimal",,,,{"tc.pers=5"})),"")</f>
        <v>7.4607508707999995E-2</v>
      </c>
      <c r="L146" s="96">
        <f>IFERROR(IF(OR(L$13="",L$13&gt;$C$4),"",_xll.ECONOMATICA($C$2,$B146,$C$10,L$13,,,IF(Resultados!$C$9="Moeda Original","Original Currency",IF(Resultados!$C$9="Ajustado pela Inflação (IPCA)","Inflation adjusted",IF(Resultados!$C$9="Dólares US$","USD",IF(Resultados!$C$9="Euros","EUR","")))),"decimal",,,,{"tc.pers=5"})),"")</f>
        <v>7.0442278001999994E-2</v>
      </c>
      <c r="M146" s="133">
        <f>IFERROR(IF(OR(M$13="",M$13&gt;$C$4),"",_xll.ECONOMATICA($C$2,$B146,$C$10,M$13,,,IF(Resultados!$C$9="Moeda Original","Original Currency",IF(Resultados!$C$9="Ajustado pela Inflação (IPCA)","Inflation adjusted",IF(Resultados!$C$9="Dólares US$","USD",IF(Resultados!$C$9="Euros","EUR","")))),"decimal",,,,{"tc.pers=5"})),"")</f>
        <v>8.0960731590000001E-2</v>
      </c>
      <c r="N146" s="150">
        <f>IFERROR(IF(OR(N$13="",N$13&gt;$C$4),"",_xll.ECONOMATICA($C$2,$B146,$C$10,N$13,,,IF(Resultados!$C$9="Moeda Original","Original Currency",IF(Resultados!$C$9="Ajustado pela Inflação (IPCA)","Inflation adjusted",IF(Resultados!$C$9="Dólares US$","USD",IF(Resultados!$C$9="Euros","EUR","")))),"decimal",,,,{"tc.pers=5"})),"")</f>
        <v>8.0960731590000001E-2</v>
      </c>
      <c r="O146" s="96">
        <f>IFERROR(IF(OR(O$13="",O$13&gt;$C$4),"",_xll.ECONOMATICA($C$2,$B146,$C$10,O$13,,,IF(Resultados!$C$9="Moeda Original","Original Currency",IF(Resultados!$C$9="Ajustado pela Inflação (IPCA)","Inflation adjusted",IF(Resultados!$C$9="Dólares US$","USD",IF(Resultados!$C$9="Euros","EUR","")))),"decimal",,,,{"tc.pers=5"})),"")</f>
        <v>6.0106378949999997E-2</v>
      </c>
      <c r="P146" s="96">
        <f>IFERROR(IF(OR(P$13="",P$13&gt;$C$4),"",_xll.ECONOMATICA($C$2,$B146,$C$10,P$13,,,IF(Resultados!$C$9="Moeda Original","Original Currency",IF(Resultados!$C$9="Ajustado pela Inflação (IPCA)","Inflation adjusted",IF(Resultados!$C$9="Dólares US$","USD",IF(Resultados!$C$9="Euros","EUR","")))),"decimal",,,,{"tc.pers=5"})),"")</f>
        <v>-6.3998004993000004E-3</v>
      </c>
      <c r="Q146" s="96" t="str">
        <f>IFERROR(IF(OR(Q$13="",Q$13&gt;$C$4),"",_xll.ECONOMATICA($C$2,$B146,$C$10,Q$13,,,IF(Resultados!$C$9="Moeda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46" s="133" t="str">
        <f>IFERROR(IF(OR(R$13="",R$13&gt;$C$4),"",_xll.ECONOMATICA($C$2,$B146,$C$10,R$13,,,IF(Resultados!$C$9="Moeda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46" s="150" t="str">
        <f>IFERROR(IF(OR(S$13="",S$13&gt;$C$4),"",_xll.ECONOMATICA($C$2,$B146,$C$10,S$13,,,IF(Resultados!$C$9="Moeda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46" s="96" t="str">
        <f>IFERROR(IF(OR(T$13="",T$13&gt;$C$4),"",_xll.ECONOMATICA($C$2,$B146,$C$10,T$13,,,IF(Resultados!$C$9="Moeda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46" s="96" t="str">
        <f>IFERROR(IF(OR(U$13="",U$13&gt;$C$4),"",_xll.ECONOMATICA($C$2,$B146,$C$10,U$13,,,IF(Resultados!$C$9="Moeda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46" s="96" t="str">
        <f>IFERROR(IF(OR(V$13="",V$13&gt;$C$4),"",_xll.ECONOMATICA($C$2,$B146,$C$10,V$13,,,IF(Resultados!$C$9="Moeda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46" s="133" t="str">
        <f>IFERROR(IF(OR(W$13="",W$13&gt;$C$4),"",_xll.ECONOMATICA($C$2,$B146,$C$10,W$13,,,IF(Resultados!$C$9="Moeda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46" s="150" t="str">
        <f>IFERROR(IF(OR(X$13="",X$13&gt;$C$4),"",_xll.ECONOMATICA($C$2,$B146,$C$10,X$13,,,IF(Resultados!$C$9="Moeda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46" s="96" t="str">
        <f>IFERROR(IF(OR(Y$13="",Y$13&gt;$C$4),"",_xll.ECONOMATICA($C$2,$B146,$C$10,Y$13,,,IF(Resultados!$C$9="Moeda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46" s="96" t="str">
        <f>IFERROR(IF(OR(Z$13="",Z$13&gt;$C$4),"",_xll.ECONOMATICA($C$2,$B146,$C$10,Z$13,,,IF(Resultados!$C$9="Moeda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46" s="96" t="str">
        <f>IFERROR(IF(OR(AA$13="",AA$13&gt;$C$4),"",_xll.ECONOMATICA($C$2,$B146,$C$10,AA$13,,,IF(Resultados!$C$9="Moeda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46" s="133" t="str">
        <f>IFERROR(IF(OR(AB$13="",AB$13&gt;$C$4),"",_xll.ECONOMATICA($C$2,$B146,$C$10,AB$13,,,IF(Resultados!$C$9="Moeda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46" s="150" t="str">
        <f>IFERROR(IF(OR(AC$13="",AC$13&gt;$C$4),"",_xll.ECONOMATICA($C$2,$B146,$C$10,AC$13,,,IF(Resultados!$C$9="Moeda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46" s="96" t="str">
        <f>IFERROR(IF(OR(AD$13="",AD$13&gt;$C$4),"",_xll.ECONOMATICA($C$2,$B146,$C$10,AD$13,,,IF(Resultados!$C$9="Moeda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46" s="96" t="str">
        <f>IFERROR(IF(OR(AE$13="",AE$13&gt;$C$4),"",_xll.ECONOMATICA($C$2,$B146,$C$10,AE$13,,,IF(Resultados!$C$9="Moeda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46" s="96" t="str">
        <f>IFERROR(IF(OR(AF$13="",AF$13&gt;$C$4),"",_xll.ECONOMATICA($C$2,$B146,$C$10,AF$13,,,IF(Resultados!$C$9="Moeda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46" s="133" t="str">
        <f>IFERROR(IF(OR(AG$13="",AG$13&gt;$C$4),"",_xll.ECONOMATICA($C$2,$B146,$C$10,AG$13,,,IF(Resultados!$C$9="Moeda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46" s="150" t="str">
        <f>IFERROR(IF(OR(AH$13="",AH$13&gt;$C$4),"",_xll.ECONOMATICA($C$2,$B146,$C$10,AH$13,,,IF(Resultados!$C$9="Moeda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46" s="96" t="str">
        <f>IFERROR(IF(OR(AI$13="",AI$13&gt;$C$4),"",_xll.ECONOMATICA($C$2,$B146,$C$10,AI$13,,,IF(Resultados!$C$9="Moeda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46" s="96" t="str">
        <f>IFERROR(IF(OR(AJ$13="",AJ$13&gt;$C$4),"",_xll.ECONOMATICA($C$2,$B146,$C$10,AJ$13,,,IF(Resultados!$C$9="Moeda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46" s="96" t="str">
        <f>IFERROR(IF(OR(AK$13="",AK$13&gt;$C$4),"",_xll.ECONOMATICA($C$2,$B146,$C$10,AK$13,,,IF(Resultados!$C$9="Moeda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46" s="133" t="str">
        <f>IFERROR(IF(OR(AL$13="",AL$13&gt;$C$4),"",_xll.ECONOMATICA($C$2,$B146,$C$10,AL$13,,,IF(Resultados!$C$9="Moeda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46" s="150" t="str">
        <f>IFERROR(IF(OR(AM$13="",AM$13&gt;$C$4),"",_xll.ECONOMATICA($C$2,$B146,$C$10,AM$13,,,IF(Resultados!$C$9="Moeda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46" s="96" t="str">
        <f>IFERROR(IF(OR(AN$13="",AN$13&gt;$C$4),"",_xll.ECONOMATICA($C$2,$B146,$C$10,AN$13,,,IF(Resultados!$C$9="Moeda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46" s="96" t="str">
        <f>IFERROR(IF(OR(AO$13="",AO$13&gt;$C$4),"",_xll.ECONOMATICA($C$2,$B146,$C$10,AO$13,,,IF(Resultados!$C$9="Moeda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46" s="96" t="str">
        <f>IFERROR(IF(OR(AP$13="",AP$13&gt;$C$4),"",_xll.ECONOMATICA($C$2,$B146,$C$10,AP$13,,,IF(Resultados!$C$9="Moeda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46" s="133" t="str">
        <f>IFERROR(IF(OR(AQ$13="",AQ$13&gt;$C$4),"",_xll.ECONOMATICA($C$2,$B146,$C$10,AQ$13,,,IF(Resultados!$C$9="Moeda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46" s="150" t="str">
        <f>IFERROR(IF(OR(AR$13="",AR$13&gt;$C$4),"",_xll.ECONOMATICA($C$2,$B146,$C$10,AR$13,,,IF(Resultados!$C$9="Moeda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46" s="96" t="str">
        <f>IFERROR(IF(OR(AS$13="",AS$13&gt;$C$4),"",_xll.ECONOMATICA($C$2,$B146,$C$10,AS$13,,,IF(Resultados!$C$9="Moeda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46" s="96" t="str">
        <f>IFERROR(IF(OR(AT$13="",AT$13&gt;$C$4),"",_xll.ECONOMATICA($C$2,$B146,$C$10,AT$13,,,IF(Resultados!$C$9="Moeda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46" s="96" t="str">
        <f>IFERROR(IF(OR(AU$13="",AU$13&gt;$C$4),"",_xll.ECONOMATICA($C$2,$B146,$C$10,AU$13,,,IF(Resultados!$C$9="Moeda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46" s="133" t="str">
        <f>IFERROR(IF(OR(AV$13="",AV$13&gt;$C$4),"",_xll.ECONOMATICA($C$2,$B146,$C$10,AV$13,,,IF(Resultados!$C$9="Moeda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46" s="150" t="str">
        <f>IFERROR(IF(OR(AW$13="",AW$13&gt;$C$4),"",_xll.ECONOMATICA($C$2,$B146,$C$10,AW$13,,,IF(Resultados!$C$9="Moeda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46" s="96" t="str">
        <f>IFERROR(IF(OR(AX$13="",AX$13&gt;$C$4),"",_xll.ECONOMATICA($C$2,$B146,$C$10,AX$13,,,IF(Resultados!$C$9="Moeda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46" s="96" t="str">
        <f>IFERROR(IF(OR(AY$13="",AY$13&gt;$C$4),"",_xll.ECONOMATICA($C$2,$B146,$C$10,AY$13,,,IF(Resultados!$C$9="Moeda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46" s="96" t="str">
        <f>IFERROR(IF(OR(AZ$13="",AZ$13&gt;$C$4),"",_xll.ECONOMATICA($C$2,$B146,$C$10,AZ$13,,,IF(Resultados!$C$9="Moeda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46" s="133" t="str">
        <f>IFERROR(IF(OR(BA$13="",BA$13&gt;$C$4),"",_xll.ECONOMATICA($C$2,$B146,$C$10,BA$13,,,IF(Resultados!$C$9="Moeda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46" s="165" t="str">
        <f>IFERROR(IF(OR(BB$13="",BB$13&gt;$C$4),"",_xll.ECONOMATICA($C$2,$B146,$C$10,BB$13,,,IF(Resultados!$C$9="Moeda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46" s="71"/>
    </row>
    <row r="147" spans="2:55" ht="15.6" hidden="1" outlineLevel="1" x14ac:dyDescent="0.3">
      <c r="B147" s="59" t="s">
        <v>184</v>
      </c>
      <c r="C147" s="60" t="s">
        <v>184</v>
      </c>
      <c r="D147" s="61" t="s">
        <v>177</v>
      </c>
      <c r="E147" s="97">
        <f>IFERROR(IF(OR(E$13="",E$13&gt;$C$4),"",_xll.ECONOMATICA($C$2,$B147,$C$10,E$13,,,IF(Resultados!$C$9="Moeda Original","Original Currency",IF(Resultados!$C$9="Ajustado pela Inflação (IPCA)","Inflation adjusted",IF(Resultados!$C$9="Dólares US$","USD",IF(Resultados!$C$9="Euros","EUR","")))),"decimal",,,,{"tc.pers=5"})),"")</f>
        <v>4.4842999933999997E-2</v>
      </c>
      <c r="F147" s="97">
        <f>IFERROR(IF(OR(F$13="",F$13&gt;$C$4),"",_xll.ECONOMATICA($C$2,$B147,$C$10,F$13,,,IF(Resultados!$C$9="Moeda Original","Original Currency",IF(Resultados!$C$9="Ajustado pela Inflação (IPCA)","Inflation adjusted",IF(Resultados!$C$9="Dólares US$","USD",IF(Resultados!$C$9="Euros","EUR","")))),"decimal",,,,{"tc.pers=5"})),"")</f>
        <v>5.4226208604000001E-2</v>
      </c>
      <c r="G147" s="97">
        <f>IFERROR(IF(OR(G$13="",G$13&gt;$C$4),"",_xll.ECONOMATICA($C$2,$B147,$C$10,G$13,,,IF(Resultados!$C$9="Moeda Original","Original Currency",IF(Resultados!$C$9="Ajustado pela Inflação (IPCA)","Inflation adjusted",IF(Resultados!$C$9="Dólares US$","USD",IF(Resultados!$C$9="Euros","EUR","")))),"decimal",,,,{"tc.pers=5"})),"")</f>
        <v>4.8794078352000003E-2</v>
      </c>
      <c r="H147" s="134">
        <f>IFERROR(IF(OR(H$13="",H$13&gt;$C$4),"",_xll.ECONOMATICA($C$2,$B147,$C$10,H$13,,,IF(Resultados!$C$9="Moeda Original","Original Currency",IF(Resultados!$C$9="Ajustado pela Inflação (IPCA)","Inflation adjusted",IF(Resultados!$C$9="Dólares US$","USD",IF(Resultados!$C$9="Euros","EUR","")))),"decimal",,,,{"tc.pers=5"})),"")</f>
        <v>4.4539366381999998E-2</v>
      </c>
      <c r="I147" s="148">
        <f>IFERROR(IF(OR(I$13="",I$13&gt;$C$4),"",_xll.ECONOMATICA($C$2,$B147,$C$10,I$13,,,IF(Resultados!$C$9="Moeda Original","Original Currency",IF(Resultados!$C$9="Ajustado pela Inflação (IPCA)","Inflation adjusted",IF(Resultados!$C$9="Dólares US$","USD",IF(Resultados!$C$9="Euros","EUR","")))),"decimal",,,,{"tc.pers=5"})),"")</f>
        <v>4.4539366381999998E-2</v>
      </c>
      <c r="J147" s="97">
        <f>IFERROR(IF(OR(J$13="",J$13&gt;$C$4),"",_xll.ECONOMATICA($C$2,$B147,$C$10,J$13,,,IF(Resultados!$C$9="Moeda Original","Original Currency",IF(Resultados!$C$9="Ajustado pela Inflação (IPCA)","Inflation adjusted",IF(Resultados!$C$9="Dólares US$","USD",IF(Resultados!$C$9="Euros","EUR","")))),"decimal",,,,{"tc.pers=5"})),"")</f>
        <v>3.9145616543E-2</v>
      </c>
      <c r="K147" s="97">
        <f>IFERROR(IF(OR(K$13="",K$13&gt;$C$4),"",_xll.ECONOMATICA($C$2,$B147,$C$10,K$13,,,IF(Resultados!$C$9="Moeda Original","Original Currency",IF(Resultados!$C$9="Ajustado pela Inflação (IPCA)","Inflation adjusted",IF(Resultados!$C$9="Dólares US$","USD",IF(Resultados!$C$9="Euros","EUR","")))),"decimal",,,,{"tc.pers=5"})),"")</f>
        <v>2.9214737813000002E-2</v>
      </c>
      <c r="L147" s="97">
        <f>IFERROR(IF(OR(L$13="",L$13&gt;$C$4),"",_xll.ECONOMATICA($C$2,$B147,$C$10,L$13,,,IF(Resultados!$C$9="Moeda Original","Original Currency",IF(Resultados!$C$9="Ajustado pela Inflação (IPCA)","Inflation adjusted",IF(Resultados!$C$9="Dólares US$","USD",IF(Resultados!$C$9="Euros","EUR","")))),"decimal",,,,{"tc.pers=5"})),"")</f>
        <v>2.6094689789000002E-2</v>
      </c>
      <c r="M147" s="134">
        <f>IFERROR(IF(OR(M$13="",M$13&gt;$C$4),"",_xll.ECONOMATICA($C$2,$B147,$C$10,M$13,,,IF(Resultados!$C$9="Moeda Original","Original Currency",IF(Resultados!$C$9="Ajustado pela Inflação (IPCA)","Inflation adjusted",IF(Resultados!$C$9="Dólares US$","USD",IF(Resultados!$C$9="Euros","EUR","")))),"decimal",,,,{"tc.pers=5"})),"")</f>
        <v>2.9653968834E-2</v>
      </c>
      <c r="N147" s="148">
        <f>IFERROR(IF(OR(N$13="",N$13&gt;$C$4),"",_xll.ECONOMATICA($C$2,$B147,$C$10,N$13,,,IF(Resultados!$C$9="Moeda Original","Original Currency",IF(Resultados!$C$9="Ajustado pela Inflação (IPCA)","Inflation adjusted",IF(Resultados!$C$9="Dólares US$","USD",IF(Resultados!$C$9="Euros","EUR","")))),"decimal",,,,{"tc.pers=5"})),"")</f>
        <v>2.9653968834E-2</v>
      </c>
      <c r="O147" s="97">
        <f>IFERROR(IF(OR(O$13="",O$13&gt;$C$4),"",_xll.ECONOMATICA($C$2,$B147,$C$10,O$13,,,IF(Resultados!$C$9="Moeda Original","Original Currency",IF(Resultados!$C$9="Ajustado pela Inflação (IPCA)","Inflation adjusted",IF(Resultados!$C$9="Dólares US$","USD",IF(Resultados!$C$9="Euros","EUR","")))),"decimal",,,,{"tc.pers=5"})),"")</f>
        <v>2.2308796467999999E-2</v>
      </c>
      <c r="P147" s="97">
        <f>IFERROR(IF(OR(P$13="",P$13&gt;$C$4),"",_xll.ECONOMATICA($C$2,$B147,$C$10,P$13,,,IF(Resultados!$C$9="Moeda Original","Original Currency",IF(Resultados!$C$9="Ajustado pela Inflação (IPCA)","Inflation adjusted",IF(Resultados!$C$9="Dólares US$","USD",IF(Resultados!$C$9="Euros","EUR","")))),"decimal",,,,{"tc.pers=5"})),"")</f>
        <v>-2.3755818523E-3</v>
      </c>
      <c r="Q147" s="97" t="str">
        <f>IFERROR(IF(OR(Q$13="",Q$13&gt;$C$4),"",_xll.ECONOMATICA($C$2,$B147,$C$10,Q$13,,,IF(Resultados!$C$9="Moeda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47" s="134" t="str">
        <f>IFERROR(IF(OR(R$13="",R$13&gt;$C$4),"",_xll.ECONOMATICA($C$2,$B147,$C$10,R$13,,,IF(Resultados!$C$9="Moeda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47" s="148" t="str">
        <f>IFERROR(IF(OR(S$13="",S$13&gt;$C$4),"",_xll.ECONOMATICA($C$2,$B147,$C$10,S$13,,,IF(Resultados!$C$9="Moeda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47" s="97" t="str">
        <f>IFERROR(IF(OR(T$13="",T$13&gt;$C$4),"",_xll.ECONOMATICA($C$2,$B147,$C$10,T$13,,,IF(Resultados!$C$9="Moeda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47" s="97" t="str">
        <f>IFERROR(IF(OR(U$13="",U$13&gt;$C$4),"",_xll.ECONOMATICA($C$2,$B147,$C$10,U$13,,,IF(Resultados!$C$9="Moeda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47" s="97" t="str">
        <f>IFERROR(IF(OR(V$13="",V$13&gt;$C$4),"",_xll.ECONOMATICA($C$2,$B147,$C$10,V$13,,,IF(Resultados!$C$9="Moeda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47" s="134" t="str">
        <f>IFERROR(IF(OR(W$13="",W$13&gt;$C$4),"",_xll.ECONOMATICA($C$2,$B147,$C$10,W$13,,,IF(Resultados!$C$9="Moeda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47" s="148" t="str">
        <f>IFERROR(IF(OR(X$13="",X$13&gt;$C$4),"",_xll.ECONOMATICA($C$2,$B147,$C$10,X$13,,,IF(Resultados!$C$9="Moeda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47" s="97" t="str">
        <f>IFERROR(IF(OR(Y$13="",Y$13&gt;$C$4),"",_xll.ECONOMATICA($C$2,$B147,$C$10,Y$13,,,IF(Resultados!$C$9="Moeda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47" s="97" t="str">
        <f>IFERROR(IF(OR(Z$13="",Z$13&gt;$C$4),"",_xll.ECONOMATICA($C$2,$B147,$C$10,Z$13,,,IF(Resultados!$C$9="Moeda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47" s="97" t="str">
        <f>IFERROR(IF(OR(AA$13="",AA$13&gt;$C$4),"",_xll.ECONOMATICA($C$2,$B147,$C$10,AA$13,,,IF(Resultados!$C$9="Moeda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47" s="134" t="str">
        <f>IFERROR(IF(OR(AB$13="",AB$13&gt;$C$4),"",_xll.ECONOMATICA($C$2,$B147,$C$10,AB$13,,,IF(Resultados!$C$9="Moeda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47" s="148" t="str">
        <f>IFERROR(IF(OR(AC$13="",AC$13&gt;$C$4),"",_xll.ECONOMATICA($C$2,$B147,$C$10,AC$13,,,IF(Resultados!$C$9="Moeda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47" s="97" t="str">
        <f>IFERROR(IF(OR(AD$13="",AD$13&gt;$C$4),"",_xll.ECONOMATICA($C$2,$B147,$C$10,AD$13,,,IF(Resultados!$C$9="Moeda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47" s="97" t="str">
        <f>IFERROR(IF(OR(AE$13="",AE$13&gt;$C$4),"",_xll.ECONOMATICA($C$2,$B147,$C$10,AE$13,,,IF(Resultados!$C$9="Moeda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47" s="97" t="str">
        <f>IFERROR(IF(OR(AF$13="",AF$13&gt;$C$4),"",_xll.ECONOMATICA($C$2,$B147,$C$10,AF$13,,,IF(Resultados!$C$9="Moeda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47" s="134" t="str">
        <f>IFERROR(IF(OR(AG$13="",AG$13&gt;$C$4),"",_xll.ECONOMATICA($C$2,$B147,$C$10,AG$13,,,IF(Resultados!$C$9="Moeda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47" s="148" t="str">
        <f>IFERROR(IF(OR(AH$13="",AH$13&gt;$C$4),"",_xll.ECONOMATICA($C$2,$B147,$C$10,AH$13,,,IF(Resultados!$C$9="Moeda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47" s="97" t="str">
        <f>IFERROR(IF(OR(AI$13="",AI$13&gt;$C$4),"",_xll.ECONOMATICA($C$2,$B147,$C$10,AI$13,,,IF(Resultados!$C$9="Moeda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47" s="97" t="str">
        <f>IFERROR(IF(OR(AJ$13="",AJ$13&gt;$C$4),"",_xll.ECONOMATICA($C$2,$B147,$C$10,AJ$13,,,IF(Resultados!$C$9="Moeda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47" s="97" t="str">
        <f>IFERROR(IF(OR(AK$13="",AK$13&gt;$C$4),"",_xll.ECONOMATICA($C$2,$B147,$C$10,AK$13,,,IF(Resultados!$C$9="Moeda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47" s="134" t="str">
        <f>IFERROR(IF(OR(AL$13="",AL$13&gt;$C$4),"",_xll.ECONOMATICA($C$2,$B147,$C$10,AL$13,,,IF(Resultados!$C$9="Moeda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47" s="148" t="str">
        <f>IFERROR(IF(OR(AM$13="",AM$13&gt;$C$4),"",_xll.ECONOMATICA($C$2,$B147,$C$10,AM$13,,,IF(Resultados!$C$9="Moeda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47" s="97" t="str">
        <f>IFERROR(IF(OR(AN$13="",AN$13&gt;$C$4),"",_xll.ECONOMATICA($C$2,$B147,$C$10,AN$13,,,IF(Resultados!$C$9="Moeda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47" s="97" t="str">
        <f>IFERROR(IF(OR(AO$13="",AO$13&gt;$C$4),"",_xll.ECONOMATICA($C$2,$B147,$C$10,AO$13,,,IF(Resultados!$C$9="Moeda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47" s="97" t="str">
        <f>IFERROR(IF(OR(AP$13="",AP$13&gt;$C$4),"",_xll.ECONOMATICA($C$2,$B147,$C$10,AP$13,,,IF(Resultados!$C$9="Moeda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47" s="134" t="str">
        <f>IFERROR(IF(OR(AQ$13="",AQ$13&gt;$C$4),"",_xll.ECONOMATICA($C$2,$B147,$C$10,AQ$13,,,IF(Resultados!$C$9="Moeda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47" s="148" t="str">
        <f>IFERROR(IF(OR(AR$13="",AR$13&gt;$C$4),"",_xll.ECONOMATICA($C$2,$B147,$C$10,AR$13,,,IF(Resultados!$C$9="Moeda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47" s="97" t="str">
        <f>IFERROR(IF(OR(AS$13="",AS$13&gt;$C$4),"",_xll.ECONOMATICA($C$2,$B147,$C$10,AS$13,,,IF(Resultados!$C$9="Moeda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47" s="97" t="str">
        <f>IFERROR(IF(OR(AT$13="",AT$13&gt;$C$4),"",_xll.ECONOMATICA($C$2,$B147,$C$10,AT$13,,,IF(Resultados!$C$9="Moeda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47" s="97" t="str">
        <f>IFERROR(IF(OR(AU$13="",AU$13&gt;$C$4),"",_xll.ECONOMATICA($C$2,$B147,$C$10,AU$13,,,IF(Resultados!$C$9="Moeda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47" s="134" t="str">
        <f>IFERROR(IF(OR(AV$13="",AV$13&gt;$C$4),"",_xll.ECONOMATICA($C$2,$B147,$C$10,AV$13,,,IF(Resultados!$C$9="Moeda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47" s="148" t="str">
        <f>IFERROR(IF(OR(AW$13="",AW$13&gt;$C$4),"",_xll.ECONOMATICA($C$2,$B147,$C$10,AW$13,,,IF(Resultados!$C$9="Moeda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47" s="97" t="str">
        <f>IFERROR(IF(OR(AX$13="",AX$13&gt;$C$4),"",_xll.ECONOMATICA($C$2,$B147,$C$10,AX$13,,,IF(Resultados!$C$9="Moeda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47" s="97" t="str">
        <f>IFERROR(IF(OR(AY$13="",AY$13&gt;$C$4),"",_xll.ECONOMATICA($C$2,$B147,$C$10,AY$13,,,IF(Resultados!$C$9="Moeda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47" s="97" t="str">
        <f>IFERROR(IF(OR(AZ$13="",AZ$13&gt;$C$4),"",_xll.ECONOMATICA($C$2,$B147,$C$10,AZ$13,,,IF(Resultados!$C$9="Moeda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47" s="134" t="str">
        <f>IFERROR(IF(OR(BA$13="",BA$13&gt;$C$4),"",_xll.ECONOMATICA($C$2,$B147,$C$10,BA$13,,,IF(Resultados!$C$9="Moeda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47" s="163" t="str">
        <f>IFERROR(IF(OR(BB$13="",BB$13&gt;$C$4),"",_xll.ECONOMATICA($C$2,$B147,$C$10,BB$13,,,IF(Resultados!$C$9="Moeda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47" s="71"/>
    </row>
    <row r="148" spans="2:55" ht="15.6" hidden="1" outlineLevel="1" x14ac:dyDescent="0.3">
      <c r="B148" s="51" t="s">
        <v>185</v>
      </c>
      <c r="C148" s="52" t="s">
        <v>191</v>
      </c>
      <c r="D148" s="53" t="s">
        <v>177</v>
      </c>
      <c r="E148" s="98">
        <f>IFERROR(IF(OR(E$13="",E$13&gt;$C$4),"",_xll.ECONOMATICA($C$2,$B148,$C$10,E$13,,,IF(Resultados!$C$9="Moeda Original","Original Currency",IF(Resultados!$C$9="Ajustado pela Inflação (IPCA)","Inflation adjusted",IF(Resultados!$C$9="Dólares US$","USD",IF(Resultados!$C$9="Euros","EUR","")))),"decimal",,,,{"tc.pers=5"})),"")</f>
        <v>5.2292443931999999E-2</v>
      </c>
      <c r="F148" s="98">
        <f>IFERROR(IF(OR(F$13="",F$13&gt;$C$4),"",_xll.ECONOMATICA($C$2,$B148,$C$10,F$13,,,IF(Resultados!$C$9="Moeda Original","Original Currency",IF(Resultados!$C$9="Ajustado pela Inflação (IPCA)","Inflation adjusted",IF(Resultados!$C$9="Dólares US$","USD",IF(Resultados!$C$9="Euros","EUR","")))),"decimal",,,,{"tc.pers=5"})),"")</f>
        <v>7.9239013920000004E-2</v>
      </c>
      <c r="G148" s="98">
        <f>IFERROR(IF(OR(G$13="",G$13&gt;$C$4),"",_xll.ECONOMATICA($C$2,$B148,$C$10,G$13,,,IF(Resultados!$C$9="Moeda Original","Original Currency",IF(Resultados!$C$9="Ajustado pela Inflação (IPCA)","Inflation adjusted",IF(Resultados!$C$9="Dólares US$","USD",IF(Resultados!$C$9="Euros","EUR","")))),"decimal",,,,{"tc.pers=5"})),"")</f>
        <v>6.1399138062000001E-2</v>
      </c>
      <c r="H148" s="135">
        <f>IFERROR(IF(OR(H$13="",H$13&gt;$C$4),"",_xll.ECONOMATICA($C$2,$B148,$C$10,H$13,,,IF(Resultados!$C$9="Moeda Original","Original Currency",IF(Resultados!$C$9="Ajustado pela Inflação (IPCA)","Inflation adjusted",IF(Resultados!$C$9="Dólares US$","USD",IF(Resultados!$C$9="Euros","EUR","")))),"decimal",,,,{"tc.pers=5"})),"")</f>
        <v>4.6924455278000002E-2</v>
      </c>
      <c r="I148" s="147">
        <f>IFERROR(IF(OR(I$13="",I$13&gt;$C$4),"",_xll.ECONOMATICA($C$2,$B148,$C$10,I$13,,,IF(Resultados!$C$9="Moeda Original","Original Currency",IF(Resultados!$C$9="Ajustado pela Inflação (IPCA)","Inflation adjusted",IF(Resultados!$C$9="Dólares US$","USD",IF(Resultados!$C$9="Euros","EUR","")))),"decimal",,,,{"tc.pers=5"})),"")</f>
        <v>4.6924455278000002E-2</v>
      </c>
      <c r="J148" s="98">
        <f>IFERROR(IF(OR(J$13="",J$13&gt;$C$4),"",_xll.ECONOMATICA($C$2,$B148,$C$10,J$13,,,IF(Resultados!$C$9="Moeda Original","Original Currency",IF(Resultados!$C$9="Ajustado pela Inflação (IPCA)","Inflation adjusted",IF(Resultados!$C$9="Dólares US$","USD",IF(Resultados!$C$9="Euros","EUR","")))),"decimal",,,,{"tc.pers=5"})),"")</f>
        <v>4.8535915398999999E-2</v>
      </c>
      <c r="K148" s="98">
        <f>IFERROR(IF(OR(K$13="",K$13&gt;$C$4),"",_xll.ECONOMATICA($C$2,$B148,$C$10,K$13,,,IF(Resultados!$C$9="Moeda Original","Original Currency",IF(Resultados!$C$9="Ajustado pela Inflação (IPCA)","Inflation adjusted",IF(Resultados!$C$9="Dólares US$","USD",IF(Resultados!$C$9="Euros","EUR","")))),"decimal",,,,{"tc.pers=5"})),"")</f>
        <v>3.3366550288999999E-2</v>
      </c>
      <c r="L148" s="98">
        <f>IFERROR(IF(OR(L$13="",L$13&gt;$C$4),"",_xll.ECONOMATICA($C$2,$B148,$C$10,L$13,,,IF(Resultados!$C$9="Moeda Original","Original Currency",IF(Resultados!$C$9="Ajustado pela Inflação (IPCA)","Inflation adjusted",IF(Resultados!$C$9="Dólares US$","USD",IF(Resultados!$C$9="Euros","EUR","")))),"decimal",,,,{"tc.pers=5"})),"")</f>
        <v>3.7211163221000002E-2</v>
      </c>
      <c r="M148" s="135">
        <f>IFERROR(IF(OR(M$13="",M$13&gt;$C$4),"",_xll.ECONOMATICA($C$2,$B148,$C$10,M$13,,,IF(Resultados!$C$9="Moeda Original","Original Currency",IF(Resultados!$C$9="Ajustado pela Inflação (IPCA)","Inflation adjusted",IF(Resultados!$C$9="Dólares US$","USD",IF(Resultados!$C$9="Euros","EUR","")))),"decimal",,,,{"tc.pers=5"})),"")</f>
        <v>3.0299531683000001E-2</v>
      </c>
      <c r="N148" s="147">
        <f>IFERROR(IF(OR(N$13="",N$13&gt;$C$4),"",_xll.ECONOMATICA($C$2,$B148,$C$10,N$13,,,IF(Resultados!$C$9="Moeda Original","Original Currency",IF(Resultados!$C$9="Ajustado pela Inflação (IPCA)","Inflation adjusted",IF(Resultados!$C$9="Dólares US$","USD",IF(Resultados!$C$9="Euros","EUR","")))),"decimal",,,,{"tc.pers=5"})),"")</f>
        <v>3.0299531683000001E-2</v>
      </c>
      <c r="O148" s="98">
        <f>IFERROR(IF(OR(O$13="",O$13&gt;$C$4),"",_xll.ECONOMATICA($C$2,$B148,$C$10,O$13,,,IF(Resultados!$C$9="Moeda Original","Original Currency",IF(Resultados!$C$9="Ajustado pela Inflação (IPCA)","Inflation adjusted",IF(Resultados!$C$9="Dólares US$","USD",IF(Resultados!$C$9="Euros","EUR","")))),"decimal",,,,{"tc.pers=5"})),"")</f>
        <v>3.3002792273000001E-2</v>
      </c>
      <c r="P148" s="98">
        <f>IFERROR(IF(OR(P$13="",P$13&gt;$C$4),"",_xll.ECONOMATICA($C$2,$B148,$C$10,P$13,,,IF(Resultados!$C$9="Moeda Original","Original Currency",IF(Resultados!$C$9="Ajustado pela Inflação (IPCA)","Inflation adjusted",IF(Resultados!$C$9="Dólares US$","USD",IF(Resultados!$C$9="Euros","EUR","")))),"decimal",,,,{"tc.pers=5"})),"")</f>
        <v>2.4965821725E-2</v>
      </c>
      <c r="Q148" s="98" t="str">
        <f>IFERROR(IF(OR(Q$13="",Q$13&gt;$C$4),"",_xll.ECONOMATICA($C$2,$B148,$C$10,Q$13,,,IF(Resultados!$C$9="Moeda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48" s="135" t="str">
        <f>IFERROR(IF(OR(R$13="",R$13&gt;$C$4),"",_xll.ECONOMATICA($C$2,$B148,$C$10,R$13,,,IF(Resultados!$C$9="Moeda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48" s="147" t="str">
        <f>IFERROR(IF(OR(S$13="",S$13&gt;$C$4),"",_xll.ECONOMATICA($C$2,$B148,$C$10,S$13,,,IF(Resultados!$C$9="Moeda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48" s="98" t="str">
        <f>IFERROR(IF(OR(T$13="",T$13&gt;$C$4),"",_xll.ECONOMATICA($C$2,$B148,$C$10,T$13,,,IF(Resultados!$C$9="Moeda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48" s="98" t="str">
        <f>IFERROR(IF(OR(U$13="",U$13&gt;$C$4),"",_xll.ECONOMATICA($C$2,$B148,$C$10,U$13,,,IF(Resultados!$C$9="Moeda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48" s="98" t="str">
        <f>IFERROR(IF(OR(V$13="",V$13&gt;$C$4),"",_xll.ECONOMATICA($C$2,$B148,$C$10,V$13,,,IF(Resultados!$C$9="Moeda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48" s="135" t="str">
        <f>IFERROR(IF(OR(W$13="",W$13&gt;$C$4),"",_xll.ECONOMATICA($C$2,$B148,$C$10,W$13,,,IF(Resultados!$C$9="Moeda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48" s="147" t="str">
        <f>IFERROR(IF(OR(X$13="",X$13&gt;$C$4),"",_xll.ECONOMATICA($C$2,$B148,$C$10,X$13,,,IF(Resultados!$C$9="Moeda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48" s="98" t="str">
        <f>IFERROR(IF(OR(Y$13="",Y$13&gt;$C$4),"",_xll.ECONOMATICA($C$2,$B148,$C$10,Y$13,,,IF(Resultados!$C$9="Moeda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48" s="98" t="str">
        <f>IFERROR(IF(OR(Z$13="",Z$13&gt;$C$4),"",_xll.ECONOMATICA($C$2,$B148,$C$10,Z$13,,,IF(Resultados!$C$9="Moeda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48" s="98" t="str">
        <f>IFERROR(IF(OR(AA$13="",AA$13&gt;$C$4),"",_xll.ECONOMATICA($C$2,$B148,$C$10,AA$13,,,IF(Resultados!$C$9="Moeda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48" s="135" t="str">
        <f>IFERROR(IF(OR(AB$13="",AB$13&gt;$C$4),"",_xll.ECONOMATICA($C$2,$B148,$C$10,AB$13,,,IF(Resultados!$C$9="Moeda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48" s="147" t="str">
        <f>IFERROR(IF(OR(AC$13="",AC$13&gt;$C$4),"",_xll.ECONOMATICA($C$2,$B148,$C$10,AC$13,,,IF(Resultados!$C$9="Moeda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48" s="98" t="str">
        <f>IFERROR(IF(OR(AD$13="",AD$13&gt;$C$4),"",_xll.ECONOMATICA($C$2,$B148,$C$10,AD$13,,,IF(Resultados!$C$9="Moeda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48" s="98" t="str">
        <f>IFERROR(IF(OR(AE$13="",AE$13&gt;$C$4),"",_xll.ECONOMATICA($C$2,$B148,$C$10,AE$13,,,IF(Resultados!$C$9="Moeda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48" s="98" t="str">
        <f>IFERROR(IF(OR(AF$13="",AF$13&gt;$C$4),"",_xll.ECONOMATICA($C$2,$B148,$C$10,AF$13,,,IF(Resultados!$C$9="Moeda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48" s="135" t="str">
        <f>IFERROR(IF(OR(AG$13="",AG$13&gt;$C$4),"",_xll.ECONOMATICA($C$2,$B148,$C$10,AG$13,,,IF(Resultados!$C$9="Moeda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48" s="147" t="str">
        <f>IFERROR(IF(OR(AH$13="",AH$13&gt;$C$4),"",_xll.ECONOMATICA($C$2,$B148,$C$10,AH$13,,,IF(Resultados!$C$9="Moeda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48" s="98" t="str">
        <f>IFERROR(IF(OR(AI$13="",AI$13&gt;$C$4),"",_xll.ECONOMATICA($C$2,$B148,$C$10,AI$13,,,IF(Resultados!$C$9="Moeda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48" s="98" t="str">
        <f>IFERROR(IF(OR(AJ$13="",AJ$13&gt;$C$4),"",_xll.ECONOMATICA($C$2,$B148,$C$10,AJ$13,,,IF(Resultados!$C$9="Moeda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48" s="98" t="str">
        <f>IFERROR(IF(OR(AK$13="",AK$13&gt;$C$4),"",_xll.ECONOMATICA($C$2,$B148,$C$10,AK$13,,,IF(Resultados!$C$9="Moeda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48" s="135" t="str">
        <f>IFERROR(IF(OR(AL$13="",AL$13&gt;$C$4),"",_xll.ECONOMATICA($C$2,$B148,$C$10,AL$13,,,IF(Resultados!$C$9="Moeda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48" s="147" t="str">
        <f>IFERROR(IF(OR(AM$13="",AM$13&gt;$C$4),"",_xll.ECONOMATICA($C$2,$B148,$C$10,AM$13,,,IF(Resultados!$C$9="Moeda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48" s="98" t="str">
        <f>IFERROR(IF(OR(AN$13="",AN$13&gt;$C$4),"",_xll.ECONOMATICA($C$2,$B148,$C$10,AN$13,,,IF(Resultados!$C$9="Moeda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48" s="98" t="str">
        <f>IFERROR(IF(OR(AO$13="",AO$13&gt;$C$4),"",_xll.ECONOMATICA($C$2,$B148,$C$10,AO$13,,,IF(Resultados!$C$9="Moeda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48" s="98" t="str">
        <f>IFERROR(IF(OR(AP$13="",AP$13&gt;$C$4),"",_xll.ECONOMATICA($C$2,$B148,$C$10,AP$13,,,IF(Resultados!$C$9="Moeda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48" s="135" t="str">
        <f>IFERROR(IF(OR(AQ$13="",AQ$13&gt;$C$4),"",_xll.ECONOMATICA($C$2,$B148,$C$10,AQ$13,,,IF(Resultados!$C$9="Moeda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48" s="147" t="str">
        <f>IFERROR(IF(OR(AR$13="",AR$13&gt;$C$4),"",_xll.ECONOMATICA($C$2,$B148,$C$10,AR$13,,,IF(Resultados!$C$9="Moeda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48" s="98" t="str">
        <f>IFERROR(IF(OR(AS$13="",AS$13&gt;$C$4),"",_xll.ECONOMATICA($C$2,$B148,$C$10,AS$13,,,IF(Resultados!$C$9="Moeda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48" s="98" t="str">
        <f>IFERROR(IF(OR(AT$13="",AT$13&gt;$C$4),"",_xll.ECONOMATICA($C$2,$B148,$C$10,AT$13,,,IF(Resultados!$C$9="Moeda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48" s="98" t="str">
        <f>IFERROR(IF(OR(AU$13="",AU$13&gt;$C$4),"",_xll.ECONOMATICA($C$2,$B148,$C$10,AU$13,,,IF(Resultados!$C$9="Moeda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48" s="135" t="str">
        <f>IFERROR(IF(OR(AV$13="",AV$13&gt;$C$4),"",_xll.ECONOMATICA($C$2,$B148,$C$10,AV$13,,,IF(Resultados!$C$9="Moeda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48" s="147" t="str">
        <f>IFERROR(IF(OR(AW$13="",AW$13&gt;$C$4),"",_xll.ECONOMATICA($C$2,$B148,$C$10,AW$13,,,IF(Resultados!$C$9="Moeda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48" s="98" t="str">
        <f>IFERROR(IF(OR(AX$13="",AX$13&gt;$C$4),"",_xll.ECONOMATICA($C$2,$B148,$C$10,AX$13,,,IF(Resultados!$C$9="Moeda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48" s="98" t="str">
        <f>IFERROR(IF(OR(AY$13="",AY$13&gt;$C$4),"",_xll.ECONOMATICA($C$2,$B148,$C$10,AY$13,,,IF(Resultados!$C$9="Moeda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48" s="98" t="str">
        <f>IFERROR(IF(OR(AZ$13="",AZ$13&gt;$C$4),"",_xll.ECONOMATICA($C$2,$B148,$C$10,AZ$13,,,IF(Resultados!$C$9="Moeda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48" s="135" t="str">
        <f>IFERROR(IF(OR(BA$13="",BA$13&gt;$C$4),"",_xll.ECONOMATICA($C$2,$B148,$C$10,BA$13,,,IF(Resultados!$C$9="Moeda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48" s="162" t="str">
        <f>IFERROR(IF(OR(BB$13="",BB$13&gt;$C$4),"",_xll.ECONOMATICA($C$2,$B148,$C$10,BB$13,,,IF(Resultados!$C$9="Moeda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48" s="71"/>
    </row>
    <row r="149" spans="2:55" ht="15.6" hidden="1" outlineLevel="1" x14ac:dyDescent="0.3">
      <c r="B149" s="59" t="s">
        <v>186</v>
      </c>
      <c r="C149" s="60" t="s">
        <v>192</v>
      </c>
      <c r="D149" s="61" t="s">
        <v>177</v>
      </c>
      <c r="E149" s="97">
        <f>IFERROR(IF(OR(E$13="",E$13&gt;$C$4),"",_xll.ECONOMATICA($C$2,$B149,$C$10,E$13,,,IF(Resultados!$C$9="Moeda Original","Original Currency",IF(Resultados!$C$9="Ajustado pela Inflação (IPCA)","Inflation adjusted",IF(Resultados!$C$9="Dólares US$","USD",IF(Resultados!$C$9="Euros","EUR","")))),"decimal",,,,{"tc.pers=5"})),"")</f>
        <v>0.52785563501999999</v>
      </c>
      <c r="F149" s="97">
        <f>IFERROR(IF(OR(F$13="",F$13&gt;$C$4),"",_xll.ECONOMATICA($C$2,$B149,$C$10,F$13,,,IF(Resultados!$C$9="Moeda Original","Original Currency",IF(Resultados!$C$9="Ajustado pela Inflação (IPCA)","Inflation adjusted",IF(Resultados!$C$9="Dólares US$","USD",IF(Resultados!$C$9="Euros","EUR","")))),"decimal",,,,{"tc.pers=5"})),"")</f>
        <v>0.56072180627000001</v>
      </c>
      <c r="G149" s="97">
        <f>IFERROR(IF(OR(G$13="",G$13&gt;$C$4),"",_xll.ECONOMATICA($C$2,$B149,$C$10,G$13,,,IF(Resultados!$C$9="Moeda Original","Original Currency",IF(Resultados!$C$9="Ajustado pela Inflação (IPCA)","Inflation adjusted",IF(Resultados!$C$9="Dólares US$","USD",IF(Resultados!$C$9="Euros","EUR","")))),"decimal",,,,{"tc.pers=5"})),"")</f>
        <v>0.51057174439999997</v>
      </c>
      <c r="H149" s="134">
        <f>IFERROR(IF(OR(H$13="",H$13&gt;$C$4),"",_xll.ECONOMATICA($C$2,$B149,$C$10,H$13,,,IF(Resultados!$C$9="Moeda Original","Original Currency",IF(Resultados!$C$9="Ajustado pela Inflação (IPCA)","Inflation adjusted",IF(Resultados!$C$9="Dólares US$","USD",IF(Resultados!$C$9="Euros","EUR","")))),"decimal",,,,{"tc.pers=5"})),"")</f>
        <v>0.48327332117999999</v>
      </c>
      <c r="I149" s="148">
        <f>IFERROR(IF(OR(I$13="",I$13&gt;$C$4),"",_xll.ECONOMATICA($C$2,$B149,$C$10,I$13,,,IF(Resultados!$C$9="Moeda Original","Original Currency",IF(Resultados!$C$9="Ajustado pela Inflação (IPCA)","Inflation adjusted",IF(Resultados!$C$9="Dólares US$","USD",IF(Resultados!$C$9="Euros","EUR","")))),"decimal",,,,{"tc.pers=5"})),"")</f>
        <v>0.48327332117999999</v>
      </c>
      <c r="J149" s="97">
        <f>IFERROR(IF(OR(J$13="",J$13&gt;$C$4),"",_xll.ECONOMATICA($C$2,$B149,$C$10,J$13,,,IF(Resultados!$C$9="Moeda Original","Original Currency",IF(Resultados!$C$9="Ajustado pela Inflação (IPCA)","Inflation adjusted",IF(Resultados!$C$9="Dólares US$","USD",IF(Resultados!$C$9="Euros","EUR","")))),"decimal",,,,{"tc.pers=5"})),"")</f>
        <v>0.52715937527000001</v>
      </c>
      <c r="K149" s="97">
        <f>IFERROR(IF(OR(K$13="",K$13&gt;$C$4),"",_xll.ECONOMATICA($C$2,$B149,$C$10,K$13,,,IF(Resultados!$C$9="Moeda Original","Original Currency",IF(Resultados!$C$9="Ajustado pela Inflação (IPCA)","Inflation adjusted",IF(Resultados!$C$9="Dólares US$","USD",IF(Resultados!$C$9="Euros","EUR","")))),"decimal",,,,{"tc.pers=5"})),"")</f>
        <v>0.50668482079999999</v>
      </c>
      <c r="L149" s="97">
        <f>IFERROR(IF(OR(L$13="",L$13&gt;$C$4),"",_xll.ECONOMATICA($C$2,$B149,$C$10,L$13,,,IF(Resultados!$C$9="Moeda Original","Original Currency",IF(Resultados!$C$9="Ajustado pela Inflação (IPCA)","Inflation adjusted",IF(Resultados!$C$9="Dólares US$","USD",IF(Resultados!$C$9="Euros","EUR","")))),"decimal",,,,{"tc.pers=5"})),"")</f>
        <v>0.53125100138000003</v>
      </c>
      <c r="M149" s="134">
        <f>IFERROR(IF(OR(M$13="",M$13&gt;$C$4),"",_xll.ECONOMATICA($C$2,$B149,$C$10,M$13,,,IF(Resultados!$C$9="Moeda Original","Original Currency",IF(Resultados!$C$9="Ajustado pela Inflação (IPCA)","Inflation adjusted",IF(Resultados!$C$9="Dólares US$","USD",IF(Resultados!$C$9="Euros","EUR","")))),"decimal",,,,{"tc.pers=5"})),"")</f>
        <v>0.54094355643000003</v>
      </c>
      <c r="N149" s="148">
        <f>IFERROR(IF(OR(N$13="",N$13&gt;$C$4),"",_xll.ECONOMATICA($C$2,$B149,$C$10,N$13,,,IF(Resultados!$C$9="Moeda Original","Original Currency",IF(Resultados!$C$9="Ajustado pela Inflação (IPCA)","Inflation adjusted",IF(Resultados!$C$9="Dólares US$","USD",IF(Resultados!$C$9="Euros","EUR","")))),"decimal",,,,{"tc.pers=5"})),"")</f>
        <v>0.54094355643000003</v>
      </c>
      <c r="O149" s="97">
        <f>IFERROR(IF(OR(O$13="",O$13&gt;$C$4),"",_xll.ECONOMATICA($C$2,$B149,$C$10,O$13,,,IF(Resultados!$C$9="Moeda Original","Original Currency",IF(Resultados!$C$9="Ajustado pela Inflação (IPCA)","Inflation adjusted",IF(Resultados!$C$9="Dólares US$","USD",IF(Resultados!$C$9="Euros","EUR","")))),"decimal",,,,{"tc.pers=5"})),"")</f>
        <v>0.51563442377000002</v>
      </c>
      <c r="P149" s="97">
        <f>IFERROR(IF(OR(P$13="",P$13&gt;$C$4),"",_xll.ECONOMATICA($C$2,$B149,$C$10,P$13,,,IF(Resultados!$C$9="Moeda Original","Original Currency",IF(Resultados!$C$9="Ajustado pela Inflação (IPCA)","Inflation adjusted",IF(Resultados!$C$9="Dólares US$","USD",IF(Resultados!$C$9="Euros","EUR","")))),"decimal",,,,{"tc.pers=5"})),"")</f>
        <v>0.49932928724999998</v>
      </c>
      <c r="Q149" s="97" t="str">
        <f>IFERROR(IF(OR(Q$13="",Q$13&gt;$C$4),"",_xll.ECONOMATICA($C$2,$B149,$C$10,Q$13,,,IF(Resultados!$C$9="Moeda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49" s="134" t="str">
        <f>IFERROR(IF(OR(R$13="",R$13&gt;$C$4),"",_xll.ECONOMATICA($C$2,$B149,$C$10,R$13,,,IF(Resultados!$C$9="Moeda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49" s="148" t="str">
        <f>IFERROR(IF(OR(S$13="",S$13&gt;$C$4),"",_xll.ECONOMATICA($C$2,$B149,$C$10,S$13,,,IF(Resultados!$C$9="Moeda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49" s="97" t="str">
        <f>IFERROR(IF(OR(T$13="",T$13&gt;$C$4),"",_xll.ECONOMATICA($C$2,$B149,$C$10,T$13,,,IF(Resultados!$C$9="Moeda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49" s="97" t="str">
        <f>IFERROR(IF(OR(U$13="",U$13&gt;$C$4),"",_xll.ECONOMATICA($C$2,$B149,$C$10,U$13,,,IF(Resultados!$C$9="Moeda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49" s="97" t="str">
        <f>IFERROR(IF(OR(V$13="",V$13&gt;$C$4),"",_xll.ECONOMATICA($C$2,$B149,$C$10,V$13,,,IF(Resultados!$C$9="Moeda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49" s="134" t="str">
        <f>IFERROR(IF(OR(W$13="",W$13&gt;$C$4),"",_xll.ECONOMATICA($C$2,$B149,$C$10,W$13,,,IF(Resultados!$C$9="Moeda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49" s="148" t="str">
        <f>IFERROR(IF(OR(X$13="",X$13&gt;$C$4),"",_xll.ECONOMATICA($C$2,$B149,$C$10,X$13,,,IF(Resultados!$C$9="Moeda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49" s="97" t="str">
        <f>IFERROR(IF(OR(Y$13="",Y$13&gt;$C$4),"",_xll.ECONOMATICA($C$2,$B149,$C$10,Y$13,,,IF(Resultados!$C$9="Moeda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49" s="97" t="str">
        <f>IFERROR(IF(OR(Z$13="",Z$13&gt;$C$4),"",_xll.ECONOMATICA($C$2,$B149,$C$10,Z$13,,,IF(Resultados!$C$9="Moeda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49" s="97" t="str">
        <f>IFERROR(IF(OR(AA$13="",AA$13&gt;$C$4),"",_xll.ECONOMATICA($C$2,$B149,$C$10,AA$13,,,IF(Resultados!$C$9="Moeda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49" s="134" t="str">
        <f>IFERROR(IF(OR(AB$13="",AB$13&gt;$C$4),"",_xll.ECONOMATICA($C$2,$B149,$C$10,AB$13,,,IF(Resultados!$C$9="Moeda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49" s="148" t="str">
        <f>IFERROR(IF(OR(AC$13="",AC$13&gt;$C$4),"",_xll.ECONOMATICA($C$2,$B149,$C$10,AC$13,,,IF(Resultados!$C$9="Moeda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49" s="97" t="str">
        <f>IFERROR(IF(OR(AD$13="",AD$13&gt;$C$4),"",_xll.ECONOMATICA($C$2,$B149,$C$10,AD$13,,,IF(Resultados!$C$9="Moeda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49" s="97" t="str">
        <f>IFERROR(IF(OR(AE$13="",AE$13&gt;$C$4),"",_xll.ECONOMATICA($C$2,$B149,$C$10,AE$13,,,IF(Resultados!$C$9="Moeda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49" s="97" t="str">
        <f>IFERROR(IF(OR(AF$13="",AF$13&gt;$C$4),"",_xll.ECONOMATICA($C$2,$B149,$C$10,AF$13,,,IF(Resultados!$C$9="Moeda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49" s="134" t="str">
        <f>IFERROR(IF(OR(AG$13="",AG$13&gt;$C$4),"",_xll.ECONOMATICA($C$2,$B149,$C$10,AG$13,,,IF(Resultados!$C$9="Moeda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49" s="148" t="str">
        <f>IFERROR(IF(OR(AH$13="",AH$13&gt;$C$4),"",_xll.ECONOMATICA($C$2,$B149,$C$10,AH$13,,,IF(Resultados!$C$9="Moeda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49" s="97" t="str">
        <f>IFERROR(IF(OR(AI$13="",AI$13&gt;$C$4),"",_xll.ECONOMATICA($C$2,$B149,$C$10,AI$13,,,IF(Resultados!$C$9="Moeda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49" s="97" t="str">
        <f>IFERROR(IF(OR(AJ$13="",AJ$13&gt;$C$4),"",_xll.ECONOMATICA($C$2,$B149,$C$10,AJ$13,,,IF(Resultados!$C$9="Moeda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49" s="97" t="str">
        <f>IFERROR(IF(OR(AK$13="",AK$13&gt;$C$4),"",_xll.ECONOMATICA($C$2,$B149,$C$10,AK$13,,,IF(Resultados!$C$9="Moeda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49" s="134" t="str">
        <f>IFERROR(IF(OR(AL$13="",AL$13&gt;$C$4),"",_xll.ECONOMATICA($C$2,$B149,$C$10,AL$13,,,IF(Resultados!$C$9="Moeda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49" s="148" t="str">
        <f>IFERROR(IF(OR(AM$13="",AM$13&gt;$C$4),"",_xll.ECONOMATICA($C$2,$B149,$C$10,AM$13,,,IF(Resultados!$C$9="Moeda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49" s="97" t="str">
        <f>IFERROR(IF(OR(AN$13="",AN$13&gt;$C$4),"",_xll.ECONOMATICA($C$2,$B149,$C$10,AN$13,,,IF(Resultados!$C$9="Moeda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49" s="97" t="str">
        <f>IFERROR(IF(OR(AO$13="",AO$13&gt;$C$4),"",_xll.ECONOMATICA($C$2,$B149,$C$10,AO$13,,,IF(Resultados!$C$9="Moeda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49" s="97" t="str">
        <f>IFERROR(IF(OR(AP$13="",AP$13&gt;$C$4),"",_xll.ECONOMATICA($C$2,$B149,$C$10,AP$13,,,IF(Resultados!$C$9="Moeda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49" s="134" t="str">
        <f>IFERROR(IF(OR(AQ$13="",AQ$13&gt;$C$4),"",_xll.ECONOMATICA($C$2,$B149,$C$10,AQ$13,,,IF(Resultados!$C$9="Moeda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49" s="148" t="str">
        <f>IFERROR(IF(OR(AR$13="",AR$13&gt;$C$4),"",_xll.ECONOMATICA($C$2,$B149,$C$10,AR$13,,,IF(Resultados!$C$9="Moeda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49" s="97" t="str">
        <f>IFERROR(IF(OR(AS$13="",AS$13&gt;$C$4),"",_xll.ECONOMATICA($C$2,$B149,$C$10,AS$13,,,IF(Resultados!$C$9="Moeda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49" s="97" t="str">
        <f>IFERROR(IF(OR(AT$13="",AT$13&gt;$C$4),"",_xll.ECONOMATICA($C$2,$B149,$C$10,AT$13,,,IF(Resultados!$C$9="Moeda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49" s="97" t="str">
        <f>IFERROR(IF(OR(AU$13="",AU$13&gt;$C$4),"",_xll.ECONOMATICA($C$2,$B149,$C$10,AU$13,,,IF(Resultados!$C$9="Moeda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49" s="134" t="str">
        <f>IFERROR(IF(OR(AV$13="",AV$13&gt;$C$4),"",_xll.ECONOMATICA($C$2,$B149,$C$10,AV$13,,,IF(Resultados!$C$9="Moeda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49" s="148" t="str">
        <f>IFERROR(IF(OR(AW$13="",AW$13&gt;$C$4),"",_xll.ECONOMATICA($C$2,$B149,$C$10,AW$13,,,IF(Resultados!$C$9="Moeda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49" s="97" t="str">
        <f>IFERROR(IF(OR(AX$13="",AX$13&gt;$C$4),"",_xll.ECONOMATICA($C$2,$B149,$C$10,AX$13,,,IF(Resultados!$C$9="Moeda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49" s="97" t="str">
        <f>IFERROR(IF(OR(AY$13="",AY$13&gt;$C$4),"",_xll.ECONOMATICA($C$2,$B149,$C$10,AY$13,,,IF(Resultados!$C$9="Moeda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49" s="97" t="str">
        <f>IFERROR(IF(OR(AZ$13="",AZ$13&gt;$C$4),"",_xll.ECONOMATICA($C$2,$B149,$C$10,AZ$13,,,IF(Resultados!$C$9="Moeda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49" s="134" t="str">
        <f>IFERROR(IF(OR(BA$13="",BA$13&gt;$C$4),"",_xll.ECONOMATICA($C$2,$B149,$C$10,BA$13,,,IF(Resultados!$C$9="Moeda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49" s="163" t="str">
        <f>IFERROR(IF(OR(BB$13="",BB$13&gt;$C$4),"",_xll.ECONOMATICA($C$2,$B149,$C$10,BB$13,,,IF(Resultados!$C$9="Moeda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49" s="71"/>
    </row>
    <row r="150" spans="2:55" ht="15.6" hidden="1" outlineLevel="1" x14ac:dyDescent="0.3">
      <c r="B150" s="51" t="s">
        <v>188</v>
      </c>
      <c r="C150" s="52" t="s">
        <v>193</v>
      </c>
      <c r="D150" s="53" t="s">
        <v>177</v>
      </c>
      <c r="E150" s="98">
        <f>IFERROR(IF(OR(E$13="",E$13&gt;$C$4),"",_xll.ECONOMATICA($C$2,$B150,$C$10,E$13,,,IF(Resultados!$C$9="Moeda Original","Original Currency",IF(Resultados!$C$9="Ajustado pela Inflação (IPCA)","Inflation adjusted",IF(Resultados!$C$9="Dólares US$","USD",IF(Resultados!$C$9="Euros","EUR","")))),"decimal",,,,{"tc.pers=5"})),"")</f>
        <v>0.46171659335999998</v>
      </c>
      <c r="F150" s="98">
        <f>IFERROR(IF(OR(F$13="",F$13&gt;$C$4),"",_xll.ECONOMATICA($C$2,$B150,$C$10,F$13,,,IF(Resultados!$C$9="Moeda Original","Original Currency",IF(Resultados!$C$9="Ajustado pela Inflação (IPCA)","Inflation adjusted",IF(Resultados!$C$9="Dólares US$","USD",IF(Resultados!$C$9="Euros","EUR","")))),"decimal",,,,{"tc.pers=5"})),"")</f>
        <v>0.56407346747999998</v>
      </c>
      <c r="G150" s="98">
        <f>IFERROR(IF(OR(G$13="",G$13&gt;$C$4),"",_xll.ECONOMATICA($C$2,$B150,$C$10,G$13,,,IF(Resultados!$C$9="Moeda Original","Original Currency",IF(Resultados!$C$9="Ajustado pela Inflação (IPCA)","Inflation adjusted",IF(Resultados!$C$9="Dólares US$","USD",IF(Resultados!$C$9="Euros","EUR","")))),"decimal",,,,{"tc.pers=5"})),"")</f>
        <v>0.43869799384000002</v>
      </c>
      <c r="H150" s="135">
        <f>IFERROR(IF(OR(H$13="",H$13&gt;$C$4),"",_xll.ECONOMATICA($C$2,$B150,$C$10,H$13,,,IF(Resultados!$C$9="Moeda Original","Original Currency",IF(Resultados!$C$9="Ajustado pela Inflação (IPCA)","Inflation adjusted",IF(Resultados!$C$9="Dólares US$","USD",IF(Resultados!$C$9="Euros","EUR","")))),"decimal",,,,{"tc.pers=5"})),"")</f>
        <v>0.36455646712000001</v>
      </c>
      <c r="I150" s="147">
        <f>IFERROR(IF(OR(I$13="",I$13&gt;$C$4),"",_xll.ECONOMATICA($C$2,$B150,$C$10,I$13,,,IF(Resultados!$C$9="Moeda Original","Original Currency",IF(Resultados!$C$9="Ajustado pela Inflação (IPCA)","Inflation adjusted",IF(Resultados!$C$9="Dólares US$","USD",IF(Resultados!$C$9="Euros","EUR","")))),"decimal",,,,{"tc.pers=5"})),"")</f>
        <v>0.36455646712000001</v>
      </c>
      <c r="J150" s="98">
        <f>IFERROR(IF(OR(J$13="",J$13&gt;$C$4),"",_xll.ECONOMATICA($C$2,$B150,$C$10,J$13,,,IF(Resultados!$C$9="Moeda Original","Original Currency",IF(Resultados!$C$9="Ajustado pela Inflação (IPCA)","Inflation adjusted",IF(Resultados!$C$9="Dólares US$","USD",IF(Resultados!$C$9="Euros","EUR","")))),"decimal",,,,{"tc.pers=5"})),"")</f>
        <v>0.43286018351</v>
      </c>
      <c r="K150" s="98">
        <f>IFERROR(IF(OR(K$13="",K$13&gt;$C$4),"",_xll.ECONOMATICA($C$2,$B150,$C$10,K$13,,,IF(Resultados!$C$9="Moeda Original","Original Currency",IF(Resultados!$C$9="Ajustado pela Inflação (IPCA)","Inflation adjusted",IF(Resultados!$C$9="Dólares US$","USD",IF(Resultados!$C$9="Euros","EUR","")))),"decimal",,,,{"tc.pers=5"})),"")</f>
        <v>0.36868411806000001</v>
      </c>
      <c r="L150" s="98">
        <f>IFERROR(IF(OR(L$13="",L$13&gt;$C$4),"",_xll.ECONOMATICA($C$2,$B150,$C$10,L$13,,,IF(Resultados!$C$9="Moeda Original","Original Currency",IF(Resultados!$C$9="Ajustado pela Inflação (IPCA)","Inflation adjusted",IF(Resultados!$C$9="Dólares US$","USD",IF(Resultados!$C$9="Euros","EUR","")))),"decimal",,,,{"tc.pers=5"})),"")</f>
        <v>0.38089210754000002</v>
      </c>
      <c r="M150" s="135">
        <f>IFERROR(IF(OR(M$13="",M$13&gt;$C$4),"",_xll.ECONOMATICA($C$2,$B150,$C$10,M$13,,,IF(Resultados!$C$9="Moeda Original","Original Currency",IF(Resultados!$C$9="Ajustado pela Inflação (IPCA)","Inflation adjusted",IF(Resultados!$C$9="Dólares US$","USD",IF(Resultados!$C$9="Euros","EUR","")))),"decimal",,,,{"tc.pers=5"})),"")</f>
        <v>0.29516304429000001</v>
      </c>
      <c r="N150" s="147">
        <f>IFERROR(IF(OR(N$13="",N$13&gt;$C$4),"",_xll.ECONOMATICA($C$2,$B150,$C$10,N$13,,,IF(Resultados!$C$9="Moeda Original","Original Currency",IF(Resultados!$C$9="Ajustado pela Inflação (IPCA)","Inflation adjusted",IF(Resultados!$C$9="Dólares US$","USD",IF(Resultados!$C$9="Euros","EUR","")))),"decimal",,,,{"tc.pers=5"})),"")</f>
        <v>0.29516304429000001</v>
      </c>
      <c r="O150" s="98">
        <f>IFERROR(IF(OR(O$13="",O$13&gt;$C$4),"",_xll.ECONOMATICA($C$2,$B150,$C$10,O$13,,,IF(Resultados!$C$9="Moeda Original","Original Currency",IF(Resultados!$C$9="Ajustado pela Inflação (IPCA)","Inflation adjusted",IF(Resultados!$C$9="Dólares US$","USD",IF(Resultados!$C$9="Euros","EUR","")))),"decimal",,,,{"tc.pers=5"})),"")</f>
        <v>0.37399444449000002</v>
      </c>
      <c r="P150" s="98">
        <f>IFERROR(IF(OR(P$13="",P$13&gt;$C$4),"",_xll.ECONOMATICA($C$2,$B150,$C$10,P$13,,,IF(Resultados!$C$9="Moeda Original","Original Currency",IF(Resultados!$C$9="Ajustado pela Inflação (IPCA)","Inflation adjusted",IF(Resultados!$C$9="Dólares US$","USD",IF(Resultados!$C$9="Euros","EUR","")))),"decimal",,,,{"tc.pers=5"})),"")</f>
        <v>0.27436241390999999</v>
      </c>
      <c r="Q150" s="98" t="str">
        <f>IFERROR(IF(OR(Q$13="",Q$13&gt;$C$4),"",_xll.ECONOMATICA($C$2,$B150,$C$10,Q$13,,,IF(Resultados!$C$9="Moeda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50" s="135" t="str">
        <f>IFERROR(IF(OR(R$13="",R$13&gt;$C$4),"",_xll.ECONOMATICA($C$2,$B150,$C$10,R$13,,,IF(Resultados!$C$9="Moeda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50" s="147" t="str">
        <f>IFERROR(IF(OR(S$13="",S$13&gt;$C$4),"",_xll.ECONOMATICA($C$2,$B150,$C$10,S$13,,,IF(Resultados!$C$9="Moeda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50" s="98" t="str">
        <f>IFERROR(IF(OR(T$13="",T$13&gt;$C$4),"",_xll.ECONOMATICA($C$2,$B150,$C$10,T$13,,,IF(Resultados!$C$9="Moeda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50" s="98" t="str">
        <f>IFERROR(IF(OR(U$13="",U$13&gt;$C$4),"",_xll.ECONOMATICA($C$2,$B150,$C$10,U$13,,,IF(Resultados!$C$9="Moeda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50" s="98" t="str">
        <f>IFERROR(IF(OR(V$13="",V$13&gt;$C$4),"",_xll.ECONOMATICA($C$2,$B150,$C$10,V$13,,,IF(Resultados!$C$9="Moeda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50" s="135" t="str">
        <f>IFERROR(IF(OR(W$13="",W$13&gt;$C$4),"",_xll.ECONOMATICA($C$2,$B150,$C$10,W$13,,,IF(Resultados!$C$9="Moeda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50" s="147" t="str">
        <f>IFERROR(IF(OR(X$13="",X$13&gt;$C$4),"",_xll.ECONOMATICA($C$2,$B150,$C$10,X$13,,,IF(Resultados!$C$9="Moeda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50" s="98" t="str">
        <f>IFERROR(IF(OR(Y$13="",Y$13&gt;$C$4),"",_xll.ECONOMATICA($C$2,$B150,$C$10,Y$13,,,IF(Resultados!$C$9="Moeda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50" s="98" t="str">
        <f>IFERROR(IF(OR(Z$13="",Z$13&gt;$C$4),"",_xll.ECONOMATICA($C$2,$B150,$C$10,Z$13,,,IF(Resultados!$C$9="Moeda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50" s="98" t="str">
        <f>IFERROR(IF(OR(AA$13="",AA$13&gt;$C$4),"",_xll.ECONOMATICA($C$2,$B150,$C$10,AA$13,,,IF(Resultados!$C$9="Moeda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50" s="135" t="str">
        <f>IFERROR(IF(OR(AB$13="",AB$13&gt;$C$4),"",_xll.ECONOMATICA($C$2,$B150,$C$10,AB$13,,,IF(Resultados!$C$9="Moeda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50" s="147" t="str">
        <f>IFERROR(IF(OR(AC$13="",AC$13&gt;$C$4),"",_xll.ECONOMATICA($C$2,$B150,$C$10,AC$13,,,IF(Resultados!$C$9="Moeda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50" s="98" t="str">
        <f>IFERROR(IF(OR(AD$13="",AD$13&gt;$C$4),"",_xll.ECONOMATICA($C$2,$B150,$C$10,AD$13,,,IF(Resultados!$C$9="Moeda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50" s="98" t="str">
        <f>IFERROR(IF(OR(AE$13="",AE$13&gt;$C$4),"",_xll.ECONOMATICA($C$2,$B150,$C$10,AE$13,,,IF(Resultados!$C$9="Moeda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50" s="98" t="str">
        <f>IFERROR(IF(OR(AF$13="",AF$13&gt;$C$4),"",_xll.ECONOMATICA($C$2,$B150,$C$10,AF$13,,,IF(Resultados!$C$9="Moeda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50" s="135" t="str">
        <f>IFERROR(IF(OR(AG$13="",AG$13&gt;$C$4),"",_xll.ECONOMATICA($C$2,$B150,$C$10,AG$13,,,IF(Resultados!$C$9="Moeda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50" s="147" t="str">
        <f>IFERROR(IF(OR(AH$13="",AH$13&gt;$C$4),"",_xll.ECONOMATICA($C$2,$B150,$C$10,AH$13,,,IF(Resultados!$C$9="Moeda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50" s="98" t="str">
        <f>IFERROR(IF(OR(AI$13="",AI$13&gt;$C$4),"",_xll.ECONOMATICA($C$2,$B150,$C$10,AI$13,,,IF(Resultados!$C$9="Moeda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50" s="98" t="str">
        <f>IFERROR(IF(OR(AJ$13="",AJ$13&gt;$C$4),"",_xll.ECONOMATICA($C$2,$B150,$C$10,AJ$13,,,IF(Resultados!$C$9="Moeda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50" s="98" t="str">
        <f>IFERROR(IF(OR(AK$13="",AK$13&gt;$C$4),"",_xll.ECONOMATICA($C$2,$B150,$C$10,AK$13,,,IF(Resultados!$C$9="Moeda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50" s="135" t="str">
        <f>IFERROR(IF(OR(AL$13="",AL$13&gt;$C$4),"",_xll.ECONOMATICA($C$2,$B150,$C$10,AL$13,,,IF(Resultados!$C$9="Moeda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50" s="147" t="str">
        <f>IFERROR(IF(OR(AM$13="",AM$13&gt;$C$4),"",_xll.ECONOMATICA($C$2,$B150,$C$10,AM$13,,,IF(Resultados!$C$9="Moeda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50" s="98" t="str">
        <f>IFERROR(IF(OR(AN$13="",AN$13&gt;$C$4),"",_xll.ECONOMATICA($C$2,$B150,$C$10,AN$13,,,IF(Resultados!$C$9="Moeda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50" s="98" t="str">
        <f>IFERROR(IF(OR(AO$13="",AO$13&gt;$C$4),"",_xll.ECONOMATICA($C$2,$B150,$C$10,AO$13,,,IF(Resultados!$C$9="Moeda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50" s="98" t="str">
        <f>IFERROR(IF(OR(AP$13="",AP$13&gt;$C$4),"",_xll.ECONOMATICA($C$2,$B150,$C$10,AP$13,,,IF(Resultados!$C$9="Moeda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50" s="135" t="str">
        <f>IFERROR(IF(OR(AQ$13="",AQ$13&gt;$C$4),"",_xll.ECONOMATICA($C$2,$B150,$C$10,AQ$13,,,IF(Resultados!$C$9="Moeda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50" s="147" t="str">
        <f>IFERROR(IF(OR(AR$13="",AR$13&gt;$C$4),"",_xll.ECONOMATICA($C$2,$B150,$C$10,AR$13,,,IF(Resultados!$C$9="Moeda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50" s="98" t="str">
        <f>IFERROR(IF(OR(AS$13="",AS$13&gt;$C$4),"",_xll.ECONOMATICA($C$2,$B150,$C$10,AS$13,,,IF(Resultados!$C$9="Moeda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50" s="98" t="str">
        <f>IFERROR(IF(OR(AT$13="",AT$13&gt;$C$4),"",_xll.ECONOMATICA($C$2,$B150,$C$10,AT$13,,,IF(Resultados!$C$9="Moeda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50" s="98" t="str">
        <f>IFERROR(IF(OR(AU$13="",AU$13&gt;$C$4),"",_xll.ECONOMATICA($C$2,$B150,$C$10,AU$13,,,IF(Resultados!$C$9="Moeda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50" s="135" t="str">
        <f>IFERROR(IF(OR(AV$13="",AV$13&gt;$C$4),"",_xll.ECONOMATICA($C$2,$B150,$C$10,AV$13,,,IF(Resultados!$C$9="Moeda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50" s="147" t="str">
        <f>IFERROR(IF(OR(AW$13="",AW$13&gt;$C$4),"",_xll.ECONOMATICA($C$2,$B150,$C$10,AW$13,,,IF(Resultados!$C$9="Moeda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50" s="98" t="str">
        <f>IFERROR(IF(OR(AX$13="",AX$13&gt;$C$4),"",_xll.ECONOMATICA($C$2,$B150,$C$10,AX$13,,,IF(Resultados!$C$9="Moeda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50" s="98" t="str">
        <f>IFERROR(IF(OR(AY$13="",AY$13&gt;$C$4),"",_xll.ECONOMATICA($C$2,$B150,$C$10,AY$13,,,IF(Resultados!$C$9="Moeda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50" s="98" t="str">
        <f>IFERROR(IF(OR(AZ$13="",AZ$13&gt;$C$4),"",_xll.ECONOMATICA($C$2,$B150,$C$10,AZ$13,,,IF(Resultados!$C$9="Moeda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50" s="135" t="str">
        <f>IFERROR(IF(OR(BA$13="",BA$13&gt;$C$4),"",_xll.ECONOMATICA($C$2,$B150,$C$10,BA$13,,,IF(Resultados!$C$9="Moeda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50" s="162" t="str">
        <f>IFERROR(IF(OR(BB$13="",BB$13&gt;$C$4),"",_xll.ECONOMATICA($C$2,$B150,$C$10,BB$13,,,IF(Resultados!$C$9="Moeda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50" s="71"/>
    </row>
    <row r="151" spans="2:55" ht="15.6" hidden="1" outlineLevel="1" x14ac:dyDescent="0.3">
      <c r="B151" s="59" t="s">
        <v>189</v>
      </c>
      <c r="C151" s="60" t="s">
        <v>194</v>
      </c>
      <c r="D151" s="61" t="s">
        <v>177</v>
      </c>
      <c r="E151" s="97">
        <f>IFERROR(IF(OR(E$13="",E$13&gt;$C$4),"",_xll.ECONOMATICA($C$2,$B151,$C$10,E$13,,,IF(Resultados!$C$9="Moeda Original","Original Currency",IF(Resultados!$C$9="Ajustado pela Inflação (IPCA)","Inflation adjusted",IF(Resultados!$C$9="Dólares US$","USD",IF(Resultados!$C$9="Euros","EUR","")))),"decimal",,,,{"tc.pers=5"})),"")</f>
        <v>0.31617257715000002</v>
      </c>
      <c r="F151" s="97">
        <f>IFERROR(IF(OR(F$13="",F$13&gt;$C$4),"",_xll.ECONOMATICA($C$2,$B151,$C$10,F$13,,,IF(Resultados!$C$9="Moeda Original","Original Currency",IF(Resultados!$C$9="Ajustado pela Inflação (IPCA)","Inflation adjusted",IF(Resultados!$C$9="Dólares US$","USD",IF(Resultados!$C$9="Euros","EUR","")))),"decimal",,,,{"tc.pers=5"})),"")</f>
        <v>0.31869443144999998</v>
      </c>
      <c r="G151" s="97">
        <f>IFERROR(IF(OR(G$13="",G$13&gt;$C$4),"",_xll.ECONOMATICA($C$2,$B151,$C$10,G$13,,,IF(Resultados!$C$9="Moeda Original","Original Currency",IF(Resultados!$C$9="Ajustado pela Inflação (IPCA)","Inflation adjusted",IF(Resultados!$C$9="Dólares US$","USD",IF(Resultados!$C$9="Euros","EUR","")))),"decimal",,,,{"tc.pers=5"})),"")</f>
        <v>0.27185493544</v>
      </c>
      <c r="H151" s="134">
        <f>IFERROR(IF(OR(H$13="",H$13&gt;$C$4),"",_xll.ECONOMATICA($C$2,$B151,$C$10,H$13,,,IF(Resultados!$C$9="Moeda Original","Original Currency",IF(Resultados!$C$9="Ajustado pela Inflação (IPCA)","Inflation adjusted",IF(Resultados!$C$9="Dólares US$","USD",IF(Resultados!$C$9="Euros","EUR","")))),"decimal",,,,{"tc.pers=5"})),"")</f>
        <v>0.27432383858999998</v>
      </c>
      <c r="I151" s="148">
        <f>IFERROR(IF(OR(I$13="",I$13&gt;$C$4),"",_xll.ECONOMATICA($C$2,$B151,$C$10,I$13,,,IF(Resultados!$C$9="Moeda Original","Original Currency",IF(Resultados!$C$9="Ajustado pela Inflação (IPCA)","Inflation adjusted",IF(Resultados!$C$9="Dólares US$","USD",IF(Resultados!$C$9="Euros","EUR","")))),"decimal",,,,{"tc.pers=5"})),"")</f>
        <v>0.27432383858999998</v>
      </c>
      <c r="J151" s="97">
        <f>IFERROR(IF(OR(J$13="",J$13&gt;$C$4),"",_xll.ECONOMATICA($C$2,$B151,$C$10,J$13,,,IF(Resultados!$C$9="Moeda Original","Original Currency",IF(Resultados!$C$9="Ajustado pela Inflação (IPCA)","Inflation adjusted",IF(Resultados!$C$9="Dólares US$","USD",IF(Resultados!$C$9="Euros","EUR","")))),"decimal",,,,{"tc.pers=5"})),"")</f>
        <v>0.27545517301</v>
      </c>
      <c r="K151" s="97">
        <f>IFERROR(IF(OR(K$13="",K$13&gt;$C$4),"",_xll.ECONOMATICA($C$2,$B151,$C$10,K$13,,,IF(Resultados!$C$9="Moeda Original","Original Currency",IF(Resultados!$C$9="Ajustado pela Inflação (IPCA)","Inflation adjusted",IF(Resultados!$C$9="Dólares US$","USD",IF(Resultados!$C$9="Euros","EUR","")))),"decimal",,,,{"tc.pers=5"})),"")</f>
        <v>0.25418130709999998</v>
      </c>
      <c r="L151" s="97">
        <f>IFERROR(IF(OR(L$13="",L$13&gt;$C$4),"",_xll.ECONOMATICA($C$2,$B151,$C$10,L$13,,,IF(Resultados!$C$9="Moeda Original","Original Currency",IF(Resultados!$C$9="Ajustado pela Inflação (IPCA)","Inflation adjusted",IF(Resultados!$C$9="Dólares US$","USD",IF(Resultados!$C$9="Euros","EUR","")))),"decimal",,,,{"tc.pers=5"})),"")</f>
        <v>0.21437497996999999</v>
      </c>
      <c r="M151" s="134">
        <f>IFERROR(IF(OR(M$13="",M$13&gt;$C$4),"",_xll.ECONOMATICA($C$2,$B151,$C$10,M$13,,,IF(Resultados!$C$9="Moeda Original","Original Currency",IF(Resultados!$C$9="Ajustado pela Inflação (IPCA)","Inflation adjusted",IF(Resultados!$C$9="Dólares US$","USD",IF(Resultados!$C$9="Euros","EUR","")))),"decimal",,,,{"tc.pers=5"})),"")</f>
        <v>0.23211279774999999</v>
      </c>
      <c r="N151" s="148">
        <f>IFERROR(IF(OR(N$13="",N$13&gt;$C$4),"",_xll.ECONOMATICA($C$2,$B151,$C$10,N$13,,,IF(Resultados!$C$9="Moeda Original","Original Currency",IF(Resultados!$C$9="Ajustado pela Inflação (IPCA)","Inflation adjusted",IF(Resultados!$C$9="Dólares US$","USD",IF(Resultados!$C$9="Euros","EUR","")))),"decimal",,,,{"tc.pers=5"})),"")</f>
        <v>0.23211279774999999</v>
      </c>
      <c r="O151" s="97">
        <f>IFERROR(IF(OR(O$13="",O$13&gt;$C$4),"",_xll.ECONOMATICA($C$2,$B151,$C$10,O$13,,,IF(Resultados!$C$9="Moeda Original","Original Currency",IF(Resultados!$C$9="Ajustado pela Inflação (IPCA)","Inflation adjusted",IF(Resultados!$C$9="Dólares US$","USD",IF(Resultados!$C$9="Euros","EUR","")))),"decimal",,,,{"tc.pers=5"})),"")</f>
        <v>0.20225788091999999</v>
      </c>
      <c r="P151" s="97">
        <f>IFERROR(IF(OR(P$13="",P$13&gt;$C$4),"",_xll.ECONOMATICA($C$2,$B151,$C$10,P$13,,,IF(Resultados!$C$9="Moeda Original","Original Currency",IF(Resultados!$C$9="Ajustado pela Inflação (IPCA)","Inflation adjusted",IF(Resultados!$C$9="Dólares US$","USD",IF(Resultados!$C$9="Euros","EUR","")))),"decimal",,,,{"tc.pers=5"})),"")</f>
        <v>-2.0571250961000001E-2</v>
      </c>
      <c r="Q151" s="97" t="str">
        <f>IFERROR(IF(OR(Q$13="",Q$13&gt;$C$4),"",_xll.ECONOMATICA($C$2,$B151,$C$10,Q$13,,,IF(Resultados!$C$9="Moeda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51" s="134" t="str">
        <f>IFERROR(IF(OR(R$13="",R$13&gt;$C$4),"",_xll.ECONOMATICA($C$2,$B151,$C$10,R$13,,,IF(Resultados!$C$9="Moeda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51" s="148" t="str">
        <f>IFERROR(IF(OR(S$13="",S$13&gt;$C$4),"",_xll.ECONOMATICA($C$2,$B151,$C$10,S$13,,,IF(Resultados!$C$9="Moeda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51" s="97" t="str">
        <f>IFERROR(IF(OR(T$13="",T$13&gt;$C$4),"",_xll.ECONOMATICA($C$2,$B151,$C$10,T$13,,,IF(Resultados!$C$9="Moeda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51" s="97" t="str">
        <f>IFERROR(IF(OR(U$13="",U$13&gt;$C$4),"",_xll.ECONOMATICA($C$2,$B151,$C$10,U$13,,,IF(Resultados!$C$9="Moeda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51" s="97" t="str">
        <f>IFERROR(IF(OR(V$13="",V$13&gt;$C$4),"",_xll.ECONOMATICA($C$2,$B151,$C$10,V$13,,,IF(Resultados!$C$9="Moeda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51" s="134" t="str">
        <f>IFERROR(IF(OR(W$13="",W$13&gt;$C$4),"",_xll.ECONOMATICA($C$2,$B151,$C$10,W$13,,,IF(Resultados!$C$9="Moeda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51" s="148" t="str">
        <f>IFERROR(IF(OR(X$13="",X$13&gt;$C$4),"",_xll.ECONOMATICA($C$2,$B151,$C$10,X$13,,,IF(Resultados!$C$9="Moeda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51" s="97" t="str">
        <f>IFERROR(IF(OR(Y$13="",Y$13&gt;$C$4),"",_xll.ECONOMATICA($C$2,$B151,$C$10,Y$13,,,IF(Resultados!$C$9="Moeda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51" s="97" t="str">
        <f>IFERROR(IF(OR(Z$13="",Z$13&gt;$C$4),"",_xll.ECONOMATICA($C$2,$B151,$C$10,Z$13,,,IF(Resultados!$C$9="Moeda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51" s="97" t="str">
        <f>IFERROR(IF(OR(AA$13="",AA$13&gt;$C$4),"",_xll.ECONOMATICA($C$2,$B151,$C$10,AA$13,,,IF(Resultados!$C$9="Moeda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51" s="134" t="str">
        <f>IFERROR(IF(OR(AB$13="",AB$13&gt;$C$4),"",_xll.ECONOMATICA($C$2,$B151,$C$10,AB$13,,,IF(Resultados!$C$9="Moeda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51" s="148" t="str">
        <f>IFERROR(IF(OR(AC$13="",AC$13&gt;$C$4),"",_xll.ECONOMATICA($C$2,$B151,$C$10,AC$13,,,IF(Resultados!$C$9="Moeda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51" s="97" t="str">
        <f>IFERROR(IF(OR(AD$13="",AD$13&gt;$C$4),"",_xll.ECONOMATICA($C$2,$B151,$C$10,AD$13,,,IF(Resultados!$C$9="Moeda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51" s="97" t="str">
        <f>IFERROR(IF(OR(AE$13="",AE$13&gt;$C$4),"",_xll.ECONOMATICA($C$2,$B151,$C$10,AE$13,,,IF(Resultados!$C$9="Moeda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51" s="97" t="str">
        <f>IFERROR(IF(OR(AF$13="",AF$13&gt;$C$4),"",_xll.ECONOMATICA($C$2,$B151,$C$10,AF$13,,,IF(Resultados!$C$9="Moeda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51" s="134" t="str">
        <f>IFERROR(IF(OR(AG$13="",AG$13&gt;$C$4),"",_xll.ECONOMATICA($C$2,$B151,$C$10,AG$13,,,IF(Resultados!$C$9="Moeda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51" s="148" t="str">
        <f>IFERROR(IF(OR(AH$13="",AH$13&gt;$C$4),"",_xll.ECONOMATICA($C$2,$B151,$C$10,AH$13,,,IF(Resultados!$C$9="Moeda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51" s="97" t="str">
        <f>IFERROR(IF(OR(AI$13="",AI$13&gt;$C$4),"",_xll.ECONOMATICA($C$2,$B151,$C$10,AI$13,,,IF(Resultados!$C$9="Moeda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51" s="97" t="str">
        <f>IFERROR(IF(OR(AJ$13="",AJ$13&gt;$C$4),"",_xll.ECONOMATICA($C$2,$B151,$C$10,AJ$13,,,IF(Resultados!$C$9="Moeda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51" s="97" t="str">
        <f>IFERROR(IF(OR(AK$13="",AK$13&gt;$C$4),"",_xll.ECONOMATICA($C$2,$B151,$C$10,AK$13,,,IF(Resultados!$C$9="Moeda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51" s="134" t="str">
        <f>IFERROR(IF(OR(AL$13="",AL$13&gt;$C$4),"",_xll.ECONOMATICA($C$2,$B151,$C$10,AL$13,,,IF(Resultados!$C$9="Moeda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51" s="148" t="str">
        <f>IFERROR(IF(OR(AM$13="",AM$13&gt;$C$4),"",_xll.ECONOMATICA($C$2,$B151,$C$10,AM$13,,,IF(Resultados!$C$9="Moeda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51" s="97" t="str">
        <f>IFERROR(IF(OR(AN$13="",AN$13&gt;$C$4),"",_xll.ECONOMATICA($C$2,$B151,$C$10,AN$13,,,IF(Resultados!$C$9="Moeda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51" s="97" t="str">
        <f>IFERROR(IF(OR(AO$13="",AO$13&gt;$C$4),"",_xll.ECONOMATICA($C$2,$B151,$C$10,AO$13,,,IF(Resultados!$C$9="Moeda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51" s="97" t="str">
        <f>IFERROR(IF(OR(AP$13="",AP$13&gt;$C$4),"",_xll.ECONOMATICA($C$2,$B151,$C$10,AP$13,,,IF(Resultados!$C$9="Moeda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51" s="134" t="str">
        <f>IFERROR(IF(OR(AQ$13="",AQ$13&gt;$C$4),"",_xll.ECONOMATICA($C$2,$B151,$C$10,AQ$13,,,IF(Resultados!$C$9="Moeda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51" s="148" t="str">
        <f>IFERROR(IF(OR(AR$13="",AR$13&gt;$C$4),"",_xll.ECONOMATICA($C$2,$B151,$C$10,AR$13,,,IF(Resultados!$C$9="Moeda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51" s="97" t="str">
        <f>IFERROR(IF(OR(AS$13="",AS$13&gt;$C$4),"",_xll.ECONOMATICA($C$2,$B151,$C$10,AS$13,,,IF(Resultados!$C$9="Moeda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51" s="97" t="str">
        <f>IFERROR(IF(OR(AT$13="",AT$13&gt;$C$4),"",_xll.ECONOMATICA($C$2,$B151,$C$10,AT$13,,,IF(Resultados!$C$9="Moeda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51" s="97" t="str">
        <f>IFERROR(IF(OR(AU$13="",AU$13&gt;$C$4),"",_xll.ECONOMATICA($C$2,$B151,$C$10,AU$13,,,IF(Resultados!$C$9="Moeda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51" s="134" t="str">
        <f>IFERROR(IF(OR(AV$13="",AV$13&gt;$C$4),"",_xll.ECONOMATICA($C$2,$B151,$C$10,AV$13,,,IF(Resultados!$C$9="Moeda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51" s="148" t="str">
        <f>IFERROR(IF(OR(AW$13="",AW$13&gt;$C$4),"",_xll.ECONOMATICA($C$2,$B151,$C$10,AW$13,,,IF(Resultados!$C$9="Moeda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51" s="97" t="str">
        <f>IFERROR(IF(OR(AX$13="",AX$13&gt;$C$4),"",_xll.ECONOMATICA($C$2,$B151,$C$10,AX$13,,,IF(Resultados!$C$9="Moeda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51" s="97" t="str">
        <f>IFERROR(IF(OR(AY$13="",AY$13&gt;$C$4),"",_xll.ECONOMATICA($C$2,$B151,$C$10,AY$13,,,IF(Resultados!$C$9="Moeda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51" s="97" t="str">
        <f>IFERROR(IF(OR(AZ$13="",AZ$13&gt;$C$4),"",_xll.ECONOMATICA($C$2,$B151,$C$10,AZ$13,,,IF(Resultados!$C$9="Moeda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51" s="134" t="str">
        <f>IFERROR(IF(OR(BA$13="",BA$13&gt;$C$4),"",_xll.ECONOMATICA($C$2,$B151,$C$10,BA$13,,,IF(Resultados!$C$9="Moeda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51" s="163" t="str">
        <f>IFERROR(IF(OR(BB$13="",BB$13&gt;$C$4),"",_xll.ECONOMATICA($C$2,$B151,$C$10,BB$13,,,IF(Resultados!$C$9="Moeda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51" s="71"/>
    </row>
    <row r="152" spans="2:55" ht="15.6" hidden="1" outlineLevel="1" x14ac:dyDescent="0.3">
      <c r="B152" s="51" t="s">
        <v>187</v>
      </c>
      <c r="C152" s="52" t="s">
        <v>195</v>
      </c>
      <c r="D152" s="53" t="s">
        <v>177</v>
      </c>
      <c r="E152" s="98">
        <f>IFERROR(IF(OR(E$13="",E$13&gt;$C$4),"",_xll.ECONOMATICA($C$2,$B152,$C$10,E$13,,,IF(Resultados!$C$9="Moeda Original","Original Currency",IF(Resultados!$C$9="Ajustado pela Inflação (IPCA)","Inflation adjusted",IF(Resultados!$C$9="Dólares US$","USD",IF(Resultados!$C$9="Euros","EUR","")))),"decimal",,,,{"tc.pers=5"})),"")</f>
        <v>0.57894253782000005</v>
      </c>
      <c r="F152" s="98">
        <f>IFERROR(IF(OR(F$13="",F$13&gt;$C$4),"",_xll.ECONOMATICA($C$2,$B152,$C$10,F$13,,,IF(Resultados!$C$9="Moeda Original","Original Currency",IF(Resultados!$C$9="Ajustado pela Inflação (IPCA)","Inflation adjusted",IF(Resultados!$C$9="Dólares US$","USD",IF(Resultados!$C$9="Euros","EUR","")))),"decimal",,,,{"tc.pers=5"})),"")</f>
        <v>0.66348853532999996</v>
      </c>
      <c r="G152" s="98">
        <f>IFERROR(IF(OR(G$13="",G$13&gt;$C$4),"",_xll.ECONOMATICA($C$2,$B152,$C$10,G$13,,,IF(Resultados!$C$9="Moeda Original","Original Currency",IF(Resultados!$C$9="Ajustado pela Inflação (IPCA)","Inflation adjusted",IF(Resultados!$C$9="Dólares US$","USD",IF(Resultados!$C$9="Euros","EUR","")))),"decimal",,,,{"tc.pers=5"})),"")</f>
        <v>0.53949410852000002</v>
      </c>
      <c r="H152" s="135">
        <f>IFERROR(IF(OR(H$13="",H$13&gt;$C$4),"",_xll.ECONOMATICA($C$2,$B152,$C$10,H$13,,,IF(Resultados!$C$9="Moeda Original","Original Currency",IF(Resultados!$C$9="Ajustado pela Inflação (IPCA)","Inflation adjusted",IF(Resultados!$C$9="Dólares US$","USD",IF(Resultados!$C$9="Euros","EUR","")))),"decimal",,,,{"tc.pers=5"})),"")</f>
        <v>0.47465301206999999</v>
      </c>
      <c r="I152" s="147">
        <f>IFERROR(IF(OR(I$13="",I$13&gt;$C$4),"",_xll.ECONOMATICA($C$2,$B152,$C$10,I$13,,,IF(Resultados!$C$9="Moeda Original","Original Currency",IF(Resultados!$C$9="Ajustado pela Inflação (IPCA)","Inflation adjusted",IF(Resultados!$C$9="Dólares US$","USD",IF(Resultados!$C$9="Euros","EUR","")))),"decimal",,,,{"tc.pers=5"})),"")</f>
        <v>0.47465301206999999</v>
      </c>
      <c r="J152" s="98">
        <f>IFERROR(IF(OR(J$13="",J$13&gt;$C$4),"",_xll.ECONOMATICA($C$2,$B152,$C$10,J$13,,,IF(Resultados!$C$9="Moeda Original","Original Currency",IF(Resultados!$C$9="Ajustado pela Inflação (IPCA)","Inflation adjusted",IF(Resultados!$C$9="Dólares US$","USD",IF(Resultados!$C$9="Euros","EUR","")))),"decimal",,,,{"tc.pers=5"})),"")</f>
        <v>0.54205856127999996</v>
      </c>
      <c r="K152" s="98">
        <f>IFERROR(IF(OR(K$13="",K$13&gt;$C$4),"",_xll.ECONOMATICA($C$2,$B152,$C$10,K$13,,,IF(Resultados!$C$9="Moeda Original","Original Currency",IF(Resultados!$C$9="Ajustado pela Inflação (IPCA)","Inflation adjusted",IF(Resultados!$C$9="Dólares US$","USD",IF(Resultados!$C$9="Euros","EUR","")))),"decimal",,,,{"tc.pers=5"})),"")</f>
        <v>0.50995256499999997</v>
      </c>
      <c r="L152" s="98">
        <f>IFERROR(IF(OR(L$13="",L$13&gt;$C$4),"",_xll.ECONOMATICA($C$2,$B152,$C$10,L$13,,,IF(Resultados!$C$9="Moeda Original","Original Currency",IF(Resultados!$C$9="Ajustado pela Inflação (IPCA)","Inflation adjusted",IF(Resultados!$C$9="Dólares US$","USD",IF(Resultados!$C$9="Euros","EUR","")))),"decimal",,,,{"tc.pers=5"})),"")</f>
        <v>0.51671900535000004</v>
      </c>
      <c r="M152" s="135">
        <f>IFERROR(IF(OR(M$13="",M$13&gt;$C$4),"",_xll.ECONOMATICA($C$2,$B152,$C$10,M$13,,,IF(Resultados!$C$9="Moeda Original","Original Currency",IF(Resultados!$C$9="Ajustado pela Inflação (IPCA)","Inflation adjusted",IF(Resultados!$C$9="Dólares US$","USD",IF(Resultados!$C$9="Euros","EUR","")))),"decimal",,,,{"tc.pers=5"})),"")</f>
        <v>0.42909174872</v>
      </c>
      <c r="N152" s="147">
        <f>IFERROR(IF(OR(N$13="",N$13&gt;$C$4),"",_xll.ECONOMATICA($C$2,$B152,$C$10,N$13,,,IF(Resultados!$C$9="Moeda Original","Original Currency",IF(Resultados!$C$9="Ajustado pela Inflação (IPCA)","Inflation adjusted",IF(Resultados!$C$9="Dólares US$","USD",IF(Resultados!$C$9="Euros","EUR","")))),"decimal",,,,{"tc.pers=5"})),"")</f>
        <v>0.42909174872</v>
      </c>
      <c r="O152" s="98">
        <f>IFERROR(IF(OR(O$13="",O$13&gt;$C$4),"",_xll.ECONOMATICA($C$2,$B152,$C$10,O$13,,,IF(Resultados!$C$9="Moeda Original","Original Currency",IF(Resultados!$C$9="Ajustado pela Inflação (IPCA)","Inflation adjusted",IF(Resultados!$C$9="Dólares US$","USD",IF(Resultados!$C$9="Euros","EUR","")))),"decimal",,,,{"tc.pers=5"})),"")</f>
        <v>0.51541356258000004</v>
      </c>
      <c r="P152" s="98">
        <f>IFERROR(IF(OR(P$13="",P$13&gt;$C$4),"",_xll.ECONOMATICA($C$2,$B152,$C$10,P$13,,,IF(Resultados!$C$9="Moeda Original","Original Currency",IF(Resultados!$C$9="Ajustado pela Inflação (IPCA)","Inflation adjusted",IF(Resultados!$C$9="Dólares US$","USD",IF(Resultados!$C$9="Euros","EUR","")))),"decimal",,,,{"tc.pers=5"})),"")</f>
        <v>0.40818596738000001</v>
      </c>
      <c r="Q152" s="98" t="str">
        <f>IFERROR(IF(OR(Q$13="",Q$13&gt;$C$4),"",_xll.ECONOMATICA($C$2,$B152,$C$10,Q$13,,,IF(Resultados!$C$9="Moeda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52" s="135" t="str">
        <f>IFERROR(IF(OR(R$13="",R$13&gt;$C$4),"",_xll.ECONOMATICA($C$2,$B152,$C$10,R$13,,,IF(Resultados!$C$9="Moeda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52" s="147" t="str">
        <f>IFERROR(IF(OR(S$13="",S$13&gt;$C$4),"",_xll.ECONOMATICA($C$2,$B152,$C$10,S$13,,,IF(Resultados!$C$9="Moeda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52" s="98" t="str">
        <f>IFERROR(IF(OR(T$13="",T$13&gt;$C$4),"",_xll.ECONOMATICA($C$2,$B152,$C$10,T$13,,,IF(Resultados!$C$9="Moeda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52" s="98" t="str">
        <f>IFERROR(IF(OR(U$13="",U$13&gt;$C$4),"",_xll.ECONOMATICA($C$2,$B152,$C$10,U$13,,,IF(Resultados!$C$9="Moeda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52" s="98" t="str">
        <f>IFERROR(IF(OR(V$13="",V$13&gt;$C$4),"",_xll.ECONOMATICA($C$2,$B152,$C$10,V$13,,,IF(Resultados!$C$9="Moeda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52" s="135" t="str">
        <f>IFERROR(IF(OR(W$13="",W$13&gt;$C$4),"",_xll.ECONOMATICA($C$2,$B152,$C$10,W$13,,,IF(Resultados!$C$9="Moeda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52" s="147" t="str">
        <f>IFERROR(IF(OR(X$13="",X$13&gt;$C$4),"",_xll.ECONOMATICA($C$2,$B152,$C$10,X$13,,,IF(Resultados!$C$9="Moeda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52" s="98" t="str">
        <f>IFERROR(IF(OR(Y$13="",Y$13&gt;$C$4),"",_xll.ECONOMATICA($C$2,$B152,$C$10,Y$13,,,IF(Resultados!$C$9="Moeda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52" s="98" t="str">
        <f>IFERROR(IF(OR(Z$13="",Z$13&gt;$C$4),"",_xll.ECONOMATICA($C$2,$B152,$C$10,Z$13,,,IF(Resultados!$C$9="Moeda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52" s="98" t="str">
        <f>IFERROR(IF(OR(AA$13="",AA$13&gt;$C$4),"",_xll.ECONOMATICA($C$2,$B152,$C$10,AA$13,,,IF(Resultados!$C$9="Moeda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52" s="135" t="str">
        <f>IFERROR(IF(OR(AB$13="",AB$13&gt;$C$4),"",_xll.ECONOMATICA($C$2,$B152,$C$10,AB$13,,,IF(Resultados!$C$9="Moeda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52" s="147" t="str">
        <f>IFERROR(IF(OR(AC$13="",AC$13&gt;$C$4),"",_xll.ECONOMATICA($C$2,$B152,$C$10,AC$13,,,IF(Resultados!$C$9="Moeda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52" s="98" t="str">
        <f>IFERROR(IF(OR(AD$13="",AD$13&gt;$C$4),"",_xll.ECONOMATICA($C$2,$B152,$C$10,AD$13,,,IF(Resultados!$C$9="Moeda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52" s="98" t="str">
        <f>IFERROR(IF(OR(AE$13="",AE$13&gt;$C$4),"",_xll.ECONOMATICA($C$2,$B152,$C$10,AE$13,,,IF(Resultados!$C$9="Moeda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52" s="98" t="str">
        <f>IFERROR(IF(OR(AF$13="",AF$13&gt;$C$4),"",_xll.ECONOMATICA($C$2,$B152,$C$10,AF$13,,,IF(Resultados!$C$9="Moeda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52" s="135" t="str">
        <f>IFERROR(IF(OR(AG$13="",AG$13&gt;$C$4),"",_xll.ECONOMATICA($C$2,$B152,$C$10,AG$13,,,IF(Resultados!$C$9="Moeda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52" s="147" t="str">
        <f>IFERROR(IF(OR(AH$13="",AH$13&gt;$C$4),"",_xll.ECONOMATICA($C$2,$B152,$C$10,AH$13,,,IF(Resultados!$C$9="Moeda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52" s="98" t="str">
        <f>IFERROR(IF(OR(AI$13="",AI$13&gt;$C$4),"",_xll.ECONOMATICA($C$2,$B152,$C$10,AI$13,,,IF(Resultados!$C$9="Moeda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52" s="98" t="str">
        <f>IFERROR(IF(OR(AJ$13="",AJ$13&gt;$C$4),"",_xll.ECONOMATICA($C$2,$B152,$C$10,AJ$13,,,IF(Resultados!$C$9="Moeda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52" s="98" t="str">
        <f>IFERROR(IF(OR(AK$13="",AK$13&gt;$C$4),"",_xll.ECONOMATICA($C$2,$B152,$C$10,AK$13,,,IF(Resultados!$C$9="Moeda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52" s="135" t="str">
        <f>IFERROR(IF(OR(AL$13="",AL$13&gt;$C$4),"",_xll.ECONOMATICA($C$2,$B152,$C$10,AL$13,,,IF(Resultados!$C$9="Moeda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52" s="147" t="str">
        <f>IFERROR(IF(OR(AM$13="",AM$13&gt;$C$4),"",_xll.ECONOMATICA($C$2,$B152,$C$10,AM$13,,,IF(Resultados!$C$9="Moeda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52" s="98" t="str">
        <f>IFERROR(IF(OR(AN$13="",AN$13&gt;$C$4),"",_xll.ECONOMATICA($C$2,$B152,$C$10,AN$13,,,IF(Resultados!$C$9="Moeda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52" s="98" t="str">
        <f>IFERROR(IF(OR(AO$13="",AO$13&gt;$C$4),"",_xll.ECONOMATICA($C$2,$B152,$C$10,AO$13,,,IF(Resultados!$C$9="Moeda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52" s="98" t="str">
        <f>IFERROR(IF(OR(AP$13="",AP$13&gt;$C$4),"",_xll.ECONOMATICA($C$2,$B152,$C$10,AP$13,,,IF(Resultados!$C$9="Moeda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52" s="135" t="str">
        <f>IFERROR(IF(OR(AQ$13="",AQ$13&gt;$C$4),"",_xll.ECONOMATICA($C$2,$B152,$C$10,AQ$13,,,IF(Resultados!$C$9="Moeda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52" s="147" t="str">
        <f>IFERROR(IF(OR(AR$13="",AR$13&gt;$C$4),"",_xll.ECONOMATICA($C$2,$B152,$C$10,AR$13,,,IF(Resultados!$C$9="Moeda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52" s="98" t="str">
        <f>IFERROR(IF(OR(AS$13="",AS$13&gt;$C$4),"",_xll.ECONOMATICA($C$2,$B152,$C$10,AS$13,,,IF(Resultados!$C$9="Moeda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52" s="98" t="str">
        <f>IFERROR(IF(OR(AT$13="",AT$13&gt;$C$4),"",_xll.ECONOMATICA($C$2,$B152,$C$10,AT$13,,,IF(Resultados!$C$9="Moeda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52" s="98" t="str">
        <f>IFERROR(IF(OR(AU$13="",AU$13&gt;$C$4),"",_xll.ECONOMATICA($C$2,$B152,$C$10,AU$13,,,IF(Resultados!$C$9="Moeda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52" s="135" t="str">
        <f>IFERROR(IF(OR(AV$13="",AV$13&gt;$C$4),"",_xll.ECONOMATICA($C$2,$B152,$C$10,AV$13,,,IF(Resultados!$C$9="Moeda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52" s="147" t="str">
        <f>IFERROR(IF(OR(AW$13="",AW$13&gt;$C$4),"",_xll.ECONOMATICA($C$2,$B152,$C$10,AW$13,,,IF(Resultados!$C$9="Moeda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52" s="98" t="str">
        <f>IFERROR(IF(OR(AX$13="",AX$13&gt;$C$4),"",_xll.ECONOMATICA($C$2,$B152,$C$10,AX$13,,,IF(Resultados!$C$9="Moeda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52" s="98" t="str">
        <f>IFERROR(IF(OR(AY$13="",AY$13&gt;$C$4),"",_xll.ECONOMATICA($C$2,$B152,$C$10,AY$13,,,IF(Resultados!$C$9="Moeda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52" s="98" t="str">
        <f>IFERROR(IF(OR(AZ$13="",AZ$13&gt;$C$4),"",_xll.ECONOMATICA($C$2,$B152,$C$10,AZ$13,,,IF(Resultados!$C$9="Moeda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52" s="135" t="str">
        <f>IFERROR(IF(OR(BA$13="",BA$13&gt;$C$4),"",_xll.ECONOMATICA($C$2,$B152,$C$10,BA$13,,,IF(Resultados!$C$9="Moeda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52" s="162" t="str">
        <f>IFERROR(IF(OR(BB$13="",BB$13&gt;$C$4),"",_xll.ECONOMATICA($C$2,$B152,$C$10,BB$13,,,IF(Resultados!$C$9="Moeda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52" s="71"/>
    </row>
    <row r="153" spans="2:55" ht="15.6" hidden="1" outlineLevel="1" x14ac:dyDescent="0.3">
      <c r="B153" s="59" t="s">
        <v>196</v>
      </c>
      <c r="C153" s="60" t="s">
        <v>196</v>
      </c>
      <c r="D153" s="61" t="str">
        <f>$C$7</f>
        <v>Milhares</v>
      </c>
      <c r="E153" s="99">
        <f>IFERROR(IF(OR(E$13="",E$13&gt;$C$4),"",_xll.ECONOMATICA($C$2,$B153,$C$10,E$13,,,IF(Resultados!$C$9="Moeda Original","Original Currency",IF(Resultados!$C$9="Ajustado pela Inflação (IPCA)","Inflation adjusted",IF(Resultados!$C$9="Dólares US$","USD",IF(Resultados!$C$9="Euros","EUR","")))))),"")</f>
        <v>82002000000</v>
      </c>
      <c r="F153" s="99">
        <f>IFERROR(IF(OR(F$13="",F$13&gt;$C$4),"",_xll.ECONOMATICA($C$2,$B153,$C$10,F$13,,,IF(Resultados!$C$9="Moeda Original","Original Currency",IF(Resultados!$C$9="Ajustado pela Inflação (IPCA)","Inflation adjusted",IF(Resultados!$C$9="Dólares US$","USD",IF(Resultados!$C$9="Euros","EUR","")))))),"")</f>
        <v>113430000000</v>
      </c>
      <c r="G153" s="99">
        <f>IFERROR(IF(OR(G$13="",G$13&gt;$C$4),"",_xll.ECONOMATICA($C$2,$B153,$C$10,G$13,,,IF(Resultados!$C$9="Moeda Original","Original Currency",IF(Resultados!$C$9="Ajustado pela Inflação (IPCA)","Inflation adjusted",IF(Resultados!$C$9="Dólares US$","USD",IF(Resultados!$C$9="Euros","EUR","")))))),"")</f>
        <v>91755000000</v>
      </c>
      <c r="H153" s="136">
        <f>IFERROR(IF(OR(H$13="",H$13&gt;$C$4),"",_xll.ECONOMATICA($C$2,$B153,$C$10,H$13,,,IF(Resultados!$C$9="Moeda Original","Original Currency",IF(Resultados!$C$9="Ajustado pela Inflação (IPCA)","Inflation adjusted",IF(Resultados!$C$9="Dólares US$","USD",IF(Resultados!$C$9="Euros","EUR","")))))),"")</f>
        <v>75270000000</v>
      </c>
      <c r="I153" s="115">
        <f>IFERROR(IF(OR(I$13="",I$13&gt;$C$4),"",_xll.ECONOMATICA($C$2,$B153,$C$10,I$13,,,IF(Resultados!$C$9="Moeda Original","Original Currency",IF(Resultados!$C$9="Ajustado pela Inflação (IPCA)","Inflation adjusted",IF(Resultados!$C$9="Dólares US$","USD",IF(Resultados!$C$9="Euros","EUR","")))))),"")</f>
        <v>75270000000</v>
      </c>
      <c r="J153" s="99">
        <f>IFERROR(IF(OR(J$13="",J$13&gt;$C$4),"",_xll.ECONOMATICA($C$2,$B153,$C$10,J$13,,,IF(Resultados!$C$9="Moeda Original","Original Currency",IF(Resultados!$C$9="Ajustado pela Inflação (IPCA)","Inflation adjusted",IF(Resultados!$C$9="Dólares US$","USD",IF(Resultados!$C$9="Euros","EUR","")))))),"")</f>
        <v>75383000000</v>
      </c>
      <c r="K153" s="99">
        <f>IFERROR(IF(OR(K$13="",K$13&gt;$C$4),"",_xll.ECONOMATICA($C$2,$B153,$C$10,K$13,,,IF(Resultados!$C$9="Moeda Original","Original Currency",IF(Resultados!$C$9="Ajustado pela Inflação (IPCA)","Inflation adjusted",IF(Resultados!$C$9="Dólares US$","USD",IF(Resultados!$C$9="Euros","EUR","")))))),"")</f>
        <v>58053000000</v>
      </c>
      <c r="L153" s="99">
        <f>IFERROR(IF(OR(L$13="",L$13&gt;$C$4),"",_xll.ECONOMATICA($C$2,$B153,$C$10,L$13,,,IF(Resultados!$C$9="Moeda Original","Original Currency",IF(Resultados!$C$9="Ajustado pela Inflação (IPCA)","Inflation adjusted",IF(Resultados!$C$9="Dólares US$","USD",IF(Resultados!$C$9="Euros","EUR","")))))),"")</f>
        <v>64501000000</v>
      </c>
      <c r="M153" s="136">
        <f>IFERROR(IF(OR(M$13="",M$13&gt;$C$4),"",_xll.ECONOMATICA($C$2,$B153,$C$10,M$13,,,IF(Resultados!$C$9="Moeda Original","Original Currency",IF(Resultados!$C$9="Ajustado pela Inflação (IPCA)","Inflation adjusted",IF(Resultados!$C$9="Dólares US$","USD",IF(Resultados!$C$9="Euros","EUR","")))))),"")</f>
        <v>57609000000</v>
      </c>
      <c r="N153" s="115">
        <f>IFERROR(IF(OR(N$13="",N$13&gt;$C$4),"",_xll.ECONOMATICA($C$2,$B153,$C$10,N$13,,,IF(Resultados!$C$9="Moeda Original","Original Currency",IF(Resultados!$C$9="Ajustado pela Inflação (IPCA)","Inflation adjusted",IF(Resultados!$C$9="Dólares US$","USD",IF(Resultados!$C$9="Euros","EUR","")))))),"")</f>
        <v>57609000000</v>
      </c>
      <c r="O153" s="99">
        <f>IFERROR(IF(OR(O$13="",O$13&gt;$C$4),"",_xll.ECONOMATICA($C$2,$B153,$C$10,O$13,,,IF(Resultados!$C$9="Moeda Original","Original Currency",IF(Resultados!$C$9="Ajustado pela Inflação (IPCA)","Inflation adjusted",IF(Resultados!$C$9="Dólares US$","USD",IF(Resultados!$C$9="Euros","EUR","")))))),"")</f>
        <v>60675000000</v>
      </c>
      <c r="P153" s="99">
        <f>IFERROR(IF(OR(P$13="",P$13&gt;$C$4),"",_xll.ECONOMATICA($C$2,$B153,$C$10,P$13,,,IF(Resultados!$C$9="Moeda Original","Original Currency",IF(Resultados!$C$9="Ajustado pela Inflação (IPCA)","Inflation adjusted",IF(Resultados!$C$9="Dólares US$","USD",IF(Resultados!$C$9="Euros","EUR","")))))),"")</f>
        <v>49904000000</v>
      </c>
      <c r="Q153" s="99" t="str">
        <f>IFERROR(IF(OR(Q$13="",Q$13&gt;$C$4),"",_xll.ECONOMATICA($C$2,$B153,$C$10,Q$13,,,IF(Resultados!$C$9="Moeda Original","Original Currency",IF(Resultados!$C$9="Ajustado pela Inflação (IPCA)","Inflation adjusted",IF(Resultados!$C$9="Dólares US$","USD",IF(Resultados!$C$9="Euros","EUR","")))))),"")</f>
        <v/>
      </c>
      <c r="R153" s="136" t="str">
        <f>IFERROR(IF(OR(R$13="",R$13&gt;$C$4),"",_xll.ECONOMATICA($C$2,$B153,$C$10,R$13,,,IF(Resultados!$C$9="Moeda Original","Original Currency",IF(Resultados!$C$9="Ajustado pela Inflação (IPCA)","Inflation adjusted",IF(Resultados!$C$9="Dólares US$","USD",IF(Resultados!$C$9="Euros","EUR","")))))),"")</f>
        <v/>
      </c>
      <c r="S153" s="115" t="str">
        <f>IFERROR(IF(OR(S$13="",S$13&gt;$C$4),"",_xll.ECONOMATICA($C$2,$B153,$C$10,S$13,,,IF(Resultados!$C$9="Moeda Original","Original Currency",IF(Resultados!$C$9="Ajustado pela Inflação (IPCA)","Inflation adjusted",IF(Resultados!$C$9="Dólares US$","USD",IF(Resultados!$C$9="Euros","EUR","")))))),"")</f>
        <v/>
      </c>
      <c r="T153" s="99" t="str">
        <f>IFERROR(IF(OR(T$13="",T$13&gt;$C$4),"",_xll.ECONOMATICA($C$2,$B153,$C$10,T$13,,,IF(Resultados!$C$9="Moeda Original","Original Currency",IF(Resultados!$C$9="Ajustado pela Inflação (IPCA)","Inflation adjusted",IF(Resultados!$C$9="Dólares US$","USD",IF(Resultados!$C$9="Euros","EUR","")))))),"")</f>
        <v/>
      </c>
      <c r="U153" s="99" t="str">
        <f>IFERROR(IF(OR(U$13="",U$13&gt;$C$4),"",_xll.ECONOMATICA($C$2,$B153,$C$10,U$13,,,IF(Resultados!$C$9="Moeda Original","Original Currency",IF(Resultados!$C$9="Ajustado pela Inflação (IPCA)","Inflation adjusted",IF(Resultados!$C$9="Dólares US$","USD",IF(Resultados!$C$9="Euros","EUR","")))))),"")</f>
        <v/>
      </c>
      <c r="V153" s="99" t="str">
        <f>IFERROR(IF(OR(V$13="",V$13&gt;$C$4),"",_xll.ECONOMATICA($C$2,$B153,$C$10,V$13,,,IF(Resultados!$C$9="Moeda Original","Original Currency",IF(Resultados!$C$9="Ajustado pela Inflação (IPCA)","Inflation adjusted",IF(Resultados!$C$9="Dólares US$","USD",IF(Resultados!$C$9="Euros","EUR","")))))),"")</f>
        <v/>
      </c>
      <c r="W153" s="136" t="str">
        <f>IFERROR(IF(OR(W$13="",W$13&gt;$C$4),"",_xll.ECONOMATICA($C$2,$B153,$C$10,W$13,,,IF(Resultados!$C$9="Moeda Original","Original Currency",IF(Resultados!$C$9="Ajustado pela Inflação (IPCA)","Inflation adjusted",IF(Resultados!$C$9="Dólares US$","USD",IF(Resultados!$C$9="Euros","EUR","")))))),"")</f>
        <v/>
      </c>
      <c r="X153" s="115" t="str">
        <f>IFERROR(IF(OR(X$13="",X$13&gt;$C$4),"",_xll.ECONOMATICA($C$2,$B153,$C$10,X$13,,,IF(Resultados!$C$9="Moeda Original","Original Currency",IF(Resultados!$C$9="Ajustado pela Inflação (IPCA)","Inflation adjusted",IF(Resultados!$C$9="Dólares US$","USD",IF(Resultados!$C$9="Euros","EUR","")))))),"")</f>
        <v/>
      </c>
      <c r="Y153" s="99" t="str">
        <f>IFERROR(IF(OR(Y$13="",Y$13&gt;$C$4),"",_xll.ECONOMATICA($C$2,$B153,$C$10,Y$13,,,IF(Resultados!$C$9="Moeda Original","Original Currency",IF(Resultados!$C$9="Ajustado pela Inflação (IPCA)","Inflation adjusted",IF(Resultados!$C$9="Dólares US$","USD",IF(Resultados!$C$9="Euros","EUR","")))))),"")</f>
        <v/>
      </c>
      <c r="Z153" s="99" t="str">
        <f>IFERROR(IF(OR(Z$13="",Z$13&gt;$C$4),"",_xll.ECONOMATICA($C$2,$B153,$C$10,Z$13,,,IF(Resultados!$C$9="Moeda Original","Original Currency",IF(Resultados!$C$9="Ajustado pela Inflação (IPCA)","Inflation adjusted",IF(Resultados!$C$9="Dólares US$","USD",IF(Resultados!$C$9="Euros","EUR","")))))),"")</f>
        <v/>
      </c>
      <c r="AA153" s="99" t="str">
        <f>IFERROR(IF(OR(AA$13="",AA$13&gt;$C$4),"",_xll.ECONOMATICA($C$2,$B153,$C$10,AA$13,,,IF(Resultados!$C$9="Moeda Original","Original Currency",IF(Resultados!$C$9="Ajustado pela Inflação (IPCA)","Inflation adjusted",IF(Resultados!$C$9="Dólares US$","USD",IF(Resultados!$C$9="Euros","EUR","")))))),"")</f>
        <v/>
      </c>
      <c r="AB153" s="136" t="str">
        <f>IFERROR(IF(OR(AB$13="",AB$13&gt;$C$4),"",_xll.ECONOMATICA($C$2,$B153,$C$10,AB$13,,,IF(Resultados!$C$9="Moeda Original","Original Currency",IF(Resultados!$C$9="Ajustado pela Inflação (IPCA)","Inflation adjusted",IF(Resultados!$C$9="Dólares US$","USD",IF(Resultados!$C$9="Euros","EUR","")))))),"")</f>
        <v/>
      </c>
      <c r="AC153" s="115" t="str">
        <f>IFERROR(IF(OR(AC$13="",AC$13&gt;$C$4),"",_xll.ECONOMATICA($C$2,$B153,$C$10,AC$13,,,IF(Resultados!$C$9="Moeda Original","Original Currency",IF(Resultados!$C$9="Ajustado pela Inflação (IPCA)","Inflation adjusted",IF(Resultados!$C$9="Dólares US$","USD",IF(Resultados!$C$9="Euros","EUR","")))))),"")</f>
        <v/>
      </c>
      <c r="AD153" s="99" t="str">
        <f>IFERROR(IF(OR(AD$13="",AD$13&gt;$C$4),"",_xll.ECONOMATICA($C$2,$B153,$C$10,AD$13,,,IF(Resultados!$C$9="Moeda Original","Original Currency",IF(Resultados!$C$9="Ajustado pela Inflação (IPCA)","Inflation adjusted",IF(Resultados!$C$9="Dólares US$","USD",IF(Resultados!$C$9="Euros","EUR","")))))),"")</f>
        <v/>
      </c>
      <c r="AE153" s="99" t="str">
        <f>IFERROR(IF(OR(AE$13="",AE$13&gt;$C$4),"",_xll.ECONOMATICA($C$2,$B153,$C$10,AE$13,,,IF(Resultados!$C$9="Moeda Original","Original Currency",IF(Resultados!$C$9="Ajustado pela Inflação (IPCA)","Inflation adjusted",IF(Resultados!$C$9="Dólares US$","USD",IF(Resultados!$C$9="Euros","EUR","")))))),"")</f>
        <v/>
      </c>
      <c r="AF153" s="99" t="str">
        <f>IFERROR(IF(OR(AF$13="",AF$13&gt;$C$4),"",_xll.ECONOMATICA($C$2,$B153,$C$10,AF$13,,,IF(Resultados!$C$9="Moeda Original","Original Currency",IF(Resultados!$C$9="Ajustado pela Inflação (IPCA)","Inflation adjusted",IF(Resultados!$C$9="Dólares US$","USD",IF(Resultados!$C$9="Euros","EUR","")))))),"")</f>
        <v/>
      </c>
      <c r="AG153" s="136" t="str">
        <f>IFERROR(IF(OR(AG$13="",AG$13&gt;$C$4),"",_xll.ECONOMATICA($C$2,$B153,$C$10,AG$13,,,IF(Resultados!$C$9="Moeda Original","Original Currency",IF(Resultados!$C$9="Ajustado pela Inflação (IPCA)","Inflation adjusted",IF(Resultados!$C$9="Dólares US$","USD",IF(Resultados!$C$9="Euros","EUR","")))))),"")</f>
        <v/>
      </c>
      <c r="AH153" s="115" t="str">
        <f>IFERROR(IF(OR(AH$13="",AH$13&gt;$C$4),"",_xll.ECONOMATICA($C$2,$B153,$C$10,AH$13,,,IF(Resultados!$C$9="Moeda Original","Original Currency",IF(Resultados!$C$9="Ajustado pela Inflação (IPCA)","Inflation adjusted",IF(Resultados!$C$9="Dólares US$","USD",IF(Resultados!$C$9="Euros","EUR","")))))),"")</f>
        <v/>
      </c>
      <c r="AI153" s="99" t="str">
        <f>IFERROR(IF(OR(AI$13="",AI$13&gt;$C$4),"",_xll.ECONOMATICA($C$2,$B153,$C$10,AI$13,,,IF(Resultados!$C$9="Moeda Original","Original Currency",IF(Resultados!$C$9="Ajustado pela Inflação (IPCA)","Inflation adjusted",IF(Resultados!$C$9="Dólares US$","USD",IF(Resultados!$C$9="Euros","EUR","")))))),"")</f>
        <v/>
      </c>
      <c r="AJ153" s="99" t="str">
        <f>IFERROR(IF(OR(AJ$13="",AJ$13&gt;$C$4),"",_xll.ECONOMATICA($C$2,$B153,$C$10,AJ$13,,,IF(Resultados!$C$9="Moeda Original","Original Currency",IF(Resultados!$C$9="Ajustado pela Inflação (IPCA)","Inflation adjusted",IF(Resultados!$C$9="Dólares US$","USD",IF(Resultados!$C$9="Euros","EUR","")))))),"")</f>
        <v/>
      </c>
      <c r="AK153" s="99" t="str">
        <f>IFERROR(IF(OR(AK$13="",AK$13&gt;$C$4),"",_xll.ECONOMATICA($C$2,$B153,$C$10,AK$13,,,IF(Resultados!$C$9="Moeda Original","Original Currency",IF(Resultados!$C$9="Ajustado pela Inflação (IPCA)","Inflation adjusted",IF(Resultados!$C$9="Dólares US$","USD",IF(Resultados!$C$9="Euros","EUR","")))))),"")</f>
        <v/>
      </c>
      <c r="AL153" s="136" t="str">
        <f>IFERROR(IF(OR(AL$13="",AL$13&gt;$C$4),"",_xll.ECONOMATICA($C$2,$B153,$C$10,AL$13,,,IF(Resultados!$C$9="Moeda Original","Original Currency",IF(Resultados!$C$9="Ajustado pela Inflação (IPCA)","Inflation adjusted",IF(Resultados!$C$9="Dólares US$","USD",IF(Resultados!$C$9="Euros","EUR","")))))),"")</f>
        <v/>
      </c>
      <c r="AM153" s="115" t="str">
        <f>IFERROR(IF(OR(AM$13="",AM$13&gt;$C$4),"",_xll.ECONOMATICA($C$2,$B153,$C$10,AM$13,,,IF(Resultados!$C$9="Moeda Original","Original Currency",IF(Resultados!$C$9="Ajustado pela Inflação (IPCA)","Inflation adjusted",IF(Resultados!$C$9="Dólares US$","USD",IF(Resultados!$C$9="Euros","EUR","")))))),"")</f>
        <v/>
      </c>
      <c r="AN153" s="99" t="str">
        <f>IFERROR(IF(OR(AN$13="",AN$13&gt;$C$4),"",_xll.ECONOMATICA($C$2,$B153,$C$10,AN$13,,,IF(Resultados!$C$9="Moeda Original","Original Currency",IF(Resultados!$C$9="Ajustado pela Inflação (IPCA)","Inflation adjusted",IF(Resultados!$C$9="Dólares US$","USD",IF(Resultados!$C$9="Euros","EUR","")))))),"")</f>
        <v/>
      </c>
      <c r="AO153" s="99" t="str">
        <f>IFERROR(IF(OR(AO$13="",AO$13&gt;$C$4),"",_xll.ECONOMATICA($C$2,$B153,$C$10,AO$13,,,IF(Resultados!$C$9="Moeda Original","Original Currency",IF(Resultados!$C$9="Ajustado pela Inflação (IPCA)","Inflation adjusted",IF(Resultados!$C$9="Dólares US$","USD",IF(Resultados!$C$9="Euros","EUR","")))))),"")</f>
        <v/>
      </c>
      <c r="AP153" s="99" t="str">
        <f>IFERROR(IF(OR(AP$13="",AP$13&gt;$C$4),"",_xll.ECONOMATICA($C$2,$B153,$C$10,AP$13,,,IF(Resultados!$C$9="Moeda Original","Original Currency",IF(Resultados!$C$9="Ajustado pela Inflação (IPCA)","Inflation adjusted",IF(Resultados!$C$9="Dólares US$","USD",IF(Resultados!$C$9="Euros","EUR","")))))),"")</f>
        <v/>
      </c>
      <c r="AQ153" s="136" t="str">
        <f>IFERROR(IF(OR(AQ$13="",AQ$13&gt;$C$4),"",_xll.ECONOMATICA($C$2,$B153,$C$10,AQ$13,,,IF(Resultados!$C$9="Moeda Original","Original Currency",IF(Resultados!$C$9="Ajustado pela Inflação (IPCA)","Inflation adjusted",IF(Resultados!$C$9="Dólares US$","USD",IF(Resultados!$C$9="Euros","EUR","")))))),"")</f>
        <v/>
      </c>
      <c r="AR153" s="115" t="str">
        <f>IFERROR(IF(OR(AR$13="",AR$13&gt;$C$4),"",_xll.ECONOMATICA($C$2,$B153,$C$10,AR$13,,,IF(Resultados!$C$9="Moeda Original","Original Currency",IF(Resultados!$C$9="Ajustado pela Inflação (IPCA)","Inflation adjusted",IF(Resultados!$C$9="Dólares US$","USD",IF(Resultados!$C$9="Euros","EUR","")))))),"")</f>
        <v/>
      </c>
      <c r="AS153" s="99" t="str">
        <f>IFERROR(IF(OR(AS$13="",AS$13&gt;$C$4),"",_xll.ECONOMATICA($C$2,$B153,$C$10,AS$13,,,IF(Resultados!$C$9="Moeda Original","Original Currency",IF(Resultados!$C$9="Ajustado pela Inflação (IPCA)","Inflation adjusted",IF(Resultados!$C$9="Dólares US$","USD",IF(Resultados!$C$9="Euros","EUR","")))))),"")</f>
        <v/>
      </c>
      <c r="AT153" s="99" t="str">
        <f>IFERROR(IF(OR(AT$13="",AT$13&gt;$C$4),"",_xll.ECONOMATICA($C$2,$B153,$C$10,AT$13,,,IF(Resultados!$C$9="Moeda Original","Original Currency",IF(Resultados!$C$9="Ajustado pela Inflação (IPCA)","Inflation adjusted",IF(Resultados!$C$9="Dólares US$","USD",IF(Resultados!$C$9="Euros","EUR","")))))),"")</f>
        <v/>
      </c>
      <c r="AU153" s="99" t="str">
        <f>IFERROR(IF(OR(AU$13="",AU$13&gt;$C$4),"",_xll.ECONOMATICA($C$2,$B153,$C$10,AU$13,,,IF(Resultados!$C$9="Moeda Original","Original Currency",IF(Resultados!$C$9="Ajustado pela Inflação (IPCA)","Inflation adjusted",IF(Resultados!$C$9="Dólares US$","USD",IF(Resultados!$C$9="Euros","EUR","")))))),"")</f>
        <v/>
      </c>
      <c r="AV153" s="136" t="str">
        <f>IFERROR(IF(OR(AV$13="",AV$13&gt;$C$4),"",_xll.ECONOMATICA($C$2,$B153,$C$10,AV$13,,,IF(Resultados!$C$9="Moeda Original","Original Currency",IF(Resultados!$C$9="Ajustado pela Inflação (IPCA)","Inflation adjusted",IF(Resultados!$C$9="Dólares US$","USD",IF(Resultados!$C$9="Euros","EUR","")))))),"")</f>
        <v/>
      </c>
      <c r="AW153" s="115" t="str">
        <f>IFERROR(IF(OR(AW$13="",AW$13&gt;$C$4),"",_xll.ECONOMATICA($C$2,$B153,$C$10,AW$13,,,IF(Resultados!$C$9="Moeda Original","Original Currency",IF(Resultados!$C$9="Ajustado pela Inflação (IPCA)","Inflation adjusted",IF(Resultados!$C$9="Dólares US$","USD",IF(Resultados!$C$9="Euros","EUR","")))))),"")</f>
        <v/>
      </c>
      <c r="AX153" s="99" t="str">
        <f>IFERROR(IF(OR(AX$13="",AX$13&gt;$C$4),"",_xll.ECONOMATICA($C$2,$B153,$C$10,AX$13,,,IF(Resultados!$C$9="Moeda Original","Original Currency",IF(Resultados!$C$9="Ajustado pela Inflação (IPCA)","Inflation adjusted",IF(Resultados!$C$9="Dólares US$","USD",IF(Resultados!$C$9="Euros","EUR","")))))),"")</f>
        <v/>
      </c>
      <c r="AY153" s="99" t="str">
        <f>IFERROR(IF(OR(AY$13="",AY$13&gt;$C$4),"",_xll.ECONOMATICA($C$2,$B153,$C$10,AY$13,,,IF(Resultados!$C$9="Moeda Original","Original Currency",IF(Resultados!$C$9="Ajustado pela Inflação (IPCA)","Inflation adjusted",IF(Resultados!$C$9="Dólares US$","USD",IF(Resultados!$C$9="Euros","EUR","")))))),"")</f>
        <v/>
      </c>
      <c r="AZ153" s="99" t="str">
        <f>IFERROR(IF(OR(AZ$13="",AZ$13&gt;$C$4),"",_xll.ECONOMATICA($C$2,$B153,$C$10,AZ$13,,,IF(Resultados!$C$9="Moeda Original","Original Currency",IF(Resultados!$C$9="Ajustado pela Inflação (IPCA)","Inflation adjusted",IF(Resultados!$C$9="Dólares US$","USD",IF(Resultados!$C$9="Euros","EUR","")))))),"")</f>
        <v/>
      </c>
      <c r="BA153" s="136" t="str">
        <f>IFERROR(IF(OR(BA$13="",BA$13&gt;$C$4),"",_xll.ECONOMATICA($C$2,$B153,$C$10,BA$13,,,IF(Resultados!$C$9="Moeda Original","Original Currency",IF(Resultados!$C$9="Ajustado pela Inflação (IPCA)","Inflation adjusted",IF(Resultados!$C$9="Dólares US$","USD",IF(Resultados!$C$9="Euros","EUR","")))))),"")</f>
        <v/>
      </c>
      <c r="BB153" s="119" t="str">
        <f>IFERROR(IF(OR(BB$13="",BB$13&gt;$C$4),"",_xll.ECONOMATICA($C$2,$B153,$C$10,BB$13,,,IF(Resultados!$C$9="Moeda Original","Original Currency",IF(Resultados!$C$9="Ajustado pela Inflação (IPCA)","Inflation adjusted",IF(Resultados!$C$9="Dólares US$","USD",IF(Resultados!$C$9="Euros","EUR","")))))),"")</f>
        <v/>
      </c>
      <c r="BC153" s="71"/>
    </row>
    <row r="154" spans="2:55" ht="15.6" hidden="1" outlineLevel="1" x14ac:dyDescent="0.3">
      <c r="B154" s="72" t="s">
        <v>197</v>
      </c>
      <c r="C154" s="73" t="s">
        <v>199</v>
      </c>
      <c r="D154" s="74" t="s">
        <v>17</v>
      </c>
      <c r="E154" s="100">
        <f>IFERROR(IF(OR(E$13="",E$13&gt;$C$4),"",_xll.ECONOMATICA($C$2,$B154,$C$10,E$13,,,IF(Resultados!$C$9="Moeda Original","Original Currency",IF(Resultados!$C$9="Ajustado pela Inflação (IPCA)","Inflation adjusted",IF(Resultados!$C$9="Dólares US$","USD",IF(Resultados!$C$9="Euros","EUR","")))),,,,,{"tc.pers=5"})),"")</f>
        <v>6.2864715408</v>
      </c>
      <c r="F154" s="101">
        <f>IFERROR(IF(OR(F$13="",F$13&gt;$C$4),"",_xll.ECONOMATICA($C$2,$B154,$C$10,F$13,,,IF(Resultados!$C$9="Moeda Original","Original Currency",IF(Resultados!$C$9="Ajustado pela Inflação (IPCA)","Inflation adjusted",IF(Resultados!$C$9="Dólares US$","USD",IF(Resultados!$C$9="Euros","EUR","")))),,,,,{"tc.pers=5"})),"")</f>
        <v>8.6958179907000002</v>
      </c>
      <c r="G154" s="101">
        <f>IFERROR(IF(OR(G$13="",G$13&gt;$C$4),"",_xll.ECONOMATICA($C$2,$B154,$C$10,G$13,,,IF(Resultados!$C$9="Moeda Original","Original Currency",IF(Resultados!$C$9="Ajustado pela Inflação (IPCA)","Inflation adjusted",IF(Resultados!$C$9="Dólares US$","USD",IF(Resultados!$C$9="Euros","EUR","")))),,,,,{"tc.pers=5"})),"")</f>
        <v>7.0341600964</v>
      </c>
      <c r="H154" s="137">
        <f>IFERROR(IF(OR(H$13="",H$13&gt;$C$4),"",_xll.ECONOMATICA($C$2,$B154,$C$10,H$13,,,IF(Resultados!$C$9="Moeda Original","Original Currency",IF(Resultados!$C$9="Ajustado pela Inflação (IPCA)","Inflation adjusted",IF(Resultados!$C$9="Dólares US$","USD",IF(Resultados!$C$9="Euros","EUR","")))),,,,,{"tc.pers=5"})),"")</f>
        <v>5.7703801478000001</v>
      </c>
      <c r="I154" s="151">
        <f>IFERROR(IF(OR(I$13="",I$13&gt;$C$4),"",_xll.ECONOMATICA($C$2,$B154,$C$10,I$13,,,IF(Resultados!$C$9="Moeda Original","Original Currency",IF(Resultados!$C$9="Ajustado pela Inflação (IPCA)","Inflation adjusted",IF(Resultados!$C$9="Dólares US$","USD",IF(Resultados!$C$9="Euros","EUR","")))),,,,,{"tc.pers=5"})),"")</f>
        <v>5.7703801478000001</v>
      </c>
      <c r="J154" s="100">
        <f>IFERROR(IF(OR(J$13="",J$13&gt;$C$4),"",_xll.ECONOMATICA($C$2,$B154,$C$10,J$13,,,IF(Resultados!$C$9="Moeda Original","Original Currency",IF(Resultados!$C$9="Ajustado pela Inflação (IPCA)","Inflation adjusted",IF(Resultados!$C$9="Dólares US$","USD",IF(Resultados!$C$9="Euros","EUR","")))),,,,,{"tc.pers=5"})),"")</f>
        <v>5.7790430008999998</v>
      </c>
      <c r="K154" s="101">
        <f>IFERROR(IF(OR(K$13="",K$13&gt;$C$4),"",_xll.ECONOMATICA($C$2,$B154,$C$10,K$13,,,IF(Resultados!$C$9="Moeda Original","Original Currency",IF(Resultados!$C$9="Ajustado pela Inflação (IPCA)","Inflation adjusted",IF(Resultados!$C$9="Dólares US$","USD",IF(Resultados!$C$9="Euros","EUR","")))),,,,,{"tc.pers=5"})),"")</f>
        <v>4.4504833097000001</v>
      </c>
      <c r="L154" s="101">
        <f>IFERROR(IF(OR(L$13="",L$13&gt;$C$4),"",_xll.ECONOMATICA($C$2,$B154,$C$10,L$13,,,IF(Resultados!$C$9="Moeda Original","Original Currency",IF(Resultados!$C$9="Ajustado pela Inflação (IPCA)","Inflation adjusted",IF(Resultados!$C$9="Dólares US$","USD",IF(Resultados!$C$9="Euros","EUR","")))),,,,,{"tc.pers=5"})),"")</f>
        <v>4.9449209828000003</v>
      </c>
      <c r="M154" s="137">
        <f>IFERROR(IF(OR(M$13="",M$13&gt;$C$4),"",_xll.ECONOMATICA($C$2,$B154,$C$10,M$13,,,IF(Resultados!$C$9="Moeda Original","Original Currency",IF(Resultados!$C$9="Ajustado pela Inflação (IPCA)","Inflation adjusted",IF(Resultados!$C$9="Dólares US$","USD",IF(Resultados!$C$9="Euros","EUR","")))),,,,,{"tc.pers=5"})),"")</f>
        <v>4.4264743404000004</v>
      </c>
      <c r="N154" s="151">
        <f>IFERROR(IF(OR(N$13="",N$13&gt;$C$4),"",_xll.ECONOMATICA($C$2,$B154,$C$10,N$13,,,IF(Resultados!$C$9="Moeda Original","Original Currency",IF(Resultados!$C$9="Ajustado pela Inflação (IPCA)","Inflation adjusted",IF(Resultados!$C$9="Dólares US$","USD",IF(Resultados!$C$9="Euros","EUR","")))),,,,,{"tc.pers=5"})),"")</f>
        <v>4.4264743404000004</v>
      </c>
      <c r="O154" s="100">
        <f>IFERROR(IF(OR(O$13="",O$13&gt;$C$4),"",_xll.ECONOMATICA($C$2,$B154,$C$10,O$13,,,IF(Resultados!$C$9="Moeda Original","Original Currency",IF(Resultados!$C$9="Ajustado pela Inflação (IPCA)","Inflation adjusted",IF(Resultados!$C$9="Dólares US$","USD",IF(Resultados!$C$9="Euros","EUR","")))),,,,,{"tc.pers=5"})),"")</f>
        <v>4.6890221012</v>
      </c>
      <c r="P154" s="101">
        <f>IFERROR(IF(OR(P$13="",P$13&gt;$C$4),"",_xll.ECONOMATICA($C$2,$B154,$C$10,P$13,,,IF(Resultados!$C$9="Moeda Original","Original Currency",IF(Resultados!$C$9="Ajustado pela Inflação (IPCA)","Inflation adjusted",IF(Resultados!$C$9="Dólares US$","USD",IF(Resultados!$C$9="Euros","EUR","")))),,,,,{"tc.pers=5"})),"")</f>
        <v>3.8658115391000001</v>
      </c>
      <c r="Q154" s="101" t="str">
        <f>IFERROR(IF(OR(Q$13="",Q$13&gt;$C$4),"",_xll.ECONOMATICA($C$2,$B154,$C$10,Q$13,,,IF(Resultados!$C$9="Moeda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54" s="137" t="str">
        <f>IFERROR(IF(OR(R$13="",R$13&gt;$C$4),"",_xll.ECONOMATICA($C$2,$B154,$C$10,R$13,,,IF(Resultados!$C$9="Moeda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54" s="151" t="str">
        <f>IFERROR(IF(OR(S$13="",S$13&gt;$C$4),"",_xll.ECONOMATICA($C$2,$B154,$C$10,S$13,,,IF(Resultados!$C$9="Moeda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54" s="100" t="str">
        <f>IFERROR(IF(OR(T$13="",T$13&gt;$C$4),"",_xll.ECONOMATICA($C$2,$B154,$C$10,T$13,,,IF(Resultados!$C$9="Moeda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54" s="101" t="str">
        <f>IFERROR(IF(OR(U$13="",U$13&gt;$C$4),"",_xll.ECONOMATICA($C$2,$B154,$C$10,U$13,,,IF(Resultados!$C$9="Moeda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54" s="101" t="str">
        <f>IFERROR(IF(OR(V$13="",V$13&gt;$C$4),"",_xll.ECONOMATICA($C$2,$B154,$C$10,V$13,,,IF(Resultados!$C$9="Moeda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54" s="137" t="str">
        <f>IFERROR(IF(OR(W$13="",W$13&gt;$C$4),"",_xll.ECONOMATICA($C$2,$B154,$C$10,W$13,,,IF(Resultados!$C$9="Moeda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54" s="151" t="str">
        <f>IFERROR(IF(OR(X$13="",X$13&gt;$C$4),"",_xll.ECONOMATICA($C$2,$B154,$C$10,X$13,,,IF(Resultados!$C$9="Moeda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54" s="100" t="str">
        <f>IFERROR(IF(OR(Y$13="",Y$13&gt;$C$4),"",_xll.ECONOMATICA($C$2,$B154,$C$10,Y$13,,,IF(Resultados!$C$9="Moeda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54" s="101" t="str">
        <f>IFERROR(IF(OR(Z$13="",Z$13&gt;$C$4),"",_xll.ECONOMATICA($C$2,$B154,$C$10,Z$13,,,IF(Resultados!$C$9="Moeda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54" s="101" t="str">
        <f>IFERROR(IF(OR(AA$13="",AA$13&gt;$C$4),"",_xll.ECONOMATICA($C$2,$B154,$C$10,AA$13,,,IF(Resultados!$C$9="Moeda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54" s="137" t="str">
        <f>IFERROR(IF(OR(AB$13="",AB$13&gt;$C$4),"",_xll.ECONOMATICA($C$2,$B154,$C$10,AB$13,,,IF(Resultados!$C$9="Moeda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54" s="151" t="str">
        <f>IFERROR(IF(OR(AC$13="",AC$13&gt;$C$4),"",_xll.ECONOMATICA($C$2,$B154,$C$10,AC$13,,,IF(Resultados!$C$9="Moeda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54" s="100" t="str">
        <f>IFERROR(IF(OR(AD$13="",AD$13&gt;$C$4),"",_xll.ECONOMATICA($C$2,$B154,$C$10,AD$13,,,IF(Resultados!$C$9="Moeda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54" s="101" t="str">
        <f>IFERROR(IF(OR(AE$13="",AE$13&gt;$C$4),"",_xll.ECONOMATICA($C$2,$B154,$C$10,AE$13,,,IF(Resultados!$C$9="Moeda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54" s="101" t="str">
        <f>IFERROR(IF(OR(AF$13="",AF$13&gt;$C$4),"",_xll.ECONOMATICA($C$2,$B154,$C$10,AF$13,,,IF(Resultados!$C$9="Moeda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54" s="137" t="str">
        <f>IFERROR(IF(OR(AG$13="",AG$13&gt;$C$4),"",_xll.ECONOMATICA($C$2,$B154,$C$10,AG$13,,,IF(Resultados!$C$9="Moeda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54" s="151" t="str">
        <f>IFERROR(IF(OR(AH$13="",AH$13&gt;$C$4),"",_xll.ECONOMATICA($C$2,$B154,$C$10,AH$13,,,IF(Resultados!$C$9="Moeda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54" s="100" t="str">
        <f>IFERROR(IF(OR(AI$13="",AI$13&gt;$C$4),"",_xll.ECONOMATICA($C$2,$B154,$C$10,AI$13,,,IF(Resultados!$C$9="Moeda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54" s="101" t="str">
        <f>IFERROR(IF(OR(AJ$13="",AJ$13&gt;$C$4),"",_xll.ECONOMATICA($C$2,$B154,$C$10,AJ$13,,,IF(Resultados!$C$9="Moeda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54" s="101" t="str">
        <f>IFERROR(IF(OR(AK$13="",AK$13&gt;$C$4),"",_xll.ECONOMATICA($C$2,$B154,$C$10,AK$13,,,IF(Resultados!$C$9="Moeda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54" s="137" t="str">
        <f>IFERROR(IF(OR(AL$13="",AL$13&gt;$C$4),"",_xll.ECONOMATICA($C$2,$B154,$C$10,AL$13,,,IF(Resultados!$C$9="Moeda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54" s="151" t="str">
        <f>IFERROR(IF(OR(AM$13="",AM$13&gt;$C$4),"",_xll.ECONOMATICA($C$2,$B154,$C$10,AM$13,,,IF(Resultados!$C$9="Moeda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54" s="100" t="str">
        <f>IFERROR(IF(OR(AN$13="",AN$13&gt;$C$4),"",_xll.ECONOMATICA($C$2,$B154,$C$10,AN$13,,,IF(Resultados!$C$9="Moeda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54" s="101" t="str">
        <f>IFERROR(IF(OR(AO$13="",AO$13&gt;$C$4),"",_xll.ECONOMATICA($C$2,$B154,$C$10,AO$13,,,IF(Resultados!$C$9="Moeda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54" s="101" t="str">
        <f>IFERROR(IF(OR(AP$13="",AP$13&gt;$C$4),"",_xll.ECONOMATICA($C$2,$B154,$C$10,AP$13,,,IF(Resultados!$C$9="Moeda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54" s="137" t="str">
        <f>IFERROR(IF(OR(AQ$13="",AQ$13&gt;$C$4),"",_xll.ECONOMATICA($C$2,$B154,$C$10,AQ$13,,,IF(Resultados!$C$9="Moeda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54" s="151" t="str">
        <f>IFERROR(IF(OR(AR$13="",AR$13&gt;$C$4),"",_xll.ECONOMATICA($C$2,$B154,$C$10,AR$13,,,IF(Resultados!$C$9="Moeda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54" s="100" t="str">
        <f>IFERROR(IF(OR(AS$13="",AS$13&gt;$C$4),"",_xll.ECONOMATICA($C$2,$B154,$C$10,AS$13,,,IF(Resultados!$C$9="Moeda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54" s="101" t="str">
        <f>IFERROR(IF(OR(AT$13="",AT$13&gt;$C$4),"",_xll.ECONOMATICA($C$2,$B154,$C$10,AT$13,,,IF(Resultados!$C$9="Moeda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54" s="101" t="str">
        <f>IFERROR(IF(OR(AU$13="",AU$13&gt;$C$4),"",_xll.ECONOMATICA($C$2,$B154,$C$10,AU$13,,,IF(Resultados!$C$9="Moeda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54" s="137" t="str">
        <f>IFERROR(IF(OR(AV$13="",AV$13&gt;$C$4),"",_xll.ECONOMATICA($C$2,$B154,$C$10,AV$13,,,IF(Resultados!$C$9="Moeda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54" s="151" t="str">
        <f>IFERROR(IF(OR(AW$13="",AW$13&gt;$C$4),"",_xll.ECONOMATICA($C$2,$B154,$C$10,AW$13,,,IF(Resultados!$C$9="Moeda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54" s="100" t="str">
        <f>IFERROR(IF(OR(AX$13="",AX$13&gt;$C$4),"",_xll.ECONOMATICA($C$2,$B154,$C$10,AX$13,,,IF(Resultados!$C$9="Moeda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54" s="101" t="str">
        <f>IFERROR(IF(OR(AY$13="",AY$13&gt;$C$4),"",_xll.ECONOMATICA($C$2,$B154,$C$10,AY$13,,,IF(Resultados!$C$9="Moeda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54" s="101" t="str">
        <f>IFERROR(IF(OR(AZ$13="",AZ$13&gt;$C$4),"",_xll.ECONOMATICA($C$2,$B154,$C$10,AZ$13,,,IF(Resultados!$C$9="Moeda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54" s="137" t="str">
        <f>IFERROR(IF(OR(BA$13="",BA$13&gt;$C$4),"",_xll.ECONOMATICA($C$2,$B154,$C$10,BA$13,,,IF(Resultados!$C$9="Moeda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54" s="166" t="str">
        <f>IFERROR(IF(OR(BB$13="",BB$13&gt;$C$4),"",_xll.ECONOMATICA($C$2,$B154,$C$10,BB$13,,,IF(Resultados!$C$9="Moeda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54" s="71"/>
    </row>
    <row r="155" spans="2:55" collapsed="1" x14ac:dyDescent="0.3">
      <c r="E155" s="71"/>
      <c r="F155" s="71"/>
      <c r="G155" s="71"/>
      <c r="H155" s="71"/>
      <c r="I155" s="71"/>
      <c r="BC155" s="71"/>
    </row>
    <row r="156" spans="2:55" s="31" customFormat="1" ht="16.2" thickBot="1" x14ac:dyDescent="0.35">
      <c r="B156" s="43" t="s">
        <v>203</v>
      </c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  <c r="T156" s="43"/>
      <c r="U156" s="43"/>
      <c r="V156" s="43"/>
      <c r="W156" s="43"/>
      <c r="X156" s="43"/>
      <c r="Y156" s="43"/>
      <c r="Z156" s="43"/>
      <c r="AA156" s="43"/>
      <c r="AB156" s="43"/>
      <c r="AC156" s="43"/>
      <c r="AD156" s="43"/>
      <c r="AE156" s="43"/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  <c r="BA156" s="43"/>
      <c r="BB156" s="43"/>
      <c r="BC156" s="171"/>
    </row>
    <row r="157" spans="2:55" ht="16.2" thickTop="1" x14ac:dyDescent="0.3">
      <c r="B157" s="48" t="s">
        <v>207</v>
      </c>
      <c r="C157" s="49" t="s">
        <v>212</v>
      </c>
      <c r="D157" s="50" t="str">
        <f>$C$7</f>
        <v>Milhares</v>
      </c>
      <c r="E157" s="54">
        <f>IFERROR(IF(OR(E$13="",E$13&gt;$C$4),"",_xll.ECONOMATICA($C$2,$B157,,E$13,,,IF(Resultados!$C$9="Moeda Original","Original Currency",IF(Resultados!$C$9="Ajustado pela Inflação (IPCA)","Inflation adjusted",IF(Resultados!$C$9="Dólares US$","USD",IF(Resultados!$C$9="Euros","EUR","")))))),"")</f>
        <v>69290000000</v>
      </c>
      <c r="F157" s="55">
        <f>IFERROR(IF(OR(F$13="",F$13&gt;$C$4),"",_xll.ECONOMATICA($C$2,$B157,,F$13,,,IF(Resultados!$C$9="Moeda Original","Original Currency",IF(Resultados!$C$9="Ajustado pela Inflação (IPCA)","Inflation adjusted",IF(Resultados!$C$9="Dólares US$","USD",IF(Resultados!$C$9="Euros","EUR","")))))),"")</f>
        <v>53628000000</v>
      </c>
      <c r="G157" s="55">
        <f>IFERROR(IF(OR(G$13="",G$13&gt;$C$4),"",_xll.ECONOMATICA($C$2,$B157,,G$13,,,IF(Resultados!$C$9="Moeda Original","Original Currency",IF(Resultados!$C$9="Ajustado pela Inflação (IPCA)","Inflation adjusted",IF(Resultados!$C$9="Dólares US$","USD",IF(Resultados!$C$9="Euros","EUR","")))))),"")</f>
        <v>23520000000</v>
      </c>
      <c r="H157" s="109">
        <f>IFERROR(IF(OR(H$13="",H$13&gt;$C$4),"",_xll.ECONOMATICA($C$2,$B157,,H$13,,,IF(Resultados!$C$9="Moeda Original","Original Currency",IF(Resultados!$C$9="Ajustado pela Inflação (IPCA)","Inflation adjusted",IF(Resultados!$C$9="Dólares US$","USD",IF(Resultados!$C$9="Euros","EUR","")))))),"")</f>
        <v>-679000000</v>
      </c>
      <c r="I157" s="114">
        <f>IFERROR(IF(OR(I$13="",I$13&gt;$C$4),"",_xll.ECONOMATICA($C$2,$B157,,I$13,,,IF(Resultados!$C$9="Moeda Original","Original Currency",IF(Resultados!$C$9="Ajustado pela Inflação (IPCA)","Inflation adjusted",IF(Resultados!$C$9="Dólares US$","USD",IF(Resultados!$C$9="Euros","EUR","")))))),"")</f>
        <v>-679000000</v>
      </c>
      <c r="J157" s="54">
        <f>IFERROR(IF(OR(J$13="",J$13&gt;$C$4),"",_xll.ECONOMATICA($C$2,$B157,,J$13,,,IF(Resultados!$C$9="Moeda Original","Original Currency",IF(Resultados!$C$9="Ajustado pela Inflação (IPCA)","Inflation adjusted",IF(Resultados!$C$9="Dólares US$","USD",IF(Resultados!$C$9="Euros","EUR","")))))),"")</f>
        <v>28744000000</v>
      </c>
      <c r="K157" s="55">
        <f>IFERROR(IF(OR(K$13="",K$13&gt;$C$4),"",_xll.ECONOMATICA($C$2,$B157,,K$13,,,IF(Resultados!$C$9="Moeda Original","Original Currency",IF(Resultados!$C$9="Ajustado pela Inflação (IPCA)","Inflation adjusted",IF(Resultados!$C$9="Dólares US$","USD",IF(Resultados!$C$9="Euros","EUR","")))))),"")</f>
        <v>-14783000000</v>
      </c>
      <c r="L157" s="55">
        <f>IFERROR(IF(OR(L$13="",L$13&gt;$C$4),"",_xll.ECONOMATICA($C$2,$B157,,L$13,,,IF(Resultados!$C$9="Moeda Original","Original Currency",IF(Resultados!$C$9="Ajustado pela Inflação (IPCA)","Inflation adjusted",IF(Resultados!$C$9="Dólares US$","USD",IF(Resultados!$C$9="Euros","EUR","")))))),"")</f>
        <v>-7259999999.8000002</v>
      </c>
      <c r="M157" s="109">
        <f>IFERROR(IF(OR(M$13="",M$13&gt;$C$4),"",_xll.ECONOMATICA($C$2,$B157,,M$13,,,IF(Resultados!$C$9="Moeda Original","Original Currency",IF(Resultados!$C$9="Ajustado pela Inflação (IPCA)","Inflation adjusted",IF(Resultados!$C$9="Dólares US$","USD",IF(Resultados!$C$9="Euros","EUR","")))))),"")</f>
        <v>-6849000000</v>
      </c>
      <c r="N157" s="114">
        <f>IFERROR(IF(OR(N$13="",N$13&gt;$C$4),"",_xll.ECONOMATICA($C$2,$B157,,N$13,,,IF(Resultados!$C$9="Moeda Original","Original Currency",IF(Resultados!$C$9="Ajustado pela Inflação (IPCA)","Inflation adjusted",IF(Resultados!$C$9="Dólares US$","USD",IF(Resultados!$C$9="Euros","EUR","")))))),"")</f>
        <v>-6849000000</v>
      </c>
      <c r="O157" s="54">
        <f>IFERROR(IF(OR(O$13="",O$13&gt;$C$4),"",_xll.ECONOMATICA($C$2,$B157,,O$13,,,IF(Resultados!$C$9="Moeda Original","Original Currency",IF(Resultados!$C$9="Ajustado pela Inflação (IPCA)","Inflation adjusted",IF(Resultados!$C$9="Dólares US$","USD",IF(Resultados!$C$9="Euros","EUR","")))))),"")</f>
        <v>12088000000</v>
      </c>
      <c r="P157" s="55">
        <f>IFERROR(IF(OR(P$13="",P$13&gt;$C$4),"",_xll.ECONOMATICA($C$2,$B157,,P$13,,,IF(Resultados!$C$9="Moeda Original","Original Currency",IF(Resultados!$C$9="Ajustado pela Inflação (IPCA)","Inflation adjusted",IF(Resultados!$C$9="Dólares US$","USD",IF(Resultados!$C$9="Euros","EUR","")))))),"")</f>
        <v>-18662000000</v>
      </c>
      <c r="Q157" s="55" t="str">
        <f>IFERROR(IF(OR(Q$13="",Q$13&gt;$C$4),"",_xll.ECONOMATICA($C$2,$B157,,Q$13,,,IF(Resultados!$C$9="Moeda Original","Original Currency",IF(Resultados!$C$9="Ajustado pela Inflação (IPCA)","Inflation adjusted",IF(Resultados!$C$9="Dólares US$","USD",IF(Resultados!$C$9="Euros","EUR","")))))),"")</f>
        <v/>
      </c>
      <c r="R157" s="109" t="str">
        <f>IFERROR(IF(OR(R$13="",R$13&gt;$C$4),"",_xll.ECONOMATICA($C$2,$B157,,R$13,,,IF(Resultados!$C$9="Moeda Original","Original Currency",IF(Resultados!$C$9="Ajustado pela Inflação (IPCA)","Inflation adjusted",IF(Resultados!$C$9="Dólares US$","USD",IF(Resultados!$C$9="Euros","EUR","")))))),"")</f>
        <v/>
      </c>
      <c r="S157" s="114" t="str">
        <f>IFERROR(IF(OR(S$13="",S$13&gt;$C$4),"",_xll.ECONOMATICA($C$2,$B157,,S$13,,,IF(Resultados!$C$9="Moeda Original","Original Currency",IF(Resultados!$C$9="Ajustado pela Inflação (IPCA)","Inflation adjusted",IF(Resultados!$C$9="Dólares US$","USD",IF(Resultados!$C$9="Euros","EUR","")))))),"")</f>
        <v/>
      </c>
      <c r="T157" s="54" t="str">
        <f>IFERROR(IF(OR(T$13="",T$13&gt;$C$4),"",_xll.ECONOMATICA($C$2,$B157,,T$13,,,IF(Resultados!$C$9="Moeda Original","Original Currency",IF(Resultados!$C$9="Ajustado pela Inflação (IPCA)","Inflation adjusted",IF(Resultados!$C$9="Dólares US$","USD",IF(Resultados!$C$9="Euros","EUR","")))))),"")</f>
        <v/>
      </c>
      <c r="U157" s="55" t="str">
        <f>IFERROR(IF(OR(U$13="",U$13&gt;$C$4),"",_xll.ECONOMATICA($C$2,$B157,,U$13,,,IF(Resultados!$C$9="Moeda Original","Original Currency",IF(Resultados!$C$9="Ajustado pela Inflação (IPCA)","Inflation adjusted",IF(Resultados!$C$9="Dólares US$","USD",IF(Resultados!$C$9="Euros","EUR","")))))),"")</f>
        <v/>
      </c>
      <c r="V157" s="55" t="str">
        <f>IFERROR(IF(OR(V$13="",V$13&gt;$C$4),"",_xll.ECONOMATICA($C$2,$B157,,V$13,,,IF(Resultados!$C$9="Moeda Original","Original Currency",IF(Resultados!$C$9="Ajustado pela Inflação (IPCA)","Inflation adjusted",IF(Resultados!$C$9="Dólares US$","USD",IF(Resultados!$C$9="Euros","EUR","")))))),"")</f>
        <v/>
      </c>
      <c r="W157" s="109" t="str">
        <f>IFERROR(IF(OR(W$13="",W$13&gt;$C$4),"",_xll.ECONOMATICA($C$2,$B157,,W$13,,,IF(Resultados!$C$9="Moeda Original","Original Currency",IF(Resultados!$C$9="Ajustado pela Inflação (IPCA)","Inflation adjusted",IF(Resultados!$C$9="Dólares US$","USD",IF(Resultados!$C$9="Euros","EUR","")))))),"")</f>
        <v/>
      </c>
      <c r="X157" s="114" t="str">
        <f>IFERROR(IF(OR(X$13="",X$13&gt;$C$4),"",_xll.ECONOMATICA($C$2,$B157,,X$13,,,IF(Resultados!$C$9="Moeda Original","Original Currency",IF(Resultados!$C$9="Ajustado pela Inflação (IPCA)","Inflation adjusted",IF(Resultados!$C$9="Dólares US$","USD",IF(Resultados!$C$9="Euros","EUR","")))))),"")</f>
        <v/>
      </c>
      <c r="Y157" s="54" t="str">
        <f>IFERROR(IF(OR(Y$13="",Y$13&gt;$C$4),"",_xll.ECONOMATICA($C$2,$B157,,Y$13,,,IF(Resultados!$C$9="Moeda Original","Original Currency",IF(Resultados!$C$9="Ajustado pela Inflação (IPCA)","Inflation adjusted",IF(Resultados!$C$9="Dólares US$","USD",IF(Resultados!$C$9="Euros","EUR","")))))),"")</f>
        <v/>
      </c>
      <c r="Z157" s="55" t="str">
        <f>IFERROR(IF(OR(Z$13="",Z$13&gt;$C$4),"",_xll.ECONOMATICA($C$2,$B157,,Z$13,,,IF(Resultados!$C$9="Moeda Original","Original Currency",IF(Resultados!$C$9="Ajustado pela Inflação (IPCA)","Inflation adjusted",IF(Resultados!$C$9="Dólares US$","USD",IF(Resultados!$C$9="Euros","EUR","")))))),"")</f>
        <v/>
      </c>
      <c r="AA157" s="55" t="str">
        <f>IFERROR(IF(OR(AA$13="",AA$13&gt;$C$4),"",_xll.ECONOMATICA($C$2,$B157,,AA$13,,,IF(Resultados!$C$9="Moeda Original","Original Currency",IF(Resultados!$C$9="Ajustado pela Inflação (IPCA)","Inflation adjusted",IF(Resultados!$C$9="Dólares US$","USD",IF(Resultados!$C$9="Euros","EUR","")))))),"")</f>
        <v/>
      </c>
      <c r="AB157" s="109" t="str">
        <f>IFERROR(IF(OR(AB$13="",AB$13&gt;$C$4),"",_xll.ECONOMATICA($C$2,$B157,,AB$13,,,IF(Resultados!$C$9="Moeda Original","Original Currency",IF(Resultados!$C$9="Ajustado pela Inflação (IPCA)","Inflation adjusted",IF(Resultados!$C$9="Dólares US$","USD",IF(Resultados!$C$9="Euros","EUR","")))))),"")</f>
        <v/>
      </c>
      <c r="AC157" s="114" t="str">
        <f>IFERROR(IF(OR(AC$13="",AC$13&gt;$C$4),"",_xll.ECONOMATICA($C$2,$B157,,AC$13,,,IF(Resultados!$C$9="Moeda Original","Original Currency",IF(Resultados!$C$9="Ajustado pela Inflação (IPCA)","Inflation adjusted",IF(Resultados!$C$9="Dólares US$","USD",IF(Resultados!$C$9="Euros","EUR","")))))),"")</f>
        <v/>
      </c>
      <c r="AD157" s="54" t="str">
        <f>IFERROR(IF(OR(AD$13="",AD$13&gt;$C$4),"",_xll.ECONOMATICA($C$2,$B157,,AD$13,,,IF(Resultados!$C$9="Moeda Original","Original Currency",IF(Resultados!$C$9="Ajustado pela Inflação (IPCA)","Inflation adjusted",IF(Resultados!$C$9="Dólares US$","USD",IF(Resultados!$C$9="Euros","EUR","")))))),"")</f>
        <v/>
      </c>
      <c r="AE157" s="55" t="str">
        <f>IFERROR(IF(OR(AE$13="",AE$13&gt;$C$4),"",_xll.ECONOMATICA($C$2,$B157,,AE$13,,,IF(Resultados!$C$9="Moeda Original","Original Currency",IF(Resultados!$C$9="Ajustado pela Inflação (IPCA)","Inflation adjusted",IF(Resultados!$C$9="Dólares US$","USD",IF(Resultados!$C$9="Euros","EUR","")))))),"")</f>
        <v/>
      </c>
      <c r="AF157" s="55" t="str">
        <f>IFERROR(IF(OR(AF$13="",AF$13&gt;$C$4),"",_xll.ECONOMATICA($C$2,$B157,,AF$13,,,IF(Resultados!$C$9="Moeda Original","Original Currency",IF(Resultados!$C$9="Ajustado pela Inflação (IPCA)","Inflation adjusted",IF(Resultados!$C$9="Dólares US$","USD",IF(Resultados!$C$9="Euros","EUR","")))))),"")</f>
        <v/>
      </c>
      <c r="AG157" s="109" t="str">
        <f>IFERROR(IF(OR(AG$13="",AG$13&gt;$C$4),"",_xll.ECONOMATICA($C$2,$B157,,AG$13,,,IF(Resultados!$C$9="Moeda Original","Original Currency",IF(Resultados!$C$9="Ajustado pela Inflação (IPCA)","Inflation adjusted",IF(Resultados!$C$9="Dólares US$","USD",IF(Resultados!$C$9="Euros","EUR","")))))),"")</f>
        <v/>
      </c>
      <c r="AH157" s="114" t="str">
        <f>IFERROR(IF(OR(AH$13="",AH$13&gt;$C$4),"",_xll.ECONOMATICA($C$2,$B157,,AH$13,,,IF(Resultados!$C$9="Moeda Original","Original Currency",IF(Resultados!$C$9="Ajustado pela Inflação (IPCA)","Inflation adjusted",IF(Resultados!$C$9="Dólares US$","USD",IF(Resultados!$C$9="Euros","EUR","")))))),"")</f>
        <v/>
      </c>
      <c r="AI157" s="54" t="str">
        <f>IFERROR(IF(OR(AI$13="",AI$13&gt;$C$4),"",_xll.ECONOMATICA($C$2,$B157,,AI$13,,,IF(Resultados!$C$9="Moeda Original","Original Currency",IF(Resultados!$C$9="Ajustado pela Inflação (IPCA)","Inflation adjusted",IF(Resultados!$C$9="Dólares US$","USD",IF(Resultados!$C$9="Euros","EUR","")))))),"")</f>
        <v/>
      </c>
      <c r="AJ157" s="55" t="str">
        <f>IFERROR(IF(OR(AJ$13="",AJ$13&gt;$C$4),"",_xll.ECONOMATICA($C$2,$B157,,AJ$13,,,IF(Resultados!$C$9="Moeda Original","Original Currency",IF(Resultados!$C$9="Ajustado pela Inflação (IPCA)","Inflation adjusted",IF(Resultados!$C$9="Dólares US$","USD",IF(Resultados!$C$9="Euros","EUR","")))))),"")</f>
        <v/>
      </c>
      <c r="AK157" s="55" t="str">
        <f>IFERROR(IF(OR(AK$13="",AK$13&gt;$C$4),"",_xll.ECONOMATICA($C$2,$B157,,AK$13,,,IF(Resultados!$C$9="Moeda Original","Original Currency",IF(Resultados!$C$9="Ajustado pela Inflação (IPCA)","Inflation adjusted",IF(Resultados!$C$9="Dólares US$","USD",IF(Resultados!$C$9="Euros","EUR","")))))),"")</f>
        <v/>
      </c>
      <c r="AL157" s="109" t="str">
        <f>IFERROR(IF(OR(AL$13="",AL$13&gt;$C$4),"",_xll.ECONOMATICA($C$2,$B157,,AL$13,,,IF(Resultados!$C$9="Moeda Original","Original Currency",IF(Resultados!$C$9="Ajustado pela Inflação (IPCA)","Inflation adjusted",IF(Resultados!$C$9="Dólares US$","USD",IF(Resultados!$C$9="Euros","EUR","")))))),"")</f>
        <v/>
      </c>
      <c r="AM157" s="114" t="str">
        <f>IFERROR(IF(OR(AM$13="",AM$13&gt;$C$4),"",_xll.ECONOMATICA($C$2,$B157,,AM$13,,,IF(Resultados!$C$9="Moeda Original","Original Currency",IF(Resultados!$C$9="Ajustado pela Inflação (IPCA)","Inflation adjusted",IF(Resultados!$C$9="Dólares US$","USD",IF(Resultados!$C$9="Euros","EUR","")))))),"")</f>
        <v/>
      </c>
      <c r="AN157" s="54" t="str">
        <f>IFERROR(IF(OR(AN$13="",AN$13&gt;$C$4),"",_xll.ECONOMATICA($C$2,$B157,,AN$13,,,IF(Resultados!$C$9="Moeda Original","Original Currency",IF(Resultados!$C$9="Ajustado pela Inflação (IPCA)","Inflation adjusted",IF(Resultados!$C$9="Dólares US$","USD",IF(Resultados!$C$9="Euros","EUR","")))))),"")</f>
        <v/>
      </c>
      <c r="AO157" s="55" t="str">
        <f>IFERROR(IF(OR(AO$13="",AO$13&gt;$C$4),"",_xll.ECONOMATICA($C$2,$B157,,AO$13,,,IF(Resultados!$C$9="Moeda Original","Original Currency",IF(Resultados!$C$9="Ajustado pela Inflação (IPCA)","Inflation adjusted",IF(Resultados!$C$9="Dólares US$","USD",IF(Resultados!$C$9="Euros","EUR","")))))),"")</f>
        <v/>
      </c>
      <c r="AP157" s="55" t="str">
        <f>IFERROR(IF(OR(AP$13="",AP$13&gt;$C$4),"",_xll.ECONOMATICA($C$2,$B157,,AP$13,,,IF(Resultados!$C$9="Moeda Original","Original Currency",IF(Resultados!$C$9="Ajustado pela Inflação (IPCA)","Inflation adjusted",IF(Resultados!$C$9="Dólares US$","USD",IF(Resultados!$C$9="Euros","EUR","")))))),"")</f>
        <v/>
      </c>
      <c r="AQ157" s="109" t="str">
        <f>IFERROR(IF(OR(AQ$13="",AQ$13&gt;$C$4),"",_xll.ECONOMATICA($C$2,$B157,,AQ$13,,,IF(Resultados!$C$9="Moeda Original","Original Currency",IF(Resultados!$C$9="Ajustado pela Inflação (IPCA)","Inflation adjusted",IF(Resultados!$C$9="Dólares US$","USD",IF(Resultados!$C$9="Euros","EUR","")))))),"")</f>
        <v/>
      </c>
      <c r="AR157" s="114" t="str">
        <f>IFERROR(IF(OR(AR$13="",AR$13&gt;$C$4),"",_xll.ECONOMATICA($C$2,$B157,,AR$13,,,IF(Resultados!$C$9="Moeda Original","Original Currency",IF(Resultados!$C$9="Ajustado pela Inflação (IPCA)","Inflation adjusted",IF(Resultados!$C$9="Dólares US$","USD",IF(Resultados!$C$9="Euros","EUR","")))))),"")</f>
        <v/>
      </c>
      <c r="AS157" s="54" t="str">
        <f>IFERROR(IF(OR(AS$13="",AS$13&gt;$C$4),"",_xll.ECONOMATICA($C$2,$B157,,AS$13,,,IF(Resultados!$C$9="Moeda Original","Original Currency",IF(Resultados!$C$9="Ajustado pela Inflação (IPCA)","Inflation adjusted",IF(Resultados!$C$9="Dólares US$","USD",IF(Resultados!$C$9="Euros","EUR","")))))),"")</f>
        <v/>
      </c>
      <c r="AT157" s="55" t="str">
        <f>IFERROR(IF(OR(AT$13="",AT$13&gt;$C$4),"",_xll.ECONOMATICA($C$2,$B157,,AT$13,,,IF(Resultados!$C$9="Moeda Original","Original Currency",IF(Resultados!$C$9="Ajustado pela Inflação (IPCA)","Inflation adjusted",IF(Resultados!$C$9="Dólares US$","USD",IF(Resultados!$C$9="Euros","EUR","")))))),"")</f>
        <v/>
      </c>
      <c r="AU157" s="55" t="str">
        <f>IFERROR(IF(OR(AU$13="",AU$13&gt;$C$4),"",_xll.ECONOMATICA($C$2,$B157,,AU$13,,,IF(Resultados!$C$9="Moeda Original","Original Currency",IF(Resultados!$C$9="Ajustado pela Inflação (IPCA)","Inflation adjusted",IF(Resultados!$C$9="Dólares US$","USD",IF(Resultados!$C$9="Euros","EUR","")))))),"")</f>
        <v/>
      </c>
      <c r="AV157" s="109" t="str">
        <f>IFERROR(IF(OR(AV$13="",AV$13&gt;$C$4),"",_xll.ECONOMATICA($C$2,$B157,,AV$13,,,IF(Resultados!$C$9="Moeda Original","Original Currency",IF(Resultados!$C$9="Ajustado pela Inflação (IPCA)","Inflation adjusted",IF(Resultados!$C$9="Dólares US$","USD",IF(Resultados!$C$9="Euros","EUR","")))))),"")</f>
        <v/>
      </c>
      <c r="AW157" s="114" t="str">
        <f>IFERROR(IF(OR(AW$13="",AW$13&gt;$C$4),"",_xll.ECONOMATICA($C$2,$B157,,AW$13,,,IF(Resultados!$C$9="Moeda Original","Original Currency",IF(Resultados!$C$9="Ajustado pela Inflação (IPCA)","Inflation adjusted",IF(Resultados!$C$9="Dólares US$","USD",IF(Resultados!$C$9="Euros","EUR","")))))),"")</f>
        <v/>
      </c>
      <c r="AX157" s="54" t="str">
        <f>IFERROR(IF(OR(AX$13="",AX$13&gt;$C$4),"",_xll.ECONOMATICA($C$2,$B157,,AX$13,,,IF(Resultados!$C$9="Moeda Original","Original Currency",IF(Resultados!$C$9="Ajustado pela Inflação (IPCA)","Inflation adjusted",IF(Resultados!$C$9="Dólares US$","USD",IF(Resultados!$C$9="Euros","EUR","")))))),"")</f>
        <v/>
      </c>
      <c r="AY157" s="55" t="str">
        <f>IFERROR(IF(OR(AY$13="",AY$13&gt;$C$4),"",_xll.ECONOMATICA($C$2,$B157,,AY$13,,,IF(Resultados!$C$9="Moeda Original","Original Currency",IF(Resultados!$C$9="Ajustado pela Inflação (IPCA)","Inflation adjusted",IF(Resultados!$C$9="Dólares US$","USD",IF(Resultados!$C$9="Euros","EUR","")))))),"")</f>
        <v/>
      </c>
      <c r="AZ157" s="55" t="str">
        <f>IFERROR(IF(OR(AZ$13="",AZ$13&gt;$C$4),"",_xll.ECONOMATICA($C$2,$B157,,AZ$13,,,IF(Resultados!$C$9="Moeda Original","Original Currency",IF(Resultados!$C$9="Ajustado pela Inflação (IPCA)","Inflation adjusted",IF(Resultados!$C$9="Dólares US$","USD",IF(Resultados!$C$9="Euros","EUR","")))))),"")</f>
        <v/>
      </c>
      <c r="BA157" s="109" t="str">
        <f>IFERROR(IF(OR(BA$13="",BA$13&gt;$C$4),"",_xll.ECONOMATICA($C$2,$B157,,BA$13,,,IF(Resultados!$C$9="Moeda Original","Original Currency",IF(Resultados!$C$9="Ajustado pela Inflação (IPCA)","Inflation adjusted",IF(Resultados!$C$9="Dólares US$","USD",IF(Resultados!$C$9="Euros","EUR","")))))),"")</f>
        <v/>
      </c>
      <c r="BB157" s="118" t="str">
        <f>IFERROR(IF(OR(BB$13="",BB$13&gt;$C$4),"",_xll.ECONOMATICA($C$2,$B157,,BB$13,,,IF(Resultados!$C$9="Moeda Original","Original Currency",IF(Resultados!$C$9="Ajustado pela Inflação (IPCA)","Inflation adjusted",IF(Resultados!$C$9="Dólares US$","USD",IF(Resultados!$C$9="Euros","EUR","")))))),"")</f>
        <v/>
      </c>
      <c r="BC157" s="71"/>
    </row>
    <row r="158" spans="2:55" ht="15.6" hidden="1" outlineLevel="1" x14ac:dyDescent="0.3">
      <c r="B158" s="59" t="s">
        <v>208</v>
      </c>
      <c r="C158" s="60" t="s">
        <v>213</v>
      </c>
      <c r="D158" s="61" t="str">
        <f>$C$7</f>
        <v>Milhares</v>
      </c>
      <c r="E158" s="62">
        <f>IFERROR(IF(OR(E$13="",E$13&gt;$C$4),"",_xll.ECONOMATICA($C$2,$B158,,E$13,,,IF(Resultados!$C$9="Moeda Original","Original Currency",IF(Resultados!$C$9="Ajustado pela Inflação (IPCA)","Inflation adjusted",IF(Resultados!$C$9="Dólares US$","USD",IF(Resultados!$C$9="Euros","EUR","")))))),"")</f>
        <v>911758000000</v>
      </c>
      <c r="F158" s="63">
        <f>IFERROR(IF(OR(F$13="",F$13&gt;$C$4),"",_xll.ECONOMATICA($C$2,$B158,,F$13,,,IF(Resultados!$C$9="Moeda Original","Original Currency",IF(Resultados!$C$9="Ajustado pela Inflação (IPCA)","Inflation adjusted",IF(Resultados!$C$9="Dólares US$","USD",IF(Resultados!$C$9="Euros","EUR","")))))),"")</f>
        <v>882520000000</v>
      </c>
      <c r="G158" s="63">
        <f>IFERROR(IF(OR(G$13="",G$13&gt;$C$4),"",_xll.ECONOMATICA($C$2,$B158,,G$13,,,IF(Resultados!$C$9="Moeda Original","Original Currency",IF(Resultados!$C$9="Ajustado pela Inflação (IPCA)","Inflation adjusted",IF(Resultados!$C$9="Dólares US$","USD",IF(Resultados!$C$9="Euros","EUR","")))))),"")</f>
        <v>858495000000</v>
      </c>
      <c r="H158" s="110">
        <f>IFERROR(IF(OR(H$13="",H$13&gt;$C$4),"",_xll.ECONOMATICA($C$2,$B158,,H$13,,,IF(Resultados!$C$9="Moeda Original","Original Currency",IF(Resultados!$C$9="Ajustado pela Inflação (IPCA)","Inflation adjusted",IF(Resultados!$C$9="Dólares US$","USD",IF(Resultados!$C$9="Euros","EUR","")))))),"")</f>
        <v>860628000000</v>
      </c>
      <c r="I158" s="115">
        <f>IFERROR(IF(OR(I$13="",I$13&gt;$C$4),"",_xll.ECONOMATICA($C$2,$B158,,I$13,,,IF(Resultados!$C$9="Moeda Original","Original Currency",IF(Resultados!$C$9="Ajustado pela Inflação (IPCA)","Inflation adjusted",IF(Resultados!$C$9="Dólares US$","USD",IF(Resultados!$C$9="Euros","EUR","")))))),"")</f>
        <v>860628000000</v>
      </c>
      <c r="J158" s="62">
        <f>IFERROR(IF(OR(J$13="",J$13&gt;$C$4),"",_xll.ECONOMATICA($C$2,$B158,,J$13,,,IF(Resultados!$C$9="Moeda Original","Original Currency",IF(Resultados!$C$9="Ajustado pela Inflação (IPCA)","Inflation adjusted",IF(Resultados!$C$9="Dólares US$","USD",IF(Resultados!$C$9="Euros","EUR","")))))),"")</f>
        <v>899610000000</v>
      </c>
      <c r="K158" s="63">
        <f>IFERROR(IF(OR(K$13="",K$13&gt;$C$4),"",_xll.ECONOMATICA($C$2,$B158,,K$13,,,IF(Resultados!$C$9="Moeda Original","Original Currency",IF(Resultados!$C$9="Ajustado pela Inflação (IPCA)","Inflation adjusted",IF(Resultados!$C$9="Dólares US$","USD",IF(Resultados!$C$9="Euros","EUR","")))))),"")</f>
        <v>888678000000</v>
      </c>
      <c r="L158" s="63">
        <f>IFERROR(IF(OR(L$13="",L$13&gt;$C$4),"",_xll.ECONOMATICA($C$2,$B158,,L$13,,,IF(Resultados!$C$9="Moeda Original","Original Currency",IF(Resultados!$C$9="Ajustado pela Inflação (IPCA)","Inflation adjusted",IF(Resultados!$C$9="Dólares US$","USD",IF(Resultados!$C$9="Euros","EUR","")))))),"")</f>
        <v>926064000000</v>
      </c>
      <c r="M158" s="110">
        <f>IFERROR(IF(OR(M$13="",M$13&gt;$C$4),"",_xll.ECONOMATICA($C$2,$B158,,M$13,,,IF(Resultados!$C$9="Moeda Original","Original Currency",IF(Resultados!$C$9="Ajustado pela Inflação (IPCA)","Inflation adjusted",IF(Resultados!$C$9="Dólares US$","USD",IF(Resultados!$C$9="Euros","EUR","")))))),"")</f>
        <v>942741000000</v>
      </c>
      <c r="N158" s="115">
        <f>IFERROR(IF(OR(N$13="",N$13&gt;$C$4),"",_xll.ECONOMATICA($C$2,$B158,,N$13,,,IF(Resultados!$C$9="Moeda Original","Original Currency",IF(Resultados!$C$9="Ajustado pela Inflação (IPCA)","Inflation adjusted",IF(Resultados!$C$9="Dólares US$","USD",IF(Resultados!$C$9="Euros","EUR","")))))),"")</f>
        <v>942741000000</v>
      </c>
      <c r="O158" s="62">
        <f>IFERROR(IF(OR(O$13="",O$13&gt;$C$4),"",_xll.ECONOMATICA($C$2,$B158,,O$13,,,IF(Resultados!$C$9="Moeda Original","Original Currency",IF(Resultados!$C$9="Ajustado pela Inflação (IPCA)","Inflation adjusted",IF(Resultados!$C$9="Dólares US$","USD",IF(Resultados!$C$9="Euros","EUR","")))))),"")</f>
        <v>975214000000</v>
      </c>
      <c r="P158" s="63">
        <f>IFERROR(IF(OR(P$13="",P$13&gt;$C$4),"",_xll.ECONOMATICA($C$2,$B158,,P$13,,,IF(Resultados!$C$9="Moeda Original","Original Currency",IF(Resultados!$C$9="Ajustado pela Inflação (IPCA)","Inflation adjusted",IF(Resultados!$C$9="Dólares US$","USD",IF(Resultados!$C$9="Euros","EUR","")))))),"")</f>
        <v>947719000000</v>
      </c>
      <c r="Q158" s="63" t="str">
        <f>IFERROR(IF(OR(Q$13="",Q$13&gt;$C$4),"",_xll.ECONOMATICA($C$2,$B158,,Q$13,,,IF(Resultados!$C$9="Moeda Original","Original Currency",IF(Resultados!$C$9="Ajustado pela Inflação (IPCA)","Inflation adjusted",IF(Resultados!$C$9="Dólares US$","USD",IF(Resultados!$C$9="Euros","EUR","")))))),"")</f>
        <v/>
      </c>
      <c r="R158" s="110" t="str">
        <f>IFERROR(IF(OR(R$13="",R$13&gt;$C$4),"",_xll.ECONOMATICA($C$2,$B158,,R$13,,,IF(Resultados!$C$9="Moeda Original","Original Currency",IF(Resultados!$C$9="Ajustado pela Inflação (IPCA)","Inflation adjusted",IF(Resultados!$C$9="Dólares US$","USD",IF(Resultados!$C$9="Euros","EUR","")))))),"")</f>
        <v/>
      </c>
      <c r="S158" s="115" t="str">
        <f>IFERROR(IF(OR(S$13="",S$13&gt;$C$4),"",_xll.ECONOMATICA($C$2,$B158,,S$13,,,IF(Resultados!$C$9="Moeda Original","Original Currency",IF(Resultados!$C$9="Ajustado pela Inflação (IPCA)","Inflation adjusted",IF(Resultados!$C$9="Dólares US$","USD",IF(Resultados!$C$9="Euros","EUR","")))))),"")</f>
        <v/>
      </c>
      <c r="T158" s="62" t="str">
        <f>IFERROR(IF(OR(T$13="",T$13&gt;$C$4),"",_xll.ECONOMATICA($C$2,$B158,,T$13,,,IF(Resultados!$C$9="Moeda Original","Original Currency",IF(Resultados!$C$9="Ajustado pela Inflação (IPCA)","Inflation adjusted",IF(Resultados!$C$9="Dólares US$","USD",IF(Resultados!$C$9="Euros","EUR","")))))),"")</f>
        <v/>
      </c>
      <c r="U158" s="63" t="str">
        <f>IFERROR(IF(OR(U$13="",U$13&gt;$C$4),"",_xll.ECONOMATICA($C$2,$B158,,U$13,,,IF(Resultados!$C$9="Moeda Original","Original Currency",IF(Resultados!$C$9="Ajustado pela Inflação (IPCA)","Inflation adjusted",IF(Resultados!$C$9="Dólares US$","USD",IF(Resultados!$C$9="Euros","EUR","")))))),"")</f>
        <v/>
      </c>
      <c r="V158" s="63" t="str">
        <f>IFERROR(IF(OR(V$13="",V$13&gt;$C$4),"",_xll.ECONOMATICA($C$2,$B158,,V$13,,,IF(Resultados!$C$9="Moeda Original","Original Currency",IF(Resultados!$C$9="Ajustado pela Inflação (IPCA)","Inflation adjusted",IF(Resultados!$C$9="Dólares US$","USD",IF(Resultados!$C$9="Euros","EUR","")))))),"")</f>
        <v/>
      </c>
      <c r="W158" s="110" t="str">
        <f>IFERROR(IF(OR(W$13="",W$13&gt;$C$4),"",_xll.ECONOMATICA($C$2,$B158,,W$13,,,IF(Resultados!$C$9="Moeda Original","Original Currency",IF(Resultados!$C$9="Ajustado pela Inflação (IPCA)","Inflation adjusted",IF(Resultados!$C$9="Dólares US$","USD",IF(Resultados!$C$9="Euros","EUR","")))))),"")</f>
        <v/>
      </c>
      <c r="X158" s="115" t="str">
        <f>IFERROR(IF(OR(X$13="",X$13&gt;$C$4),"",_xll.ECONOMATICA($C$2,$B158,,X$13,,,IF(Resultados!$C$9="Moeda Original","Original Currency",IF(Resultados!$C$9="Ajustado pela Inflação (IPCA)","Inflation adjusted",IF(Resultados!$C$9="Dólares US$","USD",IF(Resultados!$C$9="Euros","EUR","")))))),"")</f>
        <v/>
      </c>
      <c r="Y158" s="62" t="str">
        <f>IFERROR(IF(OR(Y$13="",Y$13&gt;$C$4),"",_xll.ECONOMATICA($C$2,$B158,,Y$13,,,IF(Resultados!$C$9="Moeda Original","Original Currency",IF(Resultados!$C$9="Ajustado pela Inflação (IPCA)","Inflation adjusted",IF(Resultados!$C$9="Dólares US$","USD",IF(Resultados!$C$9="Euros","EUR","")))))),"")</f>
        <v/>
      </c>
      <c r="Z158" s="63" t="str">
        <f>IFERROR(IF(OR(Z$13="",Z$13&gt;$C$4),"",_xll.ECONOMATICA($C$2,$B158,,Z$13,,,IF(Resultados!$C$9="Moeda Original","Original Currency",IF(Resultados!$C$9="Ajustado pela Inflação (IPCA)","Inflation adjusted",IF(Resultados!$C$9="Dólares US$","USD",IF(Resultados!$C$9="Euros","EUR","")))))),"")</f>
        <v/>
      </c>
      <c r="AA158" s="63" t="str">
        <f>IFERROR(IF(OR(AA$13="",AA$13&gt;$C$4),"",_xll.ECONOMATICA($C$2,$B158,,AA$13,,,IF(Resultados!$C$9="Moeda Original","Original Currency",IF(Resultados!$C$9="Ajustado pela Inflação (IPCA)","Inflation adjusted",IF(Resultados!$C$9="Dólares US$","USD",IF(Resultados!$C$9="Euros","EUR","")))))),"")</f>
        <v/>
      </c>
      <c r="AB158" s="110" t="str">
        <f>IFERROR(IF(OR(AB$13="",AB$13&gt;$C$4),"",_xll.ECONOMATICA($C$2,$B158,,AB$13,,,IF(Resultados!$C$9="Moeda Original","Original Currency",IF(Resultados!$C$9="Ajustado pela Inflação (IPCA)","Inflation adjusted",IF(Resultados!$C$9="Dólares US$","USD",IF(Resultados!$C$9="Euros","EUR","")))))),"")</f>
        <v/>
      </c>
      <c r="AC158" s="115" t="str">
        <f>IFERROR(IF(OR(AC$13="",AC$13&gt;$C$4),"",_xll.ECONOMATICA($C$2,$B158,,AC$13,,,IF(Resultados!$C$9="Moeda Original","Original Currency",IF(Resultados!$C$9="Ajustado pela Inflação (IPCA)","Inflation adjusted",IF(Resultados!$C$9="Dólares US$","USD",IF(Resultados!$C$9="Euros","EUR","")))))),"")</f>
        <v/>
      </c>
      <c r="AD158" s="62" t="str">
        <f>IFERROR(IF(OR(AD$13="",AD$13&gt;$C$4),"",_xll.ECONOMATICA($C$2,$B158,,AD$13,,,IF(Resultados!$C$9="Moeda Original","Original Currency",IF(Resultados!$C$9="Ajustado pela Inflação (IPCA)","Inflation adjusted",IF(Resultados!$C$9="Dólares US$","USD",IF(Resultados!$C$9="Euros","EUR","")))))),"")</f>
        <v/>
      </c>
      <c r="AE158" s="63" t="str">
        <f>IFERROR(IF(OR(AE$13="",AE$13&gt;$C$4),"",_xll.ECONOMATICA($C$2,$B158,,AE$13,,,IF(Resultados!$C$9="Moeda Original","Original Currency",IF(Resultados!$C$9="Ajustado pela Inflação (IPCA)","Inflation adjusted",IF(Resultados!$C$9="Dólares US$","USD",IF(Resultados!$C$9="Euros","EUR","")))))),"")</f>
        <v/>
      </c>
      <c r="AF158" s="63" t="str">
        <f>IFERROR(IF(OR(AF$13="",AF$13&gt;$C$4),"",_xll.ECONOMATICA($C$2,$B158,,AF$13,,,IF(Resultados!$C$9="Moeda Original","Original Currency",IF(Resultados!$C$9="Ajustado pela Inflação (IPCA)","Inflation adjusted",IF(Resultados!$C$9="Dólares US$","USD",IF(Resultados!$C$9="Euros","EUR","")))))),"")</f>
        <v/>
      </c>
      <c r="AG158" s="110" t="str">
        <f>IFERROR(IF(OR(AG$13="",AG$13&gt;$C$4),"",_xll.ECONOMATICA($C$2,$B158,,AG$13,,,IF(Resultados!$C$9="Moeda Original","Original Currency",IF(Resultados!$C$9="Ajustado pela Inflação (IPCA)","Inflation adjusted",IF(Resultados!$C$9="Dólares US$","USD",IF(Resultados!$C$9="Euros","EUR","")))))),"")</f>
        <v/>
      </c>
      <c r="AH158" s="115" t="str">
        <f>IFERROR(IF(OR(AH$13="",AH$13&gt;$C$4),"",_xll.ECONOMATICA($C$2,$B158,,AH$13,,,IF(Resultados!$C$9="Moeda Original","Original Currency",IF(Resultados!$C$9="Ajustado pela Inflação (IPCA)","Inflation adjusted",IF(Resultados!$C$9="Dólares US$","USD",IF(Resultados!$C$9="Euros","EUR","")))))),"")</f>
        <v/>
      </c>
      <c r="AI158" s="62" t="str">
        <f>IFERROR(IF(OR(AI$13="",AI$13&gt;$C$4),"",_xll.ECONOMATICA($C$2,$B158,,AI$13,,,IF(Resultados!$C$9="Moeda Original","Original Currency",IF(Resultados!$C$9="Ajustado pela Inflação (IPCA)","Inflation adjusted",IF(Resultados!$C$9="Dólares US$","USD",IF(Resultados!$C$9="Euros","EUR","")))))),"")</f>
        <v/>
      </c>
      <c r="AJ158" s="63" t="str">
        <f>IFERROR(IF(OR(AJ$13="",AJ$13&gt;$C$4),"",_xll.ECONOMATICA($C$2,$B158,,AJ$13,,,IF(Resultados!$C$9="Moeda Original","Original Currency",IF(Resultados!$C$9="Ajustado pela Inflação (IPCA)","Inflation adjusted",IF(Resultados!$C$9="Dólares US$","USD",IF(Resultados!$C$9="Euros","EUR","")))))),"")</f>
        <v/>
      </c>
      <c r="AK158" s="63" t="str">
        <f>IFERROR(IF(OR(AK$13="",AK$13&gt;$C$4),"",_xll.ECONOMATICA($C$2,$B158,,AK$13,,,IF(Resultados!$C$9="Moeda Original","Original Currency",IF(Resultados!$C$9="Ajustado pela Inflação (IPCA)","Inflation adjusted",IF(Resultados!$C$9="Dólares US$","USD",IF(Resultados!$C$9="Euros","EUR","")))))),"")</f>
        <v/>
      </c>
      <c r="AL158" s="110" t="str">
        <f>IFERROR(IF(OR(AL$13="",AL$13&gt;$C$4),"",_xll.ECONOMATICA($C$2,$B158,,AL$13,,,IF(Resultados!$C$9="Moeda Original","Original Currency",IF(Resultados!$C$9="Ajustado pela Inflação (IPCA)","Inflation adjusted",IF(Resultados!$C$9="Dólares US$","USD",IF(Resultados!$C$9="Euros","EUR","")))))),"")</f>
        <v/>
      </c>
      <c r="AM158" s="115" t="str">
        <f>IFERROR(IF(OR(AM$13="",AM$13&gt;$C$4),"",_xll.ECONOMATICA($C$2,$B158,,AM$13,,,IF(Resultados!$C$9="Moeda Original","Original Currency",IF(Resultados!$C$9="Ajustado pela Inflação (IPCA)","Inflation adjusted",IF(Resultados!$C$9="Dólares US$","USD",IF(Resultados!$C$9="Euros","EUR","")))))),"")</f>
        <v/>
      </c>
      <c r="AN158" s="62" t="str">
        <f>IFERROR(IF(OR(AN$13="",AN$13&gt;$C$4),"",_xll.ECONOMATICA($C$2,$B158,,AN$13,,,IF(Resultados!$C$9="Moeda Original","Original Currency",IF(Resultados!$C$9="Ajustado pela Inflação (IPCA)","Inflation adjusted",IF(Resultados!$C$9="Dólares US$","USD",IF(Resultados!$C$9="Euros","EUR","")))))),"")</f>
        <v/>
      </c>
      <c r="AO158" s="63" t="str">
        <f>IFERROR(IF(OR(AO$13="",AO$13&gt;$C$4),"",_xll.ECONOMATICA($C$2,$B158,,AO$13,,,IF(Resultados!$C$9="Moeda Original","Original Currency",IF(Resultados!$C$9="Ajustado pela Inflação (IPCA)","Inflation adjusted",IF(Resultados!$C$9="Dólares US$","USD",IF(Resultados!$C$9="Euros","EUR","")))))),"")</f>
        <v/>
      </c>
      <c r="AP158" s="63" t="str">
        <f>IFERROR(IF(OR(AP$13="",AP$13&gt;$C$4),"",_xll.ECONOMATICA($C$2,$B158,,AP$13,,,IF(Resultados!$C$9="Moeda Original","Original Currency",IF(Resultados!$C$9="Ajustado pela Inflação (IPCA)","Inflation adjusted",IF(Resultados!$C$9="Dólares US$","USD",IF(Resultados!$C$9="Euros","EUR","")))))),"")</f>
        <v/>
      </c>
      <c r="AQ158" s="110" t="str">
        <f>IFERROR(IF(OR(AQ$13="",AQ$13&gt;$C$4),"",_xll.ECONOMATICA($C$2,$B158,,AQ$13,,,IF(Resultados!$C$9="Moeda Original","Original Currency",IF(Resultados!$C$9="Ajustado pela Inflação (IPCA)","Inflation adjusted",IF(Resultados!$C$9="Dólares US$","USD",IF(Resultados!$C$9="Euros","EUR","")))))),"")</f>
        <v/>
      </c>
      <c r="AR158" s="115" t="str">
        <f>IFERROR(IF(OR(AR$13="",AR$13&gt;$C$4),"",_xll.ECONOMATICA($C$2,$B158,,AR$13,,,IF(Resultados!$C$9="Moeda Original","Original Currency",IF(Resultados!$C$9="Ajustado pela Inflação (IPCA)","Inflation adjusted",IF(Resultados!$C$9="Dólares US$","USD",IF(Resultados!$C$9="Euros","EUR","")))))),"")</f>
        <v/>
      </c>
      <c r="AS158" s="62" t="str">
        <f>IFERROR(IF(OR(AS$13="",AS$13&gt;$C$4),"",_xll.ECONOMATICA($C$2,$B158,,AS$13,,,IF(Resultados!$C$9="Moeda Original","Original Currency",IF(Resultados!$C$9="Ajustado pela Inflação (IPCA)","Inflation adjusted",IF(Resultados!$C$9="Dólares US$","USD",IF(Resultados!$C$9="Euros","EUR","")))))),"")</f>
        <v/>
      </c>
      <c r="AT158" s="63" t="str">
        <f>IFERROR(IF(OR(AT$13="",AT$13&gt;$C$4),"",_xll.ECONOMATICA($C$2,$B158,,AT$13,,,IF(Resultados!$C$9="Moeda Original","Original Currency",IF(Resultados!$C$9="Ajustado pela Inflação (IPCA)","Inflation adjusted",IF(Resultados!$C$9="Dólares US$","USD",IF(Resultados!$C$9="Euros","EUR","")))))),"")</f>
        <v/>
      </c>
      <c r="AU158" s="63" t="str">
        <f>IFERROR(IF(OR(AU$13="",AU$13&gt;$C$4),"",_xll.ECONOMATICA($C$2,$B158,,AU$13,,,IF(Resultados!$C$9="Moeda Original","Original Currency",IF(Resultados!$C$9="Ajustado pela Inflação (IPCA)","Inflation adjusted",IF(Resultados!$C$9="Dólares US$","USD",IF(Resultados!$C$9="Euros","EUR","")))))),"")</f>
        <v/>
      </c>
      <c r="AV158" s="110" t="str">
        <f>IFERROR(IF(OR(AV$13="",AV$13&gt;$C$4),"",_xll.ECONOMATICA($C$2,$B158,,AV$13,,,IF(Resultados!$C$9="Moeda Original","Original Currency",IF(Resultados!$C$9="Ajustado pela Inflação (IPCA)","Inflation adjusted",IF(Resultados!$C$9="Dólares US$","USD",IF(Resultados!$C$9="Euros","EUR","")))))),"")</f>
        <v/>
      </c>
      <c r="AW158" s="115" t="str">
        <f>IFERROR(IF(OR(AW$13="",AW$13&gt;$C$4),"",_xll.ECONOMATICA($C$2,$B158,,AW$13,,,IF(Resultados!$C$9="Moeda Original","Original Currency",IF(Resultados!$C$9="Ajustado pela Inflação (IPCA)","Inflation adjusted",IF(Resultados!$C$9="Dólares US$","USD",IF(Resultados!$C$9="Euros","EUR","")))))),"")</f>
        <v/>
      </c>
      <c r="AX158" s="62" t="str">
        <f>IFERROR(IF(OR(AX$13="",AX$13&gt;$C$4),"",_xll.ECONOMATICA($C$2,$B158,,AX$13,,,IF(Resultados!$C$9="Moeda Original","Original Currency",IF(Resultados!$C$9="Ajustado pela Inflação (IPCA)","Inflation adjusted",IF(Resultados!$C$9="Dólares US$","USD",IF(Resultados!$C$9="Euros","EUR","")))))),"")</f>
        <v/>
      </c>
      <c r="AY158" s="63" t="str">
        <f>IFERROR(IF(OR(AY$13="",AY$13&gt;$C$4),"",_xll.ECONOMATICA($C$2,$B158,,AY$13,,,IF(Resultados!$C$9="Moeda Original","Original Currency",IF(Resultados!$C$9="Ajustado pela Inflação (IPCA)","Inflation adjusted",IF(Resultados!$C$9="Dólares US$","USD",IF(Resultados!$C$9="Euros","EUR","")))))),"")</f>
        <v/>
      </c>
      <c r="AZ158" s="63" t="str">
        <f>IFERROR(IF(OR(AZ$13="",AZ$13&gt;$C$4),"",_xll.ECONOMATICA($C$2,$B158,,AZ$13,,,IF(Resultados!$C$9="Moeda Original","Original Currency",IF(Resultados!$C$9="Ajustado pela Inflação (IPCA)","Inflation adjusted",IF(Resultados!$C$9="Dólares US$","USD",IF(Resultados!$C$9="Euros","EUR","")))))),"")</f>
        <v/>
      </c>
      <c r="BA158" s="110" t="str">
        <f>IFERROR(IF(OR(BA$13="",BA$13&gt;$C$4),"",_xll.ECONOMATICA($C$2,$B158,,BA$13,,,IF(Resultados!$C$9="Moeda Original","Original Currency",IF(Resultados!$C$9="Ajustado pela Inflação (IPCA)","Inflation adjusted",IF(Resultados!$C$9="Dólares US$","USD",IF(Resultados!$C$9="Euros","EUR","")))))),"")</f>
        <v/>
      </c>
      <c r="BB158" s="119" t="str">
        <f>IFERROR(IF(OR(BB$13="",BB$13&gt;$C$4),"",_xll.ECONOMATICA($C$2,$B158,,BB$13,,,IF(Resultados!$C$9="Moeda Original","Original Currency",IF(Resultados!$C$9="Ajustado pela Inflação (IPCA)","Inflation adjusted",IF(Resultados!$C$9="Dólares US$","USD",IF(Resultados!$C$9="Euros","EUR","")))))),"")</f>
        <v/>
      </c>
      <c r="BC158" s="71"/>
    </row>
    <row r="159" spans="2:55" ht="15.6" hidden="1" outlineLevel="1" x14ac:dyDescent="0.3">
      <c r="B159" s="51" t="s">
        <v>204</v>
      </c>
      <c r="C159" s="52" t="s">
        <v>214</v>
      </c>
      <c r="D159" s="53" t="s">
        <v>176</v>
      </c>
      <c r="E159" s="77">
        <f>IFERROR(IF(OR(E$13="",E$13&gt;$C$4),"",_xll.ECONOMATICA($C$2,$B159,,E$13,,,IF(Resultados!$C$9="Moeda Original","Original Currency",IF(Resultados!$C$9="Ajustado pela Inflação (IPCA)","Inflation adjusted",IF(Resultados!$C$9="Dólares US$","USD",IF(Resultados!$C$9="Euros","EUR","")))),,,,,{"tc.pers=5"})),"")</f>
        <v>0.50755607628999999</v>
      </c>
      <c r="F159" s="78">
        <f>IFERROR(IF(OR(F$13="",F$13&gt;$C$4),"",_xll.ECONOMATICA($C$2,$B159,,F$13,,,IF(Resultados!$C$9="Moeda Original","Original Currency",IF(Resultados!$C$9="Ajustado pela Inflação (IPCA)","Inflation adjusted",IF(Resultados!$C$9="Dólares US$","USD",IF(Resultados!$C$9="Euros","EUR","")))),,,,,{"tc.pers=5"})),"")</f>
        <v>0.52592489973000001</v>
      </c>
      <c r="G159" s="78">
        <f>IFERROR(IF(OR(G$13="",G$13&gt;$C$4),"",_xll.ECONOMATICA($C$2,$B159,,G$13,,,IF(Resultados!$C$9="Moeda Original","Original Currency",IF(Resultados!$C$9="Ajustado pela Inflação (IPCA)","Inflation adjusted",IF(Resultados!$C$9="Dólares US$","USD",IF(Resultados!$C$9="Euros","EUR","")))),,,,,{"tc.pers=5"})),"")</f>
        <v>0.43950762814</v>
      </c>
      <c r="H159" s="125">
        <f>IFERROR(IF(OR(H$13="",H$13&gt;$C$4),"",_xll.ECONOMATICA($C$2,$B159,,H$13,,,IF(Resultados!$C$9="Moeda Original","Original Currency",IF(Resultados!$C$9="Ajustado pela Inflação (IPCA)","Inflation adjusted",IF(Resultados!$C$9="Dólares US$","USD",IF(Resultados!$C$9="Euros","EUR","")))),,,,,{"tc.pers=5"})),"")</f>
        <v>0.44710643384999998</v>
      </c>
      <c r="I159" s="143">
        <f>IFERROR(IF(OR(I$13="",I$13&gt;$C$4),"",_xll.ECONOMATICA($C$2,$B159,,I$13,,,IF(Resultados!$C$9="Moeda Original","Original Currency",IF(Resultados!$C$9="Ajustado pela Inflação (IPCA)","Inflation adjusted",IF(Resultados!$C$9="Dólares US$","USD",IF(Resultados!$C$9="Euros","EUR","")))),,,,,{"tc.pers=5"})),"")</f>
        <v>0.44710643384999998</v>
      </c>
      <c r="J159" s="77">
        <f>IFERROR(IF(OR(J$13="",J$13&gt;$C$4),"",_xll.ECONOMATICA($C$2,$B159,,J$13,,,IF(Resultados!$C$9="Moeda Original","Original Currency",IF(Resultados!$C$9="Ajustado pela Inflação (IPCA)","Inflation adjusted",IF(Resultados!$C$9="Dólares US$","USD",IF(Resultados!$C$9="Euros","EUR","")))),,,,,{"tc.pers=5"})),"")</f>
        <v>0.48010508160999998</v>
      </c>
      <c r="K159" s="78">
        <f>IFERROR(IF(OR(K$13="",K$13&gt;$C$4),"",_xll.ECONOMATICA($C$2,$B159,,K$13,,,IF(Resultados!$C$9="Moeda Original","Original Currency",IF(Resultados!$C$9="Ajustado pela Inflação (IPCA)","Inflation adjusted",IF(Resultados!$C$9="Dólares US$","USD",IF(Resultados!$C$9="Euros","EUR","")))),,,,,{"tc.pers=5"})),"")</f>
        <v>0.41989524052999999</v>
      </c>
      <c r="L159" s="78">
        <f>IFERROR(IF(OR(L$13="",L$13&gt;$C$4),"",_xll.ECONOMATICA($C$2,$B159,,L$13,,,IF(Resultados!$C$9="Moeda Original","Original Currency",IF(Resultados!$C$9="Ajustado pela Inflação (IPCA)","Inflation adjusted",IF(Resultados!$C$9="Dólares US$","USD",IF(Resultados!$C$9="Euros","EUR","")))),,,,,{"tc.pers=5"})),"")</f>
        <v>0.43660717923999998</v>
      </c>
      <c r="M159" s="125">
        <f>IFERROR(IF(OR(M$13="",M$13&gt;$C$4),"",_xll.ECONOMATICA($C$2,$B159,,M$13,,,IF(Resultados!$C$9="Moeda Original","Original Currency",IF(Resultados!$C$9="Ajustado pela Inflação (IPCA)","Inflation adjusted",IF(Resultados!$C$9="Dólares US$","USD",IF(Resultados!$C$9="Euros","EUR","")))),,,,,{"tc.pers=5"})),"")</f>
        <v>0.42901033284000001</v>
      </c>
      <c r="N159" s="143">
        <f>IFERROR(IF(OR(N$13="",N$13&gt;$C$4),"",_xll.ECONOMATICA($C$2,$B159,,N$13,,,IF(Resultados!$C$9="Moeda Original","Original Currency",IF(Resultados!$C$9="Ajustado pela Inflação (IPCA)","Inflation adjusted",IF(Resultados!$C$9="Dólares US$","USD",IF(Resultados!$C$9="Euros","EUR","")))),,,,,{"tc.pers=5"})),"")</f>
        <v>0.42901033284000001</v>
      </c>
      <c r="O159" s="77">
        <f>IFERROR(IF(OR(O$13="",O$13&gt;$C$4),"",_xll.ECONOMATICA($C$2,$B159,,O$13,,,IF(Resultados!$C$9="Moeda Original","Original Currency",IF(Resultados!$C$9="Ajustado pela Inflação (IPCA)","Inflation adjusted",IF(Resultados!$C$9="Dólares US$","USD",IF(Resultados!$C$9="Euros","EUR","")))),,,,,{"tc.pers=5"})),"")</f>
        <v>0.45000836666999999</v>
      </c>
      <c r="P159" s="78">
        <f>IFERROR(IF(OR(P$13="",P$13&gt;$C$4),"",_xll.ECONOMATICA($C$2,$B159,,P$13,,,IF(Resultados!$C$9="Moeda Original","Original Currency",IF(Resultados!$C$9="Ajustado pela Inflação (IPCA)","Inflation adjusted",IF(Resultados!$C$9="Dólares US$","USD",IF(Resultados!$C$9="Euros","EUR","")))),,,,,{"tc.pers=5"})),"")</f>
        <v>0.41386776200999997</v>
      </c>
      <c r="Q159" s="78" t="str">
        <f>IFERROR(IF(OR(Q$13="",Q$13&gt;$C$4),"",_xll.ECONOMATICA($C$2,$B159,,Q$13,,,IF(Resultados!$C$9="Moeda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59" s="125" t="str">
        <f>IFERROR(IF(OR(R$13="",R$13&gt;$C$4),"",_xll.ECONOMATICA($C$2,$B159,,R$13,,,IF(Resultados!$C$9="Moeda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59" s="143" t="str">
        <f>IFERROR(IF(OR(S$13="",S$13&gt;$C$4),"",_xll.ECONOMATICA($C$2,$B159,,S$13,,,IF(Resultados!$C$9="Moeda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59" s="77" t="str">
        <f>IFERROR(IF(OR(T$13="",T$13&gt;$C$4),"",_xll.ECONOMATICA($C$2,$B159,,T$13,,,IF(Resultados!$C$9="Moeda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59" s="78" t="str">
        <f>IFERROR(IF(OR(U$13="",U$13&gt;$C$4),"",_xll.ECONOMATICA($C$2,$B159,,U$13,,,IF(Resultados!$C$9="Moeda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59" s="78" t="str">
        <f>IFERROR(IF(OR(V$13="",V$13&gt;$C$4),"",_xll.ECONOMATICA($C$2,$B159,,V$13,,,IF(Resultados!$C$9="Moeda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59" s="125" t="str">
        <f>IFERROR(IF(OR(W$13="",W$13&gt;$C$4),"",_xll.ECONOMATICA($C$2,$B159,,W$13,,,IF(Resultados!$C$9="Moeda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59" s="143" t="str">
        <f>IFERROR(IF(OR(X$13="",X$13&gt;$C$4),"",_xll.ECONOMATICA($C$2,$B159,,X$13,,,IF(Resultados!$C$9="Moeda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59" s="77" t="str">
        <f>IFERROR(IF(OR(Y$13="",Y$13&gt;$C$4),"",_xll.ECONOMATICA($C$2,$B159,,Y$13,,,IF(Resultados!$C$9="Moeda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59" s="78" t="str">
        <f>IFERROR(IF(OR(Z$13="",Z$13&gt;$C$4),"",_xll.ECONOMATICA($C$2,$B159,,Z$13,,,IF(Resultados!$C$9="Moeda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59" s="78" t="str">
        <f>IFERROR(IF(OR(AA$13="",AA$13&gt;$C$4),"",_xll.ECONOMATICA($C$2,$B159,,AA$13,,,IF(Resultados!$C$9="Moeda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59" s="125" t="str">
        <f>IFERROR(IF(OR(AB$13="",AB$13&gt;$C$4),"",_xll.ECONOMATICA($C$2,$B159,,AB$13,,,IF(Resultados!$C$9="Moeda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59" s="143" t="str">
        <f>IFERROR(IF(OR(AC$13="",AC$13&gt;$C$4),"",_xll.ECONOMATICA($C$2,$B159,,AC$13,,,IF(Resultados!$C$9="Moeda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59" s="77" t="str">
        <f>IFERROR(IF(OR(AD$13="",AD$13&gt;$C$4),"",_xll.ECONOMATICA($C$2,$B159,,AD$13,,,IF(Resultados!$C$9="Moeda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59" s="78" t="str">
        <f>IFERROR(IF(OR(AE$13="",AE$13&gt;$C$4),"",_xll.ECONOMATICA($C$2,$B159,,AE$13,,,IF(Resultados!$C$9="Moeda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59" s="78" t="str">
        <f>IFERROR(IF(OR(AF$13="",AF$13&gt;$C$4),"",_xll.ECONOMATICA($C$2,$B159,,AF$13,,,IF(Resultados!$C$9="Moeda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59" s="125" t="str">
        <f>IFERROR(IF(OR(AG$13="",AG$13&gt;$C$4),"",_xll.ECONOMATICA($C$2,$B159,,AG$13,,,IF(Resultados!$C$9="Moeda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59" s="143" t="str">
        <f>IFERROR(IF(OR(AH$13="",AH$13&gt;$C$4),"",_xll.ECONOMATICA($C$2,$B159,,AH$13,,,IF(Resultados!$C$9="Moeda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59" s="77" t="str">
        <f>IFERROR(IF(OR(AI$13="",AI$13&gt;$C$4),"",_xll.ECONOMATICA($C$2,$B159,,AI$13,,,IF(Resultados!$C$9="Moeda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59" s="78" t="str">
        <f>IFERROR(IF(OR(AJ$13="",AJ$13&gt;$C$4),"",_xll.ECONOMATICA($C$2,$B159,,AJ$13,,,IF(Resultados!$C$9="Moeda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59" s="78" t="str">
        <f>IFERROR(IF(OR(AK$13="",AK$13&gt;$C$4),"",_xll.ECONOMATICA($C$2,$B159,,AK$13,,,IF(Resultados!$C$9="Moeda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59" s="125" t="str">
        <f>IFERROR(IF(OR(AL$13="",AL$13&gt;$C$4),"",_xll.ECONOMATICA($C$2,$B159,,AL$13,,,IF(Resultados!$C$9="Moeda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59" s="143" t="str">
        <f>IFERROR(IF(OR(AM$13="",AM$13&gt;$C$4),"",_xll.ECONOMATICA($C$2,$B159,,AM$13,,,IF(Resultados!$C$9="Moeda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59" s="77" t="str">
        <f>IFERROR(IF(OR(AN$13="",AN$13&gt;$C$4),"",_xll.ECONOMATICA($C$2,$B159,,AN$13,,,IF(Resultados!$C$9="Moeda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59" s="78" t="str">
        <f>IFERROR(IF(OR(AO$13="",AO$13&gt;$C$4),"",_xll.ECONOMATICA($C$2,$B159,,AO$13,,,IF(Resultados!$C$9="Moeda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59" s="78" t="str">
        <f>IFERROR(IF(OR(AP$13="",AP$13&gt;$C$4),"",_xll.ECONOMATICA($C$2,$B159,,AP$13,,,IF(Resultados!$C$9="Moeda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59" s="125" t="str">
        <f>IFERROR(IF(OR(AQ$13="",AQ$13&gt;$C$4),"",_xll.ECONOMATICA($C$2,$B159,,AQ$13,,,IF(Resultados!$C$9="Moeda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59" s="143" t="str">
        <f>IFERROR(IF(OR(AR$13="",AR$13&gt;$C$4),"",_xll.ECONOMATICA($C$2,$B159,,AR$13,,,IF(Resultados!$C$9="Moeda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59" s="77" t="str">
        <f>IFERROR(IF(OR(AS$13="",AS$13&gt;$C$4),"",_xll.ECONOMATICA($C$2,$B159,,AS$13,,,IF(Resultados!$C$9="Moeda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59" s="78" t="str">
        <f>IFERROR(IF(OR(AT$13="",AT$13&gt;$C$4),"",_xll.ECONOMATICA($C$2,$B159,,AT$13,,,IF(Resultados!$C$9="Moeda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59" s="78" t="str">
        <f>IFERROR(IF(OR(AU$13="",AU$13&gt;$C$4),"",_xll.ECONOMATICA($C$2,$B159,,AU$13,,,IF(Resultados!$C$9="Moeda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59" s="125" t="str">
        <f>IFERROR(IF(OR(AV$13="",AV$13&gt;$C$4),"",_xll.ECONOMATICA($C$2,$B159,,AV$13,,,IF(Resultados!$C$9="Moeda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59" s="143" t="str">
        <f>IFERROR(IF(OR(AW$13="",AW$13&gt;$C$4),"",_xll.ECONOMATICA($C$2,$B159,,AW$13,,,IF(Resultados!$C$9="Moeda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59" s="77" t="str">
        <f>IFERROR(IF(OR(AX$13="",AX$13&gt;$C$4),"",_xll.ECONOMATICA($C$2,$B159,,AX$13,,,IF(Resultados!$C$9="Moeda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59" s="78" t="str">
        <f>IFERROR(IF(OR(AY$13="",AY$13&gt;$C$4),"",_xll.ECONOMATICA($C$2,$B159,,AY$13,,,IF(Resultados!$C$9="Moeda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59" s="78" t="str">
        <f>IFERROR(IF(OR(AZ$13="",AZ$13&gt;$C$4),"",_xll.ECONOMATICA($C$2,$B159,,AZ$13,,,IF(Resultados!$C$9="Moeda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59" s="125" t="str">
        <f>IFERROR(IF(OR(BA$13="",BA$13&gt;$C$4),"",_xll.ECONOMATICA($C$2,$B159,,BA$13,,,IF(Resultados!$C$9="Moeda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59" s="158" t="str">
        <f>IFERROR(IF(OR(BB$13="",BB$13&gt;$C$4),"",_xll.ECONOMATICA($C$2,$B159,,BB$13,,,IF(Resultados!$C$9="Moeda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59" s="71"/>
    </row>
    <row r="160" spans="2:55" ht="15.6" hidden="1" outlineLevel="1" x14ac:dyDescent="0.3">
      <c r="B160" s="59" t="s">
        <v>205</v>
      </c>
      <c r="C160" s="60" t="s">
        <v>215</v>
      </c>
      <c r="D160" s="61" t="s">
        <v>176</v>
      </c>
      <c r="E160" s="83">
        <f>IFERROR(IF(OR(E$13="",E$13&gt;$C$4),"",_xll.ECONOMATICA($C$2,$B160,,E$13,,,IF(Resultados!$C$9="Moeda Original","Original Currency",IF(Resultados!$C$9="Ajustado pela Inflação (IPCA)","Inflation adjusted",IF(Resultados!$C$9="Dólares US$","USD",IF(Resultados!$C$9="Euros","EUR","")))),,,,,{"tc.pers=5"})),"")</f>
        <v>1.5320913517000001</v>
      </c>
      <c r="F160" s="84">
        <f>IFERROR(IF(OR(F$13="",F$13&gt;$C$4),"",_xll.ECONOMATICA($C$2,$B160,,F$13,,,IF(Resultados!$C$9="Moeda Original","Original Currency",IF(Resultados!$C$9="Ajustado pela Inflação (IPCA)","Inflation adjusted",IF(Resultados!$C$9="Dólares US$","USD",IF(Resultados!$C$9="Euros","EUR","")))),,,,,{"tc.pers=5"})),"")</f>
        <v>1.3133263611999999</v>
      </c>
      <c r="G160" s="84">
        <f>IFERROR(IF(OR(G$13="",G$13&gt;$C$4),"",_xll.ECONOMATICA($C$2,$B160,,G$13,,,IF(Resultados!$C$9="Moeda Original","Original Currency",IF(Resultados!$C$9="Ajustado pela Inflação (IPCA)","Inflation adjusted",IF(Resultados!$C$9="Dólares US$","USD",IF(Resultados!$C$9="Euros","EUR","")))),,,,,{"tc.pers=5"})),"")</f>
        <v>1.1731869491</v>
      </c>
      <c r="H160" s="124">
        <f>IFERROR(IF(OR(H$13="",H$13&gt;$C$4),"",_xll.ECONOMATICA($C$2,$B160,,H$13,,,IF(Resultados!$C$9="Moeda Original","Original Currency",IF(Resultados!$C$9="Ajustado pela Inflação (IPCA)","Inflation adjusted",IF(Resultados!$C$9="Dólares US$","USD",IF(Resultados!$C$9="Euros","EUR","")))),,,,,{"tc.pers=5"})),"")</f>
        <v>0.99585295392999995</v>
      </c>
      <c r="I160" s="142">
        <f>IFERROR(IF(OR(I$13="",I$13&gt;$C$4),"",_xll.ECONOMATICA($C$2,$B160,,I$13,,,IF(Resultados!$C$9="Moeda Original","Original Currency",IF(Resultados!$C$9="Ajustado pela Inflação (IPCA)","Inflation adjusted",IF(Resultados!$C$9="Dólares US$","USD",IF(Resultados!$C$9="Euros","EUR","")))),,,,,{"tc.pers=5"})),"")</f>
        <v>0.99585295392999995</v>
      </c>
      <c r="J160" s="83">
        <f>IFERROR(IF(OR(J$13="",J$13&gt;$C$4),"",_xll.ECONOMATICA($C$2,$B160,,J$13,,,IF(Resultados!$C$9="Moeda Original","Original Currency",IF(Resultados!$C$9="Ajustado pela Inflação (IPCA)","Inflation adjusted",IF(Resultados!$C$9="Dólares US$","USD",IF(Resultados!$C$9="Euros","EUR","")))),,,,,{"tc.pers=5"})),"")</f>
        <v>1.2237757882</v>
      </c>
      <c r="K160" s="84">
        <f>IFERROR(IF(OR(K$13="",K$13&gt;$C$4),"",_xll.ECONOMATICA($C$2,$B160,,K$13,,,IF(Resultados!$C$9="Moeda Original","Original Currency",IF(Resultados!$C$9="Ajustado pela Inflação (IPCA)","Inflation adjusted",IF(Resultados!$C$9="Dólares US$","USD",IF(Resultados!$C$9="Euros","EUR","")))),,,,,{"tc.pers=5"})),"")</f>
        <v>0.90248616416000005</v>
      </c>
      <c r="L160" s="84">
        <f>IFERROR(IF(OR(L$13="",L$13&gt;$C$4),"",_xll.ECONOMATICA($C$2,$B160,,L$13,,,IF(Resultados!$C$9="Moeda Original","Original Currency",IF(Resultados!$C$9="Ajustado pela Inflação (IPCA)","Inflation adjusted",IF(Resultados!$C$9="Dólares US$","USD",IF(Resultados!$C$9="Euros","EUR","")))),,,,,{"tc.pers=5"})),"")</f>
        <v>0.95303129306000001</v>
      </c>
      <c r="M160" s="124">
        <f>IFERROR(IF(OR(M$13="",M$13&gt;$C$4),"",_xll.ECONOMATICA($C$2,$B160,,M$13,,,IF(Resultados!$C$9="Moeda Original","Original Currency",IF(Resultados!$C$9="Ajustado pela Inflação (IPCA)","Inflation adjusted",IF(Resultados!$C$9="Dólares US$","USD",IF(Resultados!$C$9="Euros","EUR","")))),,,,,{"tc.pers=5"})),"")</f>
        <v>0.95821946219999998</v>
      </c>
      <c r="N160" s="142">
        <f>IFERROR(IF(OR(N$13="",N$13&gt;$C$4),"",_xll.ECONOMATICA($C$2,$B160,,N$13,,,IF(Resultados!$C$9="Moeda Original","Original Currency",IF(Resultados!$C$9="Ajustado pela Inflação (IPCA)","Inflation adjusted",IF(Resultados!$C$9="Dólares US$","USD",IF(Resultados!$C$9="Euros","EUR","")))),,,,,{"tc.pers=5"})),"")</f>
        <v>0.95821946219999998</v>
      </c>
      <c r="O160" s="83">
        <f>IFERROR(IF(OR(O$13="",O$13&gt;$C$4),"",_xll.ECONOMATICA($C$2,$B160,,O$13,,,IF(Resultados!$C$9="Moeda Original","Original Currency",IF(Resultados!$C$9="Ajustado pela Inflação (IPCA)","Inflation adjusted",IF(Resultados!$C$9="Dólares US$","USD",IF(Resultados!$C$9="Euros","EUR","")))),,,,,{"tc.pers=5"})),"")</f>
        <v>1.0785567599999999</v>
      </c>
      <c r="P160" s="84">
        <f>IFERROR(IF(OR(P$13="",P$13&gt;$C$4),"",_xll.ECONOMATICA($C$2,$B160,,P$13,,,IF(Resultados!$C$9="Moeda Original","Original Currency",IF(Resultados!$C$9="Ajustado pela Inflação (IPCA)","Inflation adjusted",IF(Resultados!$C$9="Dólares US$","USD",IF(Resultados!$C$9="Euros","EUR","")))),,,,,{"tc.pers=5"})),"")</f>
        <v>0.89514080867000001</v>
      </c>
      <c r="Q160" s="84" t="str">
        <f>IFERROR(IF(OR(Q$13="",Q$13&gt;$C$4),"",_xll.ECONOMATICA($C$2,$B160,,Q$13,,,IF(Resultados!$C$9="Moeda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60" s="124" t="str">
        <f>IFERROR(IF(OR(R$13="",R$13&gt;$C$4),"",_xll.ECONOMATICA($C$2,$B160,,R$13,,,IF(Resultados!$C$9="Moeda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60" s="142" t="str">
        <f>IFERROR(IF(OR(S$13="",S$13&gt;$C$4),"",_xll.ECONOMATICA($C$2,$B160,,S$13,,,IF(Resultados!$C$9="Moeda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60" s="83" t="str">
        <f>IFERROR(IF(OR(T$13="",T$13&gt;$C$4),"",_xll.ECONOMATICA($C$2,$B160,,T$13,,,IF(Resultados!$C$9="Moeda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60" s="84" t="str">
        <f>IFERROR(IF(OR(U$13="",U$13&gt;$C$4),"",_xll.ECONOMATICA($C$2,$B160,,U$13,,,IF(Resultados!$C$9="Moeda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60" s="84" t="str">
        <f>IFERROR(IF(OR(V$13="",V$13&gt;$C$4),"",_xll.ECONOMATICA($C$2,$B160,,V$13,,,IF(Resultados!$C$9="Moeda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60" s="124" t="str">
        <f>IFERROR(IF(OR(W$13="",W$13&gt;$C$4),"",_xll.ECONOMATICA($C$2,$B160,,W$13,,,IF(Resultados!$C$9="Moeda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60" s="142" t="str">
        <f>IFERROR(IF(OR(X$13="",X$13&gt;$C$4),"",_xll.ECONOMATICA($C$2,$B160,,X$13,,,IF(Resultados!$C$9="Moeda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60" s="83" t="str">
        <f>IFERROR(IF(OR(Y$13="",Y$13&gt;$C$4),"",_xll.ECONOMATICA($C$2,$B160,,Y$13,,,IF(Resultados!$C$9="Moeda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60" s="84" t="str">
        <f>IFERROR(IF(OR(Z$13="",Z$13&gt;$C$4),"",_xll.ECONOMATICA($C$2,$B160,,Z$13,,,IF(Resultados!$C$9="Moeda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60" s="84" t="str">
        <f>IFERROR(IF(OR(AA$13="",AA$13&gt;$C$4),"",_xll.ECONOMATICA($C$2,$B160,,AA$13,,,IF(Resultados!$C$9="Moeda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60" s="124" t="str">
        <f>IFERROR(IF(OR(AB$13="",AB$13&gt;$C$4),"",_xll.ECONOMATICA($C$2,$B160,,AB$13,,,IF(Resultados!$C$9="Moeda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60" s="142" t="str">
        <f>IFERROR(IF(OR(AC$13="",AC$13&gt;$C$4),"",_xll.ECONOMATICA($C$2,$B160,,AC$13,,,IF(Resultados!$C$9="Moeda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60" s="83" t="str">
        <f>IFERROR(IF(OR(AD$13="",AD$13&gt;$C$4),"",_xll.ECONOMATICA($C$2,$B160,,AD$13,,,IF(Resultados!$C$9="Moeda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60" s="84" t="str">
        <f>IFERROR(IF(OR(AE$13="",AE$13&gt;$C$4),"",_xll.ECONOMATICA($C$2,$B160,,AE$13,,,IF(Resultados!$C$9="Moeda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60" s="84" t="str">
        <f>IFERROR(IF(OR(AF$13="",AF$13&gt;$C$4),"",_xll.ECONOMATICA($C$2,$B160,,AF$13,,,IF(Resultados!$C$9="Moeda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60" s="124" t="str">
        <f>IFERROR(IF(OR(AG$13="",AG$13&gt;$C$4),"",_xll.ECONOMATICA($C$2,$B160,,AG$13,,,IF(Resultados!$C$9="Moeda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60" s="142" t="str">
        <f>IFERROR(IF(OR(AH$13="",AH$13&gt;$C$4),"",_xll.ECONOMATICA($C$2,$B160,,AH$13,,,IF(Resultados!$C$9="Moeda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60" s="83" t="str">
        <f>IFERROR(IF(OR(AI$13="",AI$13&gt;$C$4),"",_xll.ECONOMATICA($C$2,$B160,,AI$13,,,IF(Resultados!$C$9="Moeda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60" s="84" t="str">
        <f>IFERROR(IF(OR(AJ$13="",AJ$13&gt;$C$4),"",_xll.ECONOMATICA($C$2,$B160,,AJ$13,,,IF(Resultados!$C$9="Moeda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60" s="84" t="str">
        <f>IFERROR(IF(OR(AK$13="",AK$13&gt;$C$4),"",_xll.ECONOMATICA($C$2,$B160,,AK$13,,,IF(Resultados!$C$9="Moeda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60" s="124" t="str">
        <f>IFERROR(IF(OR(AL$13="",AL$13&gt;$C$4),"",_xll.ECONOMATICA($C$2,$B160,,AL$13,,,IF(Resultados!$C$9="Moeda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60" s="142" t="str">
        <f>IFERROR(IF(OR(AM$13="",AM$13&gt;$C$4),"",_xll.ECONOMATICA($C$2,$B160,,AM$13,,,IF(Resultados!$C$9="Moeda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60" s="83" t="str">
        <f>IFERROR(IF(OR(AN$13="",AN$13&gt;$C$4),"",_xll.ECONOMATICA($C$2,$B160,,AN$13,,,IF(Resultados!$C$9="Moeda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60" s="84" t="str">
        <f>IFERROR(IF(OR(AO$13="",AO$13&gt;$C$4),"",_xll.ECONOMATICA($C$2,$B160,,AO$13,,,IF(Resultados!$C$9="Moeda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60" s="84" t="str">
        <f>IFERROR(IF(OR(AP$13="",AP$13&gt;$C$4),"",_xll.ECONOMATICA($C$2,$B160,,AP$13,,,IF(Resultados!$C$9="Moeda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60" s="124" t="str">
        <f>IFERROR(IF(OR(AQ$13="",AQ$13&gt;$C$4),"",_xll.ECONOMATICA($C$2,$B160,,AQ$13,,,IF(Resultados!$C$9="Moeda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60" s="142" t="str">
        <f>IFERROR(IF(OR(AR$13="",AR$13&gt;$C$4),"",_xll.ECONOMATICA($C$2,$B160,,AR$13,,,IF(Resultados!$C$9="Moeda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60" s="83" t="str">
        <f>IFERROR(IF(OR(AS$13="",AS$13&gt;$C$4),"",_xll.ECONOMATICA($C$2,$B160,,AS$13,,,IF(Resultados!$C$9="Moeda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60" s="84" t="str">
        <f>IFERROR(IF(OR(AT$13="",AT$13&gt;$C$4),"",_xll.ECONOMATICA($C$2,$B160,,AT$13,,,IF(Resultados!$C$9="Moeda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60" s="84" t="str">
        <f>IFERROR(IF(OR(AU$13="",AU$13&gt;$C$4),"",_xll.ECONOMATICA($C$2,$B160,,AU$13,,,IF(Resultados!$C$9="Moeda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60" s="124" t="str">
        <f>IFERROR(IF(OR(AV$13="",AV$13&gt;$C$4),"",_xll.ECONOMATICA($C$2,$B160,,AV$13,,,IF(Resultados!$C$9="Moeda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60" s="142" t="str">
        <f>IFERROR(IF(OR(AW$13="",AW$13&gt;$C$4),"",_xll.ECONOMATICA($C$2,$B160,,AW$13,,,IF(Resultados!$C$9="Moeda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60" s="83" t="str">
        <f>IFERROR(IF(OR(AX$13="",AX$13&gt;$C$4),"",_xll.ECONOMATICA($C$2,$B160,,AX$13,,,IF(Resultados!$C$9="Moeda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60" s="84" t="str">
        <f>IFERROR(IF(OR(AY$13="",AY$13&gt;$C$4),"",_xll.ECONOMATICA($C$2,$B160,,AY$13,,,IF(Resultados!$C$9="Moeda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60" s="84" t="str">
        <f>IFERROR(IF(OR(AZ$13="",AZ$13&gt;$C$4),"",_xll.ECONOMATICA($C$2,$B160,,AZ$13,,,IF(Resultados!$C$9="Moeda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60" s="124" t="str">
        <f>IFERROR(IF(OR(BA$13="",BA$13&gt;$C$4),"",_xll.ECONOMATICA($C$2,$B160,,BA$13,,,IF(Resultados!$C$9="Moeda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60" s="157" t="str">
        <f>IFERROR(IF(OR(BB$13="",BB$13&gt;$C$4),"",_xll.ECONOMATICA($C$2,$B160,,BB$13,,,IF(Resultados!$C$9="Moeda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60" s="71"/>
    </row>
    <row r="161" spans="2:55" ht="15.6" hidden="1" outlineLevel="1" x14ac:dyDescent="0.3">
      <c r="B161" s="51" t="s">
        <v>206</v>
      </c>
      <c r="C161" s="52" t="s">
        <v>216</v>
      </c>
      <c r="D161" s="53" t="s">
        <v>176</v>
      </c>
      <c r="E161" s="77">
        <f>IFERROR(IF(OR(E$13="",E$13&gt;$C$4),"",_xll.ECONOMATICA($C$2,$B161,,E$13,,,IF(Resultados!$C$9="Moeda Original","Original Currency",IF(Resultados!$C$9="Ajustado pela Inflação (IPCA)","Inflation adjusted",IF(Resultados!$C$9="Dólares US$","USD",IF(Resultados!$C$9="Euros","EUR","")))),,,,,{"tc.pers=5"})),"")</f>
        <v>1.160794643</v>
      </c>
      <c r="F161" s="78">
        <f>IFERROR(IF(OR(F$13="",F$13&gt;$C$4),"",_xll.ECONOMATICA($C$2,$B161,,F$13,,,IF(Resultados!$C$9="Moeda Original","Original Currency",IF(Resultados!$C$9="Ajustado pela Inflação (IPCA)","Inflation adjusted",IF(Resultados!$C$9="Dólares US$","USD",IF(Resultados!$C$9="Euros","EUR","")))),,,,,{"tc.pers=5"})),"")</f>
        <v>1.0222368935999999</v>
      </c>
      <c r="G161" s="78">
        <f>IFERROR(IF(OR(G$13="",G$13&gt;$C$4),"",_xll.ECONOMATICA($C$2,$B161,,G$13,,,IF(Resultados!$C$9="Moeda Original","Original Currency",IF(Resultados!$C$9="Ajustado pela Inflação (IPCA)","Inflation adjusted",IF(Resultados!$C$9="Dólares US$","USD",IF(Resultados!$C$9="Euros","EUR","")))),,,,,{"tc.pers=5"})),"")</f>
        <v>0.78421583570999998</v>
      </c>
      <c r="H161" s="125">
        <f>IFERROR(IF(OR(H$13="",H$13&gt;$C$4),"",_xll.ECONOMATICA($C$2,$B161,,H$13,,,IF(Resultados!$C$9="Moeda Original","Original Currency",IF(Resultados!$C$9="Ajustado pela Inflação (IPCA)","Inflation adjusted",IF(Resultados!$C$9="Dólares US$","USD",IF(Resultados!$C$9="Euros","EUR","")))),,,,,{"tc.pers=5"})),"")</f>
        <v>0.71610141023999996</v>
      </c>
      <c r="I161" s="143">
        <f>IFERROR(IF(OR(I$13="",I$13&gt;$C$4),"",_xll.ECONOMATICA($C$2,$B161,,I$13,,,IF(Resultados!$C$9="Moeda Original","Original Currency",IF(Resultados!$C$9="Ajustado pela Inflação (IPCA)","Inflation adjusted",IF(Resultados!$C$9="Dólares US$","USD",IF(Resultados!$C$9="Euros","EUR","")))),,,,,{"tc.pers=5"})),"")</f>
        <v>0.71610141023999996</v>
      </c>
      <c r="J161" s="77">
        <f>IFERROR(IF(OR(J$13="",J$13&gt;$C$4),"",_xll.ECONOMATICA($C$2,$B161,,J$13,,,IF(Resultados!$C$9="Moeda Original","Original Currency",IF(Resultados!$C$9="Ajustado pela Inflação (IPCA)","Inflation adjusted",IF(Resultados!$C$9="Dólares US$","USD",IF(Resultados!$C$9="Euros","EUR","")))),,,,,{"tc.pers=5"})),"")</f>
        <v>0.90861035422000003</v>
      </c>
      <c r="K161" s="78">
        <f>IFERROR(IF(OR(K$13="",K$13&gt;$C$4),"",_xll.ECONOMATICA($C$2,$B161,,K$13,,,IF(Resultados!$C$9="Moeda Original","Original Currency",IF(Resultados!$C$9="Ajustado pela Inflação (IPCA)","Inflation adjusted",IF(Resultados!$C$9="Dólares US$","USD",IF(Resultados!$C$9="Euros","EUR","")))),,,,,{"tc.pers=5"})),"")</f>
        <v>0.64363881028000003</v>
      </c>
      <c r="L161" s="78">
        <f>IFERROR(IF(OR(L$13="",L$13&gt;$C$4),"",_xll.ECONOMATICA($C$2,$B161,,L$13,,,IF(Resultados!$C$9="Moeda Original","Original Currency",IF(Resultados!$C$9="Ajustado pela Inflação (IPCA)","Inflation adjusted",IF(Resultados!$C$9="Dólares US$","USD",IF(Resultados!$C$9="Euros","EUR","")))),,,,,{"tc.pers=5"})),"")</f>
        <v>0.69742060282999996</v>
      </c>
      <c r="M161" s="125">
        <f>IFERROR(IF(OR(M$13="",M$13&gt;$C$4),"",_xll.ECONOMATICA($C$2,$B161,,M$13,,,IF(Resultados!$C$9="Moeda Original","Original Currency",IF(Resultados!$C$9="Ajustado pela Inflação (IPCA)","Inflation adjusted",IF(Resultados!$C$9="Dólares US$","USD",IF(Resultados!$C$9="Euros","EUR","")))),,,,,{"tc.pers=5"})),"")</f>
        <v>0.73138817042000004</v>
      </c>
      <c r="N161" s="143">
        <f>IFERROR(IF(OR(N$13="",N$13&gt;$C$4),"",_xll.ECONOMATICA($C$2,$B161,,N$13,,,IF(Resultados!$C$9="Moeda Original","Original Currency",IF(Resultados!$C$9="Ajustado pela Inflação (IPCA)","Inflation adjusted",IF(Resultados!$C$9="Dólares US$","USD",IF(Resultados!$C$9="Euros","EUR","")))),,,,,{"tc.pers=5"})),"")</f>
        <v>0.73138817042000004</v>
      </c>
      <c r="O161" s="77">
        <f>IFERROR(IF(OR(O$13="",O$13&gt;$C$4),"",_xll.ECONOMATICA($C$2,$B161,,O$13,,,IF(Resultados!$C$9="Moeda Original","Original Currency",IF(Resultados!$C$9="Ajustado pela Inflação (IPCA)","Inflation adjusted",IF(Resultados!$C$9="Dólares US$","USD",IF(Resultados!$C$9="Euros","EUR","")))),,,,,{"tc.pers=5"})),"")</f>
        <v>0.81308976059000004</v>
      </c>
      <c r="P161" s="78">
        <f>IFERROR(IF(OR(P$13="",P$13&gt;$C$4),"",_xll.ECONOMATICA($C$2,$B161,,P$13,,,IF(Resultados!$C$9="Moeda Original","Original Currency",IF(Resultados!$C$9="Ajustado pela Inflação (IPCA)","Inflation adjusted",IF(Resultados!$C$9="Dólares US$","USD",IF(Resultados!$C$9="Euros","EUR","")))),,,,,{"tc.pers=5"})),"")</f>
        <v>0.66591373923999997</v>
      </c>
      <c r="Q161" s="78" t="str">
        <f>IFERROR(IF(OR(Q$13="",Q$13&gt;$C$4),"",_xll.ECONOMATICA($C$2,$B161,,Q$13,,,IF(Resultados!$C$9="Moeda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61" s="125" t="str">
        <f>IFERROR(IF(OR(R$13="",R$13&gt;$C$4),"",_xll.ECONOMATICA($C$2,$B161,,R$13,,,IF(Resultados!$C$9="Moeda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61" s="143" t="str">
        <f>IFERROR(IF(OR(S$13="",S$13&gt;$C$4),"",_xll.ECONOMATICA($C$2,$B161,,S$13,,,IF(Resultados!$C$9="Moeda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61" s="77" t="str">
        <f>IFERROR(IF(OR(T$13="",T$13&gt;$C$4),"",_xll.ECONOMATICA($C$2,$B161,,T$13,,,IF(Resultados!$C$9="Moeda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61" s="78" t="str">
        <f>IFERROR(IF(OR(U$13="",U$13&gt;$C$4),"",_xll.ECONOMATICA($C$2,$B161,,U$13,,,IF(Resultados!$C$9="Moeda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61" s="78" t="str">
        <f>IFERROR(IF(OR(V$13="",V$13&gt;$C$4),"",_xll.ECONOMATICA($C$2,$B161,,V$13,,,IF(Resultados!$C$9="Moeda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61" s="125" t="str">
        <f>IFERROR(IF(OR(W$13="",W$13&gt;$C$4),"",_xll.ECONOMATICA($C$2,$B161,,W$13,,,IF(Resultados!$C$9="Moeda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61" s="143" t="str">
        <f>IFERROR(IF(OR(X$13="",X$13&gt;$C$4),"",_xll.ECONOMATICA($C$2,$B161,,X$13,,,IF(Resultados!$C$9="Moeda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61" s="77" t="str">
        <f>IFERROR(IF(OR(Y$13="",Y$13&gt;$C$4),"",_xll.ECONOMATICA($C$2,$B161,,Y$13,,,IF(Resultados!$C$9="Moeda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61" s="78" t="str">
        <f>IFERROR(IF(OR(Z$13="",Z$13&gt;$C$4),"",_xll.ECONOMATICA($C$2,$B161,,Z$13,,,IF(Resultados!$C$9="Moeda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61" s="78" t="str">
        <f>IFERROR(IF(OR(AA$13="",AA$13&gt;$C$4),"",_xll.ECONOMATICA($C$2,$B161,,AA$13,,,IF(Resultados!$C$9="Moeda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61" s="125" t="str">
        <f>IFERROR(IF(OR(AB$13="",AB$13&gt;$C$4),"",_xll.ECONOMATICA($C$2,$B161,,AB$13,,,IF(Resultados!$C$9="Moeda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61" s="143" t="str">
        <f>IFERROR(IF(OR(AC$13="",AC$13&gt;$C$4),"",_xll.ECONOMATICA($C$2,$B161,,AC$13,,,IF(Resultados!$C$9="Moeda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61" s="77" t="str">
        <f>IFERROR(IF(OR(AD$13="",AD$13&gt;$C$4),"",_xll.ECONOMATICA($C$2,$B161,,AD$13,,,IF(Resultados!$C$9="Moeda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61" s="78" t="str">
        <f>IFERROR(IF(OR(AE$13="",AE$13&gt;$C$4),"",_xll.ECONOMATICA($C$2,$B161,,AE$13,,,IF(Resultados!$C$9="Moeda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61" s="78" t="str">
        <f>IFERROR(IF(OR(AF$13="",AF$13&gt;$C$4),"",_xll.ECONOMATICA($C$2,$B161,,AF$13,,,IF(Resultados!$C$9="Moeda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61" s="125" t="str">
        <f>IFERROR(IF(OR(AG$13="",AG$13&gt;$C$4),"",_xll.ECONOMATICA($C$2,$B161,,AG$13,,,IF(Resultados!$C$9="Moeda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61" s="143" t="str">
        <f>IFERROR(IF(OR(AH$13="",AH$13&gt;$C$4),"",_xll.ECONOMATICA($C$2,$B161,,AH$13,,,IF(Resultados!$C$9="Moeda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61" s="77" t="str">
        <f>IFERROR(IF(OR(AI$13="",AI$13&gt;$C$4),"",_xll.ECONOMATICA($C$2,$B161,,AI$13,,,IF(Resultados!$C$9="Moeda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61" s="78" t="str">
        <f>IFERROR(IF(OR(AJ$13="",AJ$13&gt;$C$4),"",_xll.ECONOMATICA($C$2,$B161,,AJ$13,,,IF(Resultados!$C$9="Moeda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61" s="78" t="str">
        <f>IFERROR(IF(OR(AK$13="",AK$13&gt;$C$4),"",_xll.ECONOMATICA($C$2,$B161,,AK$13,,,IF(Resultados!$C$9="Moeda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61" s="125" t="str">
        <f>IFERROR(IF(OR(AL$13="",AL$13&gt;$C$4),"",_xll.ECONOMATICA($C$2,$B161,,AL$13,,,IF(Resultados!$C$9="Moeda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61" s="143" t="str">
        <f>IFERROR(IF(OR(AM$13="",AM$13&gt;$C$4),"",_xll.ECONOMATICA($C$2,$B161,,AM$13,,,IF(Resultados!$C$9="Moeda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61" s="77" t="str">
        <f>IFERROR(IF(OR(AN$13="",AN$13&gt;$C$4),"",_xll.ECONOMATICA($C$2,$B161,,AN$13,,,IF(Resultados!$C$9="Moeda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61" s="78" t="str">
        <f>IFERROR(IF(OR(AO$13="",AO$13&gt;$C$4),"",_xll.ECONOMATICA($C$2,$B161,,AO$13,,,IF(Resultados!$C$9="Moeda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61" s="78" t="str">
        <f>IFERROR(IF(OR(AP$13="",AP$13&gt;$C$4),"",_xll.ECONOMATICA($C$2,$B161,,AP$13,,,IF(Resultados!$C$9="Moeda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61" s="125" t="str">
        <f>IFERROR(IF(OR(AQ$13="",AQ$13&gt;$C$4),"",_xll.ECONOMATICA($C$2,$B161,,AQ$13,,,IF(Resultados!$C$9="Moeda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61" s="143" t="str">
        <f>IFERROR(IF(OR(AR$13="",AR$13&gt;$C$4),"",_xll.ECONOMATICA($C$2,$B161,,AR$13,,,IF(Resultados!$C$9="Moeda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61" s="77" t="str">
        <f>IFERROR(IF(OR(AS$13="",AS$13&gt;$C$4),"",_xll.ECONOMATICA($C$2,$B161,,AS$13,,,IF(Resultados!$C$9="Moeda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61" s="78" t="str">
        <f>IFERROR(IF(OR(AT$13="",AT$13&gt;$C$4),"",_xll.ECONOMATICA($C$2,$B161,,AT$13,,,IF(Resultados!$C$9="Moeda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61" s="78" t="str">
        <f>IFERROR(IF(OR(AU$13="",AU$13&gt;$C$4),"",_xll.ECONOMATICA($C$2,$B161,,AU$13,,,IF(Resultados!$C$9="Moeda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61" s="125" t="str">
        <f>IFERROR(IF(OR(AV$13="",AV$13&gt;$C$4),"",_xll.ECONOMATICA($C$2,$B161,,AV$13,,,IF(Resultados!$C$9="Moeda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61" s="143" t="str">
        <f>IFERROR(IF(OR(AW$13="",AW$13&gt;$C$4),"",_xll.ECONOMATICA($C$2,$B161,,AW$13,,,IF(Resultados!$C$9="Moeda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61" s="77" t="str">
        <f>IFERROR(IF(OR(AX$13="",AX$13&gt;$C$4),"",_xll.ECONOMATICA($C$2,$B161,,AX$13,,,IF(Resultados!$C$9="Moeda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61" s="78" t="str">
        <f>IFERROR(IF(OR(AY$13="",AY$13&gt;$C$4),"",_xll.ECONOMATICA($C$2,$B161,,AY$13,,,IF(Resultados!$C$9="Moeda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61" s="78" t="str">
        <f>IFERROR(IF(OR(AZ$13="",AZ$13&gt;$C$4),"",_xll.ECONOMATICA($C$2,$B161,,AZ$13,,,IF(Resultados!$C$9="Moeda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61" s="125" t="str">
        <f>IFERROR(IF(OR(BA$13="",BA$13&gt;$C$4),"",_xll.ECONOMATICA($C$2,$B161,,BA$13,,,IF(Resultados!$C$9="Moeda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61" s="158" t="str">
        <f>IFERROR(IF(OR(BB$13="",BB$13&gt;$C$4),"",_xll.ECONOMATICA($C$2,$B161,,BB$13,,,IF(Resultados!$C$9="Moeda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61" s="71"/>
    </row>
    <row r="162" spans="2:55" ht="15.6" hidden="1" outlineLevel="1" x14ac:dyDescent="0.3">
      <c r="B162" s="59" t="s">
        <v>209</v>
      </c>
      <c r="C162" s="60" t="s">
        <v>217</v>
      </c>
      <c r="D162" s="61" t="s">
        <v>224</v>
      </c>
      <c r="E162" s="105">
        <f>IFERROR(IF(OR(E$13="",E$13&gt;$C$4),"",_xll.ECONOMATICA($C$2,$B162,,E$13,,,IF(Resultados!$C$9="Moeda Original","Original Currency",IF(Resultados!$C$9="Ajustado pela Inflação (IPCA)","Inflation adjusted",IF(Resultados!$C$9="Dólares US$","USD",IF(Resultados!$C$9="Euros","EUR","")))),,,,,{"tc.pers=5"})),"")</f>
        <v>65.070504673000002</v>
      </c>
      <c r="F162" s="106">
        <f>IFERROR(IF(OR(F$13="",F$13&gt;$C$4),"",_xll.ECONOMATICA($C$2,$B162,,F$13,,,IF(Resultados!$C$9="Moeda Original","Original Currency",IF(Resultados!$C$9="Ajustado pela Inflação (IPCA)","Inflation adjusted",IF(Resultados!$C$9="Dólares US$","USD",IF(Resultados!$C$9="Euros","EUR","")))),,,,,{"tc.pers=5"})),"")</f>
        <v>63.166213532</v>
      </c>
      <c r="G162" s="106">
        <f>IFERROR(IF(OR(G$13="",G$13&gt;$C$4),"",_xll.ECONOMATICA($C$2,$B162,,G$13,,,IF(Resultados!$C$9="Moeda Original","Original Currency",IF(Resultados!$C$9="Ajustado pela Inflação (IPCA)","Inflation adjusted",IF(Resultados!$C$9="Dólares US$","USD",IF(Resultados!$C$9="Euros","EUR","")))),,,,,{"tc.pers=5"})),"")</f>
        <v>63.329766356</v>
      </c>
      <c r="H162" s="138">
        <f>IFERROR(IF(OR(H$13="",H$13&gt;$C$4),"",_xll.ECONOMATICA($C$2,$B162,,H$13,,,IF(Resultados!$C$9="Moeda Original","Original Currency",IF(Resultados!$C$9="Ajustado pela Inflação (IPCA)","Inflation adjusted",IF(Resultados!$C$9="Dólares US$","USD",IF(Resultados!$C$9="Euros","EUR","")))),,,,,{"tc.pers=5"})),"")</f>
        <v>53.684251650999997</v>
      </c>
      <c r="I162" s="152">
        <f>IFERROR(IF(OR(I$13="",I$13&gt;$C$4),"",_xll.ECONOMATICA($C$2,$B162,,I$13,,,IF(Resultados!$C$9="Moeda Original","Original Currency",IF(Resultados!$C$9="Ajustado pela Inflação (IPCA)","Inflation adjusted",IF(Resultados!$C$9="Dólares US$","USD",IF(Resultados!$C$9="Euros","EUR","")))),,,,,{"tc.pers=5"})),"")</f>
        <v>53.684251650999997</v>
      </c>
      <c r="J162" s="105">
        <f>IFERROR(IF(OR(J$13="",J$13&gt;$C$4),"",_xll.ECONOMATICA($C$2,$B162,,J$13,,,IF(Resultados!$C$9="Moeda Original","Original Currency",IF(Resultados!$C$9="Ajustado pela Inflação (IPCA)","Inflation adjusted",IF(Resultados!$C$9="Dólares US$","USD",IF(Resultados!$C$9="Euros","EUR","")))),,,,,{"tc.pers=5"})),"")</f>
        <v>55.408093434999998</v>
      </c>
      <c r="K162" s="106">
        <f>IFERROR(IF(OR(K$13="",K$13&gt;$C$4),"",_xll.ECONOMATICA($C$2,$B162,,K$13,,,IF(Resultados!$C$9="Moeda Original","Original Currency",IF(Resultados!$C$9="Ajustado pela Inflação (IPCA)","Inflation adjusted",IF(Resultados!$C$9="Dólares US$","USD",IF(Resultados!$C$9="Euros","EUR","")))),,,,,{"tc.pers=5"})),"")</f>
        <v>57.936448046000002</v>
      </c>
      <c r="L162" s="106">
        <f>IFERROR(IF(OR(L$13="",L$13&gt;$C$4),"",_xll.ECONOMATICA($C$2,$B162,,L$13,,,IF(Resultados!$C$9="Moeda Original","Original Currency",IF(Resultados!$C$9="Ajustado pela Inflação (IPCA)","Inflation adjusted",IF(Resultados!$C$9="Dólares US$","USD",IF(Resultados!$C$9="Euros","EUR","")))),,,,,{"tc.pers=5"})),"")</f>
        <v>59.124087590999999</v>
      </c>
      <c r="M162" s="138">
        <f>IFERROR(IF(OR(M$13="",M$13&gt;$C$4),"",_xll.ECONOMATICA($C$2,$B162,,M$13,,,IF(Resultados!$C$9="Moeda Original","Original Currency",IF(Resultados!$C$9="Ajustado pela Inflação (IPCA)","Inflation adjusted",IF(Resultados!$C$9="Dólares US$","USD",IF(Resultados!$C$9="Euros","EUR","")))),,,,,{"tc.pers=5"})),"")</f>
        <v>55.301101787999997</v>
      </c>
      <c r="N162" s="152">
        <f>IFERROR(IF(OR(N$13="",N$13&gt;$C$4),"",_xll.ECONOMATICA($C$2,$B162,,N$13,,,IF(Resultados!$C$9="Moeda Original","Original Currency",IF(Resultados!$C$9="Ajustado pela Inflação (IPCA)","Inflation adjusted",IF(Resultados!$C$9="Dólares US$","USD",IF(Resultados!$C$9="Euros","EUR","")))),,,,,{"tc.pers=5"})),"")</f>
        <v>55.301101787999997</v>
      </c>
      <c r="O162" s="105">
        <f>IFERROR(IF(OR(O$13="",O$13&gt;$C$4),"",_xll.ECONOMATICA($C$2,$B162,,O$13,,,IF(Resultados!$C$9="Moeda Original","Original Currency",IF(Resultados!$C$9="Ajustado pela Inflação (IPCA)","Inflation adjusted",IF(Resultados!$C$9="Dólares US$","USD",IF(Resultados!$C$9="Euros","EUR","")))),,,,,{"tc.pers=5"})),"")</f>
        <v>64.475797966000002</v>
      </c>
      <c r="P162" s="106">
        <f>IFERROR(IF(OR(P$13="",P$13&gt;$C$4),"",_xll.ECONOMATICA($C$2,$B162,,P$13,,,IF(Resultados!$C$9="Moeda Original","Original Currency",IF(Resultados!$C$9="Ajustado pela Inflação (IPCA)","Inflation adjusted",IF(Resultados!$C$9="Dólares US$","USD",IF(Resultados!$C$9="Euros","EUR","")))),,,,,{"tc.pers=5"})),"")</f>
        <v>62.109599005</v>
      </c>
      <c r="Q162" s="106" t="str">
        <f>IFERROR(IF(OR(Q$13="",Q$13&gt;$C$4),"",_xll.ECONOMATICA($C$2,$B162,,Q$13,,,IF(Resultados!$C$9="Moeda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62" s="138" t="str">
        <f>IFERROR(IF(OR(R$13="",R$13&gt;$C$4),"",_xll.ECONOMATICA($C$2,$B162,,R$13,,,IF(Resultados!$C$9="Moeda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62" s="152" t="str">
        <f>IFERROR(IF(OR(S$13="",S$13&gt;$C$4),"",_xll.ECONOMATICA($C$2,$B162,,S$13,,,IF(Resultados!$C$9="Moeda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62" s="105" t="str">
        <f>IFERROR(IF(OR(T$13="",T$13&gt;$C$4),"",_xll.ECONOMATICA($C$2,$B162,,T$13,,,IF(Resultados!$C$9="Moeda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62" s="106" t="str">
        <f>IFERROR(IF(OR(U$13="",U$13&gt;$C$4),"",_xll.ECONOMATICA($C$2,$B162,,U$13,,,IF(Resultados!$C$9="Moeda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62" s="106" t="str">
        <f>IFERROR(IF(OR(V$13="",V$13&gt;$C$4),"",_xll.ECONOMATICA($C$2,$B162,,V$13,,,IF(Resultados!$C$9="Moeda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62" s="138" t="str">
        <f>IFERROR(IF(OR(W$13="",W$13&gt;$C$4),"",_xll.ECONOMATICA($C$2,$B162,,W$13,,,IF(Resultados!$C$9="Moeda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62" s="152" t="str">
        <f>IFERROR(IF(OR(X$13="",X$13&gt;$C$4),"",_xll.ECONOMATICA($C$2,$B162,,X$13,,,IF(Resultados!$C$9="Moeda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62" s="105" t="str">
        <f>IFERROR(IF(OR(Y$13="",Y$13&gt;$C$4),"",_xll.ECONOMATICA($C$2,$B162,,Y$13,,,IF(Resultados!$C$9="Moeda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62" s="106" t="str">
        <f>IFERROR(IF(OR(Z$13="",Z$13&gt;$C$4),"",_xll.ECONOMATICA($C$2,$B162,,Z$13,,,IF(Resultados!$C$9="Moeda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62" s="106" t="str">
        <f>IFERROR(IF(OR(AA$13="",AA$13&gt;$C$4),"",_xll.ECONOMATICA($C$2,$B162,,AA$13,,,IF(Resultados!$C$9="Moeda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62" s="138" t="str">
        <f>IFERROR(IF(OR(AB$13="",AB$13&gt;$C$4),"",_xll.ECONOMATICA($C$2,$B162,,AB$13,,,IF(Resultados!$C$9="Moeda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62" s="152" t="str">
        <f>IFERROR(IF(OR(AC$13="",AC$13&gt;$C$4),"",_xll.ECONOMATICA($C$2,$B162,,AC$13,,,IF(Resultados!$C$9="Moeda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62" s="105" t="str">
        <f>IFERROR(IF(OR(AD$13="",AD$13&gt;$C$4),"",_xll.ECONOMATICA($C$2,$B162,,AD$13,,,IF(Resultados!$C$9="Moeda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62" s="106" t="str">
        <f>IFERROR(IF(OR(AE$13="",AE$13&gt;$C$4),"",_xll.ECONOMATICA($C$2,$B162,,AE$13,,,IF(Resultados!$C$9="Moeda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62" s="106" t="str">
        <f>IFERROR(IF(OR(AF$13="",AF$13&gt;$C$4),"",_xll.ECONOMATICA($C$2,$B162,,AF$13,,,IF(Resultados!$C$9="Moeda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62" s="138" t="str">
        <f>IFERROR(IF(OR(AG$13="",AG$13&gt;$C$4),"",_xll.ECONOMATICA($C$2,$B162,,AG$13,,,IF(Resultados!$C$9="Moeda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62" s="152" t="str">
        <f>IFERROR(IF(OR(AH$13="",AH$13&gt;$C$4),"",_xll.ECONOMATICA($C$2,$B162,,AH$13,,,IF(Resultados!$C$9="Moeda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62" s="105" t="str">
        <f>IFERROR(IF(OR(AI$13="",AI$13&gt;$C$4),"",_xll.ECONOMATICA($C$2,$B162,,AI$13,,,IF(Resultados!$C$9="Moeda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62" s="106" t="str">
        <f>IFERROR(IF(OR(AJ$13="",AJ$13&gt;$C$4),"",_xll.ECONOMATICA($C$2,$B162,,AJ$13,,,IF(Resultados!$C$9="Moeda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62" s="106" t="str">
        <f>IFERROR(IF(OR(AK$13="",AK$13&gt;$C$4),"",_xll.ECONOMATICA($C$2,$B162,,AK$13,,,IF(Resultados!$C$9="Moeda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62" s="138" t="str">
        <f>IFERROR(IF(OR(AL$13="",AL$13&gt;$C$4),"",_xll.ECONOMATICA($C$2,$B162,,AL$13,,,IF(Resultados!$C$9="Moeda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62" s="152" t="str">
        <f>IFERROR(IF(OR(AM$13="",AM$13&gt;$C$4),"",_xll.ECONOMATICA($C$2,$B162,,AM$13,,,IF(Resultados!$C$9="Moeda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62" s="105" t="str">
        <f>IFERROR(IF(OR(AN$13="",AN$13&gt;$C$4),"",_xll.ECONOMATICA($C$2,$B162,,AN$13,,,IF(Resultados!$C$9="Moeda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62" s="106" t="str">
        <f>IFERROR(IF(OR(AO$13="",AO$13&gt;$C$4),"",_xll.ECONOMATICA($C$2,$B162,,AO$13,,,IF(Resultados!$C$9="Moeda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62" s="106" t="str">
        <f>IFERROR(IF(OR(AP$13="",AP$13&gt;$C$4),"",_xll.ECONOMATICA($C$2,$B162,,AP$13,,,IF(Resultados!$C$9="Moeda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62" s="138" t="str">
        <f>IFERROR(IF(OR(AQ$13="",AQ$13&gt;$C$4),"",_xll.ECONOMATICA($C$2,$B162,,AQ$13,,,IF(Resultados!$C$9="Moeda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62" s="152" t="str">
        <f>IFERROR(IF(OR(AR$13="",AR$13&gt;$C$4),"",_xll.ECONOMATICA($C$2,$B162,,AR$13,,,IF(Resultados!$C$9="Moeda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62" s="105" t="str">
        <f>IFERROR(IF(OR(AS$13="",AS$13&gt;$C$4),"",_xll.ECONOMATICA($C$2,$B162,,AS$13,,,IF(Resultados!$C$9="Moeda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62" s="106" t="str">
        <f>IFERROR(IF(OR(AT$13="",AT$13&gt;$C$4),"",_xll.ECONOMATICA($C$2,$B162,,AT$13,,,IF(Resultados!$C$9="Moeda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62" s="106" t="str">
        <f>IFERROR(IF(OR(AU$13="",AU$13&gt;$C$4),"",_xll.ECONOMATICA($C$2,$B162,,AU$13,,,IF(Resultados!$C$9="Moeda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62" s="138" t="str">
        <f>IFERROR(IF(OR(AV$13="",AV$13&gt;$C$4),"",_xll.ECONOMATICA($C$2,$B162,,AV$13,,,IF(Resultados!$C$9="Moeda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62" s="152" t="str">
        <f>IFERROR(IF(OR(AW$13="",AW$13&gt;$C$4),"",_xll.ECONOMATICA($C$2,$B162,,AW$13,,,IF(Resultados!$C$9="Moeda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62" s="105" t="str">
        <f>IFERROR(IF(OR(AX$13="",AX$13&gt;$C$4),"",_xll.ECONOMATICA($C$2,$B162,,AX$13,,,IF(Resultados!$C$9="Moeda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62" s="106" t="str">
        <f>IFERROR(IF(OR(AY$13="",AY$13&gt;$C$4),"",_xll.ECONOMATICA($C$2,$B162,,AY$13,,,IF(Resultados!$C$9="Moeda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62" s="106" t="str">
        <f>IFERROR(IF(OR(AZ$13="",AZ$13&gt;$C$4),"",_xll.ECONOMATICA($C$2,$B162,,AZ$13,,,IF(Resultados!$C$9="Moeda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62" s="138" t="str">
        <f>IFERROR(IF(OR(BA$13="",BA$13&gt;$C$4),"",_xll.ECONOMATICA($C$2,$B162,,BA$13,,,IF(Resultados!$C$9="Moeda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62" s="167" t="str">
        <f>IFERROR(IF(OR(BB$13="",BB$13&gt;$C$4),"",_xll.ECONOMATICA($C$2,$B162,,BB$13,,,IF(Resultados!$C$9="Moeda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62" s="71"/>
    </row>
    <row r="163" spans="2:55" ht="15.6" hidden="1" outlineLevel="1" x14ac:dyDescent="0.3">
      <c r="B163" s="51" t="s">
        <v>210</v>
      </c>
      <c r="C163" s="52" t="s">
        <v>218</v>
      </c>
      <c r="D163" s="53" t="s">
        <v>224</v>
      </c>
      <c r="E163" s="103">
        <f>IFERROR(IF(OR(E$13="",E$13&gt;$C$4),"",_xll.ECONOMATICA($C$2,$B163,,E$13,,,IF(Resultados!$C$9="Moeda Original","Original Currency",IF(Resultados!$C$9="Ajustado pela Inflação (IPCA)","Inflation adjusted",IF(Resultados!$C$9="Dólares US$","USD",IF(Resultados!$C$9="Euros","EUR","")))),,,,,{"tc.pers=5"})),"")</f>
        <v>37.721271027999997</v>
      </c>
      <c r="F163" s="104">
        <f>IFERROR(IF(OR(F$13="",F$13&gt;$C$4),"",_xll.ECONOMATICA($C$2,$B163,,F$13,,,IF(Resultados!$C$9="Moeda Original","Original Currency",IF(Resultados!$C$9="Ajustado pela Inflação (IPCA)","Inflation adjusted",IF(Resultados!$C$9="Dólares US$","USD",IF(Resultados!$C$9="Euros","EUR","")))),,,,,{"tc.pers=5"})),"")</f>
        <v>36.708974883000003</v>
      </c>
      <c r="G163" s="104">
        <f>IFERROR(IF(OR(G$13="",G$13&gt;$C$4),"",_xll.ECONOMATICA($C$2,$B163,,G$13,,,IF(Resultados!$C$9="Moeda Original","Original Currency",IF(Resultados!$C$9="Ajustado pela Inflação (IPCA)","Inflation adjusted",IF(Resultados!$C$9="Dólares US$","USD",IF(Resultados!$C$9="Euros","EUR","")))),,,,,{"tc.pers=5"})),"")</f>
        <v>33.764686032</v>
      </c>
      <c r="H163" s="139">
        <f>IFERROR(IF(OR(H$13="",H$13&gt;$C$4),"",_xll.ECONOMATICA($C$2,$B163,,H$13,,,IF(Resultados!$C$9="Moeda Original","Original Currency",IF(Resultados!$C$9="Ajustado pela Inflação (IPCA)","Inflation adjusted",IF(Resultados!$C$9="Dólares US$","USD",IF(Resultados!$C$9="Euros","EUR","")))),,,,,{"tc.pers=5"})),"")</f>
        <v>33.411426116000001</v>
      </c>
      <c r="I163" s="153">
        <f>IFERROR(IF(OR(I$13="",I$13&gt;$C$4),"",_xll.ECONOMATICA($C$2,$B163,,I$13,,,IF(Resultados!$C$9="Moeda Original","Original Currency",IF(Resultados!$C$9="Ajustado pela Inflação (IPCA)","Inflation adjusted",IF(Resultados!$C$9="Dólares US$","USD",IF(Resultados!$C$9="Euros","EUR","")))),,,,,{"tc.pers=5"})),"")</f>
        <v>33.411426116000001</v>
      </c>
      <c r="J163" s="103">
        <f>IFERROR(IF(OR(J$13="",J$13&gt;$C$4),"",_xll.ECONOMATICA($C$2,$B163,,J$13,,,IF(Resultados!$C$9="Moeda Original","Original Currency",IF(Resultados!$C$9="Ajustado pela Inflação (IPCA)","Inflation adjusted",IF(Resultados!$C$9="Dólares US$","USD",IF(Resultados!$C$9="Euros","EUR","")))),,,,,{"tc.pers=5"})),"")</f>
        <v>35.096947853000003</v>
      </c>
      <c r="K163" s="104">
        <f>IFERROR(IF(OR(K$13="",K$13&gt;$C$4),"",_xll.ECONOMATICA($C$2,$B163,,K$13,,,IF(Resultados!$C$9="Moeda Original","Original Currency",IF(Resultados!$C$9="Ajustado pela Inflação (IPCA)","Inflation adjusted",IF(Resultados!$C$9="Dólares US$","USD",IF(Resultados!$C$9="Euros","EUR","")))),,,,,{"tc.pers=5"})),"")</f>
        <v>38.635125823999999</v>
      </c>
      <c r="L163" s="104">
        <f>IFERROR(IF(OR(L$13="",L$13&gt;$C$4),"",_xll.ECONOMATICA($C$2,$B163,,L$13,,,IF(Resultados!$C$9="Moeda Original","Original Currency",IF(Resultados!$C$9="Ajustado pela Inflação (IPCA)","Inflation adjusted",IF(Resultados!$C$9="Dólares US$","USD",IF(Resultados!$C$9="Euros","EUR","")))),,,,,{"tc.pers=5"})),"")</f>
        <v>34.991104534000002</v>
      </c>
      <c r="M163" s="139">
        <f>IFERROR(IF(OR(M$13="",M$13&gt;$C$4),"",_xll.ECONOMATICA($C$2,$B163,,M$13,,,IF(Resultados!$C$9="Moeda Original","Original Currency",IF(Resultados!$C$9="Ajustado pela Inflação (IPCA)","Inflation adjusted",IF(Resultados!$C$9="Dólares US$","USD",IF(Resultados!$C$9="Euros","EUR","")))),,,,,{"tc.pers=5"})),"")</f>
        <v>34.655396779999997</v>
      </c>
      <c r="N163" s="153">
        <f>IFERROR(IF(OR(N$13="",N$13&gt;$C$4),"",_xll.ECONOMATICA($C$2,$B163,,N$13,,,IF(Resultados!$C$9="Moeda Original","Original Currency",IF(Resultados!$C$9="Ajustado pela Inflação (IPCA)","Inflation adjusted",IF(Resultados!$C$9="Dólares US$","USD",IF(Resultados!$C$9="Euros","EUR","")))),,,,,{"tc.pers=5"})),"")</f>
        <v>34.655396779999997</v>
      </c>
      <c r="O163" s="103">
        <f>IFERROR(IF(OR(O$13="",O$13&gt;$C$4),"",_xll.ECONOMATICA($C$2,$B163,,O$13,,,IF(Resultados!$C$9="Moeda Original","Original Currency",IF(Resultados!$C$9="Ajustado pela Inflação (IPCA)","Inflation adjusted",IF(Resultados!$C$9="Dólares US$","USD",IF(Resultados!$C$9="Euros","EUR","")))),,,,,{"tc.pers=5"})),"")</f>
        <v>40.724131884000002</v>
      </c>
      <c r="P163" s="104">
        <f>IFERROR(IF(OR(P$13="",P$13&gt;$C$4),"",_xll.ECONOMATICA($C$2,$B163,,P$13,,,IF(Resultados!$C$9="Moeda Original","Original Currency",IF(Resultados!$C$9="Ajustado pela Inflação (IPCA)","Inflation adjusted",IF(Resultados!$C$9="Dólares US$","USD",IF(Resultados!$C$9="Euros","EUR","")))),,,,,{"tc.pers=5"})),"")</f>
        <v>40.728404564000002</v>
      </c>
      <c r="Q163" s="104" t="str">
        <f>IFERROR(IF(OR(Q$13="",Q$13&gt;$C$4),"",_xll.ECONOMATICA($C$2,$B163,,Q$13,,,IF(Resultados!$C$9="Moeda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63" s="139" t="str">
        <f>IFERROR(IF(OR(R$13="",R$13&gt;$C$4),"",_xll.ECONOMATICA($C$2,$B163,,R$13,,,IF(Resultados!$C$9="Moeda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63" s="153" t="str">
        <f>IFERROR(IF(OR(S$13="",S$13&gt;$C$4),"",_xll.ECONOMATICA($C$2,$B163,,S$13,,,IF(Resultados!$C$9="Moeda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63" s="103" t="str">
        <f>IFERROR(IF(OR(T$13="",T$13&gt;$C$4),"",_xll.ECONOMATICA($C$2,$B163,,T$13,,,IF(Resultados!$C$9="Moeda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63" s="104" t="str">
        <f>IFERROR(IF(OR(U$13="",U$13&gt;$C$4),"",_xll.ECONOMATICA($C$2,$B163,,U$13,,,IF(Resultados!$C$9="Moeda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63" s="104" t="str">
        <f>IFERROR(IF(OR(V$13="",V$13&gt;$C$4),"",_xll.ECONOMATICA($C$2,$B163,,V$13,,,IF(Resultados!$C$9="Moeda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63" s="139" t="str">
        <f>IFERROR(IF(OR(W$13="",W$13&gt;$C$4),"",_xll.ECONOMATICA($C$2,$B163,,W$13,,,IF(Resultados!$C$9="Moeda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63" s="153" t="str">
        <f>IFERROR(IF(OR(X$13="",X$13&gt;$C$4),"",_xll.ECONOMATICA($C$2,$B163,,X$13,,,IF(Resultados!$C$9="Moeda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63" s="103" t="str">
        <f>IFERROR(IF(OR(Y$13="",Y$13&gt;$C$4),"",_xll.ECONOMATICA($C$2,$B163,,Y$13,,,IF(Resultados!$C$9="Moeda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63" s="104" t="str">
        <f>IFERROR(IF(OR(Z$13="",Z$13&gt;$C$4),"",_xll.ECONOMATICA($C$2,$B163,,Z$13,,,IF(Resultados!$C$9="Moeda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63" s="104" t="str">
        <f>IFERROR(IF(OR(AA$13="",AA$13&gt;$C$4),"",_xll.ECONOMATICA($C$2,$B163,,AA$13,,,IF(Resultados!$C$9="Moeda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63" s="139" t="str">
        <f>IFERROR(IF(OR(AB$13="",AB$13&gt;$C$4),"",_xll.ECONOMATICA($C$2,$B163,,AB$13,,,IF(Resultados!$C$9="Moeda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63" s="153" t="str">
        <f>IFERROR(IF(OR(AC$13="",AC$13&gt;$C$4),"",_xll.ECONOMATICA($C$2,$B163,,AC$13,,,IF(Resultados!$C$9="Moeda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63" s="103" t="str">
        <f>IFERROR(IF(OR(AD$13="",AD$13&gt;$C$4),"",_xll.ECONOMATICA($C$2,$B163,,AD$13,,,IF(Resultados!$C$9="Moeda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63" s="104" t="str">
        <f>IFERROR(IF(OR(AE$13="",AE$13&gt;$C$4),"",_xll.ECONOMATICA($C$2,$B163,,AE$13,,,IF(Resultados!$C$9="Moeda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63" s="104" t="str">
        <f>IFERROR(IF(OR(AF$13="",AF$13&gt;$C$4),"",_xll.ECONOMATICA($C$2,$B163,,AF$13,,,IF(Resultados!$C$9="Moeda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63" s="139" t="str">
        <f>IFERROR(IF(OR(AG$13="",AG$13&gt;$C$4),"",_xll.ECONOMATICA($C$2,$B163,,AG$13,,,IF(Resultados!$C$9="Moeda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63" s="153" t="str">
        <f>IFERROR(IF(OR(AH$13="",AH$13&gt;$C$4),"",_xll.ECONOMATICA($C$2,$B163,,AH$13,,,IF(Resultados!$C$9="Moeda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63" s="103" t="str">
        <f>IFERROR(IF(OR(AI$13="",AI$13&gt;$C$4),"",_xll.ECONOMATICA($C$2,$B163,,AI$13,,,IF(Resultados!$C$9="Moeda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63" s="104" t="str">
        <f>IFERROR(IF(OR(AJ$13="",AJ$13&gt;$C$4),"",_xll.ECONOMATICA($C$2,$B163,,AJ$13,,,IF(Resultados!$C$9="Moeda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63" s="104" t="str">
        <f>IFERROR(IF(OR(AK$13="",AK$13&gt;$C$4),"",_xll.ECONOMATICA($C$2,$B163,,AK$13,,,IF(Resultados!$C$9="Moeda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63" s="139" t="str">
        <f>IFERROR(IF(OR(AL$13="",AL$13&gt;$C$4),"",_xll.ECONOMATICA($C$2,$B163,,AL$13,,,IF(Resultados!$C$9="Moeda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63" s="153" t="str">
        <f>IFERROR(IF(OR(AM$13="",AM$13&gt;$C$4),"",_xll.ECONOMATICA($C$2,$B163,,AM$13,,,IF(Resultados!$C$9="Moeda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63" s="103" t="str">
        <f>IFERROR(IF(OR(AN$13="",AN$13&gt;$C$4),"",_xll.ECONOMATICA($C$2,$B163,,AN$13,,,IF(Resultados!$C$9="Moeda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63" s="104" t="str">
        <f>IFERROR(IF(OR(AO$13="",AO$13&gt;$C$4),"",_xll.ECONOMATICA($C$2,$B163,,AO$13,,,IF(Resultados!$C$9="Moeda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63" s="104" t="str">
        <f>IFERROR(IF(OR(AP$13="",AP$13&gt;$C$4),"",_xll.ECONOMATICA($C$2,$B163,,AP$13,,,IF(Resultados!$C$9="Moeda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63" s="139" t="str">
        <f>IFERROR(IF(OR(AQ$13="",AQ$13&gt;$C$4),"",_xll.ECONOMATICA($C$2,$B163,,AQ$13,,,IF(Resultados!$C$9="Moeda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63" s="153" t="str">
        <f>IFERROR(IF(OR(AR$13="",AR$13&gt;$C$4),"",_xll.ECONOMATICA($C$2,$B163,,AR$13,,,IF(Resultados!$C$9="Moeda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63" s="103" t="str">
        <f>IFERROR(IF(OR(AS$13="",AS$13&gt;$C$4),"",_xll.ECONOMATICA($C$2,$B163,,AS$13,,,IF(Resultados!$C$9="Moeda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63" s="104" t="str">
        <f>IFERROR(IF(OR(AT$13="",AT$13&gt;$C$4),"",_xll.ECONOMATICA($C$2,$B163,,AT$13,,,IF(Resultados!$C$9="Moeda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63" s="104" t="str">
        <f>IFERROR(IF(OR(AU$13="",AU$13&gt;$C$4),"",_xll.ECONOMATICA($C$2,$B163,,AU$13,,,IF(Resultados!$C$9="Moeda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63" s="139" t="str">
        <f>IFERROR(IF(OR(AV$13="",AV$13&gt;$C$4),"",_xll.ECONOMATICA($C$2,$B163,,AV$13,,,IF(Resultados!$C$9="Moeda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63" s="153" t="str">
        <f>IFERROR(IF(OR(AW$13="",AW$13&gt;$C$4),"",_xll.ECONOMATICA($C$2,$B163,,AW$13,,,IF(Resultados!$C$9="Moeda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63" s="103" t="str">
        <f>IFERROR(IF(OR(AX$13="",AX$13&gt;$C$4),"",_xll.ECONOMATICA($C$2,$B163,,AX$13,,,IF(Resultados!$C$9="Moeda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63" s="104" t="str">
        <f>IFERROR(IF(OR(AY$13="",AY$13&gt;$C$4),"",_xll.ECONOMATICA($C$2,$B163,,AY$13,,,IF(Resultados!$C$9="Moeda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63" s="104" t="str">
        <f>IFERROR(IF(OR(AZ$13="",AZ$13&gt;$C$4),"",_xll.ECONOMATICA($C$2,$B163,,AZ$13,,,IF(Resultados!$C$9="Moeda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63" s="139" t="str">
        <f>IFERROR(IF(OR(BA$13="",BA$13&gt;$C$4),"",_xll.ECONOMATICA($C$2,$B163,,BA$13,,,IF(Resultados!$C$9="Moeda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63" s="168" t="str">
        <f>IFERROR(IF(OR(BB$13="",BB$13&gt;$C$4),"",_xll.ECONOMATICA($C$2,$B163,,BB$13,,,IF(Resultados!$C$9="Moeda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63" s="71"/>
    </row>
    <row r="164" spans="2:55" ht="15.6" hidden="1" outlineLevel="1" x14ac:dyDescent="0.3">
      <c r="B164" s="59" t="s">
        <v>211</v>
      </c>
      <c r="C164" s="60" t="s">
        <v>219</v>
      </c>
      <c r="D164" s="61" t="s">
        <v>224</v>
      </c>
      <c r="E164" s="105">
        <f>IFERROR(IF(OR(E$13="",E$13&gt;$C$4),"",_xll.ECONOMATICA($C$2,$B164,,E$13,,,IF(Resultados!$C$9="Moeda Original","Original Currency",IF(Resultados!$C$9="Ajustado pela Inflação (IPCA)","Inflation adjusted",IF(Resultados!$C$9="Dólares US$","USD",IF(Resultados!$C$9="Euros","EUR","")))),,,,,{"tc.pers=5"})),"")</f>
        <v>17.060102654000001</v>
      </c>
      <c r="F164" s="106">
        <f>IFERROR(IF(OR(F$13="",F$13&gt;$C$4),"",_xll.ECONOMATICA($C$2,$B164,,F$13,,,IF(Resultados!$C$9="Moeda Original","Original Currency",IF(Resultados!$C$9="Ajustado pela Inflação (IPCA)","Inflation adjusted",IF(Resultados!$C$9="Dólares US$","USD",IF(Resultados!$C$9="Euros","EUR","")))),,,,,{"tc.pers=5"})),"")</f>
        <v>15.226246876999999</v>
      </c>
      <c r="G164" s="106">
        <f>IFERROR(IF(OR(G$13="",G$13&gt;$C$4),"",_xll.ECONOMATICA($C$2,$B164,,G$13,,,IF(Resultados!$C$9="Moeda Original","Original Currency",IF(Resultados!$C$9="Ajustado pela Inflação (IPCA)","Inflation adjusted",IF(Resultados!$C$9="Dólares US$","USD",IF(Resultados!$C$9="Euros","EUR","")))),,,,,{"tc.pers=5"})),"")</f>
        <v>12.320910255999999</v>
      </c>
      <c r="H164" s="138">
        <f>IFERROR(IF(OR(H$13="",H$13&gt;$C$4),"",_xll.ECONOMATICA($C$2,$B164,,H$13,,,IF(Resultados!$C$9="Moeda Original","Original Currency",IF(Resultados!$C$9="Ajustado pela Inflação (IPCA)","Inflation adjusted",IF(Resultados!$C$9="Dólares US$","USD",IF(Resultados!$C$9="Euros","EUR","")))),,,,,{"tc.pers=5"})),"")</f>
        <v>14.676073206</v>
      </c>
      <c r="I164" s="152">
        <f>IFERROR(IF(OR(I$13="",I$13&gt;$C$4),"",_xll.ECONOMATICA($C$2,$B164,,I$13,,,IF(Resultados!$C$9="Moeda Original","Original Currency",IF(Resultados!$C$9="Ajustado pela Inflação (IPCA)","Inflation adjusted",IF(Resultados!$C$9="Dólares US$","USD",IF(Resultados!$C$9="Euros","EUR","")))),,,,,{"tc.pers=5"})),"")</f>
        <v>14.676073206</v>
      </c>
      <c r="J164" s="105">
        <f>IFERROR(IF(OR(J$13="",J$13&gt;$C$4),"",_xll.ECONOMATICA($C$2,$B164,,J$13,,,IF(Resultados!$C$9="Moeda Original","Original Currency",IF(Resultados!$C$9="Ajustado pela Inflação (IPCA)","Inflation adjusted",IF(Resultados!$C$9="Dólares US$","USD",IF(Resultados!$C$9="Euros","EUR","")))),,,,,{"tc.pers=5"})),"")</f>
        <v>15.206445767</v>
      </c>
      <c r="K164" s="106">
        <f>IFERROR(IF(OR(K$13="",K$13&gt;$C$4),"",_xll.ECONOMATICA($C$2,$B164,,K$13,,,IF(Resultados!$C$9="Moeda Original","Original Currency",IF(Resultados!$C$9="Ajustado pela Inflação (IPCA)","Inflation adjusted",IF(Resultados!$C$9="Dólares US$","USD",IF(Resultados!$C$9="Euros","EUR","")))),,,,,{"tc.pers=5"})),"")</f>
        <v>14.975326996</v>
      </c>
      <c r="L164" s="106">
        <f>IFERROR(IF(OR(L$13="",L$13&gt;$C$4),"",_xll.ECONOMATICA($C$2,$B164,,L$13,,,IF(Resultados!$C$9="Moeda Original","Original Currency",IF(Resultados!$C$9="Ajustado pela Inflação (IPCA)","Inflation adjusted",IF(Resultados!$C$9="Dólares US$","USD",IF(Resultados!$C$9="Euros","EUR","")))),,,,,{"tc.pers=5"})),"")</f>
        <v>18.228445263000001</v>
      </c>
      <c r="M164" s="138">
        <f>IFERROR(IF(OR(M$13="",M$13&gt;$C$4),"",_xll.ECONOMATICA($C$2,$B164,,M$13,,,IF(Resultados!$C$9="Moeda Original","Original Currency",IF(Resultados!$C$9="Ajustado pela Inflação (IPCA)","Inflation adjusted",IF(Resultados!$C$9="Dólares US$","USD",IF(Resultados!$C$9="Euros","EUR","")))),,,,,{"tc.pers=5"})),"")</f>
        <v>20.884463490000002</v>
      </c>
      <c r="N164" s="152">
        <f>IFERROR(IF(OR(N$13="",N$13&gt;$C$4),"",_xll.ECONOMATICA($C$2,$B164,,N$13,,,IF(Resultados!$C$9="Moeda Original","Original Currency",IF(Resultados!$C$9="Ajustado pela Inflação (IPCA)","Inflation adjusted",IF(Resultados!$C$9="Dólares US$","USD",IF(Resultados!$C$9="Euros","EUR","")))),,,,,{"tc.pers=5"})),"")</f>
        <v>20.884463490000002</v>
      </c>
      <c r="O164" s="105">
        <f>IFERROR(IF(OR(O$13="",O$13&gt;$C$4),"",_xll.ECONOMATICA($C$2,$B164,,O$13,,,IF(Resultados!$C$9="Moeda Original","Original Currency",IF(Resultados!$C$9="Ajustado pela Inflação (IPCA)","Inflation adjusted",IF(Resultados!$C$9="Dólares US$","USD",IF(Resultados!$C$9="Euros","EUR","")))),,,,,{"tc.pers=5"})),"")</f>
        <v>19.253659075000002</v>
      </c>
      <c r="P164" s="106">
        <f>IFERROR(IF(OR(P$13="",P$13&gt;$C$4),"",_xll.ECONOMATICA($C$2,$B164,,P$13,,,IF(Resultados!$C$9="Moeda Original","Original Currency",IF(Resultados!$C$9="Ajustado pela Inflação (IPCA)","Inflation adjusted",IF(Resultados!$C$9="Dólares US$","USD",IF(Resultados!$C$9="Euros","EUR","")))),,,,,{"tc.pers=5"})),"")</f>
        <v>18.368357231000001</v>
      </c>
      <c r="Q164" s="106" t="str">
        <f>IFERROR(IF(OR(Q$13="",Q$13&gt;$C$4),"",_xll.ECONOMATICA($C$2,$B164,,Q$13,,,IF(Resultados!$C$9="Moeda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64" s="138" t="str">
        <f>IFERROR(IF(OR(R$13="",R$13&gt;$C$4),"",_xll.ECONOMATICA($C$2,$B164,,R$13,,,IF(Resultados!$C$9="Moeda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64" s="152" t="str">
        <f>IFERROR(IF(OR(S$13="",S$13&gt;$C$4),"",_xll.ECONOMATICA($C$2,$B164,,S$13,,,IF(Resultados!$C$9="Moeda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64" s="105" t="str">
        <f>IFERROR(IF(OR(T$13="",T$13&gt;$C$4),"",_xll.ECONOMATICA($C$2,$B164,,T$13,,,IF(Resultados!$C$9="Moeda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64" s="106" t="str">
        <f>IFERROR(IF(OR(U$13="",U$13&gt;$C$4),"",_xll.ECONOMATICA($C$2,$B164,,U$13,,,IF(Resultados!$C$9="Moeda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64" s="106" t="str">
        <f>IFERROR(IF(OR(V$13="",V$13&gt;$C$4),"",_xll.ECONOMATICA($C$2,$B164,,V$13,,,IF(Resultados!$C$9="Moeda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64" s="138" t="str">
        <f>IFERROR(IF(OR(W$13="",W$13&gt;$C$4),"",_xll.ECONOMATICA($C$2,$B164,,W$13,,,IF(Resultados!$C$9="Moeda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64" s="152" t="str">
        <f>IFERROR(IF(OR(X$13="",X$13&gt;$C$4),"",_xll.ECONOMATICA($C$2,$B164,,X$13,,,IF(Resultados!$C$9="Moeda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64" s="105" t="str">
        <f>IFERROR(IF(OR(Y$13="",Y$13&gt;$C$4),"",_xll.ECONOMATICA($C$2,$B164,,Y$13,,,IF(Resultados!$C$9="Moeda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64" s="106" t="str">
        <f>IFERROR(IF(OR(Z$13="",Z$13&gt;$C$4),"",_xll.ECONOMATICA($C$2,$B164,,Z$13,,,IF(Resultados!$C$9="Moeda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64" s="106" t="str">
        <f>IFERROR(IF(OR(AA$13="",AA$13&gt;$C$4),"",_xll.ECONOMATICA($C$2,$B164,,AA$13,,,IF(Resultados!$C$9="Moeda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64" s="138" t="str">
        <f>IFERROR(IF(OR(AB$13="",AB$13&gt;$C$4),"",_xll.ECONOMATICA($C$2,$B164,,AB$13,,,IF(Resultados!$C$9="Moeda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64" s="152" t="str">
        <f>IFERROR(IF(OR(AC$13="",AC$13&gt;$C$4),"",_xll.ECONOMATICA($C$2,$B164,,AC$13,,,IF(Resultados!$C$9="Moeda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64" s="105" t="str">
        <f>IFERROR(IF(OR(AD$13="",AD$13&gt;$C$4),"",_xll.ECONOMATICA($C$2,$B164,,AD$13,,,IF(Resultados!$C$9="Moeda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64" s="106" t="str">
        <f>IFERROR(IF(OR(AE$13="",AE$13&gt;$C$4),"",_xll.ECONOMATICA($C$2,$B164,,AE$13,,,IF(Resultados!$C$9="Moeda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64" s="106" t="str">
        <f>IFERROR(IF(OR(AF$13="",AF$13&gt;$C$4),"",_xll.ECONOMATICA($C$2,$B164,,AF$13,,,IF(Resultados!$C$9="Moeda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64" s="138" t="str">
        <f>IFERROR(IF(OR(AG$13="",AG$13&gt;$C$4),"",_xll.ECONOMATICA($C$2,$B164,,AG$13,,,IF(Resultados!$C$9="Moeda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64" s="152" t="str">
        <f>IFERROR(IF(OR(AH$13="",AH$13&gt;$C$4),"",_xll.ECONOMATICA($C$2,$B164,,AH$13,,,IF(Resultados!$C$9="Moeda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64" s="105" t="str">
        <f>IFERROR(IF(OR(AI$13="",AI$13&gt;$C$4),"",_xll.ECONOMATICA($C$2,$B164,,AI$13,,,IF(Resultados!$C$9="Moeda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64" s="106" t="str">
        <f>IFERROR(IF(OR(AJ$13="",AJ$13&gt;$C$4),"",_xll.ECONOMATICA($C$2,$B164,,AJ$13,,,IF(Resultados!$C$9="Moeda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64" s="106" t="str">
        <f>IFERROR(IF(OR(AK$13="",AK$13&gt;$C$4),"",_xll.ECONOMATICA($C$2,$B164,,AK$13,,,IF(Resultados!$C$9="Moeda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64" s="138" t="str">
        <f>IFERROR(IF(OR(AL$13="",AL$13&gt;$C$4),"",_xll.ECONOMATICA($C$2,$B164,,AL$13,,,IF(Resultados!$C$9="Moeda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64" s="152" t="str">
        <f>IFERROR(IF(OR(AM$13="",AM$13&gt;$C$4),"",_xll.ECONOMATICA($C$2,$B164,,AM$13,,,IF(Resultados!$C$9="Moeda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64" s="105" t="str">
        <f>IFERROR(IF(OR(AN$13="",AN$13&gt;$C$4),"",_xll.ECONOMATICA($C$2,$B164,,AN$13,,,IF(Resultados!$C$9="Moeda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64" s="106" t="str">
        <f>IFERROR(IF(OR(AO$13="",AO$13&gt;$C$4),"",_xll.ECONOMATICA($C$2,$B164,,AO$13,,,IF(Resultados!$C$9="Moeda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64" s="106" t="str">
        <f>IFERROR(IF(OR(AP$13="",AP$13&gt;$C$4),"",_xll.ECONOMATICA($C$2,$B164,,AP$13,,,IF(Resultados!$C$9="Moeda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64" s="138" t="str">
        <f>IFERROR(IF(OR(AQ$13="",AQ$13&gt;$C$4),"",_xll.ECONOMATICA($C$2,$B164,,AQ$13,,,IF(Resultados!$C$9="Moeda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64" s="152" t="str">
        <f>IFERROR(IF(OR(AR$13="",AR$13&gt;$C$4),"",_xll.ECONOMATICA($C$2,$B164,,AR$13,,,IF(Resultados!$C$9="Moeda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64" s="105" t="str">
        <f>IFERROR(IF(OR(AS$13="",AS$13&gt;$C$4),"",_xll.ECONOMATICA($C$2,$B164,,AS$13,,,IF(Resultados!$C$9="Moeda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64" s="106" t="str">
        <f>IFERROR(IF(OR(AT$13="",AT$13&gt;$C$4),"",_xll.ECONOMATICA($C$2,$B164,,AT$13,,,IF(Resultados!$C$9="Moeda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64" s="106" t="str">
        <f>IFERROR(IF(OR(AU$13="",AU$13&gt;$C$4),"",_xll.ECONOMATICA($C$2,$B164,,AU$13,,,IF(Resultados!$C$9="Moeda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64" s="138" t="str">
        <f>IFERROR(IF(OR(AV$13="",AV$13&gt;$C$4),"",_xll.ECONOMATICA($C$2,$B164,,AV$13,,,IF(Resultados!$C$9="Moeda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64" s="152" t="str">
        <f>IFERROR(IF(OR(AW$13="",AW$13&gt;$C$4),"",_xll.ECONOMATICA($C$2,$B164,,AW$13,,,IF(Resultados!$C$9="Moeda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64" s="105" t="str">
        <f>IFERROR(IF(OR(AX$13="",AX$13&gt;$C$4),"",_xll.ECONOMATICA($C$2,$B164,,AX$13,,,IF(Resultados!$C$9="Moeda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64" s="106" t="str">
        <f>IFERROR(IF(OR(AY$13="",AY$13&gt;$C$4),"",_xll.ECONOMATICA($C$2,$B164,,AY$13,,,IF(Resultados!$C$9="Moeda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64" s="106" t="str">
        <f>IFERROR(IF(OR(AZ$13="",AZ$13&gt;$C$4),"",_xll.ECONOMATICA($C$2,$B164,,AZ$13,,,IF(Resultados!$C$9="Moeda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64" s="138" t="str">
        <f>IFERROR(IF(OR(BA$13="",BA$13&gt;$C$4),"",_xll.ECONOMATICA($C$2,$B164,,BA$13,,,IF(Resultados!$C$9="Moeda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64" s="167" t="str">
        <f>IFERROR(IF(OR(BB$13="",BB$13&gt;$C$4),"",_xll.ECONOMATICA($C$2,$B164,,BB$13,,,IF(Resultados!$C$9="Moeda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64" s="71"/>
    </row>
    <row r="165" spans="2:55" ht="15.6" hidden="1" outlineLevel="1" x14ac:dyDescent="0.3">
      <c r="B165" s="51" t="s">
        <v>220</v>
      </c>
      <c r="C165" s="52" t="s">
        <v>222</v>
      </c>
      <c r="D165" s="53" t="s">
        <v>224</v>
      </c>
      <c r="E165" s="103">
        <f>IFERROR(IF(OR(E$13="",E$13&gt;$C$4),"",_xll.ECONOMATICA($C$2,$B165,,E$13,,,IF(Resultados!$C$9="Moeda Original","Original Currency",IF(Resultados!$C$9="Ajustado pela Inflação (IPCA)","Inflation adjusted",IF(Resultados!$C$9="Dólares US$","USD",IF(Resultados!$C$9="Euros","EUR","")))),,,,,{"tc.pers=5"})),"")</f>
        <v>44.409336299000003</v>
      </c>
      <c r="F165" s="104">
        <f>IFERROR(IF(OR(F$13="",F$13&gt;$C$4),"",_xll.ECONOMATICA($C$2,$B165,,F$13,,,IF(Resultados!$C$9="Moeda Original","Original Currency",IF(Resultados!$C$9="Ajustado pela Inflação (IPCA)","Inflation adjusted",IF(Resultados!$C$9="Dólares US$","USD",IF(Resultados!$C$9="Euros","EUR","")))),,,,,{"tc.pers=5"})),"")</f>
        <v>41.683485525999998</v>
      </c>
      <c r="G165" s="104">
        <f>IFERROR(IF(OR(G$13="",G$13&gt;$C$4),"",_xll.ECONOMATICA($C$2,$B165,,G$13,,,IF(Resultados!$C$9="Moeda Original","Original Currency",IF(Resultados!$C$9="Ajustado pela Inflação (IPCA)","Inflation adjusted",IF(Resultados!$C$9="Dólares US$","USD",IF(Resultados!$C$9="Euros","EUR","")))),,,,,{"tc.pers=5"})),"")</f>
        <v>41.885990579999998</v>
      </c>
      <c r="H165" s="139">
        <f>IFERROR(IF(OR(H$13="",H$13&gt;$C$4),"",_xll.ECONOMATICA($C$2,$B165,,H$13,,,IF(Resultados!$C$9="Moeda Original","Original Currency",IF(Resultados!$C$9="Ajustado pela Inflação (IPCA)","Inflation adjusted",IF(Resultados!$C$9="Dólares US$","USD",IF(Resultados!$C$9="Euros","EUR","")))),,,,,{"tc.pers=5"})),"")</f>
        <v>34.948898741000001</v>
      </c>
      <c r="I165" s="153">
        <f>IFERROR(IF(OR(I$13="",I$13&gt;$C$4),"",_xll.ECONOMATICA($C$2,$B165,,I$13,,,IF(Resultados!$C$9="Moeda Original","Original Currency",IF(Resultados!$C$9="Ajustado pela Inflação (IPCA)","Inflation adjusted",IF(Resultados!$C$9="Dólares US$","USD",IF(Resultados!$C$9="Euros","EUR","")))),,,,,{"tc.pers=5"})),"")</f>
        <v>34.948898741000001</v>
      </c>
      <c r="J165" s="103">
        <f>IFERROR(IF(OR(J$13="",J$13&gt;$C$4),"",_xll.ECONOMATICA($C$2,$B165,,J$13,,,IF(Resultados!$C$9="Moeda Original","Original Currency",IF(Resultados!$C$9="Ajustado pela Inflação (IPCA)","Inflation adjusted",IF(Resultados!$C$9="Dólares US$","USD",IF(Resultados!$C$9="Euros","EUR","")))),,,,,{"tc.pers=5"})),"")</f>
        <v>35.517591349</v>
      </c>
      <c r="K165" s="104">
        <f>IFERROR(IF(OR(K$13="",K$13&gt;$C$4),"",_xll.ECONOMATICA($C$2,$B165,,K$13,,,IF(Resultados!$C$9="Moeda Original","Original Currency",IF(Resultados!$C$9="Ajustado pela Inflação (IPCA)","Inflation adjusted",IF(Resultados!$C$9="Dólares US$","USD",IF(Resultados!$C$9="Euros","EUR","")))),,,,,{"tc.pers=5"})),"")</f>
        <v>34.276649218000003</v>
      </c>
      <c r="L165" s="104">
        <f>IFERROR(IF(OR(L$13="",L$13&gt;$C$4),"",_xll.ECONOMATICA($C$2,$B165,,L$13,,,IF(Resultados!$C$9="Moeda Original","Original Currency",IF(Resultados!$C$9="Ajustado pela Inflação (IPCA)","Inflation adjusted",IF(Resultados!$C$9="Dólares US$","USD",IF(Resultados!$C$9="Euros","EUR","")))),,,,,{"tc.pers=5"})),"")</f>
        <v>42.361428320000002</v>
      </c>
      <c r="M165" s="139">
        <f>IFERROR(IF(OR(M$13="",M$13&gt;$C$4),"",_xll.ECONOMATICA($C$2,$B165,,M$13,,,IF(Resultados!$C$9="Moeda Original","Original Currency",IF(Resultados!$C$9="Ajustado pela Inflação (IPCA)","Inflation adjusted",IF(Resultados!$C$9="Dólares US$","USD",IF(Resultados!$C$9="Euros","EUR","")))),,,,,{"tc.pers=5"})),"")</f>
        <v>41.530168498000002</v>
      </c>
      <c r="N165" s="153">
        <f>IFERROR(IF(OR(N$13="",N$13&gt;$C$4),"",_xll.ECONOMATICA($C$2,$B165,,N$13,,,IF(Resultados!$C$9="Moeda Original","Original Currency",IF(Resultados!$C$9="Ajustado pela Inflação (IPCA)","Inflation adjusted",IF(Resultados!$C$9="Dólares US$","USD",IF(Resultados!$C$9="Euros","EUR","")))),,,,,{"tc.pers=5"})),"")</f>
        <v>41.530168498000002</v>
      </c>
      <c r="O165" s="103">
        <f>IFERROR(IF(OR(O$13="",O$13&gt;$C$4),"",_xll.ECONOMATICA($C$2,$B165,,O$13,,,IF(Resultados!$C$9="Moeda Original","Original Currency",IF(Resultados!$C$9="Ajustado pela Inflação (IPCA)","Inflation adjusted",IF(Resultados!$C$9="Dólares US$","USD",IF(Resultados!$C$9="Euros","EUR","")))),,,,,{"tc.pers=5"})),"")</f>
        <v>43.005325157000001</v>
      </c>
      <c r="P165" s="104">
        <f>IFERROR(IF(OR(P$13="",P$13&gt;$C$4),"",_xll.ECONOMATICA($C$2,$B165,,P$13,,,IF(Resultados!$C$9="Moeda Original","Original Currency",IF(Resultados!$C$9="Ajustado pela Inflação (IPCA)","Inflation adjusted",IF(Resultados!$C$9="Dólares US$","USD",IF(Resultados!$C$9="Euros","EUR","")))),,,,,{"tc.pers=5"})),"")</f>
        <v>39.749551672999999</v>
      </c>
      <c r="Q165" s="104" t="str">
        <f>IFERROR(IF(OR(Q$13="",Q$13&gt;$C$4),"",_xll.ECONOMATICA($C$2,$B165,,Q$13,,,IF(Resultados!$C$9="Moeda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65" s="139" t="str">
        <f>IFERROR(IF(OR(R$13="",R$13&gt;$C$4),"",_xll.ECONOMATICA($C$2,$B165,,R$13,,,IF(Resultados!$C$9="Moeda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65" s="153" t="str">
        <f>IFERROR(IF(OR(S$13="",S$13&gt;$C$4),"",_xll.ECONOMATICA($C$2,$B165,,S$13,,,IF(Resultados!$C$9="Moeda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65" s="103" t="str">
        <f>IFERROR(IF(OR(T$13="",T$13&gt;$C$4),"",_xll.ECONOMATICA($C$2,$B165,,T$13,,,IF(Resultados!$C$9="Moeda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65" s="104" t="str">
        <f>IFERROR(IF(OR(U$13="",U$13&gt;$C$4),"",_xll.ECONOMATICA($C$2,$B165,,U$13,,,IF(Resultados!$C$9="Moeda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65" s="104" t="str">
        <f>IFERROR(IF(OR(V$13="",V$13&gt;$C$4),"",_xll.ECONOMATICA($C$2,$B165,,V$13,,,IF(Resultados!$C$9="Moeda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65" s="139" t="str">
        <f>IFERROR(IF(OR(W$13="",W$13&gt;$C$4),"",_xll.ECONOMATICA($C$2,$B165,,W$13,,,IF(Resultados!$C$9="Moeda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65" s="153" t="str">
        <f>IFERROR(IF(OR(X$13="",X$13&gt;$C$4),"",_xll.ECONOMATICA($C$2,$B165,,X$13,,,IF(Resultados!$C$9="Moeda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65" s="103" t="str">
        <f>IFERROR(IF(OR(Y$13="",Y$13&gt;$C$4),"",_xll.ECONOMATICA($C$2,$B165,,Y$13,,,IF(Resultados!$C$9="Moeda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65" s="104" t="str">
        <f>IFERROR(IF(OR(Z$13="",Z$13&gt;$C$4),"",_xll.ECONOMATICA($C$2,$B165,,Z$13,,,IF(Resultados!$C$9="Moeda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65" s="104" t="str">
        <f>IFERROR(IF(OR(AA$13="",AA$13&gt;$C$4),"",_xll.ECONOMATICA($C$2,$B165,,AA$13,,,IF(Resultados!$C$9="Moeda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65" s="139" t="str">
        <f>IFERROR(IF(OR(AB$13="",AB$13&gt;$C$4),"",_xll.ECONOMATICA($C$2,$B165,,AB$13,,,IF(Resultados!$C$9="Moeda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65" s="153" t="str">
        <f>IFERROR(IF(OR(AC$13="",AC$13&gt;$C$4),"",_xll.ECONOMATICA($C$2,$B165,,AC$13,,,IF(Resultados!$C$9="Moeda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65" s="103" t="str">
        <f>IFERROR(IF(OR(AD$13="",AD$13&gt;$C$4),"",_xll.ECONOMATICA($C$2,$B165,,AD$13,,,IF(Resultados!$C$9="Moeda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65" s="104" t="str">
        <f>IFERROR(IF(OR(AE$13="",AE$13&gt;$C$4),"",_xll.ECONOMATICA($C$2,$B165,,AE$13,,,IF(Resultados!$C$9="Moeda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65" s="104" t="str">
        <f>IFERROR(IF(OR(AF$13="",AF$13&gt;$C$4),"",_xll.ECONOMATICA($C$2,$B165,,AF$13,,,IF(Resultados!$C$9="Moeda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65" s="139" t="str">
        <f>IFERROR(IF(OR(AG$13="",AG$13&gt;$C$4),"",_xll.ECONOMATICA($C$2,$B165,,AG$13,,,IF(Resultados!$C$9="Moeda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65" s="153" t="str">
        <f>IFERROR(IF(OR(AH$13="",AH$13&gt;$C$4),"",_xll.ECONOMATICA($C$2,$B165,,AH$13,,,IF(Resultados!$C$9="Moeda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65" s="103" t="str">
        <f>IFERROR(IF(OR(AI$13="",AI$13&gt;$C$4),"",_xll.ECONOMATICA($C$2,$B165,,AI$13,,,IF(Resultados!$C$9="Moeda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65" s="104" t="str">
        <f>IFERROR(IF(OR(AJ$13="",AJ$13&gt;$C$4),"",_xll.ECONOMATICA($C$2,$B165,,AJ$13,,,IF(Resultados!$C$9="Moeda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65" s="104" t="str">
        <f>IFERROR(IF(OR(AK$13="",AK$13&gt;$C$4),"",_xll.ECONOMATICA($C$2,$B165,,AK$13,,,IF(Resultados!$C$9="Moeda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65" s="139" t="str">
        <f>IFERROR(IF(OR(AL$13="",AL$13&gt;$C$4),"",_xll.ECONOMATICA($C$2,$B165,,AL$13,,,IF(Resultados!$C$9="Moeda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65" s="153" t="str">
        <f>IFERROR(IF(OR(AM$13="",AM$13&gt;$C$4),"",_xll.ECONOMATICA($C$2,$B165,,AM$13,,,IF(Resultados!$C$9="Moeda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65" s="103" t="str">
        <f>IFERROR(IF(OR(AN$13="",AN$13&gt;$C$4),"",_xll.ECONOMATICA($C$2,$B165,,AN$13,,,IF(Resultados!$C$9="Moeda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65" s="104" t="str">
        <f>IFERROR(IF(OR(AO$13="",AO$13&gt;$C$4),"",_xll.ECONOMATICA($C$2,$B165,,AO$13,,,IF(Resultados!$C$9="Moeda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65" s="104" t="str">
        <f>IFERROR(IF(OR(AP$13="",AP$13&gt;$C$4),"",_xll.ECONOMATICA($C$2,$B165,,AP$13,,,IF(Resultados!$C$9="Moeda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65" s="139" t="str">
        <f>IFERROR(IF(OR(AQ$13="",AQ$13&gt;$C$4),"",_xll.ECONOMATICA($C$2,$B165,,AQ$13,,,IF(Resultados!$C$9="Moeda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65" s="153" t="str">
        <f>IFERROR(IF(OR(AR$13="",AR$13&gt;$C$4),"",_xll.ECONOMATICA($C$2,$B165,,AR$13,,,IF(Resultados!$C$9="Moeda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65" s="103" t="str">
        <f>IFERROR(IF(OR(AS$13="",AS$13&gt;$C$4),"",_xll.ECONOMATICA($C$2,$B165,,AS$13,,,IF(Resultados!$C$9="Moeda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65" s="104" t="str">
        <f>IFERROR(IF(OR(AT$13="",AT$13&gt;$C$4),"",_xll.ECONOMATICA($C$2,$B165,,AT$13,,,IF(Resultados!$C$9="Moeda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65" s="104" t="str">
        <f>IFERROR(IF(OR(AU$13="",AU$13&gt;$C$4),"",_xll.ECONOMATICA($C$2,$B165,,AU$13,,,IF(Resultados!$C$9="Moeda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65" s="139" t="str">
        <f>IFERROR(IF(OR(AV$13="",AV$13&gt;$C$4),"",_xll.ECONOMATICA($C$2,$B165,,AV$13,,,IF(Resultados!$C$9="Moeda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65" s="153" t="str">
        <f>IFERROR(IF(OR(AW$13="",AW$13&gt;$C$4),"",_xll.ECONOMATICA($C$2,$B165,,AW$13,,,IF(Resultados!$C$9="Moeda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65" s="103" t="str">
        <f>IFERROR(IF(OR(AX$13="",AX$13&gt;$C$4),"",_xll.ECONOMATICA($C$2,$B165,,AX$13,,,IF(Resultados!$C$9="Moeda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65" s="104" t="str">
        <f>IFERROR(IF(OR(AY$13="",AY$13&gt;$C$4),"",_xll.ECONOMATICA($C$2,$B165,,AY$13,,,IF(Resultados!$C$9="Moeda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65" s="104" t="str">
        <f>IFERROR(IF(OR(AZ$13="",AZ$13&gt;$C$4),"",_xll.ECONOMATICA($C$2,$B165,,AZ$13,,,IF(Resultados!$C$9="Moeda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65" s="139" t="str">
        <f>IFERROR(IF(OR(BA$13="",BA$13&gt;$C$4),"",_xll.ECONOMATICA($C$2,$B165,,BA$13,,,IF(Resultados!$C$9="Moeda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65" s="168" t="str">
        <f>IFERROR(IF(OR(BB$13="",BB$13&gt;$C$4),"",_xll.ECONOMATICA($C$2,$B165,,BB$13,,,IF(Resultados!$C$9="Moeda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65" s="71"/>
    </row>
    <row r="166" spans="2:55" ht="15.6" hidden="1" outlineLevel="1" x14ac:dyDescent="0.3">
      <c r="B166" s="64" t="s">
        <v>221</v>
      </c>
      <c r="C166" s="65" t="s">
        <v>223</v>
      </c>
      <c r="D166" s="66" t="s">
        <v>224</v>
      </c>
      <c r="E166" s="107">
        <f>IFERROR(IF(OR(E$13="",E$13&gt;$C$4),"",_xll.ECONOMATICA($C$2,$B166,,E$13,,,IF(Resultados!$C$9="Moeda Original","Original Currency",IF(Resultados!$C$9="Ajustado pela Inflação (IPCA)","Inflation adjusted",IF(Resultados!$C$9="Dólares US$","USD",IF(Resultados!$C$9="Euros","EUR","")))),,,,,{"tc.pers=5"})),"")</f>
        <v>82.130607327000007</v>
      </c>
      <c r="F166" s="108">
        <f>IFERROR(IF(OR(F$13="",F$13&gt;$C$4),"",_xll.ECONOMATICA($C$2,$B166,,F$13,,,IF(Resultados!$C$9="Moeda Original","Original Currency",IF(Resultados!$C$9="Ajustado pela Inflação (IPCA)","Inflation adjusted",IF(Resultados!$C$9="Dólares US$","USD",IF(Resultados!$C$9="Euros","EUR","")))),,,,,{"tc.pers=5"})),"")</f>
        <v>78.392460408999995</v>
      </c>
      <c r="G166" s="108">
        <f>IFERROR(IF(OR(G$13="",G$13&gt;$C$4),"",_xll.ECONOMATICA($C$2,$B166,,G$13,,,IF(Resultados!$C$9="Moeda Original","Original Currency",IF(Resultados!$C$9="Ajustado pela Inflação (IPCA)","Inflation adjusted",IF(Resultados!$C$9="Dólares US$","USD",IF(Resultados!$C$9="Euros","EUR","")))),,,,,{"tc.pers=5"})),"")</f>
        <v>75.650676611999998</v>
      </c>
      <c r="H166" s="140">
        <f>IFERROR(IF(OR(H$13="",H$13&gt;$C$4),"",_xll.ECONOMATICA($C$2,$B166,,H$13,,,IF(Resultados!$C$9="Moeda Original","Original Currency",IF(Resultados!$C$9="Ajustado pela Inflação (IPCA)","Inflation adjusted",IF(Resultados!$C$9="Dólares US$","USD",IF(Resultados!$C$9="Euros","EUR","")))),,,,,{"tc.pers=5"})),"")</f>
        <v>68.360324856999995</v>
      </c>
      <c r="I166" s="154">
        <f>IFERROR(IF(OR(I$13="",I$13&gt;$C$4),"",_xll.ECONOMATICA($C$2,$B166,,I$13,,,IF(Resultados!$C$9="Moeda Original","Original Currency",IF(Resultados!$C$9="Ajustado pela Inflação (IPCA)","Inflation adjusted",IF(Resultados!$C$9="Dólares US$","USD",IF(Resultados!$C$9="Euros","EUR","")))),,,,,{"tc.pers=5"})),"")</f>
        <v>68.360324856999995</v>
      </c>
      <c r="J166" s="107">
        <f>IFERROR(IF(OR(J$13="",J$13&gt;$C$4),"",_xll.ECONOMATICA($C$2,$B166,,J$13,,,IF(Resultados!$C$9="Moeda Original","Original Currency",IF(Resultados!$C$9="Ajustado pela Inflação (IPCA)","Inflation adjusted",IF(Resultados!$C$9="Dólares US$","USD",IF(Resultados!$C$9="Euros","EUR","")))),,,,,{"tc.pers=5"})),"")</f>
        <v>70.614539202000003</v>
      </c>
      <c r="K166" s="108">
        <f>IFERROR(IF(OR(K$13="",K$13&gt;$C$4),"",_xll.ECONOMATICA($C$2,$B166,,K$13,,,IF(Resultados!$C$9="Moeda Original","Original Currency",IF(Resultados!$C$9="Ajustado pela Inflação (IPCA)","Inflation adjusted",IF(Resultados!$C$9="Dólares US$","USD",IF(Resultados!$C$9="Euros","EUR","")))),,,,,{"tc.pers=5"})),"")</f>
        <v>72.911775043000006</v>
      </c>
      <c r="L166" s="108">
        <f>IFERROR(IF(OR(L$13="",L$13&gt;$C$4),"",_xll.ECONOMATICA($C$2,$B166,,L$13,,,IF(Resultados!$C$9="Moeda Original","Original Currency",IF(Resultados!$C$9="Ajustado pela Inflação (IPCA)","Inflation adjusted",IF(Resultados!$C$9="Dólares US$","USD",IF(Resultados!$C$9="Euros","EUR","")))),,,,,{"tc.pers=5"})),"")</f>
        <v>77.352532855000007</v>
      </c>
      <c r="M166" s="140">
        <f>IFERROR(IF(OR(M$13="",M$13&gt;$C$4),"",_xll.ECONOMATICA($C$2,$B166,,M$13,,,IF(Resultados!$C$9="Moeda Original","Original Currency",IF(Resultados!$C$9="Ajustado pela Inflação (IPCA)","Inflation adjusted",IF(Resultados!$C$9="Dólares US$","USD",IF(Resultados!$C$9="Euros","EUR","")))),,,,,{"tc.pers=5"})),"")</f>
        <v>76.185565277999999</v>
      </c>
      <c r="N166" s="154">
        <f>IFERROR(IF(OR(N$13="",N$13&gt;$C$4),"",_xll.ECONOMATICA($C$2,$B166,,N$13,,,IF(Resultados!$C$9="Moeda Original","Original Currency",IF(Resultados!$C$9="Ajustado pela Inflação (IPCA)","Inflation adjusted",IF(Resultados!$C$9="Dólares US$","USD",IF(Resultados!$C$9="Euros","EUR","")))),,,,,{"tc.pers=5"})),"")</f>
        <v>76.185565277999999</v>
      </c>
      <c r="O166" s="107">
        <f>IFERROR(IF(OR(O$13="",O$13&gt;$C$4),"",_xll.ECONOMATICA($C$2,$B166,,O$13,,,IF(Resultados!$C$9="Moeda Original","Original Currency",IF(Resultados!$C$9="Ajustado pela Inflação (IPCA)","Inflation adjusted",IF(Resultados!$C$9="Dólares US$","USD",IF(Resultados!$C$9="Euros","EUR","")))),,,,,{"tc.pers=5"})),"")</f>
        <v>83.729457041000003</v>
      </c>
      <c r="P166" s="108">
        <f>IFERROR(IF(OR(P$13="",P$13&gt;$C$4),"",_xll.ECONOMATICA($C$2,$B166,,P$13,,,IF(Resultados!$C$9="Moeda Original","Original Currency",IF(Resultados!$C$9="Ajustado pela Inflação (IPCA)","Inflation adjusted",IF(Resultados!$C$9="Dólares US$","USD",IF(Resultados!$C$9="Euros","EUR","")))),,,,,{"tc.pers=5"})),"")</f>
        <v>80.477956237000001</v>
      </c>
      <c r="Q166" s="108" t="str">
        <f>IFERROR(IF(OR(Q$13="",Q$13&gt;$C$4),"",_xll.ECONOMATICA($C$2,$B166,,Q$13,,,IF(Resultados!$C$9="Moeda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R166" s="140" t="str">
        <f>IFERROR(IF(OR(R$13="",R$13&gt;$C$4),"",_xll.ECONOMATICA($C$2,$B166,,R$13,,,IF(Resultados!$C$9="Moeda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S166" s="154" t="str">
        <f>IFERROR(IF(OR(S$13="",S$13&gt;$C$4),"",_xll.ECONOMATICA($C$2,$B166,,S$13,,,IF(Resultados!$C$9="Moeda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T166" s="107" t="str">
        <f>IFERROR(IF(OR(T$13="",T$13&gt;$C$4),"",_xll.ECONOMATICA($C$2,$B166,,T$13,,,IF(Resultados!$C$9="Moeda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U166" s="108" t="str">
        <f>IFERROR(IF(OR(U$13="",U$13&gt;$C$4),"",_xll.ECONOMATICA($C$2,$B166,,U$13,,,IF(Resultados!$C$9="Moeda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V166" s="108" t="str">
        <f>IFERROR(IF(OR(V$13="",V$13&gt;$C$4),"",_xll.ECONOMATICA($C$2,$B166,,V$13,,,IF(Resultados!$C$9="Moeda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W166" s="140" t="str">
        <f>IFERROR(IF(OR(W$13="",W$13&gt;$C$4),"",_xll.ECONOMATICA($C$2,$B166,,W$13,,,IF(Resultados!$C$9="Moeda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X166" s="154" t="str">
        <f>IFERROR(IF(OR(X$13="",X$13&gt;$C$4),"",_xll.ECONOMATICA($C$2,$B166,,X$13,,,IF(Resultados!$C$9="Moeda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Y166" s="107" t="str">
        <f>IFERROR(IF(OR(Y$13="",Y$13&gt;$C$4),"",_xll.ECONOMATICA($C$2,$B166,,Y$13,,,IF(Resultados!$C$9="Moeda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Z166" s="108" t="str">
        <f>IFERROR(IF(OR(Z$13="",Z$13&gt;$C$4),"",_xll.ECONOMATICA($C$2,$B166,,Z$13,,,IF(Resultados!$C$9="Moeda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A166" s="108" t="str">
        <f>IFERROR(IF(OR(AA$13="",AA$13&gt;$C$4),"",_xll.ECONOMATICA($C$2,$B166,,AA$13,,,IF(Resultados!$C$9="Moeda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B166" s="140" t="str">
        <f>IFERROR(IF(OR(AB$13="",AB$13&gt;$C$4),"",_xll.ECONOMATICA($C$2,$B166,,AB$13,,,IF(Resultados!$C$9="Moeda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C166" s="154" t="str">
        <f>IFERROR(IF(OR(AC$13="",AC$13&gt;$C$4),"",_xll.ECONOMATICA($C$2,$B166,,AC$13,,,IF(Resultados!$C$9="Moeda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D166" s="107" t="str">
        <f>IFERROR(IF(OR(AD$13="",AD$13&gt;$C$4),"",_xll.ECONOMATICA($C$2,$B166,,AD$13,,,IF(Resultados!$C$9="Moeda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E166" s="108" t="str">
        <f>IFERROR(IF(OR(AE$13="",AE$13&gt;$C$4),"",_xll.ECONOMATICA($C$2,$B166,,AE$13,,,IF(Resultados!$C$9="Moeda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F166" s="108" t="str">
        <f>IFERROR(IF(OR(AF$13="",AF$13&gt;$C$4),"",_xll.ECONOMATICA($C$2,$B166,,AF$13,,,IF(Resultados!$C$9="Moeda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G166" s="140" t="str">
        <f>IFERROR(IF(OR(AG$13="",AG$13&gt;$C$4),"",_xll.ECONOMATICA($C$2,$B166,,AG$13,,,IF(Resultados!$C$9="Moeda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H166" s="154" t="str">
        <f>IFERROR(IF(OR(AH$13="",AH$13&gt;$C$4),"",_xll.ECONOMATICA($C$2,$B166,,AH$13,,,IF(Resultados!$C$9="Moeda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I166" s="107" t="str">
        <f>IFERROR(IF(OR(AI$13="",AI$13&gt;$C$4),"",_xll.ECONOMATICA($C$2,$B166,,AI$13,,,IF(Resultados!$C$9="Moeda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J166" s="108" t="str">
        <f>IFERROR(IF(OR(AJ$13="",AJ$13&gt;$C$4),"",_xll.ECONOMATICA($C$2,$B166,,AJ$13,,,IF(Resultados!$C$9="Moeda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K166" s="108" t="str">
        <f>IFERROR(IF(OR(AK$13="",AK$13&gt;$C$4),"",_xll.ECONOMATICA($C$2,$B166,,AK$13,,,IF(Resultados!$C$9="Moeda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L166" s="140" t="str">
        <f>IFERROR(IF(OR(AL$13="",AL$13&gt;$C$4),"",_xll.ECONOMATICA($C$2,$B166,,AL$13,,,IF(Resultados!$C$9="Moeda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M166" s="154" t="str">
        <f>IFERROR(IF(OR(AM$13="",AM$13&gt;$C$4),"",_xll.ECONOMATICA($C$2,$B166,,AM$13,,,IF(Resultados!$C$9="Moeda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N166" s="107" t="str">
        <f>IFERROR(IF(OR(AN$13="",AN$13&gt;$C$4),"",_xll.ECONOMATICA($C$2,$B166,,AN$13,,,IF(Resultados!$C$9="Moeda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O166" s="108" t="str">
        <f>IFERROR(IF(OR(AO$13="",AO$13&gt;$C$4),"",_xll.ECONOMATICA($C$2,$B166,,AO$13,,,IF(Resultados!$C$9="Moeda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P166" s="108" t="str">
        <f>IFERROR(IF(OR(AP$13="",AP$13&gt;$C$4),"",_xll.ECONOMATICA($C$2,$B166,,AP$13,,,IF(Resultados!$C$9="Moeda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Q166" s="140" t="str">
        <f>IFERROR(IF(OR(AQ$13="",AQ$13&gt;$C$4),"",_xll.ECONOMATICA($C$2,$B166,,AQ$13,,,IF(Resultados!$C$9="Moeda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R166" s="154" t="str">
        <f>IFERROR(IF(OR(AR$13="",AR$13&gt;$C$4),"",_xll.ECONOMATICA($C$2,$B166,,AR$13,,,IF(Resultados!$C$9="Moeda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S166" s="107" t="str">
        <f>IFERROR(IF(OR(AS$13="",AS$13&gt;$C$4),"",_xll.ECONOMATICA($C$2,$B166,,AS$13,,,IF(Resultados!$C$9="Moeda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T166" s="108" t="str">
        <f>IFERROR(IF(OR(AT$13="",AT$13&gt;$C$4),"",_xll.ECONOMATICA($C$2,$B166,,AT$13,,,IF(Resultados!$C$9="Moeda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U166" s="108" t="str">
        <f>IFERROR(IF(OR(AU$13="",AU$13&gt;$C$4),"",_xll.ECONOMATICA($C$2,$B166,,AU$13,,,IF(Resultados!$C$9="Moeda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V166" s="140" t="str">
        <f>IFERROR(IF(OR(AV$13="",AV$13&gt;$C$4),"",_xll.ECONOMATICA($C$2,$B166,,AV$13,,,IF(Resultados!$C$9="Moeda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W166" s="154" t="str">
        <f>IFERROR(IF(OR(AW$13="",AW$13&gt;$C$4),"",_xll.ECONOMATICA($C$2,$B166,,AW$13,,,IF(Resultados!$C$9="Moeda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X166" s="107" t="str">
        <f>IFERROR(IF(OR(AX$13="",AX$13&gt;$C$4),"",_xll.ECONOMATICA($C$2,$B166,,AX$13,,,IF(Resultados!$C$9="Moeda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Y166" s="108" t="str">
        <f>IFERROR(IF(OR(AY$13="",AY$13&gt;$C$4),"",_xll.ECONOMATICA($C$2,$B166,,AY$13,,,IF(Resultados!$C$9="Moeda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AZ166" s="108" t="str">
        <f>IFERROR(IF(OR(AZ$13="",AZ$13&gt;$C$4),"",_xll.ECONOMATICA($C$2,$B166,,AZ$13,,,IF(Resultados!$C$9="Moeda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A166" s="140" t="str">
        <f>IFERROR(IF(OR(BA$13="",BA$13&gt;$C$4),"",_xll.ECONOMATICA($C$2,$B166,,BA$13,,,IF(Resultados!$C$9="Moeda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B166" s="169" t="str">
        <f>IFERROR(IF(OR(BB$13="",BB$13&gt;$C$4),"",_xll.ECONOMATICA($C$2,$B166,,BB$13,,,IF(Resultados!$C$9="Moeda Original","Original Currency",IF(Resultados!$C$9="Ajustado pela Inflação (IPCA)","Inflation adjusted",IF(Resultados!$C$9="Dólares US$","USD",IF(Resultados!$C$9="Euros","EUR","")))),,,,,{"tc.pers=5"})),"")</f>
        <v/>
      </c>
      <c r="BC166" s="71"/>
    </row>
    <row r="167" spans="2:55" collapsed="1" x14ac:dyDescent="0.3">
      <c r="E167" s="71"/>
      <c r="F167" s="71"/>
      <c r="G167" s="71"/>
      <c r="H167" s="71"/>
      <c r="I167" s="71"/>
      <c r="BC167" s="71"/>
    </row>
    <row r="168" spans="2:55" s="31" customFormat="1" ht="16.2" thickBot="1" x14ac:dyDescent="0.35">
      <c r="B168" s="43" t="s">
        <v>227</v>
      </c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  <c r="V168" s="43"/>
      <c r="W168" s="43"/>
      <c r="X168" s="43"/>
      <c r="Y168" s="43"/>
      <c r="Z168" s="43"/>
      <c r="AA168" s="43"/>
      <c r="AB168" s="43"/>
      <c r="AC168" s="43"/>
      <c r="AD168" s="43"/>
      <c r="AE168" s="43"/>
      <c r="AF168" s="43"/>
      <c r="AG168" s="43"/>
      <c r="AH168" s="43"/>
      <c r="AI168" s="43"/>
      <c r="AJ168" s="43"/>
      <c r="AK168" s="43"/>
      <c r="AL168" s="43"/>
      <c r="AM168" s="43"/>
      <c r="AN168" s="43"/>
      <c r="AO168" s="43"/>
      <c r="AP168" s="43"/>
      <c r="AQ168" s="43"/>
      <c r="AR168" s="43"/>
      <c r="AS168" s="43"/>
      <c r="AT168" s="43"/>
      <c r="AU168" s="43"/>
      <c r="AV168" s="43"/>
      <c r="AW168" s="43"/>
      <c r="AX168" s="43"/>
      <c r="AY168" s="43"/>
      <c r="AZ168" s="43"/>
      <c r="BA168" s="43"/>
      <c r="BB168" s="43"/>
      <c r="BC168" s="171"/>
    </row>
    <row r="169" spans="2:55" ht="16.2" thickTop="1" x14ac:dyDescent="0.3">
      <c r="B169" s="48" t="s">
        <v>228</v>
      </c>
      <c r="C169" s="49" t="s">
        <v>232</v>
      </c>
      <c r="D169" s="50" t="str">
        <f>$C$7</f>
        <v>Milhares</v>
      </c>
      <c r="E169" s="54">
        <f>IFERROR(IF(OR(E$13="",E$13&gt;$C$4),"",_xll.ECONOMATICA($C$2,$B169,$C$10,E$13,,,IF(Resultados!$C$9="Moeda Original","Original Currency",IF(Resultados!$C$9="Ajustado pela Inflação (IPCA)","Inflation adjusted",IF(Resultados!$C$9="Dólares US$","USD",IF(Resultados!$C$9="Euros","EUR","")))))),"")</f>
        <v>3132000000</v>
      </c>
      <c r="F169" s="55">
        <f>IFERROR(IF(OR(F$13="",F$13&gt;$C$4),"",_xll.ECONOMATICA($C$2,$B169,$C$10,F$13,,,IF(Resultados!$C$9="Moeda Original","Original Currency",IF(Resultados!$C$9="Ajustado pela Inflação (IPCA)","Inflation adjusted",IF(Resultados!$C$9="Dólares US$","USD",IF(Resultados!$C$9="Euros","EUR","")))))),"")</f>
        <v>632000000</v>
      </c>
      <c r="G169" s="55">
        <f>IFERROR(IF(OR(G$13="",G$13&gt;$C$4),"",_xll.ECONOMATICA($C$2,$B169,$C$10,G$13,,,IF(Resultados!$C$9="Moeda Original","Original Currency",IF(Resultados!$C$9="Ajustado pela Inflação (IPCA)","Inflation adjusted",IF(Resultados!$C$9="Dólares US$","USD",IF(Resultados!$C$9="Euros","EUR","")))))),"")</f>
        <v>7356000000</v>
      </c>
      <c r="H169" s="109">
        <f>IFERROR(IF(OR(H$13="",H$13&gt;$C$4),"",_xll.ECONOMATICA($C$2,$B169,$C$10,H$13,,,IF(Resultados!$C$9="Moeda Original","Original Currency",IF(Resultados!$C$9="Ajustado pela Inflação (IPCA)","Inflation adjusted",IF(Resultados!$C$9="Dólares US$","USD",IF(Resultados!$C$9="Euros","EUR","")))))),"")</f>
        <v>13859000000</v>
      </c>
      <c r="I169" s="114">
        <f>IFERROR(IF(OR(I$13="",I$13&gt;$C$4),"",_xll.ECONOMATICA($C$2,$B169,$C$10,I$13,,,IF(Resultados!$C$9="Moeda Original","Original Currency",IF(Resultados!$C$9="Ajustado pela Inflação (IPCA)","Inflation adjusted",IF(Resultados!$C$9="Dólares US$","USD",IF(Resultados!$C$9="Euros","EUR","")))))),"")</f>
        <v>13859000000</v>
      </c>
      <c r="J169" s="54">
        <f>IFERROR(IF(OR(J$13="",J$13&gt;$C$4),"",_xll.ECONOMATICA($C$2,$B169,$C$10,J$13,,,IF(Resultados!$C$9="Moeda Original","Original Currency",IF(Resultados!$C$9="Ajustado pela Inflação (IPCA)","Inflation adjusted",IF(Resultados!$C$9="Dólares US$","USD",IF(Resultados!$C$9="Euros","EUR","")))))),"")</f>
        <v>2987000000</v>
      </c>
      <c r="K169" s="55">
        <f>IFERROR(IF(OR(K$13="",K$13&gt;$C$4),"",_xll.ECONOMATICA($C$2,$B169,$C$10,K$13,,,IF(Resultados!$C$9="Moeda Original","Original Currency",IF(Resultados!$C$9="Ajustado pela Inflação (IPCA)","Inflation adjusted",IF(Resultados!$C$9="Dólares US$","USD",IF(Resultados!$C$9="Euros","EUR","")))))),"")</f>
        <v>6561000000</v>
      </c>
      <c r="L169" s="55">
        <f>IFERROR(IF(OR(L$13="",L$13&gt;$C$4),"",_xll.ECONOMATICA($C$2,$B169,$C$10,L$13,,,IF(Resultados!$C$9="Moeda Original","Original Currency",IF(Resultados!$C$9="Ajustado pela Inflação (IPCA)","Inflation adjusted",IF(Resultados!$C$9="Dólares US$","USD",IF(Resultados!$C$9="Euros","EUR","")))))),"")</f>
        <v>15058000000</v>
      </c>
      <c r="M169" s="109">
        <f>IFERROR(IF(OR(M$13="",M$13&gt;$C$4),"",_xll.ECONOMATICA($C$2,$B169,$C$10,M$13,,,IF(Resultados!$C$9="Moeda Original","Original Currency",IF(Resultados!$C$9="Ajustado pela Inflação (IPCA)","Inflation adjusted",IF(Resultados!$C$9="Dólares US$","USD",IF(Resultados!$C$9="Euros","EUR","")))))),"")</f>
        <v>17597000000</v>
      </c>
      <c r="N169" s="114">
        <f>IFERROR(IF(OR(N$13="",N$13&gt;$C$4),"",_xll.ECONOMATICA($C$2,$B169,$C$10,N$13,,,IF(Resultados!$C$9="Moeda Original","Original Currency",IF(Resultados!$C$9="Ajustado pela Inflação (IPCA)","Inflation adjusted",IF(Resultados!$C$9="Dólares US$","USD",IF(Resultados!$C$9="Euros","EUR","")))))),"")</f>
        <v>17597000000</v>
      </c>
      <c r="O169" s="54">
        <f>IFERROR(IF(OR(O$13="",O$13&gt;$C$4),"",_xll.ECONOMATICA($C$2,$B169,$C$10,O$13,,,IF(Resultados!$C$9="Moeda Original","Original Currency",IF(Resultados!$C$9="Ajustado pela Inflação (IPCA)","Inflation adjusted",IF(Resultados!$C$9="Dólares US$","USD",IF(Resultados!$C$9="Euros","EUR","")))))),"")</f>
        <v>11252000000</v>
      </c>
      <c r="P169" s="55">
        <f>IFERROR(IF(OR(P$13="",P$13&gt;$C$4),"",_xll.ECONOMATICA($C$2,$B169,$C$10,P$13,,,IF(Resultados!$C$9="Moeda Original","Original Currency",IF(Resultados!$C$9="Ajustado pela Inflação (IPCA)","Inflation adjusted",IF(Resultados!$C$9="Dólares US$","USD",IF(Resultados!$C$9="Euros","EUR","")))))),"")</f>
        <v>14278000000</v>
      </c>
      <c r="Q169" s="55" t="str">
        <f>IFERROR(IF(OR(Q$13="",Q$13&gt;$C$4),"",_xll.ECONOMATICA($C$2,$B169,$C$10,Q$13,,,IF(Resultados!$C$9="Moeda Original","Original Currency",IF(Resultados!$C$9="Ajustado pela Inflação (IPCA)","Inflation adjusted",IF(Resultados!$C$9="Dólares US$","USD",IF(Resultados!$C$9="Euros","EUR","")))))),"")</f>
        <v/>
      </c>
      <c r="R169" s="109" t="str">
        <f>IFERROR(IF(OR(R$13="",R$13&gt;$C$4),"",_xll.ECONOMATICA($C$2,$B169,$C$10,R$13,,,IF(Resultados!$C$9="Moeda Original","Original Currency",IF(Resultados!$C$9="Ajustado pela Inflação (IPCA)","Inflation adjusted",IF(Resultados!$C$9="Dólares US$","USD",IF(Resultados!$C$9="Euros","EUR","")))))),"")</f>
        <v/>
      </c>
      <c r="S169" s="114" t="str">
        <f>IFERROR(IF(OR(S$13="",S$13&gt;$C$4),"",_xll.ECONOMATICA($C$2,$B169,$C$10,S$13,,,IF(Resultados!$C$9="Moeda Original","Original Currency",IF(Resultados!$C$9="Ajustado pela Inflação (IPCA)","Inflation adjusted",IF(Resultados!$C$9="Dólares US$","USD",IF(Resultados!$C$9="Euros","EUR","")))))),"")</f>
        <v/>
      </c>
      <c r="T169" s="54" t="str">
        <f>IFERROR(IF(OR(T$13="",T$13&gt;$C$4),"",_xll.ECONOMATICA($C$2,$B169,$C$10,T$13,,,IF(Resultados!$C$9="Moeda Original","Original Currency",IF(Resultados!$C$9="Ajustado pela Inflação (IPCA)","Inflation adjusted",IF(Resultados!$C$9="Dólares US$","USD",IF(Resultados!$C$9="Euros","EUR","")))))),"")</f>
        <v/>
      </c>
      <c r="U169" s="55" t="str">
        <f>IFERROR(IF(OR(U$13="",U$13&gt;$C$4),"",_xll.ECONOMATICA($C$2,$B169,$C$10,U$13,,,IF(Resultados!$C$9="Moeda Original","Original Currency",IF(Resultados!$C$9="Ajustado pela Inflação (IPCA)","Inflation adjusted",IF(Resultados!$C$9="Dólares US$","USD",IF(Resultados!$C$9="Euros","EUR","")))))),"")</f>
        <v/>
      </c>
      <c r="V169" s="55" t="str">
        <f>IFERROR(IF(OR(V$13="",V$13&gt;$C$4),"",_xll.ECONOMATICA($C$2,$B169,$C$10,V$13,,,IF(Resultados!$C$9="Moeda Original","Original Currency",IF(Resultados!$C$9="Ajustado pela Inflação (IPCA)","Inflation adjusted",IF(Resultados!$C$9="Dólares US$","USD",IF(Resultados!$C$9="Euros","EUR","")))))),"")</f>
        <v/>
      </c>
      <c r="W169" s="109" t="str">
        <f>IFERROR(IF(OR(W$13="",W$13&gt;$C$4),"",_xll.ECONOMATICA($C$2,$B169,$C$10,W$13,,,IF(Resultados!$C$9="Moeda Original","Original Currency",IF(Resultados!$C$9="Ajustado pela Inflação (IPCA)","Inflation adjusted",IF(Resultados!$C$9="Dólares US$","USD",IF(Resultados!$C$9="Euros","EUR","")))))),"")</f>
        <v/>
      </c>
      <c r="X169" s="114" t="str">
        <f>IFERROR(IF(OR(X$13="",X$13&gt;$C$4),"",_xll.ECONOMATICA($C$2,$B169,$C$10,X$13,,,IF(Resultados!$C$9="Moeda Original","Original Currency",IF(Resultados!$C$9="Ajustado pela Inflação (IPCA)","Inflation adjusted",IF(Resultados!$C$9="Dólares US$","USD",IF(Resultados!$C$9="Euros","EUR","")))))),"")</f>
        <v/>
      </c>
      <c r="Y169" s="54" t="str">
        <f>IFERROR(IF(OR(Y$13="",Y$13&gt;$C$4),"",_xll.ECONOMATICA($C$2,$B169,$C$10,Y$13,,,IF(Resultados!$C$9="Moeda Original","Original Currency",IF(Resultados!$C$9="Ajustado pela Inflação (IPCA)","Inflation adjusted",IF(Resultados!$C$9="Dólares US$","USD",IF(Resultados!$C$9="Euros","EUR","")))))),"")</f>
        <v/>
      </c>
      <c r="Z169" s="55" t="str">
        <f>IFERROR(IF(OR(Z$13="",Z$13&gt;$C$4),"",_xll.ECONOMATICA($C$2,$B169,$C$10,Z$13,,,IF(Resultados!$C$9="Moeda Original","Original Currency",IF(Resultados!$C$9="Ajustado pela Inflação (IPCA)","Inflation adjusted",IF(Resultados!$C$9="Dólares US$","USD",IF(Resultados!$C$9="Euros","EUR","")))))),"")</f>
        <v/>
      </c>
      <c r="AA169" s="55" t="str">
        <f>IFERROR(IF(OR(AA$13="",AA$13&gt;$C$4),"",_xll.ECONOMATICA($C$2,$B169,$C$10,AA$13,,,IF(Resultados!$C$9="Moeda Original","Original Currency",IF(Resultados!$C$9="Ajustado pela Inflação (IPCA)","Inflation adjusted",IF(Resultados!$C$9="Dólares US$","USD",IF(Resultados!$C$9="Euros","EUR","")))))),"")</f>
        <v/>
      </c>
      <c r="AB169" s="109" t="str">
        <f>IFERROR(IF(OR(AB$13="",AB$13&gt;$C$4),"",_xll.ECONOMATICA($C$2,$B169,$C$10,AB$13,,,IF(Resultados!$C$9="Moeda Original","Original Currency",IF(Resultados!$C$9="Ajustado pela Inflação (IPCA)","Inflation adjusted",IF(Resultados!$C$9="Dólares US$","USD",IF(Resultados!$C$9="Euros","EUR","")))))),"")</f>
        <v/>
      </c>
      <c r="AC169" s="114" t="str">
        <f>IFERROR(IF(OR(AC$13="",AC$13&gt;$C$4),"",_xll.ECONOMATICA($C$2,$B169,$C$10,AC$13,,,IF(Resultados!$C$9="Moeda Original","Original Currency",IF(Resultados!$C$9="Ajustado pela Inflação (IPCA)","Inflation adjusted",IF(Resultados!$C$9="Dólares US$","USD",IF(Resultados!$C$9="Euros","EUR","")))))),"")</f>
        <v/>
      </c>
      <c r="AD169" s="54" t="str">
        <f>IFERROR(IF(OR(AD$13="",AD$13&gt;$C$4),"",_xll.ECONOMATICA($C$2,$B169,$C$10,AD$13,,,IF(Resultados!$C$9="Moeda Original","Original Currency",IF(Resultados!$C$9="Ajustado pela Inflação (IPCA)","Inflation adjusted",IF(Resultados!$C$9="Dólares US$","USD",IF(Resultados!$C$9="Euros","EUR","")))))),"")</f>
        <v/>
      </c>
      <c r="AE169" s="55" t="str">
        <f>IFERROR(IF(OR(AE$13="",AE$13&gt;$C$4),"",_xll.ECONOMATICA($C$2,$B169,$C$10,AE$13,,,IF(Resultados!$C$9="Moeda Original","Original Currency",IF(Resultados!$C$9="Ajustado pela Inflação (IPCA)","Inflation adjusted",IF(Resultados!$C$9="Dólares US$","USD",IF(Resultados!$C$9="Euros","EUR","")))))),"")</f>
        <v/>
      </c>
      <c r="AF169" s="55" t="str">
        <f>IFERROR(IF(OR(AF$13="",AF$13&gt;$C$4),"",_xll.ECONOMATICA($C$2,$B169,$C$10,AF$13,,,IF(Resultados!$C$9="Moeda Original","Original Currency",IF(Resultados!$C$9="Ajustado pela Inflação (IPCA)","Inflation adjusted",IF(Resultados!$C$9="Dólares US$","USD",IF(Resultados!$C$9="Euros","EUR","")))))),"")</f>
        <v/>
      </c>
      <c r="AG169" s="109" t="str">
        <f>IFERROR(IF(OR(AG$13="",AG$13&gt;$C$4),"",_xll.ECONOMATICA($C$2,$B169,$C$10,AG$13,,,IF(Resultados!$C$9="Moeda Original","Original Currency",IF(Resultados!$C$9="Ajustado pela Inflação (IPCA)","Inflation adjusted",IF(Resultados!$C$9="Dólares US$","USD",IF(Resultados!$C$9="Euros","EUR","")))))),"")</f>
        <v/>
      </c>
      <c r="AH169" s="114" t="str">
        <f>IFERROR(IF(OR(AH$13="",AH$13&gt;$C$4),"",_xll.ECONOMATICA($C$2,$B169,$C$10,AH$13,,,IF(Resultados!$C$9="Moeda Original","Original Currency",IF(Resultados!$C$9="Ajustado pela Inflação (IPCA)","Inflation adjusted",IF(Resultados!$C$9="Dólares US$","USD",IF(Resultados!$C$9="Euros","EUR","")))))),"")</f>
        <v/>
      </c>
      <c r="AI169" s="54" t="str">
        <f>IFERROR(IF(OR(AI$13="",AI$13&gt;$C$4),"",_xll.ECONOMATICA($C$2,$B169,$C$10,AI$13,,,IF(Resultados!$C$9="Moeda Original","Original Currency",IF(Resultados!$C$9="Ajustado pela Inflação (IPCA)","Inflation adjusted",IF(Resultados!$C$9="Dólares US$","USD",IF(Resultados!$C$9="Euros","EUR","")))))),"")</f>
        <v/>
      </c>
      <c r="AJ169" s="55" t="str">
        <f>IFERROR(IF(OR(AJ$13="",AJ$13&gt;$C$4),"",_xll.ECONOMATICA($C$2,$B169,$C$10,AJ$13,,,IF(Resultados!$C$9="Moeda Original","Original Currency",IF(Resultados!$C$9="Ajustado pela Inflação (IPCA)","Inflation adjusted",IF(Resultados!$C$9="Dólares US$","USD",IF(Resultados!$C$9="Euros","EUR","")))))),"")</f>
        <v/>
      </c>
      <c r="AK169" s="55" t="str">
        <f>IFERROR(IF(OR(AK$13="",AK$13&gt;$C$4),"",_xll.ECONOMATICA($C$2,$B169,$C$10,AK$13,,,IF(Resultados!$C$9="Moeda Original","Original Currency",IF(Resultados!$C$9="Ajustado pela Inflação (IPCA)","Inflation adjusted",IF(Resultados!$C$9="Dólares US$","USD",IF(Resultados!$C$9="Euros","EUR","")))))),"")</f>
        <v/>
      </c>
      <c r="AL169" s="109" t="str">
        <f>IFERROR(IF(OR(AL$13="",AL$13&gt;$C$4),"",_xll.ECONOMATICA($C$2,$B169,$C$10,AL$13,,,IF(Resultados!$C$9="Moeda Original","Original Currency",IF(Resultados!$C$9="Ajustado pela Inflação (IPCA)","Inflation adjusted",IF(Resultados!$C$9="Dólares US$","USD",IF(Resultados!$C$9="Euros","EUR","")))))),"")</f>
        <v/>
      </c>
      <c r="AM169" s="114" t="str">
        <f>IFERROR(IF(OR(AM$13="",AM$13&gt;$C$4),"",_xll.ECONOMATICA($C$2,$B169,$C$10,AM$13,,,IF(Resultados!$C$9="Moeda Original","Original Currency",IF(Resultados!$C$9="Ajustado pela Inflação (IPCA)","Inflation adjusted",IF(Resultados!$C$9="Dólares US$","USD",IF(Resultados!$C$9="Euros","EUR","")))))),"")</f>
        <v/>
      </c>
      <c r="AN169" s="54" t="str">
        <f>IFERROR(IF(OR(AN$13="",AN$13&gt;$C$4),"",_xll.ECONOMATICA($C$2,$B169,$C$10,AN$13,,,IF(Resultados!$C$9="Moeda Original","Original Currency",IF(Resultados!$C$9="Ajustado pela Inflação (IPCA)","Inflation adjusted",IF(Resultados!$C$9="Dólares US$","USD",IF(Resultados!$C$9="Euros","EUR","")))))),"")</f>
        <v/>
      </c>
      <c r="AO169" s="55" t="str">
        <f>IFERROR(IF(OR(AO$13="",AO$13&gt;$C$4),"",_xll.ECONOMATICA($C$2,$B169,$C$10,AO$13,,,IF(Resultados!$C$9="Moeda Original","Original Currency",IF(Resultados!$C$9="Ajustado pela Inflação (IPCA)","Inflation adjusted",IF(Resultados!$C$9="Dólares US$","USD",IF(Resultados!$C$9="Euros","EUR","")))))),"")</f>
        <v/>
      </c>
      <c r="AP169" s="55" t="str">
        <f>IFERROR(IF(OR(AP$13="",AP$13&gt;$C$4),"",_xll.ECONOMATICA($C$2,$B169,$C$10,AP$13,,,IF(Resultados!$C$9="Moeda Original","Original Currency",IF(Resultados!$C$9="Ajustado pela Inflação (IPCA)","Inflation adjusted",IF(Resultados!$C$9="Dólares US$","USD",IF(Resultados!$C$9="Euros","EUR","")))))),"")</f>
        <v/>
      </c>
      <c r="AQ169" s="109" t="str">
        <f>IFERROR(IF(OR(AQ$13="",AQ$13&gt;$C$4),"",_xll.ECONOMATICA($C$2,$B169,$C$10,AQ$13,,,IF(Resultados!$C$9="Moeda Original","Original Currency",IF(Resultados!$C$9="Ajustado pela Inflação (IPCA)","Inflation adjusted",IF(Resultados!$C$9="Dólares US$","USD",IF(Resultados!$C$9="Euros","EUR","")))))),"")</f>
        <v/>
      </c>
      <c r="AR169" s="114" t="str">
        <f>IFERROR(IF(OR(AR$13="",AR$13&gt;$C$4),"",_xll.ECONOMATICA($C$2,$B169,$C$10,AR$13,,,IF(Resultados!$C$9="Moeda Original","Original Currency",IF(Resultados!$C$9="Ajustado pela Inflação (IPCA)","Inflation adjusted",IF(Resultados!$C$9="Dólares US$","USD",IF(Resultados!$C$9="Euros","EUR","")))))),"")</f>
        <v/>
      </c>
      <c r="AS169" s="54" t="str">
        <f>IFERROR(IF(OR(AS$13="",AS$13&gt;$C$4),"",_xll.ECONOMATICA($C$2,$B169,$C$10,AS$13,,,IF(Resultados!$C$9="Moeda Original","Original Currency",IF(Resultados!$C$9="Ajustado pela Inflação (IPCA)","Inflation adjusted",IF(Resultados!$C$9="Dólares US$","USD",IF(Resultados!$C$9="Euros","EUR","")))))),"")</f>
        <v/>
      </c>
      <c r="AT169" s="55" t="str">
        <f>IFERROR(IF(OR(AT$13="",AT$13&gt;$C$4),"",_xll.ECONOMATICA($C$2,$B169,$C$10,AT$13,,,IF(Resultados!$C$9="Moeda Original","Original Currency",IF(Resultados!$C$9="Ajustado pela Inflação (IPCA)","Inflation adjusted",IF(Resultados!$C$9="Dólares US$","USD",IF(Resultados!$C$9="Euros","EUR","")))))),"")</f>
        <v/>
      </c>
      <c r="AU169" s="55" t="str">
        <f>IFERROR(IF(OR(AU$13="",AU$13&gt;$C$4),"",_xll.ECONOMATICA($C$2,$B169,$C$10,AU$13,,,IF(Resultados!$C$9="Moeda Original","Original Currency",IF(Resultados!$C$9="Ajustado pela Inflação (IPCA)","Inflation adjusted",IF(Resultados!$C$9="Dólares US$","USD",IF(Resultados!$C$9="Euros","EUR","")))))),"")</f>
        <v/>
      </c>
      <c r="AV169" s="109" t="str">
        <f>IFERROR(IF(OR(AV$13="",AV$13&gt;$C$4),"",_xll.ECONOMATICA($C$2,$B169,$C$10,AV$13,,,IF(Resultados!$C$9="Moeda Original","Original Currency",IF(Resultados!$C$9="Ajustado pela Inflação (IPCA)","Inflation adjusted",IF(Resultados!$C$9="Dólares US$","USD",IF(Resultados!$C$9="Euros","EUR","")))))),"")</f>
        <v/>
      </c>
      <c r="AW169" s="114" t="str">
        <f>IFERROR(IF(OR(AW$13="",AW$13&gt;$C$4),"",_xll.ECONOMATICA($C$2,$B169,$C$10,AW$13,,,IF(Resultados!$C$9="Moeda Original","Original Currency",IF(Resultados!$C$9="Ajustado pela Inflação (IPCA)","Inflation adjusted",IF(Resultados!$C$9="Dólares US$","USD",IF(Resultados!$C$9="Euros","EUR","")))))),"")</f>
        <v/>
      </c>
      <c r="AX169" s="54" t="str">
        <f>IFERROR(IF(OR(AX$13="",AX$13&gt;$C$4),"",_xll.ECONOMATICA($C$2,$B169,$C$10,AX$13,,,IF(Resultados!$C$9="Moeda Original","Original Currency",IF(Resultados!$C$9="Ajustado pela Inflação (IPCA)","Inflation adjusted",IF(Resultados!$C$9="Dólares US$","USD",IF(Resultados!$C$9="Euros","EUR","")))))),"")</f>
        <v/>
      </c>
      <c r="AY169" s="55" t="str">
        <f>IFERROR(IF(OR(AY$13="",AY$13&gt;$C$4),"",_xll.ECONOMATICA($C$2,$B169,$C$10,AY$13,,,IF(Resultados!$C$9="Moeda Original","Original Currency",IF(Resultados!$C$9="Ajustado pela Inflação (IPCA)","Inflation adjusted",IF(Resultados!$C$9="Dólares US$","USD",IF(Resultados!$C$9="Euros","EUR","")))))),"")</f>
        <v/>
      </c>
      <c r="AZ169" s="55" t="str">
        <f>IFERROR(IF(OR(AZ$13="",AZ$13&gt;$C$4),"",_xll.ECONOMATICA($C$2,$B169,$C$10,AZ$13,,,IF(Resultados!$C$9="Moeda Original","Original Currency",IF(Resultados!$C$9="Ajustado pela Inflação (IPCA)","Inflation adjusted",IF(Resultados!$C$9="Dólares US$","USD",IF(Resultados!$C$9="Euros","EUR","")))))),"")</f>
        <v/>
      </c>
      <c r="BA169" s="109" t="str">
        <f>IFERROR(IF(OR(BA$13="",BA$13&gt;$C$4),"",_xll.ECONOMATICA($C$2,$B169,$C$10,BA$13,,,IF(Resultados!$C$9="Moeda Original","Original Currency",IF(Resultados!$C$9="Ajustado pela Inflação (IPCA)","Inflation adjusted",IF(Resultados!$C$9="Dólares US$","USD",IF(Resultados!$C$9="Euros","EUR","")))))),"")</f>
        <v/>
      </c>
      <c r="BB169" s="118" t="str">
        <f>IFERROR(IF(OR(BB$13="",BB$13&gt;$C$4),"",_xll.ECONOMATICA($C$2,$B169,$C$10,BB$13,,,IF(Resultados!$C$9="Moeda Original","Original Currency",IF(Resultados!$C$9="Ajustado pela Inflação (IPCA)","Inflation adjusted",IF(Resultados!$C$9="Dólares US$","USD",IF(Resultados!$C$9="Euros","EUR","")))))),"")</f>
        <v/>
      </c>
      <c r="BC169" s="71"/>
    </row>
    <row r="170" spans="2:55" ht="15.6" hidden="1" outlineLevel="1" x14ac:dyDescent="0.3">
      <c r="B170" s="59" t="s">
        <v>229</v>
      </c>
      <c r="C170" s="60" t="s">
        <v>233</v>
      </c>
      <c r="D170" s="61" t="str">
        <f>$C$7</f>
        <v>Milhares</v>
      </c>
      <c r="E170" s="62">
        <f>IFERROR(IF(OR(E$13="",E$13&gt;$C$4),"",_xll.ECONOMATICA($C$2,$B170,$C$10,E$13,,,IF(Resultados!$C$9="Moeda Original","Original Currency",IF(Resultados!$C$9="Ajustado pela Inflação (IPCA)","Inflation adjusted",IF(Resultados!$C$9="Dólares US$","USD",IF(Resultados!$C$9="Euros","EUR","")))))),"")</f>
        <v>16604000000</v>
      </c>
      <c r="F170" s="63">
        <f>IFERROR(IF(OR(F$13="",F$13&gt;$C$4),"",_xll.ECONOMATICA($C$2,$B170,$C$10,F$13,,,IF(Resultados!$C$9="Moeda Original","Original Currency",IF(Resultados!$C$9="Ajustado pela Inflação (IPCA)","Inflation adjusted",IF(Resultados!$C$9="Dólares US$","USD",IF(Resultados!$C$9="Euros","EUR","")))))),"")</f>
        <v>16996000000</v>
      </c>
      <c r="G170" s="63">
        <f>IFERROR(IF(OR(G$13="",G$13&gt;$C$4),"",_xll.ECONOMATICA($C$2,$B170,$C$10,G$13,,,IF(Resultados!$C$9="Moeda Original","Original Currency",IF(Resultados!$C$9="Ajustado pela Inflação (IPCA)","Inflation adjusted",IF(Resultados!$C$9="Dólares US$","USD",IF(Resultados!$C$9="Euros","EUR","")))))),"")</f>
        <v>17143000000</v>
      </c>
      <c r="H170" s="110">
        <f>IFERROR(IF(OR(H$13="",H$13&gt;$C$4),"",_xll.ECONOMATICA($C$2,$B170,$C$10,H$13,,,IF(Resultados!$C$9="Moeda Original","Original Currency",IF(Resultados!$C$9="Ajustado pela Inflação (IPCA)","Inflation adjusted",IF(Resultados!$C$9="Dólares US$","USD",IF(Resultados!$C$9="Euros","EUR","")))))),"")</f>
        <v>17459000000</v>
      </c>
      <c r="I170" s="115">
        <f>IFERROR(IF(OR(I$13="",I$13&gt;$C$4),"",_xll.ECONOMATICA($C$2,$B170,$C$10,I$13,,,IF(Resultados!$C$9="Moeda Original","Original Currency",IF(Resultados!$C$9="Ajustado pela Inflação (IPCA)","Inflation adjusted",IF(Resultados!$C$9="Dólares US$","USD",IF(Resultados!$C$9="Euros","EUR","")))))),"")</f>
        <v>17459000000</v>
      </c>
      <c r="J170" s="62">
        <f>IFERROR(IF(OR(J$13="",J$13&gt;$C$4),"",_xll.ECONOMATICA($C$2,$B170,$C$10,J$13,,,IF(Resultados!$C$9="Moeda Original","Original Currency",IF(Resultados!$C$9="Ajustado pela Inflação (IPCA)","Inflation adjusted",IF(Resultados!$C$9="Dólares US$","USD",IF(Resultados!$C$9="Euros","EUR","")))))),"")</f>
        <v>15186000000</v>
      </c>
      <c r="K170" s="63">
        <f>IFERROR(IF(OR(K$13="",K$13&gt;$C$4),"",_xll.ECONOMATICA($C$2,$B170,$C$10,K$13,,,IF(Resultados!$C$9="Moeda Original","Original Currency",IF(Resultados!$C$9="Ajustado pela Inflação (IPCA)","Inflation adjusted",IF(Resultados!$C$9="Dólares US$","USD",IF(Resultados!$C$9="Euros","EUR","")))))),"")</f>
        <v>16082000000</v>
      </c>
      <c r="L170" s="63">
        <f>IFERROR(IF(OR(L$13="",L$13&gt;$C$4),"",_xll.ECONOMATICA($C$2,$B170,$C$10,L$13,,,IF(Resultados!$C$9="Moeda Original","Original Currency",IF(Resultados!$C$9="Ajustado pela Inflação (IPCA)","Inflation adjusted",IF(Resultados!$C$9="Dólares US$","USD",IF(Resultados!$C$9="Euros","EUR","")))))),"")</f>
        <v>16955000000</v>
      </c>
      <c r="M170" s="110">
        <f>IFERROR(IF(OR(M$13="",M$13&gt;$C$4),"",_xll.ECONOMATICA($C$2,$B170,$C$10,M$13,,,IF(Resultados!$C$9="Moeda Original","Original Currency",IF(Resultados!$C$9="Ajustado pela Inflação (IPCA)","Inflation adjusted",IF(Resultados!$C$9="Dólares US$","USD",IF(Resultados!$C$9="Euros","EUR","")))))),"")</f>
        <v>17981000000</v>
      </c>
      <c r="N170" s="115">
        <f>IFERROR(IF(OR(N$13="",N$13&gt;$C$4),"",_xll.ECONOMATICA($C$2,$B170,$C$10,N$13,,,IF(Resultados!$C$9="Moeda Original","Original Currency",IF(Resultados!$C$9="Ajustado pela Inflação (IPCA)","Inflation adjusted",IF(Resultados!$C$9="Dólares US$","USD",IF(Resultados!$C$9="Euros","EUR","")))))),"")</f>
        <v>17981000000</v>
      </c>
      <c r="O170" s="62">
        <f>IFERROR(IF(OR(O$13="",O$13&gt;$C$4),"",_xll.ECONOMATICA($C$2,$B170,$C$10,O$13,,,IF(Resultados!$C$9="Moeda Original","Original Currency",IF(Resultados!$C$9="Ajustado pela Inflação (IPCA)","Inflation adjusted",IF(Resultados!$C$9="Dólares US$","USD",IF(Resultados!$C$9="Euros","EUR","")))))),"")</f>
        <v>16648000000</v>
      </c>
      <c r="P170" s="63">
        <f>IFERROR(IF(OR(P$13="",P$13&gt;$C$4),"",_xll.ECONOMATICA($C$2,$B170,$C$10,P$13,,,IF(Resultados!$C$9="Moeda Original","Original Currency",IF(Resultados!$C$9="Ajustado pela Inflação (IPCA)","Inflation adjusted",IF(Resultados!$C$9="Dólares US$","USD",IF(Resultados!$C$9="Euros","EUR","")))))),"")</f>
        <v>16361000000</v>
      </c>
      <c r="Q170" s="63" t="str">
        <f>IFERROR(IF(OR(Q$13="",Q$13&gt;$C$4),"",_xll.ECONOMATICA($C$2,$B170,$C$10,Q$13,,,IF(Resultados!$C$9="Moeda Original","Original Currency",IF(Resultados!$C$9="Ajustado pela Inflação (IPCA)","Inflation adjusted",IF(Resultados!$C$9="Dólares US$","USD",IF(Resultados!$C$9="Euros","EUR","")))))),"")</f>
        <v/>
      </c>
      <c r="R170" s="110" t="str">
        <f>IFERROR(IF(OR(R$13="",R$13&gt;$C$4),"",_xll.ECONOMATICA($C$2,$B170,$C$10,R$13,,,IF(Resultados!$C$9="Moeda Original","Original Currency",IF(Resultados!$C$9="Ajustado pela Inflação (IPCA)","Inflation adjusted",IF(Resultados!$C$9="Dólares US$","USD",IF(Resultados!$C$9="Euros","EUR","")))))),"")</f>
        <v/>
      </c>
      <c r="S170" s="115" t="str">
        <f>IFERROR(IF(OR(S$13="",S$13&gt;$C$4),"",_xll.ECONOMATICA($C$2,$B170,$C$10,S$13,,,IF(Resultados!$C$9="Moeda Original","Original Currency",IF(Resultados!$C$9="Ajustado pela Inflação (IPCA)","Inflation adjusted",IF(Resultados!$C$9="Dólares US$","USD",IF(Resultados!$C$9="Euros","EUR","")))))),"")</f>
        <v/>
      </c>
      <c r="T170" s="62" t="str">
        <f>IFERROR(IF(OR(T$13="",T$13&gt;$C$4),"",_xll.ECONOMATICA($C$2,$B170,$C$10,T$13,,,IF(Resultados!$C$9="Moeda Original","Original Currency",IF(Resultados!$C$9="Ajustado pela Inflação (IPCA)","Inflation adjusted",IF(Resultados!$C$9="Dólares US$","USD",IF(Resultados!$C$9="Euros","EUR","")))))),"")</f>
        <v/>
      </c>
      <c r="U170" s="63" t="str">
        <f>IFERROR(IF(OR(U$13="",U$13&gt;$C$4),"",_xll.ECONOMATICA($C$2,$B170,$C$10,U$13,,,IF(Resultados!$C$9="Moeda Original","Original Currency",IF(Resultados!$C$9="Ajustado pela Inflação (IPCA)","Inflation adjusted",IF(Resultados!$C$9="Dólares US$","USD",IF(Resultados!$C$9="Euros","EUR","")))))),"")</f>
        <v/>
      </c>
      <c r="V170" s="63" t="str">
        <f>IFERROR(IF(OR(V$13="",V$13&gt;$C$4),"",_xll.ECONOMATICA($C$2,$B170,$C$10,V$13,,,IF(Resultados!$C$9="Moeda Original","Original Currency",IF(Resultados!$C$9="Ajustado pela Inflação (IPCA)","Inflation adjusted",IF(Resultados!$C$9="Dólares US$","USD",IF(Resultados!$C$9="Euros","EUR","")))))),"")</f>
        <v/>
      </c>
      <c r="W170" s="110" t="str">
        <f>IFERROR(IF(OR(W$13="",W$13&gt;$C$4),"",_xll.ECONOMATICA($C$2,$B170,$C$10,W$13,,,IF(Resultados!$C$9="Moeda Original","Original Currency",IF(Resultados!$C$9="Ajustado pela Inflação (IPCA)","Inflation adjusted",IF(Resultados!$C$9="Dólares US$","USD",IF(Resultados!$C$9="Euros","EUR","")))))),"")</f>
        <v/>
      </c>
      <c r="X170" s="115" t="str">
        <f>IFERROR(IF(OR(X$13="",X$13&gt;$C$4),"",_xll.ECONOMATICA($C$2,$B170,$C$10,X$13,,,IF(Resultados!$C$9="Moeda Original","Original Currency",IF(Resultados!$C$9="Ajustado pela Inflação (IPCA)","Inflation adjusted",IF(Resultados!$C$9="Dólares US$","USD",IF(Resultados!$C$9="Euros","EUR","")))))),"")</f>
        <v/>
      </c>
      <c r="Y170" s="62" t="str">
        <f>IFERROR(IF(OR(Y$13="",Y$13&gt;$C$4),"",_xll.ECONOMATICA($C$2,$B170,$C$10,Y$13,,,IF(Resultados!$C$9="Moeda Original","Original Currency",IF(Resultados!$C$9="Ajustado pela Inflação (IPCA)","Inflation adjusted",IF(Resultados!$C$9="Dólares US$","USD",IF(Resultados!$C$9="Euros","EUR","")))))),"")</f>
        <v/>
      </c>
      <c r="Z170" s="63" t="str">
        <f>IFERROR(IF(OR(Z$13="",Z$13&gt;$C$4),"",_xll.ECONOMATICA($C$2,$B170,$C$10,Z$13,,,IF(Resultados!$C$9="Moeda Original","Original Currency",IF(Resultados!$C$9="Ajustado pela Inflação (IPCA)","Inflation adjusted",IF(Resultados!$C$9="Dólares US$","USD",IF(Resultados!$C$9="Euros","EUR","")))))),"")</f>
        <v/>
      </c>
      <c r="AA170" s="63" t="str">
        <f>IFERROR(IF(OR(AA$13="",AA$13&gt;$C$4),"",_xll.ECONOMATICA($C$2,$B170,$C$10,AA$13,,,IF(Resultados!$C$9="Moeda Original","Original Currency",IF(Resultados!$C$9="Ajustado pela Inflação (IPCA)","Inflation adjusted",IF(Resultados!$C$9="Dólares US$","USD",IF(Resultados!$C$9="Euros","EUR","")))))),"")</f>
        <v/>
      </c>
      <c r="AB170" s="110" t="str">
        <f>IFERROR(IF(OR(AB$13="",AB$13&gt;$C$4),"",_xll.ECONOMATICA($C$2,$B170,$C$10,AB$13,,,IF(Resultados!$C$9="Moeda Original","Original Currency",IF(Resultados!$C$9="Ajustado pela Inflação (IPCA)","Inflation adjusted",IF(Resultados!$C$9="Dólares US$","USD",IF(Resultados!$C$9="Euros","EUR","")))))),"")</f>
        <v/>
      </c>
      <c r="AC170" s="115" t="str">
        <f>IFERROR(IF(OR(AC$13="",AC$13&gt;$C$4),"",_xll.ECONOMATICA($C$2,$B170,$C$10,AC$13,,,IF(Resultados!$C$9="Moeda Original","Original Currency",IF(Resultados!$C$9="Ajustado pela Inflação (IPCA)","Inflation adjusted",IF(Resultados!$C$9="Dólares US$","USD",IF(Resultados!$C$9="Euros","EUR","")))))),"")</f>
        <v/>
      </c>
      <c r="AD170" s="62" t="str">
        <f>IFERROR(IF(OR(AD$13="",AD$13&gt;$C$4),"",_xll.ECONOMATICA($C$2,$B170,$C$10,AD$13,,,IF(Resultados!$C$9="Moeda Original","Original Currency",IF(Resultados!$C$9="Ajustado pela Inflação (IPCA)","Inflation adjusted",IF(Resultados!$C$9="Dólares US$","USD",IF(Resultados!$C$9="Euros","EUR","")))))),"")</f>
        <v/>
      </c>
      <c r="AE170" s="63" t="str">
        <f>IFERROR(IF(OR(AE$13="",AE$13&gt;$C$4),"",_xll.ECONOMATICA($C$2,$B170,$C$10,AE$13,,,IF(Resultados!$C$9="Moeda Original","Original Currency",IF(Resultados!$C$9="Ajustado pela Inflação (IPCA)","Inflation adjusted",IF(Resultados!$C$9="Dólares US$","USD",IF(Resultados!$C$9="Euros","EUR","")))))),"")</f>
        <v/>
      </c>
      <c r="AF170" s="63" t="str">
        <f>IFERROR(IF(OR(AF$13="",AF$13&gt;$C$4),"",_xll.ECONOMATICA($C$2,$B170,$C$10,AF$13,,,IF(Resultados!$C$9="Moeda Original","Original Currency",IF(Resultados!$C$9="Ajustado pela Inflação (IPCA)","Inflation adjusted",IF(Resultados!$C$9="Dólares US$","USD",IF(Resultados!$C$9="Euros","EUR","")))))),"")</f>
        <v/>
      </c>
      <c r="AG170" s="110" t="str">
        <f>IFERROR(IF(OR(AG$13="",AG$13&gt;$C$4),"",_xll.ECONOMATICA($C$2,$B170,$C$10,AG$13,,,IF(Resultados!$C$9="Moeda Original","Original Currency",IF(Resultados!$C$9="Ajustado pela Inflação (IPCA)","Inflation adjusted",IF(Resultados!$C$9="Dólares US$","USD",IF(Resultados!$C$9="Euros","EUR","")))))),"")</f>
        <v/>
      </c>
      <c r="AH170" s="115" t="str">
        <f>IFERROR(IF(OR(AH$13="",AH$13&gt;$C$4),"",_xll.ECONOMATICA($C$2,$B170,$C$10,AH$13,,,IF(Resultados!$C$9="Moeda Original","Original Currency",IF(Resultados!$C$9="Ajustado pela Inflação (IPCA)","Inflation adjusted",IF(Resultados!$C$9="Dólares US$","USD",IF(Resultados!$C$9="Euros","EUR","")))))),"")</f>
        <v/>
      </c>
      <c r="AI170" s="62" t="str">
        <f>IFERROR(IF(OR(AI$13="",AI$13&gt;$C$4),"",_xll.ECONOMATICA($C$2,$B170,$C$10,AI$13,,,IF(Resultados!$C$9="Moeda Original","Original Currency",IF(Resultados!$C$9="Ajustado pela Inflação (IPCA)","Inflation adjusted",IF(Resultados!$C$9="Dólares US$","USD",IF(Resultados!$C$9="Euros","EUR","")))))),"")</f>
        <v/>
      </c>
      <c r="AJ170" s="63" t="str">
        <f>IFERROR(IF(OR(AJ$13="",AJ$13&gt;$C$4),"",_xll.ECONOMATICA($C$2,$B170,$C$10,AJ$13,,,IF(Resultados!$C$9="Moeda Original","Original Currency",IF(Resultados!$C$9="Ajustado pela Inflação (IPCA)","Inflation adjusted",IF(Resultados!$C$9="Dólares US$","USD",IF(Resultados!$C$9="Euros","EUR","")))))),"")</f>
        <v/>
      </c>
      <c r="AK170" s="63" t="str">
        <f>IFERROR(IF(OR(AK$13="",AK$13&gt;$C$4),"",_xll.ECONOMATICA($C$2,$B170,$C$10,AK$13,,,IF(Resultados!$C$9="Moeda Original","Original Currency",IF(Resultados!$C$9="Ajustado pela Inflação (IPCA)","Inflation adjusted",IF(Resultados!$C$9="Dólares US$","USD",IF(Resultados!$C$9="Euros","EUR","")))))),"")</f>
        <v/>
      </c>
      <c r="AL170" s="110" t="str">
        <f>IFERROR(IF(OR(AL$13="",AL$13&gt;$C$4),"",_xll.ECONOMATICA($C$2,$B170,$C$10,AL$13,,,IF(Resultados!$C$9="Moeda Original","Original Currency",IF(Resultados!$C$9="Ajustado pela Inflação (IPCA)","Inflation adjusted",IF(Resultados!$C$9="Dólares US$","USD",IF(Resultados!$C$9="Euros","EUR","")))))),"")</f>
        <v/>
      </c>
      <c r="AM170" s="115" t="str">
        <f>IFERROR(IF(OR(AM$13="",AM$13&gt;$C$4),"",_xll.ECONOMATICA($C$2,$B170,$C$10,AM$13,,,IF(Resultados!$C$9="Moeda Original","Original Currency",IF(Resultados!$C$9="Ajustado pela Inflação (IPCA)","Inflation adjusted",IF(Resultados!$C$9="Dólares US$","USD",IF(Resultados!$C$9="Euros","EUR","")))))),"")</f>
        <v/>
      </c>
      <c r="AN170" s="62" t="str">
        <f>IFERROR(IF(OR(AN$13="",AN$13&gt;$C$4),"",_xll.ECONOMATICA($C$2,$B170,$C$10,AN$13,,,IF(Resultados!$C$9="Moeda Original","Original Currency",IF(Resultados!$C$9="Ajustado pela Inflação (IPCA)","Inflation adjusted",IF(Resultados!$C$9="Dólares US$","USD",IF(Resultados!$C$9="Euros","EUR","")))))),"")</f>
        <v/>
      </c>
      <c r="AO170" s="63" t="str">
        <f>IFERROR(IF(OR(AO$13="",AO$13&gt;$C$4),"",_xll.ECONOMATICA($C$2,$B170,$C$10,AO$13,,,IF(Resultados!$C$9="Moeda Original","Original Currency",IF(Resultados!$C$9="Ajustado pela Inflação (IPCA)","Inflation adjusted",IF(Resultados!$C$9="Dólares US$","USD",IF(Resultados!$C$9="Euros","EUR","")))))),"")</f>
        <v/>
      </c>
      <c r="AP170" s="63" t="str">
        <f>IFERROR(IF(OR(AP$13="",AP$13&gt;$C$4),"",_xll.ECONOMATICA($C$2,$B170,$C$10,AP$13,,,IF(Resultados!$C$9="Moeda Original","Original Currency",IF(Resultados!$C$9="Ajustado pela Inflação (IPCA)","Inflation adjusted",IF(Resultados!$C$9="Dólares US$","USD",IF(Resultados!$C$9="Euros","EUR","")))))),"")</f>
        <v/>
      </c>
      <c r="AQ170" s="110" t="str">
        <f>IFERROR(IF(OR(AQ$13="",AQ$13&gt;$C$4),"",_xll.ECONOMATICA($C$2,$B170,$C$10,AQ$13,,,IF(Resultados!$C$9="Moeda Original","Original Currency",IF(Resultados!$C$9="Ajustado pela Inflação (IPCA)","Inflation adjusted",IF(Resultados!$C$9="Dólares US$","USD",IF(Resultados!$C$9="Euros","EUR","")))))),"")</f>
        <v/>
      </c>
      <c r="AR170" s="115" t="str">
        <f>IFERROR(IF(OR(AR$13="",AR$13&gt;$C$4),"",_xll.ECONOMATICA($C$2,$B170,$C$10,AR$13,,,IF(Resultados!$C$9="Moeda Original","Original Currency",IF(Resultados!$C$9="Ajustado pela Inflação (IPCA)","Inflation adjusted",IF(Resultados!$C$9="Dólares US$","USD",IF(Resultados!$C$9="Euros","EUR","")))))),"")</f>
        <v/>
      </c>
      <c r="AS170" s="62" t="str">
        <f>IFERROR(IF(OR(AS$13="",AS$13&gt;$C$4),"",_xll.ECONOMATICA($C$2,$B170,$C$10,AS$13,,,IF(Resultados!$C$9="Moeda Original","Original Currency",IF(Resultados!$C$9="Ajustado pela Inflação (IPCA)","Inflation adjusted",IF(Resultados!$C$9="Dólares US$","USD",IF(Resultados!$C$9="Euros","EUR","")))))),"")</f>
        <v/>
      </c>
      <c r="AT170" s="63" t="str">
        <f>IFERROR(IF(OR(AT$13="",AT$13&gt;$C$4),"",_xll.ECONOMATICA($C$2,$B170,$C$10,AT$13,,,IF(Resultados!$C$9="Moeda Original","Original Currency",IF(Resultados!$C$9="Ajustado pela Inflação (IPCA)","Inflation adjusted",IF(Resultados!$C$9="Dólares US$","USD",IF(Resultados!$C$9="Euros","EUR","")))))),"")</f>
        <v/>
      </c>
      <c r="AU170" s="63" t="str">
        <f>IFERROR(IF(OR(AU$13="",AU$13&gt;$C$4),"",_xll.ECONOMATICA($C$2,$B170,$C$10,AU$13,,,IF(Resultados!$C$9="Moeda Original","Original Currency",IF(Resultados!$C$9="Ajustado pela Inflação (IPCA)","Inflation adjusted",IF(Resultados!$C$9="Dólares US$","USD",IF(Resultados!$C$9="Euros","EUR","")))))),"")</f>
        <v/>
      </c>
      <c r="AV170" s="110" t="str">
        <f>IFERROR(IF(OR(AV$13="",AV$13&gt;$C$4),"",_xll.ECONOMATICA($C$2,$B170,$C$10,AV$13,,,IF(Resultados!$C$9="Moeda Original","Original Currency",IF(Resultados!$C$9="Ajustado pela Inflação (IPCA)","Inflation adjusted",IF(Resultados!$C$9="Dólares US$","USD",IF(Resultados!$C$9="Euros","EUR","")))))),"")</f>
        <v/>
      </c>
      <c r="AW170" s="115" t="str">
        <f>IFERROR(IF(OR(AW$13="",AW$13&gt;$C$4),"",_xll.ECONOMATICA($C$2,$B170,$C$10,AW$13,,,IF(Resultados!$C$9="Moeda Original","Original Currency",IF(Resultados!$C$9="Ajustado pela Inflação (IPCA)","Inflation adjusted",IF(Resultados!$C$9="Dólares US$","USD",IF(Resultados!$C$9="Euros","EUR","")))))),"")</f>
        <v/>
      </c>
      <c r="AX170" s="62" t="str">
        <f>IFERROR(IF(OR(AX$13="",AX$13&gt;$C$4),"",_xll.ECONOMATICA($C$2,$B170,$C$10,AX$13,,,IF(Resultados!$C$9="Moeda Original","Original Currency",IF(Resultados!$C$9="Ajustado pela Inflação (IPCA)","Inflation adjusted",IF(Resultados!$C$9="Dólares US$","USD",IF(Resultados!$C$9="Euros","EUR","")))))),"")</f>
        <v/>
      </c>
      <c r="AY170" s="63" t="str">
        <f>IFERROR(IF(OR(AY$13="",AY$13&gt;$C$4),"",_xll.ECONOMATICA($C$2,$B170,$C$10,AY$13,,,IF(Resultados!$C$9="Moeda Original","Original Currency",IF(Resultados!$C$9="Ajustado pela Inflação (IPCA)","Inflation adjusted",IF(Resultados!$C$9="Dólares US$","USD",IF(Resultados!$C$9="Euros","EUR","")))))),"")</f>
        <v/>
      </c>
      <c r="AZ170" s="63" t="str">
        <f>IFERROR(IF(OR(AZ$13="",AZ$13&gt;$C$4),"",_xll.ECONOMATICA($C$2,$B170,$C$10,AZ$13,,,IF(Resultados!$C$9="Moeda Original","Original Currency",IF(Resultados!$C$9="Ajustado pela Inflação (IPCA)","Inflation adjusted",IF(Resultados!$C$9="Dólares US$","USD",IF(Resultados!$C$9="Euros","EUR","")))))),"")</f>
        <v/>
      </c>
      <c r="BA170" s="110" t="str">
        <f>IFERROR(IF(OR(BA$13="",BA$13&gt;$C$4),"",_xll.ECONOMATICA($C$2,$B170,$C$10,BA$13,,,IF(Resultados!$C$9="Moeda Original","Original Currency",IF(Resultados!$C$9="Ajustado pela Inflação (IPCA)","Inflation adjusted",IF(Resultados!$C$9="Dólares US$","USD",IF(Resultados!$C$9="Euros","EUR","")))))),"")</f>
        <v/>
      </c>
      <c r="BB170" s="119" t="str">
        <f>IFERROR(IF(OR(BB$13="",BB$13&gt;$C$4),"",_xll.ECONOMATICA($C$2,$B170,$C$10,BB$13,,,IF(Resultados!$C$9="Moeda Original","Original Currency",IF(Resultados!$C$9="Ajustado pela Inflação (IPCA)","Inflation adjusted",IF(Resultados!$C$9="Dólares US$","USD",IF(Resultados!$C$9="Euros","EUR","")))))),"")</f>
        <v/>
      </c>
      <c r="BC170" s="71"/>
    </row>
    <row r="171" spans="2:55" ht="15.6" hidden="1" outlineLevel="1" x14ac:dyDescent="0.3">
      <c r="B171" s="51" t="s">
        <v>230</v>
      </c>
      <c r="C171" s="52" t="s">
        <v>234</v>
      </c>
      <c r="D171" s="53" t="s">
        <v>177</v>
      </c>
      <c r="E171" s="98">
        <f>IFERROR(IF(OR(E$13="",E$13&gt;$C$4),"",_xll.ECONOMATICA($C$2,$B171,$C$10,E$13,,,IF(Resultados!$C$9="Moeda Original","Original Currency",IF(Resultados!$C$9="Ajustado pela Inflação (IPCA)","Inflation adjusted",IF(Resultados!$C$9="Dólares US$","USD",IF(Resultados!$C$9="Euros","EUR","")))),"decimal",,,,{"tc.pers=5"})),"")</f>
        <v>0.18862924596</v>
      </c>
      <c r="F171" s="98">
        <f>IFERROR(IF(OR(F$13="",F$13&gt;$C$4),"",_xll.ECONOMATICA($C$2,$B171,$C$10,F$13,,,IF(Resultados!$C$9="Moeda Original","Original Currency",IF(Resultados!$C$9="Ajustado pela Inflação (IPCA)","Inflation adjusted",IF(Resultados!$C$9="Dólares US$","USD",IF(Resultados!$C$9="Euros","EUR","")))),"decimal",,,,{"tc.pers=5"})),"")</f>
        <v>3.7185220052E-2</v>
      </c>
      <c r="G171" s="98">
        <f>IFERROR(IF(OR(G$13="",G$13&gt;$C$4),"",_xll.ECONOMATICA($C$2,$B171,$C$10,G$13,,,IF(Resultados!$C$9="Moeda Original","Original Currency",IF(Resultados!$C$9="Ajustado pela Inflação (IPCA)","Inflation adjusted",IF(Resultados!$C$9="Dólares US$","USD",IF(Resultados!$C$9="Euros","EUR","")))),"decimal",,,,{"tc.pers=5"})),"")</f>
        <v>0.42909642419999999</v>
      </c>
      <c r="H171" s="135">
        <f>IFERROR(IF(OR(H$13="",H$13&gt;$C$4),"",_xll.ECONOMATICA($C$2,$B171,$C$10,H$13,,,IF(Resultados!$C$9="Moeda Original","Original Currency",IF(Resultados!$C$9="Ajustado pela Inflação (IPCA)","Inflation adjusted",IF(Resultados!$C$9="Dólares US$","USD",IF(Resultados!$C$9="Euros","EUR","")))),"decimal",,,,{"tc.pers=5"})),"")</f>
        <v>0.79380262328999995</v>
      </c>
      <c r="I171" s="147">
        <f>IFERROR(IF(OR(I$13="",I$13&gt;$C$4),"",_xll.ECONOMATICA($C$2,$B171,$C$10,I$13,,,IF(Resultados!$C$9="Moeda Original","Original Currency",IF(Resultados!$C$9="Ajustado pela Inflação (IPCA)","Inflation adjusted",IF(Resultados!$C$9="Dólares US$","USD",IF(Resultados!$C$9="Euros","EUR","")))),"decimal",,,,{"tc.pers=5"})),"")</f>
        <v>0.79380262328999995</v>
      </c>
      <c r="J171" s="98">
        <f>IFERROR(IF(OR(J$13="",J$13&gt;$C$4),"",_xll.ECONOMATICA($C$2,$B171,$C$10,J$13,,,IF(Resultados!$C$9="Moeda Original","Original Currency",IF(Resultados!$C$9="Ajustado pela Inflação (IPCA)","Inflation adjusted",IF(Resultados!$C$9="Dólares US$","USD",IF(Resultados!$C$9="Euros","EUR","")))),"decimal",,,,{"tc.pers=5"})),"")</f>
        <v>0.19669432372000001</v>
      </c>
      <c r="K171" s="98">
        <f>IFERROR(IF(OR(K$13="",K$13&gt;$C$4),"",_xll.ECONOMATICA($C$2,$B171,$C$10,K$13,,,IF(Resultados!$C$9="Moeda Original","Original Currency",IF(Resultados!$C$9="Ajustado pela Inflação (IPCA)","Inflation adjusted",IF(Resultados!$C$9="Dólares US$","USD",IF(Resultados!$C$9="Euros","EUR","")))),"decimal",,,,{"tc.pers=5"})),"")</f>
        <v>0.40797164532000002</v>
      </c>
      <c r="L171" s="98">
        <f>IFERROR(IF(OR(L$13="",L$13&gt;$C$4),"",_xll.ECONOMATICA($C$2,$B171,$C$10,L$13,,,IF(Resultados!$C$9="Moeda Original","Original Currency",IF(Resultados!$C$9="Ajustado pela Inflação (IPCA)","Inflation adjusted",IF(Resultados!$C$9="Dólares US$","USD",IF(Resultados!$C$9="Euros","EUR","")))),"decimal",,,,{"tc.pers=5"})),"")</f>
        <v>0.88811560012000001</v>
      </c>
      <c r="M171" s="135">
        <f>IFERROR(IF(OR(M$13="",M$13&gt;$C$4),"",_xll.ECONOMATICA($C$2,$B171,$C$10,M$13,,,IF(Resultados!$C$9="Moeda Original","Original Currency",IF(Resultados!$C$9="Ajustado pela Inflação (IPCA)","Inflation adjusted",IF(Resultados!$C$9="Dólares US$","USD",IF(Resultados!$C$9="Euros","EUR","")))),"decimal",,,,{"tc.pers=5"})),"")</f>
        <v>0.97864412435000003</v>
      </c>
      <c r="N171" s="147">
        <f>IFERROR(IF(OR(N$13="",N$13&gt;$C$4),"",_xll.ECONOMATICA($C$2,$B171,$C$10,N$13,,,IF(Resultados!$C$9="Moeda Original","Original Currency",IF(Resultados!$C$9="Ajustado pela Inflação (IPCA)","Inflation adjusted",IF(Resultados!$C$9="Dólares US$","USD",IF(Resultados!$C$9="Euros","EUR","")))),"decimal",,,,{"tc.pers=5"})),"")</f>
        <v>0.97864412435000003</v>
      </c>
      <c r="O171" s="98">
        <f>IFERROR(IF(OR(O$13="",O$13&gt;$C$4),"",_xll.ECONOMATICA($C$2,$B171,$C$10,O$13,,,IF(Resultados!$C$9="Moeda Original","Original Currency",IF(Resultados!$C$9="Ajustado pela Inflação (IPCA)","Inflation adjusted",IF(Resultados!$C$9="Dólares US$","USD",IF(Resultados!$C$9="Euros","EUR","")))),"decimal",,,,{"tc.pers=5"})),"")</f>
        <v>0.67587698222000003</v>
      </c>
      <c r="P171" s="98">
        <f>IFERROR(IF(OR(P$13="",P$13&gt;$C$4),"",_xll.ECONOMATICA($C$2,$B171,$C$10,P$13,,,IF(Resultados!$C$9="Moeda Original","Original Currency",IF(Resultados!$C$9="Ajustado pela Inflação (IPCA)","Inflation adjusted",IF(Resultados!$C$9="Dólares US$","USD",IF(Resultados!$C$9="Euros","EUR","")))),"decimal",,,,{"tc.pers=5"})),"")</f>
        <v>0.8726850437</v>
      </c>
      <c r="Q171" s="98" t="str">
        <f>IFERROR(IF(OR(Q$13="",Q$13&gt;$C$4),"",_xll.ECONOMATICA($C$2,$B171,$C$10,Q$13,,,IF(Resultados!$C$9="Moeda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71" s="135" t="str">
        <f>IFERROR(IF(OR(R$13="",R$13&gt;$C$4),"",_xll.ECONOMATICA($C$2,$B171,$C$10,R$13,,,IF(Resultados!$C$9="Moeda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71" s="147" t="str">
        <f>IFERROR(IF(OR(S$13="",S$13&gt;$C$4),"",_xll.ECONOMATICA($C$2,$B171,$C$10,S$13,,,IF(Resultados!$C$9="Moeda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71" s="98" t="str">
        <f>IFERROR(IF(OR(T$13="",T$13&gt;$C$4),"",_xll.ECONOMATICA($C$2,$B171,$C$10,T$13,,,IF(Resultados!$C$9="Moeda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71" s="98" t="str">
        <f>IFERROR(IF(OR(U$13="",U$13&gt;$C$4),"",_xll.ECONOMATICA($C$2,$B171,$C$10,U$13,,,IF(Resultados!$C$9="Moeda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71" s="98" t="str">
        <f>IFERROR(IF(OR(V$13="",V$13&gt;$C$4),"",_xll.ECONOMATICA($C$2,$B171,$C$10,V$13,,,IF(Resultados!$C$9="Moeda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71" s="135" t="str">
        <f>IFERROR(IF(OR(W$13="",W$13&gt;$C$4),"",_xll.ECONOMATICA($C$2,$B171,$C$10,W$13,,,IF(Resultados!$C$9="Moeda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71" s="147" t="str">
        <f>IFERROR(IF(OR(X$13="",X$13&gt;$C$4),"",_xll.ECONOMATICA($C$2,$B171,$C$10,X$13,,,IF(Resultados!$C$9="Moeda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71" s="98" t="str">
        <f>IFERROR(IF(OR(Y$13="",Y$13&gt;$C$4),"",_xll.ECONOMATICA($C$2,$B171,$C$10,Y$13,,,IF(Resultados!$C$9="Moeda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71" s="98" t="str">
        <f>IFERROR(IF(OR(Z$13="",Z$13&gt;$C$4),"",_xll.ECONOMATICA($C$2,$B171,$C$10,Z$13,,,IF(Resultados!$C$9="Moeda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71" s="98" t="str">
        <f>IFERROR(IF(OR(AA$13="",AA$13&gt;$C$4),"",_xll.ECONOMATICA($C$2,$B171,$C$10,AA$13,,,IF(Resultados!$C$9="Moeda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71" s="135" t="str">
        <f>IFERROR(IF(OR(AB$13="",AB$13&gt;$C$4),"",_xll.ECONOMATICA($C$2,$B171,$C$10,AB$13,,,IF(Resultados!$C$9="Moeda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71" s="147" t="str">
        <f>IFERROR(IF(OR(AC$13="",AC$13&gt;$C$4),"",_xll.ECONOMATICA($C$2,$B171,$C$10,AC$13,,,IF(Resultados!$C$9="Moeda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71" s="98" t="str">
        <f>IFERROR(IF(OR(AD$13="",AD$13&gt;$C$4),"",_xll.ECONOMATICA($C$2,$B171,$C$10,AD$13,,,IF(Resultados!$C$9="Moeda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71" s="98" t="str">
        <f>IFERROR(IF(OR(AE$13="",AE$13&gt;$C$4),"",_xll.ECONOMATICA($C$2,$B171,$C$10,AE$13,,,IF(Resultados!$C$9="Moeda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71" s="98" t="str">
        <f>IFERROR(IF(OR(AF$13="",AF$13&gt;$C$4),"",_xll.ECONOMATICA($C$2,$B171,$C$10,AF$13,,,IF(Resultados!$C$9="Moeda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71" s="135" t="str">
        <f>IFERROR(IF(OR(AG$13="",AG$13&gt;$C$4),"",_xll.ECONOMATICA($C$2,$B171,$C$10,AG$13,,,IF(Resultados!$C$9="Moeda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71" s="147" t="str">
        <f>IFERROR(IF(OR(AH$13="",AH$13&gt;$C$4),"",_xll.ECONOMATICA($C$2,$B171,$C$10,AH$13,,,IF(Resultados!$C$9="Moeda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71" s="98" t="str">
        <f>IFERROR(IF(OR(AI$13="",AI$13&gt;$C$4),"",_xll.ECONOMATICA($C$2,$B171,$C$10,AI$13,,,IF(Resultados!$C$9="Moeda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71" s="98" t="str">
        <f>IFERROR(IF(OR(AJ$13="",AJ$13&gt;$C$4),"",_xll.ECONOMATICA($C$2,$B171,$C$10,AJ$13,,,IF(Resultados!$C$9="Moeda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71" s="98" t="str">
        <f>IFERROR(IF(OR(AK$13="",AK$13&gt;$C$4),"",_xll.ECONOMATICA($C$2,$B171,$C$10,AK$13,,,IF(Resultados!$C$9="Moeda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71" s="135" t="str">
        <f>IFERROR(IF(OR(AL$13="",AL$13&gt;$C$4),"",_xll.ECONOMATICA($C$2,$B171,$C$10,AL$13,,,IF(Resultados!$C$9="Moeda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71" s="147" t="str">
        <f>IFERROR(IF(OR(AM$13="",AM$13&gt;$C$4),"",_xll.ECONOMATICA($C$2,$B171,$C$10,AM$13,,,IF(Resultados!$C$9="Moeda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71" s="98" t="str">
        <f>IFERROR(IF(OR(AN$13="",AN$13&gt;$C$4),"",_xll.ECONOMATICA($C$2,$B171,$C$10,AN$13,,,IF(Resultados!$C$9="Moeda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71" s="98" t="str">
        <f>IFERROR(IF(OR(AO$13="",AO$13&gt;$C$4),"",_xll.ECONOMATICA($C$2,$B171,$C$10,AO$13,,,IF(Resultados!$C$9="Moeda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71" s="98" t="str">
        <f>IFERROR(IF(OR(AP$13="",AP$13&gt;$C$4),"",_xll.ECONOMATICA($C$2,$B171,$C$10,AP$13,,,IF(Resultados!$C$9="Moeda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71" s="135" t="str">
        <f>IFERROR(IF(OR(AQ$13="",AQ$13&gt;$C$4),"",_xll.ECONOMATICA($C$2,$B171,$C$10,AQ$13,,,IF(Resultados!$C$9="Moeda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71" s="147" t="str">
        <f>IFERROR(IF(OR(AR$13="",AR$13&gt;$C$4),"",_xll.ECONOMATICA($C$2,$B171,$C$10,AR$13,,,IF(Resultados!$C$9="Moeda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71" s="98" t="str">
        <f>IFERROR(IF(OR(AS$13="",AS$13&gt;$C$4),"",_xll.ECONOMATICA($C$2,$B171,$C$10,AS$13,,,IF(Resultados!$C$9="Moeda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71" s="98" t="str">
        <f>IFERROR(IF(OR(AT$13="",AT$13&gt;$C$4),"",_xll.ECONOMATICA($C$2,$B171,$C$10,AT$13,,,IF(Resultados!$C$9="Moeda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71" s="98" t="str">
        <f>IFERROR(IF(OR(AU$13="",AU$13&gt;$C$4),"",_xll.ECONOMATICA($C$2,$B171,$C$10,AU$13,,,IF(Resultados!$C$9="Moeda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71" s="135" t="str">
        <f>IFERROR(IF(OR(AV$13="",AV$13&gt;$C$4),"",_xll.ECONOMATICA($C$2,$B171,$C$10,AV$13,,,IF(Resultados!$C$9="Moeda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71" s="147" t="str">
        <f>IFERROR(IF(OR(AW$13="",AW$13&gt;$C$4),"",_xll.ECONOMATICA($C$2,$B171,$C$10,AW$13,,,IF(Resultados!$C$9="Moeda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71" s="98" t="str">
        <f>IFERROR(IF(OR(AX$13="",AX$13&gt;$C$4),"",_xll.ECONOMATICA($C$2,$B171,$C$10,AX$13,,,IF(Resultados!$C$9="Moeda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71" s="98" t="str">
        <f>IFERROR(IF(OR(AY$13="",AY$13&gt;$C$4),"",_xll.ECONOMATICA($C$2,$B171,$C$10,AY$13,,,IF(Resultados!$C$9="Moeda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71" s="98" t="str">
        <f>IFERROR(IF(OR(AZ$13="",AZ$13&gt;$C$4),"",_xll.ECONOMATICA($C$2,$B171,$C$10,AZ$13,,,IF(Resultados!$C$9="Moeda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71" s="135" t="str">
        <f>IFERROR(IF(OR(BA$13="",BA$13&gt;$C$4),"",_xll.ECONOMATICA($C$2,$B171,$C$10,BA$13,,,IF(Resultados!$C$9="Moeda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71" s="162" t="str">
        <f>IFERROR(IF(OR(BB$13="",BB$13&gt;$C$4),"",_xll.ECONOMATICA($C$2,$B171,$C$10,BB$13,,,IF(Resultados!$C$9="Moeda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71" s="71"/>
    </row>
    <row r="172" spans="2:55" ht="15.6" hidden="1" outlineLevel="1" x14ac:dyDescent="0.3">
      <c r="B172" s="64" t="s">
        <v>231</v>
      </c>
      <c r="C172" s="65" t="s">
        <v>235</v>
      </c>
      <c r="D172" s="66" t="s">
        <v>177</v>
      </c>
      <c r="E172" s="102">
        <f>IFERROR(IF(OR(E$13="",E$13&gt;$C$4),"",_xll.ECONOMATICA($C$2,$B172,$C$10,E$13,,,IF(Resultados!$C$9="Moeda Original","Original Currency",IF(Resultados!$C$9="Ajustado pela Inflação (IPCA)","Inflation adjusted",IF(Resultados!$C$9="Dólares US$","USD",IF(Resultados!$C$9="Euros","EUR","")))),"decimal",,,,{"tc.pers=5"})),"")</f>
        <v>2.3180717173E-2</v>
      </c>
      <c r="F172" s="102">
        <f>IFERROR(IF(OR(F$13="",F$13&gt;$C$4),"",_xll.ECONOMATICA($C$2,$B172,$C$10,F$13,,,IF(Resultados!$C$9="Moeda Original","Original Currency",IF(Resultados!$C$9="Ajustado pela Inflação (IPCA)","Inflation adjusted",IF(Resultados!$C$9="Dólares US$","USD",IF(Resultados!$C$9="Euros","EUR","")))),"decimal",,,,{"tc.pers=5"})),"")</f>
        <v>2.4141462493000001E-2</v>
      </c>
      <c r="G172" s="102">
        <f>IFERROR(IF(OR(G$13="",G$13&gt;$C$4),"",_xll.ECONOMATICA($C$2,$B172,$C$10,G$13,,,IF(Resultados!$C$9="Moeda Original","Original Currency",IF(Resultados!$C$9="Ajustado pela Inflação (IPCA)","Inflation adjusted",IF(Resultados!$C$9="Dólares US$","USD",IF(Resultados!$C$9="Euros","EUR","")))),"decimal",,,,{"tc.pers=5"})),"")</f>
        <v>2.5045838721E-2</v>
      </c>
      <c r="H172" s="141">
        <f>IFERROR(IF(OR(H$13="",H$13&gt;$C$4),"",_xll.ECONOMATICA($C$2,$B172,$C$10,H$13,,,IF(Resultados!$C$9="Moeda Original","Original Currency",IF(Resultados!$C$9="Ajustado pela Inflação (IPCA)","Inflation adjusted",IF(Resultados!$C$9="Dólares US$","USD",IF(Resultados!$C$9="Euros","EUR","")))),"decimal",,,,{"tc.pers=5"})),"")</f>
        <v>2.5432308457000001E-2</v>
      </c>
      <c r="I172" s="155">
        <f>IFERROR(IF(OR(I$13="",I$13&gt;$C$4),"",_xll.ECONOMATICA($C$2,$B172,$C$10,I$13,,,IF(Resultados!$C$9="Moeda Original","Original Currency",IF(Resultados!$C$9="Ajustado pela Inflação (IPCA)","Inflation adjusted",IF(Resultados!$C$9="Dólares US$","USD",IF(Resultados!$C$9="Euros","EUR","")))),"decimal",,,,{"tc.pers=5"})),"")</f>
        <v>2.5432308457000001E-2</v>
      </c>
      <c r="J172" s="102">
        <f>IFERROR(IF(OR(J$13="",J$13&gt;$C$4),"",_xll.ECONOMATICA($C$2,$B172,$C$10,J$13,,,IF(Resultados!$C$9="Moeda Original","Original Currency",IF(Resultados!$C$9="Ajustado pela Inflação (IPCA)","Inflation adjusted",IF(Resultados!$C$9="Dólares US$","USD",IF(Resultados!$C$9="Euros","EUR","")))),"decimal",,,,{"tc.pers=5"})),"")</f>
        <v>2.1857813383999999E-2</v>
      </c>
      <c r="K172" s="102">
        <f>IFERROR(IF(OR(K$13="",K$13&gt;$C$4),"",_xll.ECONOMATICA($C$2,$B172,$C$10,K$13,,,IF(Resultados!$C$9="Moeda Original","Original Currency",IF(Resultados!$C$9="Ajustado pela Inflação (IPCA)","Inflation adjusted",IF(Resultados!$C$9="Dólares US$","USD",IF(Resultados!$C$9="Euros","EUR","")))),"decimal",,,,{"tc.pers=5"})),"")</f>
        <v>2.3168904511999999E-2</v>
      </c>
      <c r="L172" s="102">
        <f>IFERROR(IF(OR(L$13="",L$13&gt;$C$4),"",_xll.ECONOMATICA($C$2,$B172,$C$10,L$13,,,IF(Resultados!$C$9="Moeda Original","Original Currency",IF(Resultados!$C$9="Ajustado pela Inflação (IPCA)","Inflation adjusted",IF(Resultados!$C$9="Dólares US$","USD",IF(Resultados!$C$9="Euros","EUR","")))),"decimal",,,,{"tc.pers=5"})),"")</f>
        <v>2.3451937015E-2</v>
      </c>
      <c r="M172" s="141">
        <f>IFERROR(IF(OR(M$13="",M$13&gt;$C$4),"",_xll.ECONOMATICA($C$2,$B172,$C$10,M$13,,,IF(Resultados!$C$9="Moeda Original","Original Currency",IF(Resultados!$C$9="Ajustado pela Inflação (IPCA)","Inflation adjusted",IF(Resultados!$C$9="Dólares US$","USD",IF(Resultados!$C$9="Euros","EUR","")))),"decimal",,,,{"tc.pers=5"})),"")</f>
        <v>2.4296711477999999E-2</v>
      </c>
      <c r="N172" s="155">
        <f>IFERROR(IF(OR(N$13="",N$13&gt;$C$4),"",_xll.ECONOMATICA($C$2,$B172,$C$10,N$13,,,IF(Resultados!$C$9="Moeda Original","Original Currency",IF(Resultados!$C$9="Ajustado pela Inflação (IPCA)","Inflation adjusted",IF(Resultados!$C$9="Dólares US$","USD",IF(Resultados!$C$9="Euros","EUR","")))),"decimal",,,,{"tc.pers=5"})),"")</f>
        <v>2.4296711477999999E-2</v>
      </c>
      <c r="O172" s="102">
        <f>IFERROR(IF(OR(O$13="",O$13&gt;$C$4),"",_xll.ECONOMATICA($C$2,$B172,$C$10,O$13,,,IF(Resultados!$C$9="Moeda Original","Original Currency",IF(Resultados!$C$9="Ajustado pela Inflação (IPCA)","Inflation adjusted",IF(Resultados!$C$9="Dólares US$","USD",IF(Resultados!$C$9="Euros","EUR","")))),"decimal",,,,{"tc.pers=5"})),"")</f>
        <v>2.1977557756E-2</v>
      </c>
      <c r="P172" s="102">
        <f>IFERROR(IF(OR(P$13="",P$13&gt;$C$4),"",_xll.ECONOMATICA($C$2,$B172,$C$10,P$13,,,IF(Resultados!$C$9="Moeda Original","Original Currency",IF(Resultados!$C$9="Ajustado pela Inflação (IPCA)","Inflation adjusted",IF(Resultados!$C$9="Dólares US$","USD",IF(Resultados!$C$9="Euros","EUR","")))),"decimal",,,,{"tc.pers=5"})),"")</f>
        <v>2.1378488492000001E-2</v>
      </c>
      <c r="Q172" s="102" t="str">
        <f>IFERROR(IF(OR(Q$13="",Q$13&gt;$C$4),"",_xll.ECONOMATICA($C$2,$B172,$C$10,Q$13,,,IF(Resultados!$C$9="Moeda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R172" s="141" t="str">
        <f>IFERROR(IF(OR(R$13="",R$13&gt;$C$4),"",_xll.ECONOMATICA($C$2,$B172,$C$10,R$13,,,IF(Resultados!$C$9="Moeda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S172" s="155" t="str">
        <f>IFERROR(IF(OR(S$13="",S$13&gt;$C$4),"",_xll.ECONOMATICA($C$2,$B172,$C$10,S$13,,,IF(Resultados!$C$9="Moeda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T172" s="102" t="str">
        <f>IFERROR(IF(OR(T$13="",T$13&gt;$C$4),"",_xll.ECONOMATICA($C$2,$B172,$C$10,T$13,,,IF(Resultados!$C$9="Moeda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U172" s="102" t="str">
        <f>IFERROR(IF(OR(U$13="",U$13&gt;$C$4),"",_xll.ECONOMATICA($C$2,$B172,$C$10,U$13,,,IF(Resultados!$C$9="Moeda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V172" s="102" t="str">
        <f>IFERROR(IF(OR(V$13="",V$13&gt;$C$4),"",_xll.ECONOMATICA($C$2,$B172,$C$10,V$13,,,IF(Resultados!$C$9="Moeda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W172" s="141" t="str">
        <f>IFERROR(IF(OR(W$13="",W$13&gt;$C$4),"",_xll.ECONOMATICA($C$2,$B172,$C$10,W$13,,,IF(Resultados!$C$9="Moeda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X172" s="155" t="str">
        <f>IFERROR(IF(OR(X$13="",X$13&gt;$C$4),"",_xll.ECONOMATICA($C$2,$B172,$C$10,X$13,,,IF(Resultados!$C$9="Moeda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Y172" s="102" t="str">
        <f>IFERROR(IF(OR(Y$13="",Y$13&gt;$C$4),"",_xll.ECONOMATICA($C$2,$B172,$C$10,Y$13,,,IF(Resultados!$C$9="Moeda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Z172" s="102" t="str">
        <f>IFERROR(IF(OR(Z$13="",Z$13&gt;$C$4),"",_xll.ECONOMATICA($C$2,$B172,$C$10,Z$13,,,IF(Resultados!$C$9="Moeda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A172" s="102" t="str">
        <f>IFERROR(IF(OR(AA$13="",AA$13&gt;$C$4),"",_xll.ECONOMATICA($C$2,$B172,$C$10,AA$13,,,IF(Resultados!$C$9="Moeda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B172" s="141" t="str">
        <f>IFERROR(IF(OR(AB$13="",AB$13&gt;$C$4),"",_xll.ECONOMATICA($C$2,$B172,$C$10,AB$13,,,IF(Resultados!$C$9="Moeda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C172" s="155" t="str">
        <f>IFERROR(IF(OR(AC$13="",AC$13&gt;$C$4),"",_xll.ECONOMATICA($C$2,$B172,$C$10,AC$13,,,IF(Resultados!$C$9="Moeda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D172" s="102" t="str">
        <f>IFERROR(IF(OR(AD$13="",AD$13&gt;$C$4),"",_xll.ECONOMATICA($C$2,$B172,$C$10,AD$13,,,IF(Resultados!$C$9="Moeda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E172" s="102" t="str">
        <f>IFERROR(IF(OR(AE$13="",AE$13&gt;$C$4),"",_xll.ECONOMATICA($C$2,$B172,$C$10,AE$13,,,IF(Resultados!$C$9="Moeda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F172" s="102" t="str">
        <f>IFERROR(IF(OR(AF$13="",AF$13&gt;$C$4),"",_xll.ECONOMATICA($C$2,$B172,$C$10,AF$13,,,IF(Resultados!$C$9="Moeda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G172" s="141" t="str">
        <f>IFERROR(IF(OR(AG$13="",AG$13&gt;$C$4),"",_xll.ECONOMATICA($C$2,$B172,$C$10,AG$13,,,IF(Resultados!$C$9="Moeda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H172" s="155" t="str">
        <f>IFERROR(IF(OR(AH$13="",AH$13&gt;$C$4),"",_xll.ECONOMATICA($C$2,$B172,$C$10,AH$13,,,IF(Resultados!$C$9="Moeda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I172" s="102" t="str">
        <f>IFERROR(IF(OR(AI$13="",AI$13&gt;$C$4),"",_xll.ECONOMATICA($C$2,$B172,$C$10,AI$13,,,IF(Resultados!$C$9="Moeda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J172" s="102" t="str">
        <f>IFERROR(IF(OR(AJ$13="",AJ$13&gt;$C$4),"",_xll.ECONOMATICA($C$2,$B172,$C$10,AJ$13,,,IF(Resultados!$C$9="Moeda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K172" s="102" t="str">
        <f>IFERROR(IF(OR(AK$13="",AK$13&gt;$C$4),"",_xll.ECONOMATICA($C$2,$B172,$C$10,AK$13,,,IF(Resultados!$C$9="Moeda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L172" s="141" t="str">
        <f>IFERROR(IF(OR(AL$13="",AL$13&gt;$C$4),"",_xll.ECONOMATICA($C$2,$B172,$C$10,AL$13,,,IF(Resultados!$C$9="Moeda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M172" s="155" t="str">
        <f>IFERROR(IF(OR(AM$13="",AM$13&gt;$C$4),"",_xll.ECONOMATICA($C$2,$B172,$C$10,AM$13,,,IF(Resultados!$C$9="Moeda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N172" s="102" t="str">
        <f>IFERROR(IF(OR(AN$13="",AN$13&gt;$C$4),"",_xll.ECONOMATICA($C$2,$B172,$C$10,AN$13,,,IF(Resultados!$C$9="Moeda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O172" s="102" t="str">
        <f>IFERROR(IF(OR(AO$13="",AO$13&gt;$C$4),"",_xll.ECONOMATICA($C$2,$B172,$C$10,AO$13,,,IF(Resultados!$C$9="Moeda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P172" s="102" t="str">
        <f>IFERROR(IF(OR(AP$13="",AP$13&gt;$C$4),"",_xll.ECONOMATICA($C$2,$B172,$C$10,AP$13,,,IF(Resultados!$C$9="Moeda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Q172" s="141" t="str">
        <f>IFERROR(IF(OR(AQ$13="",AQ$13&gt;$C$4),"",_xll.ECONOMATICA($C$2,$B172,$C$10,AQ$13,,,IF(Resultados!$C$9="Moeda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R172" s="155" t="str">
        <f>IFERROR(IF(OR(AR$13="",AR$13&gt;$C$4),"",_xll.ECONOMATICA($C$2,$B172,$C$10,AR$13,,,IF(Resultados!$C$9="Moeda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S172" s="102" t="str">
        <f>IFERROR(IF(OR(AS$13="",AS$13&gt;$C$4),"",_xll.ECONOMATICA($C$2,$B172,$C$10,AS$13,,,IF(Resultados!$C$9="Moeda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T172" s="102" t="str">
        <f>IFERROR(IF(OR(AT$13="",AT$13&gt;$C$4),"",_xll.ECONOMATICA($C$2,$B172,$C$10,AT$13,,,IF(Resultados!$C$9="Moeda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U172" s="102" t="str">
        <f>IFERROR(IF(OR(AU$13="",AU$13&gt;$C$4),"",_xll.ECONOMATICA($C$2,$B172,$C$10,AU$13,,,IF(Resultados!$C$9="Moeda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V172" s="141" t="str">
        <f>IFERROR(IF(OR(AV$13="",AV$13&gt;$C$4),"",_xll.ECONOMATICA($C$2,$B172,$C$10,AV$13,,,IF(Resultados!$C$9="Moeda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W172" s="155" t="str">
        <f>IFERROR(IF(OR(AW$13="",AW$13&gt;$C$4),"",_xll.ECONOMATICA($C$2,$B172,$C$10,AW$13,,,IF(Resultados!$C$9="Moeda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X172" s="102" t="str">
        <f>IFERROR(IF(OR(AX$13="",AX$13&gt;$C$4),"",_xll.ECONOMATICA($C$2,$B172,$C$10,AX$13,,,IF(Resultados!$C$9="Moeda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Y172" s="102" t="str">
        <f>IFERROR(IF(OR(AY$13="",AY$13&gt;$C$4),"",_xll.ECONOMATICA($C$2,$B172,$C$10,AY$13,,,IF(Resultados!$C$9="Moeda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AZ172" s="102" t="str">
        <f>IFERROR(IF(OR(AZ$13="",AZ$13&gt;$C$4),"",_xll.ECONOMATICA($C$2,$B172,$C$10,AZ$13,,,IF(Resultados!$C$9="Moeda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A172" s="141" t="str">
        <f>IFERROR(IF(OR(BA$13="",BA$13&gt;$C$4),"",_xll.ECONOMATICA($C$2,$B172,$C$10,BA$13,,,IF(Resultados!$C$9="Moeda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B172" s="170" t="str">
        <f>IFERROR(IF(OR(BB$13="",BB$13&gt;$C$4),"",_xll.ECONOMATICA($C$2,$B172,$C$10,BB$13,,,IF(Resultados!$C$9="Moeda Original","Original Currency",IF(Resultados!$C$9="Ajustado pela Inflação (IPCA)","Inflation adjusted",IF(Resultados!$C$9="Dólares US$","USD",IF(Resultados!$C$9="Euros","EUR","")))),"decimal",,,,{"tc.pers=5"})),"")</f>
        <v/>
      </c>
      <c r="BC172" s="71"/>
    </row>
    <row r="173" spans="2:55" collapsed="1" x14ac:dyDescent="0.3">
      <c r="B173" s="2"/>
      <c r="C173" s="2"/>
      <c r="D173" s="2"/>
    </row>
  </sheetData>
  <mergeCells count="9">
    <mergeCell ref="B116:BB116"/>
    <mergeCell ref="B133:BB133"/>
    <mergeCell ref="B145:BB145"/>
    <mergeCell ref="B156:BB156"/>
    <mergeCell ref="B168:BB168"/>
    <mergeCell ref="B17:BB17"/>
    <mergeCell ref="B35:BB35"/>
    <mergeCell ref="B63:BB63"/>
    <mergeCell ref="B96:BB96"/>
  </mergeCells>
  <dataValidations count="3">
    <dataValidation type="list" allowBlank="1" showInputMessage="1" showErrorMessage="1" sqref="C7" xr:uid="{00000000-0002-0000-0000-000000000000}">
      <formula1>"Unidades,Milhares,Milhões,Bilhões"</formula1>
    </dataValidation>
    <dataValidation type="list" allowBlank="1" showInputMessage="1" showErrorMessage="1" sqref="C9" xr:uid="{00000000-0002-0000-0000-000001000000}">
      <formula1>"Moeda Original,Ajustado pela Inflação (IPCA),Dólares US$, Euros,"</formula1>
    </dataValidation>
    <dataValidation type="list" allowBlank="1" showInputMessage="1" sqref="C10:C11" xr:uid="{236B007B-5202-408F-A3E0-BB029121A696}">
      <formula1>"3M,12M,IN FISCAL YEAR"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ignoredErrors>
    <ignoredError sqref="J14:X14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E8FB5-947D-41D0-A6BA-572213808517}">
  <sheetPr>
    <tabColor rgb="FF023A4A"/>
  </sheetPr>
  <dimension ref="B1:K5083"/>
  <sheetViews>
    <sheetView showGridLines="0" zoomScale="80" zoomScaleNormal="80" workbookViewId="0"/>
  </sheetViews>
  <sheetFormatPr defaultColWidth="9.21875" defaultRowHeight="14.4" x14ac:dyDescent="0.3"/>
  <cols>
    <col min="1" max="1" width="2.77734375" style="5" customWidth="1"/>
    <col min="2" max="7" width="29.6640625" style="5" customWidth="1"/>
    <col min="8" max="8" width="9.21875" style="69"/>
    <col min="9" max="16384" width="9.21875" style="5"/>
  </cols>
  <sheetData>
    <row r="1" spans="2:10" ht="60" customHeight="1" x14ac:dyDescent="0.3">
      <c r="B1" s="15"/>
      <c r="C1" s="17"/>
      <c r="D1" s="16" t="s">
        <v>324</v>
      </c>
      <c r="E1" s="17"/>
      <c r="F1" s="18"/>
      <c r="G1" s="18"/>
      <c r="H1" s="197"/>
      <c r="I1" s="18"/>
      <c r="J1" s="18"/>
    </row>
    <row r="2" spans="2:10" ht="15.6" x14ac:dyDescent="0.3">
      <c r="B2" s="21" t="s">
        <v>282</v>
      </c>
      <c r="C2" s="172" cm="1">
        <f t="array" ref="C2">IF($C$3="",_xll.ECONOMATICA("IBOV","Date of Last Quote"),$C$3)</f>
        <v>45560</v>
      </c>
      <c r="D2" s="13" t="s">
        <v>318</v>
      </c>
    </row>
    <row r="3" spans="2:10" ht="15.6" x14ac:dyDescent="0.3">
      <c r="B3" s="23" t="s">
        <v>283</v>
      </c>
      <c r="C3" s="28"/>
      <c r="D3" s="13" t="s">
        <v>323</v>
      </c>
    </row>
    <row r="4" spans="2:10" ht="15.6" x14ac:dyDescent="0.3">
      <c r="B4" s="23" t="s">
        <v>284</v>
      </c>
      <c r="C4" s="173" t="s">
        <v>273</v>
      </c>
      <c r="D4" s="14" t="s">
        <v>329</v>
      </c>
    </row>
    <row r="5" spans="2:10" ht="15.6" x14ac:dyDescent="0.3">
      <c r="B5" s="29" t="s">
        <v>325</v>
      </c>
      <c r="C5" s="30" t="s">
        <v>274</v>
      </c>
      <c r="D5" s="14" t="s">
        <v>326</v>
      </c>
    </row>
    <row r="6" spans="2:10" ht="15.6" x14ac:dyDescent="0.3">
      <c r="B6" s="29" t="s">
        <v>327</v>
      </c>
      <c r="C6" s="30" t="s">
        <v>285</v>
      </c>
      <c r="D6" s="13" t="s">
        <v>328</v>
      </c>
    </row>
    <row r="9" spans="2:10" ht="16.2" thickBot="1" x14ac:dyDescent="0.35">
      <c r="B9" s="174" t="s">
        <v>278</v>
      </c>
      <c r="C9" s="175" t="str" cm="1">
        <f t="array" ref="C9">_xll.ECONOMATICA(C10,"NAME")</f>
        <v>CDI</v>
      </c>
      <c r="D9" s="175" t="str" cm="1">
        <f t="array" ref="D9">_xll.ECONOMATICA(D10,"NAME")</f>
        <v>Ibovespa</v>
      </c>
      <c r="E9" s="175" t="str" cm="1">
        <f t="array" ref="E9">_xll.ECONOMATICA(E10,"NAME")</f>
        <v>IPCA Ibge</v>
      </c>
      <c r="F9" s="175" t="str" cm="1">
        <f t="array" ref="F9">_xll.ECONOMATICA(F10,"NAME")</f>
        <v>Selic</v>
      </c>
      <c r="G9" s="191" t="str" cm="1">
        <f t="array" ref="G9">_xll.ECONOMATICA(G10,"NAME")</f>
        <v>Ihfa</v>
      </c>
    </row>
    <row r="10" spans="2:10" ht="16.8" thickTop="1" thickBot="1" x14ac:dyDescent="0.35">
      <c r="B10" s="176" t="s">
        <v>279</v>
      </c>
      <c r="C10" s="177" t="s">
        <v>275</v>
      </c>
      <c r="D10" s="178" t="s">
        <v>272</v>
      </c>
      <c r="E10" s="178" t="s">
        <v>271</v>
      </c>
      <c r="F10" s="178" t="s">
        <v>277</v>
      </c>
      <c r="G10" s="192" t="s">
        <v>281</v>
      </c>
    </row>
    <row r="11" spans="2:10" ht="45" customHeight="1" thickTop="1" thickBot="1" x14ac:dyDescent="0.35">
      <c r="B11" s="179" t="str" cm="1">
        <f t="array" ref="B11">_xll.ECONOMATICA(C10,"CLOSE",,$C$2,$C$4,$C$5,IF($C$6="SIM","REBASED TO 100",""))</f>
        <v>data</v>
      </c>
      <c r="C11" s="199" t="s">
        <v>280</v>
      </c>
      <c r="D11" s="199" t="str" cm="1">
        <f t="array" ref="D11">_xll.ECONOMATICA(D10,"CLOSE",,$C$2,$C$4,$C$5,IF($C$6="SIM","REBASED TO 100",""),,"FALSE")</f>
        <v>Fechamento ajust p/ prov moeda orig em 100</v>
      </c>
      <c r="E11" s="199" t="str" cm="1">
        <f t="array" ref="E11">_xll.ECONOMATICA(E10,"CLOSE",,$C$2,$C$4,$C$5,IF($C$6="SIM","REBASED TO 100",""),,"FALSE")</f>
        <v>Fechamento ajust p/ prov moeda orig em 100</v>
      </c>
      <c r="F11" s="199" t="str" cm="1">
        <f t="array" ref="F11">_xll.ECONOMATICA(F10,"CLOSE",,$C$2,$C$4,$C$5,IF($C$6="SIM","REBASED TO 100",""),,"FALSE")</f>
        <v>Fechamento ajust p/ prov moeda orig em 100</v>
      </c>
      <c r="G11" s="200" t="str" cm="1">
        <f t="array" ref="G11">_xll.ECONOMATICA(G10,"CLOSE",,$C$2,$C$4,$C$5,IF($C$6="SIM","REBASED TO 100",""),,"FALSE")</f>
        <v>Fechamento ajust p/ prov moeda orig em 100</v>
      </c>
    </row>
    <row r="12" spans="2:10" ht="16.2" thickTop="1" x14ac:dyDescent="0.3">
      <c r="B12" s="180"/>
      <c r="C12" s="181" t="s">
        <v>276</v>
      </c>
      <c r="D12" s="181" t="s">
        <v>272</v>
      </c>
      <c r="E12" s="181" t="s">
        <v>271</v>
      </c>
      <c r="F12" s="181" t="s">
        <v>277</v>
      </c>
      <c r="G12" s="182" t="s">
        <v>281</v>
      </c>
    </row>
    <row r="13" spans="2:10" ht="15.6" x14ac:dyDescent="0.3">
      <c r="B13" s="183">
        <v>41907</v>
      </c>
      <c r="C13" s="184">
        <v>100</v>
      </c>
      <c r="D13" s="184">
        <v>100</v>
      </c>
      <c r="E13" s="184"/>
      <c r="F13" s="184">
        <v>100</v>
      </c>
      <c r="G13" s="193">
        <v>100</v>
      </c>
      <c r="H13" s="198"/>
      <c r="I13" s="6"/>
      <c r="J13" s="6"/>
    </row>
    <row r="14" spans="2:10" ht="15.6" x14ac:dyDescent="0.3">
      <c r="B14" s="185">
        <v>41908</v>
      </c>
      <c r="C14" s="186">
        <v>100.04074107</v>
      </c>
      <c r="D14" s="186">
        <v>102.23365855</v>
      </c>
      <c r="E14" s="186"/>
      <c r="F14" s="186">
        <v>100.04106335</v>
      </c>
      <c r="G14" s="194">
        <v>100.11974135</v>
      </c>
      <c r="H14" s="198"/>
      <c r="I14" s="6"/>
      <c r="J14" s="6"/>
    </row>
    <row r="15" spans="2:10" ht="15.6" x14ac:dyDescent="0.3">
      <c r="B15" s="187">
        <v>41911</v>
      </c>
      <c r="C15" s="188">
        <v>100.08149878</v>
      </c>
      <c r="D15" s="188">
        <v>97.610878811000006</v>
      </c>
      <c r="E15" s="188"/>
      <c r="F15" s="188">
        <v>100.08214373</v>
      </c>
      <c r="G15" s="195">
        <v>100.24297516999999</v>
      </c>
      <c r="H15" s="198"/>
      <c r="I15" s="6"/>
      <c r="J15" s="6"/>
    </row>
    <row r="16" spans="2:10" ht="15.6" x14ac:dyDescent="0.3">
      <c r="B16" s="185">
        <v>41912</v>
      </c>
      <c r="C16" s="186">
        <v>100.12227310999999</v>
      </c>
      <c r="D16" s="186">
        <v>96.699546120999997</v>
      </c>
      <c r="E16" s="186">
        <v>100</v>
      </c>
      <c r="F16" s="186">
        <v>100.12324086</v>
      </c>
      <c r="G16" s="194">
        <v>100.22102259</v>
      </c>
      <c r="H16" s="198"/>
      <c r="I16" s="6"/>
      <c r="J16" s="6"/>
    </row>
    <row r="17" spans="2:11" ht="15.6" x14ac:dyDescent="0.3">
      <c r="B17" s="187">
        <v>41913</v>
      </c>
      <c r="C17" s="188">
        <v>100.16306408</v>
      </c>
      <c r="D17" s="188">
        <v>94.453379079000001</v>
      </c>
      <c r="E17" s="188"/>
      <c r="F17" s="188">
        <v>100.16435500999999</v>
      </c>
      <c r="G17" s="195">
        <v>100.31332322</v>
      </c>
      <c r="H17" s="198"/>
      <c r="I17" s="6"/>
      <c r="J17" s="6"/>
    </row>
    <row r="18" spans="2:11" ht="15.6" x14ac:dyDescent="0.3">
      <c r="B18" s="185">
        <v>41914</v>
      </c>
      <c r="C18" s="186">
        <v>100.20387168000001</v>
      </c>
      <c r="D18" s="186">
        <v>95.632750795000007</v>
      </c>
      <c r="E18" s="186"/>
      <c r="F18" s="186">
        <v>100.20548590999999</v>
      </c>
      <c r="G18" s="194">
        <v>100.15017562</v>
      </c>
      <c r="H18" s="198"/>
      <c r="I18" s="6"/>
      <c r="J18" s="6"/>
    </row>
    <row r="19" spans="2:11" ht="15.6" x14ac:dyDescent="0.3">
      <c r="B19" s="187">
        <v>41915</v>
      </c>
      <c r="C19" s="188">
        <v>100.24469591</v>
      </c>
      <c r="D19" s="188">
        <v>97.457203101999994</v>
      </c>
      <c r="E19" s="188"/>
      <c r="F19" s="188">
        <v>100.24663382999999</v>
      </c>
      <c r="G19" s="195">
        <v>100.23599025999999</v>
      </c>
      <c r="H19" s="198"/>
      <c r="I19" s="6"/>
      <c r="J19" s="6"/>
    </row>
    <row r="20" spans="2:11" ht="15.6" x14ac:dyDescent="0.3">
      <c r="B20" s="185">
        <v>41918</v>
      </c>
      <c r="C20" s="186">
        <v>100.28553678</v>
      </c>
      <c r="D20" s="186">
        <v>102.06032664999999</v>
      </c>
      <c r="E20" s="186"/>
      <c r="F20" s="186">
        <v>100.28779849</v>
      </c>
      <c r="G20" s="194">
        <v>99.735571166</v>
      </c>
      <c r="H20" s="198"/>
      <c r="I20" s="6"/>
      <c r="J20" s="6"/>
    </row>
    <row r="21" spans="2:11" ht="15.6" x14ac:dyDescent="0.3">
      <c r="B21" s="187">
        <v>41919</v>
      </c>
      <c r="C21" s="188">
        <v>100.3265021</v>
      </c>
      <c r="D21" s="188">
        <v>102.63393016000001</v>
      </c>
      <c r="E21" s="188"/>
      <c r="F21" s="188">
        <v>100.32898018</v>
      </c>
      <c r="G21" s="195">
        <v>99.395805061000004</v>
      </c>
      <c r="H21" s="198"/>
      <c r="I21" s="6"/>
      <c r="J21" s="6"/>
    </row>
    <row r="22" spans="2:11" ht="15.6" x14ac:dyDescent="0.3">
      <c r="B22" s="185">
        <v>41920</v>
      </c>
      <c r="C22" s="186">
        <v>100.36748405</v>
      </c>
      <c r="D22" s="186">
        <v>101.95847182</v>
      </c>
      <c r="E22" s="186"/>
      <c r="F22" s="186">
        <v>100.3701789</v>
      </c>
      <c r="G22" s="194">
        <v>99.399297516999994</v>
      </c>
      <c r="H22" s="198"/>
      <c r="I22" s="6"/>
      <c r="J22" s="6"/>
    </row>
    <row r="23" spans="2:11" ht="15.6" x14ac:dyDescent="0.3">
      <c r="B23" s="187">
        <v>41921</v>
      </c>
      <c r="C23" s="188">
        <v>100.40848291</v>
      </c>
      <c r="D23" s="188">
        <v>102.33193953</v>
      </c>
      <c r="E23" s="188"/>
      <c r="F23" s="188">
        <v>100.41139436</v>
      </c>
      <c r="G23" s="195">
        <v>99.349405285000003</v>
      </c>
      <c r="H23" s="198"/>
      <c r="I23" s="6"/>
      <c r="J23" s="6"/>
    </row>
    <row r="24" spans="2:11" ht="15.6" x14ac:dyDescent="0.3">
      <c r="B24" s="185">
        <v>41922</v>
      </c>
      <c r="C24" s="186">
        <v>100.4494984</v>
      </c>
      <c r="D24" s="186">
        <v>98.836710624999995</v>
      </c>
      <c r="E24" s="186"/>
      <c r="F24" s="186">
        <v>100.45262656</v>
      </c>
      <c r="G24" s="194">
        <v>99.146842820000003</v>
      </c>
      <c r="H24" s="198"/>
      <c r="I24" s="6"/>
      <c r="J24" s="6"/>
      <c r="K24" s="4"/>
    </row>
    <row r="25" spans="2:11" ht="15.6" x14ac:dyDescent="0.3">
      <c r="B25" s="187">
        <v>41925</v>
      </c>
      <c r="C25" s="188">
        <v>100.4904227</v>
      </c>
      <c r="D25" s="188">
        <v>103.56313212000001</v>
      </c>
      <c r="E25" s="188"/>
      <c r="F25" s="188">
        <v>100.49387607</v>
      </c>
      <c r="G25" s="195">
        <v>99.117905324999995</v>
      </c>
      <c r="H25" s="198"/>
      <c r="I25" s="6"/>
      <c r="J25" s="6"/>
      <c r="K25" s="4"/>
    </row>
    <row r="26" spans="2:11" ht="15.6" x14ac:dyDescent="0.3">
      <c r="B26" s="185">
        <v>41926</v>
      </c>
      <c r="C26" s="186">
        <v>100.53147173000001</v>
      </c>
      <c r="D26" s="186">
        <v>103.66856079999999</v>
      </c>
      <c r="E26" s="186"/>
      <c r="F26" s="186">
        <v>100.53514233</v>
      </c>
      <c r="G26" s="194">
        <v>99.124890237000002</v>
      </c>
      <c r="H26" s="198"/>
      <c r="I26" s="6"/>
      <c r="J26" s="6"/>
      <c r="K26" s="4"/>
    </row>
    <row r="27" spans="2:11" ht="15.6" x14ac:dyDescent="0.3">
      <c r="B27" s="187">
        <v>41927</v>
      </c>
      <c r="C27" s="188">
        <v>100.57242929</v>
      </c>
      <c r="D27" s="188">
        <v>100.30913834</v>
      </c>
      <c r="E27" s="188"/>
      <c r="F27" s="188">
        <v>100.57642561</v>
      </c>
      <c r="G27" s="195">
        <v>99.047557276000006</v>
      </c>
      <c r="H27" s="198"/>
      <c r="I27" s="6"/>
      <c r="J27" s="6"/>
      <c r="K27" s="4"/>
    </row>
    <row r="28" spans="2:11" ht="15.6" x14ac:dyDescent="0.3">
      <c r="B28" s="185">
        <v>41928</v>
      </c>
      <c r="C28" s="186">
        <v>100.61351186</v>
      </c>
      <c r="D28" s="186">
        <v>97.026553733</v>
      </c>
      <c r="E28" s="186"/>
      <c r="F28" s="186">
        <v>100.61772564</v>
      </c>
      <c r="G28" s="194">
        <v>99.209208110999995</v>
      </c>
      <c r="H28" s="198"/>
      <c r="I28" s="6"/>
      <c r="J28" s="6"/>
      <c r="K28" s="4"/>
    </row>
    <row r="29" spans="2:11" ht="15.6" x14ac:dyDescent="0.3">
      <c r="B29" s="187">
        <v>41929</v>
      </c>
      <c r="C29" s="188">
        <v>100.65461107</v>
      </c>
      <c r="D29" s="188">
        <v>99.572924483999998</v>
      </c>
      <c r="E29" s="188"/>
      <c r="F29" s="188">
        <v>100.65904269000001</v>
      </c>
      <c r="G29" s="195">
        <v>99.128881616000001</v>
      </c>
      <c r="H29" s="198"/>
      <c r="I29" s="6"/>
      <c r="J29" s="6"/>
      <c r="K29" s="4"/>
    </row>
    <row r="30" spans="2:11" ht="15.6" x14ac:dyDescent="0.3">
      <c r="B30" s="185">
        <v>41932</v>
      </c>
      <c r="C30" s="186">
        <v>100.69572718000001</v>
      </c>
      <c r="D30" s="186">
        <v>97.033701440000002</v>
      </c>
      <c r="E30" s="186"/>
      <c r="F30" s="186">
        <v>100.70037677000001</v>
      </c>
      <c r="G30" s="194">
        <v>99.272571245999998</v>
      </c>
      <c r="H30" s="198"/>
      <c r="I30" s="6"/>
      <c r="J30" s="6"/>
      <c r="K30" s="4"/>
    </row>
    <row r="31" spans="2:11" ht="15.6" x14ac:dyDescent="0.3">
      <c r="B31" s="187">
        <v>41933</v>
      </c>
      <c r="C31" s="188">
        <v>100.73685992</v>
      </c>
      <c r="D31" s="188">
        <v>93.692148243000005</v>
      </c>
      <c r="E31" s="188"/>
      <c r="F31" s="188">
        <v>100.74172787000001</v>
      </c>
      <c r="G31" s="195">
        <v>99.418755488000002</v>
      </c>
      <c r="H31" s="198"/>
      <c r="I31" s="6"/>
      <c r="J31" s="6"/>
      <c r="K31" s="4"/>
    </row>
    <row r="32" spans="2:11" ht="15.6" x14ac:dyDescent="0.3">
      <c r="B32" s="185">
        <v>41934</v>
      </c>
      <c r="C32" s="186">
        <v>100.77800958</v>
      </c>
      <c r="D32" s="186">
        <v>93.654622779999997</v>
      </c>
      <c r="E32" s="186"/>
      <c r="F32" s="186">
        <v>100.783096</v>
      </c>
      <c r="G32" s="194">
        <v>99.481619701</v>
      </c>
      <c r="H32" s="198"/>
      <c r="I32" s="6"/>
      <c r="J32" s="6"/>
      <c r="K32" s="4"/>
    </row>
    <row r="33" spans="2:11" ht="15.6" x14ac:dyDescent="0.3">
      <c r="B33" s="187">
        <v>41935</v>
      </c>
      <c r="C33" s="188">
        <v>100.81917614</v>
      </c>
      <c r="D33" s="188">
        <v>90.620420999999993</v>
      </c>
      <c r="E33" s="188"/>
      <c r="F33" s="188">
        <v>100.82448116</v>
      </c>
      <c r="G33" s="195">
        <v>99.850323302000007</v>
      </c>
      <c r="H33" s="198"/>
      <c r="I33" s="6"/>
      <c r="J33" s="6"/>
      <c r="K33" s="4"/>
    </row>
    <row r="34" spans="2:11" ht="15.6" x14ac:dyDescent="0.3">
      <c r="B34" s="185">
        <v>41936</v>
      </c>
      <c r="C34" s="186">
        <v>100.86035932999999</v>
      </c>
      <c r="D34" s="186">
        <v>92.812980237000005</v>
      </c>
      <c r="E34" s="186"/>
      <c r="F34" s="186">
        <v>100.86588306</v>
      </c>
      <c r="G34" s="194">
        <v>99.617326575000007</v>
      </c>
      <c r="H34" s="198"/>
      <c r="I34" s="6"/>
      <c r="J34" s="6"/>
      <c r="K34" s="4"/>
    </row>
    <row r="35" spans="2:11" ht="15.6" x14ac:dyDescent="0.3">
      <c r="B35" s="187">
        <v>41939</v>
      </c>
      <c r="C35" s="188">
        <v>100.90155943000001</v>
      </c>
      <c r="D35" s="188">
        <v>90.245166362999996</v>
      </c>
      <c r="E35" s="188"/>
      <c r="F35" s="188">
        <v>100.90730198</v>
      </c>
      <c r="G35" s="195">
        <v>100.14269178000001</v>
      </c>
      <c r="H35" s="198"/>
      <c r="I35" s="6"/>
      <c r="J35" s="6"/>
      <c r="K35" s="4"/>
    </row>
    <row r="36" spans="2:11" ht="15.6" x14ac:dyDescent="0.3">
      <c r="B36" s="185">
        <v>41940</v>
      </c>
      <c r="C36" s="186">
        <v>100.94277644</v>
      </c>
      <c r="D36" s="186">
        <v>93.509881704999998</v>
      </c>
      <c r="E36" s="186"/>
      <c r="F36" s="186">
        <v>100.94873822</v>
      </c>
      <c r="G36" s="194">
        <v>99.893230622000004</v>
      </c>
      <c r="H36" s="198"/>
      <c r="I36" s="6"/>
      <c r="J36" s="6"/>
      <c r="K36" s="4"/>
    </row>
    <row r="37" spans="2:11" ht="15.6" x14ac:dyDescent="0.3">
      <c r="B37" s="187">
        <v>41941</v>
      </c>
      <c r="C37" s="188">
        <v>100.98401008</v>
      </c>
      <c r="D37" s="188">
        <v>91.220828419</v>
      </c>
      <c r="E37" s="188"/>
      <c r="F37" s="188">
        <v>100.9901912</v>
      </c>
      <c r="G37" s="195">
        <v>99.823381495999996</v>
      </c>
      <c r="H37" s="198"/>
      <c r="I37" s="6"/>
      <c r="J37" s="6"/>
      <c r="K37" s="4"/>
    </row>
    <row r="38" spans="2:11" ht="15.6" x14ac:dyDescent="0.3">
      <c r="B38" s="185">
        <v>41942</v>
      </c>
      <c r="C38" s="186">
        <v>101.02616399</v>
      </c>
      <c r="D38" s="186">
        <v>93.520603265999995</v>
      </c>
      <c r="E38" s="186"/>
      <c r="F38" s="186">
        <v>101.03256417999999</v>
      </c>
      <c r="G38" s="194">
        <v>99.350902051999995</v>
      </c>
      <c r="H38" s="198"/>
      <c r="I38" s="6"/>
      <c r="J38" s="6"/>
      <c r="K38" s="4"/>
    </row>
    <row r="39" spans="2:11" ht="15.6" x14ac:dyDescent="0.3">
      <c r="B39" s="187">
        <v>41943</v>
      </c>
      <c r="C39" s="188">
        <v>101.06822698000001</v>
      </c>
      <c r="D39" s="188">
        <v>97.616239590999996</v>
      </c>
      <c r="E39" s="188">
        <v>100.42</v>
      </c>
      <c r="F39" s="188">
        <v>101.07495475</v>
      </c>
      <c r="G39" s="195">
        <v>100.04889437999999</v>
      </c>
      <c r="H39" s="198"/>
      <c r="I39" s="6"/>
      <c r="J39" s="6"/>
      <c r="K39" s="4"/>
    </row>
    <row r="40" spans="2:11" ht="15.6" x14ac:dyDescent="0.3">
      <c r="B40" s="185">
        <v>41946</v>
      </c>
      <c r="C40" s="186">
        <v>101.11030744</v>
      </c>
      <c r="D40" s="186">
        <v>96.399342411000006</v>
      </c>
      <c r="E40" s="186"/>
      <c r="F40" s="186">
        <v>101.1173632</v>
      </c>
      <c r="G40" s="194">
        <v>100.46798914</v>
      </c>
      <c r="H40" s="198"/>
      <c r="I40" s="6"/>
      <c r="J40" s="6"/>
      <c r="K40" s="4"/>
    </row>
    <row r="41" spans="2:11" ht="15.6" x14ac:dyDescent="0.3">
      <c r="B41" s="187">
        <v>41947</v>
      </c>
      <c r="C41" s="188">
        <v>101.15240563</v>
      </c>
      <c r="D41" s="188">
        <v>97.178442515</v>
      </c>
      <c r="E41" s="188"/>
      <c r="F41" s="188">
        <v>101.15978923999999</v>
      </c>
      <c r="G41" s="195">
        <v>100.53733934</v>
      </c>
      <c r="H41" s="198"/>
      <c r="I41" s="6"/>
      <c r="J41" s="6"/>
      <c r="K41" s="4"/>
    </row>
    <row r="42" spans="2:11" ht="15.6" x14ac:dyDescent="0.3">
      <c r="B42" s="185">
        <v>41948</v>
      </c>
      <c r="C42" s="186">
        <v>101.19462967</v>
      </c>
      <c r="D42" s="186">
        <v>95.954397627000006</v>
      </c>
      <c r="E42" s="186"/>
      <c r="F42" s="186">
        <v>101.20223344</v>
      </c>
      <c r="G42" s="194">
        <v>100.83769058</v>
      </c>
      <c r="H42" s="198"/>
      <c r="I42" s="6"/>
      <c r="J42" s="6"/>
      <c r="K42" s="4"/>
    </row>
    <row r="43" spans="2:11" ht="15.6" x14ac:dyDescent="0.3">
      <c r="B43" s="187">
        <v>41949</v>
      </c>
      <c r="C43" s="188">
        <v>101.23687145</v>
      </c>
      <c r="D43" s="188">
        <v>94.058468246000004</v>
      </c>
      <c r="E43" s="188"/>
      <c r="F43" s="188">
        <v>101.24469524</v>
      </c>
      <c r="G43" s="195">
        <v>101.26826054999999</v>
      </c>
      <c r="H43" s="198"/>
      <c r="I43" s="6"/>
      <c r="J43" s="6"/>
      <c r="K43" s="4"/>
    </row>
    <row r="44" spans="2:11" ht="15.6" x14ac:dyDescent="0.3">
      <c r="B44" s="185">
        <v>41950</v>
      </c>
      <c r="C44" s="186">
        <v>101.2791307</v>
      </c>
      <c r="D44" s="186">
        <v>95.103820450000001</v>
      </c>
      <c r="E44" s="186"/>
      <c r="F44" s="186">
        <v>101.28717464</v>
      </c>
      <c r="G44" s="194">
        <v>101.30019158</v>
      </c>
      <c r="H44" s="198"/>
      <c r="I44" s="6"/>
      <c r="J44" s="6"/>
      <c r="K44" s="4"/>
    </row>
    <row r="45" spans="2:11" ht="15.6" x14ac:dyDescent="0.3">
      <c r="B45" s="187">
        <v>41953</v>
      </c>
      <c r="C45" s="188">
        <v>101.32140767999999</v>
      </c>
      <c r="D45" s="188">
        <v>94.215717807999994</v>
      </c>
      <c r="E45" s="188"/>
      <c r="F45" s="188">
        <v>101.32967219</v>
      </c>
      <c r="G45" s="195">
        <v>101.26526702</v>
      </c>
      <c r="H45" s="198"/>
      <c r="I45" s="6"/>
      <c r="J45" s="6"/>
      <c r="K45" s="4"/>
    </row>
    <row r="46" spans="2:11" ht="15.6" x14ac:dyDescent="0.3">
      <c r="B46" s="185">
        <v>41954</v>
      </c>
      <c r="C46" s="186">
        <v>101.36370239999999</v>
      </c>
      <c r="D46" s="186">
        <v>93.767199171000001</v>
      </c>
      <c r="E46" s="186"/>
      <c r="F46" s="186">
        <v>101.37218762000001</v>
      </c>
      <c r="G46" s="194">
        <v>101.42641893</v>
      </c>
      <c r="H46" s="198"/>
      <c r="I46" s="6"/>
      <c r="J46" s="6"/>
      <c r="K46" s="4"/>
    </row>
    <row r="47" spans="2:11" ht="15.6" x14ac:dyDescent="0.3">
      <c r="B47" s="187">
        <v>41955</v>
      </c>
      <c r="C47" s="188">
        <v>101.40601459</v>
      </c>
      <c r="D47" s="188">
        <v>94.667810299999999</v>
      </c>
      <c r="E47" s="188"/>
      <c r="F47" s="188">
        <v>101.41472065000001</v>
      </c>
      <c r="G47" s="195">
        <v>101.44038876</v>
      </c>
      <c r="H47" s="198"/>
      <c r="I47" s="6"/>
      <c r="J47" s="6"/>
      <c r="K47" s="4"/>
    </row>
    <row r="48" spans="2:11" ht="15.6" x14ac:dyDescent="0.3">
      <c r="B48" s="185">
        <v>41956</v>
      </c>
      <c r="C48" s="186">
        <v>101.44834451</v>
      </c>
      <c r="D48" s="186">
        <v>92.645009113</v>
      </c>
      <c r="E48" s="186"/>
      <c r="F48" s="186">
        <v>101.45727155</v>
      </c>
      <c r="G48" s="194">
        <v>101.82705356</v>
      </c>
      <c r="H48" s="198"/>
      <c r="I48" s="6"/>
      <c r="J48" s="6"/>
      <c r="K48" s="4"/>
    </row>
    <row r="49" spans="2:11" ht="15.6" x14ac:dyDescent="0.3">
      <c r="B49" s="187">
        <v>41957</v>
      </c>
      <c r="C49" s="188">
        <v>101.49069218</v>
      </c>
      <c r="D49" s="188">
        <v>92.512776527</v>
      </c>
      <c r="E49" s="188"/>
      <c r="F49" s="188">
        <v>101.49984034000001</v>
      </c>
      <c r="G49" s="195">
        <v>101.95876905</v>
      </c>
      <c r="H49" s="198"/>
      <c r="I49" s="6"/>
      <c r="J49" s="6"/>
      <c r="K49" s="4"/>
    </row>
    <row r="50" spans="2:11" ht="15.6" x14ac:dyDescent="0.3">
      <c r="B50" s="185">
        <v>41960</v>
      </c>
      <c r="C50" s="186">
        <v>101.53305759</v>
      </c>
      <c r="D50" s="186">
        <v>91.590722275999994</v>
      </c>
      <c r="E50" s="186"/>
      <c r="F50" s="186">
        <v>101.542427</v>
      </c>
      <c r="G50" s="194">
        <v>101.95228306</v>
      </c>
      <c r="H50" s="198"/>
      <c r="I50" s="6"/>
      <c r="J50" s="6"/>
      <c r="K50" s="4"/>
    </row>
    <row r="51" spans="2:11" ht="15.6" x14ac:dyDescent="0.3">
      <c r="B51" s="187">
        <v>41961</v>
      </c>
      <c r="C51" s="188">
        <v>101.57544046</v>
      </c>
      <c r="D51" s="188">
        <v>93.029198385000001</v>
      </c>
      <c r="E51" s="188"/>
      <c r="F51" s="188">
        <v>101.58503182</v>
      </c>
      <c r="G51" s="195">
        <v>101.91236927999999</v>
      </c>
      <c r="H51" s="198"/>
      <c r="I51" s="6"/>
      <c r="J51" s="6"/>
      <c r="K51" s="4"/>
    </row>
    <row r="52" spans="2:11" ht="15.6" x14ac:dyDescent="0.3">
      <c r="B52" s="185">
        <v>41962</v>
      </c>
      <c r="C52" s="186">
        <v>101.61784107</v>
      </c>
      <c r="D52" s="186">
        <v>95.425467280999996</v>
      </c>
      <c r="E52" s="186"/>
      <c r="F52" s="186">
        <v>101.62765423</v>
      </c>
      <c r="G52" s="194">
        <v>101.79312684</v>
      </c>
      <c r="H52" s="198"/>
      <c r="I52" s="6"/>
      <c r="J52" s="6"/>
      <c r="K52" s="4"/>
    </row>
    <row r="53" spans="2:11" ht="15.6" x14ac:dyDescent="0.3">
      <c r="B53" s="187">
        <v>41963</v>
      </c>
      <c r="C53" s="188">
        <v>101.66025942</v>
      </c>
      <c r="D53" s="188"/>
      <c r="E53" s="188"/>
      <c r="F53" s="188">
        <v>101.67029453000001</v>
      </c>
      <c r="G53" s="195">
        <v>101.79911391</v>
      </c>
      <c r="H53" s="198"/>
      <c r="I53" s="6"/>
      <c r="J53" s="6"/>
      <c r="K53" s="4"/>
    </row>
    <row r="54" spans="2:11" ht="15.6" x14ac:dyDescent="0.3">
      <c r="B54" s="185">
        <v>41964</v>
      </c>
      <c r="C54" s="186">
        <v>101.70269551</v>
      </c>
      <c r="D54" s="186">
        <v>100.21800507</v>
      </c>
      <c r="E54" s="186"/>
      <c r="F54" s="186">
        <v>101.7129527</v>
      </c>
      <c r="G54" s="194">
        <v>101.44188552</v>
      </c>
      <c r="H54" s="198"/>
      <c r="I54" s="6"/>
      <c r="J54" s="6"/>
      <c r="K54" s="4"/>
    </row>
    <row r="55" spans="2:11" ht="15.6" x14ac:dyDescent="0.3">
      <c r="B55" s="187">
        <v>41967</v>
      </c>
      <c r="C55" s="188">
        <v>101.74514934</v>
      </c>
      <c r="D55" s="188">
        <v>99.006468674999994</v>
      </c>
      <c r="E55" s="188"/>
      <c r="F55" s="188">
        <v>101.75562874000001</v>
      </c>
      <c r="G55" s="195">
        <v>101.65542428000001</v>
      </c>
      <c r="H55" s="198"/>
      <c r="I55" s="6"/>
      <c r="J55" s="6"/>
      <c r="K55" s="4"/>
    </row>
    <row r="56" spans="2:11" ht="15.6" x14ac:dyDescent="0.3">
      <c r="B56" s="185">
        <v>41968</v>
      </c>
      <c r="C56" s="186">
        <v>101.78762091</v>
      </c>
      <c r="D56" s="186">
        <v>99.281655408999995</v>
      </c>
      <c r="E56" s="186"/>
      <c r="F56" s="186">
        <v>101.79832267</v>
      </c>
      <c r="G56" s="194">
        <v>101.58856869</v>
      </c>
      <c r="H56" s="198"/>
      <c r="I56" s="6"/>
      <c r="J56" s="6"/>
      <c r="K56" s="4"/>
    </row>
    <row r="57" spans="2:11" ht="15.6" x14ac:dyDescent="0.3">
      <c r="B57" s="187">
        <v>41969</v>
      </c>
      <c r="C57" s="188">
        <v>101.83011021999999</v>
      </c>
      <c r="D57" s="188">
        <v>98.456095207000004</v>
      </c>
      <c r="E57" s="188"/>
      <c r="F57" s="188">
        <v>101.84103476</v>
      </c>
      <c r="G57" s="195">
        <v>101.47281871</v>
      </c>
      <c r="H57" s="198"/>
      <c r="I57" s="6"/>
      <c r="J57" s="6"/>
      <c r="K57" s="4"/>
    </row>
    <row r="58" spans="2:11" ht="15.6" x14ac:dyDescent="0.3">
      <c r="B58" s="185">
        <v>41970</v>
      </c>
      <c r="C58" s="186">
        <v>101.87261727000001</v>
      </c>
      <c r="D58" s="186">
        <v>97.782423788000003</v>
      </c>
      <c r="E58" s="186"/>
      <c r="F58" s="186">
        <v>101.88376443999999</v>
      </c>
      <c r="G58" s="194">
        <v>101.55963119</v>
      </c>
      <c r="H58" s="198"/>
      <c r="I58" s="6"/>
      <c r="J58" s="6"/>
      <c r="K58" s="4"/>
    </row>
    <row r="59" spans="2:11" ht="15.6" x14ac:dyDescent="0.3">
      <c r="B59" s="187">
        <v>41971</v>
      </c>
      <c r="C59" s="188">
        <v>101.91503283999999</v>
      </c>
      <c r="D59" s="188">
        <v>97.787784568000006</v>
      </c>
      <c r="E59" s="188">
        <v>100.93214197</v>
      </c>
      <c r="F59" s="188">
        <v>101.92651229000001</v>
      </c>
      <c r="G59" s="195">
        <v>101.92733695</v>
      </c>
      <c r="H59" s="198"/>
      <c r="I59" s="6"/>
      <c r="J59" s="6"/>
      <c r="K59" s="4"/>
    </row>
    <row r="60" spans="2:11" ht="15.6" x14ac:dyDescent="0.3">
      <c r="B60" s="185">
        <v>41974</v>
      </c>
      <c r="C60" s="186">
        <v>101.95746588999999</v>
      </c>
      <c r="D60" s="186">
        <v>93.413387655999998</v>
      </c>
      <c r="E60" s="186"/>
      <c r="F60" s="186">
        <v>101.96927801</v>
      </c>
      <c r="G60" s="194">
        <v>101.76967749000001</v>
      </c>
      <c r="H60" s="198"/>
      <c r="I60" s="6"/>
      <c r="J60" s="6"/>
      <c r="K60" s="4"/>
    </row>
    <row r="61" spans="2:11" ht="15.6" x14ac:dyDescent="0.3">
      <c r="B61" s="187">
        <v>41975</v>
      </c>
      <c r="C61" s="188">
        <v>101.99991667</v>
      </c>
      <c r="D61" s="188">
        <v>92.226868232000001</v>
      </c>
      <c r="E61" s="188"/>
      <c r="F61" s="188">
        <v>102.01206161</v>
      </c>
      <c r="G61" s="195">
        <v>101.95278199000001</v>
      </c>
      <c r="H61" s="198"/>
      <c r="I61" s="6"/>
      <c r="J61" s="6"/>
      <c r="K61" s="4"/>
    </row>
    <row r="62" spans="2:11" ht="15.6" x14ac:dyDescent="0.3">
      <c r="B62" s="185">
        <v>41976</v>
      </c>
      <c r="C62" s="186">
        <v>102.0424944</v>
      </c>
      <c r="D62" s="186">
        <v>93.492012437</v>
      </c>
      <c r="E62" s="186"/>
      <c r="F62" s="186">
        <v>102.05486337000001</v>
      </c>
      <c r="G62" s="194">
        <v>101.78464516</v>
      </c>
      <c r="H62" s="198"/>
      <c r="I62" s="6"/>
      <c r="J62" s="6"/>
      <c r="K62" s="4"/>
    </row>
    <row r="63" spans="2:11" ht="15.6" x14ac:dyDescent="0.3">
      <c r="B63" s="187">
        <v>41977</v>
      </c>
      <c r="C63" s="188">
        <v>102.08690935</v>
      </c>
      <c r="D63" s="188">
        <v>91.894499839000005</v>
      </c>
      <c r="E63" s="188"/>
      <c r="F63" s="188">
        <v>102.09950114999999</v>
      </c>
      <c r="G63" s="195">
        <v>102.16582182000001</v>
      </c>
      <c r="H63" s="198"/>
      <c r="I63" s="6"/>
      <c r="J63" s="6"/>
      <c r="K63" s="4"/>
    </row>
    <row r="64" spans="2:11" ht="15.6" x14ac:dyDescent="0.3">
      <c r="B64" s="185">
        <v>41978</v>
      </c>
      <c r="C64" s="186">
        <v>102.13134341999999</v>
      </c>
      <c r="D64" s="186">
        <v>92.905900431999996</v>
      </c>
      <c r="E64" s="186"/>
      <c r="F64" s="186">
        <v>102.1441588</v>
      </c>
      <c r="G64" s="194">
        <v>102.37187674</v>
      </c>
      <c r="H64" s="198"/>
      <c r="I64" s="6"/>
      <c r="J64" s="6"/>
      <c r="K64" s="4"/>
    </row>
    <row r="65" spans="2:11" ht="15.6" x14ac:dyDescent="0.3">
      <c r="B65" s="187">
        <v>41981</v>
      </c>
      <c r="C65" s="188">
        <v>102.17579689999999</v>
      </c>
      <c r="D65" s="188">
        <v>89.835960115999995</v>
      </c>
      <c r="E65" s="188"/>
      <c r="F65" s="188">
        <v>102.18883603</v>
      </c>
      <c r="G65" s="195">
        <v>102.50009978</v>
      </c>
      <c r="H65" s="198"/>
      <c r="I65" s="6"/>
      <c r="J65" s="6"/>
      <c r="K65" s="4"/>
    </row>
    <row r="66" spans="2:11" ht="15.6" x14ac:dyDescent="0.3">
      <c r="B66" s="185">
        <v>41982</v>
      </c>
      <c r="C66" s="186">
        <v>102.22019716</v>
      </c>
      <c r="D66" s="186">
        <v>89.691219040999997</v>
      </c>
      <c r="E66" s="186"/>
      <c r="F66" s="186">
        <v>102.23353256</v>
      </c>
      <c r="G66" s="194">
        <v>102.30202762</v>
      </c>
      <c r="H66" s="198"/>
      <c r="I66" s="6"/>
      <c r="J66" s="6"/>
      <c r="K66" s="4"/>
    </row>
    <row r="67" spans="2:11" ht="15.6" x14ac:dyDescent="0.3">
      <c r="B67" s="187">
        <v>41983</v>
      </c>
      <c r="C67" s="188">
        <v>102.26461654000001</v>
      </c>
      <c r="D67" s="188">
        <v>88.538651228000006</v>
      </c>
      <c r="E67" s="188"/>
      <c r="F67" s="188">
        <v>102.27824866</v>
      </c>
      <c r="G67" s="195">
        <v>102.22170112000001</v>
      </c>
      <c r="H67" s="198"/>
      <c r="I67" s="6"/>
      <c r="J67" s="6"/>
      <c r="K67" s="4"/>
    </row>
    <row r="68" spans="2:11" ht="15.6" x14ac:dyDescent="0.3">
      <c r="B68" s="185">
        <v>41984</v>
      </c>
      <c r="C68" s="186">
        <v>102.30912795</v>
      </c>
      <c r="D68" s="186">
        <v>89.097959329000005</v>
      </c>
      <c r="E68" s="186"/>
      <c r="F68" s="186">
        <v>102.32298435</v>
      </c>
      <c r="G68" s="194">
        <v>102.47764828</v>
      </c>
      <c r="H68" s="198"/>
      <c r="I68" s="6"/>
      <c r="J68" s="6"/>
      <c r="K68" s="4"/>
    </row>
    <row r="69" spans="2:11" ht="15.6" x14ac:dyDescent="0.3">
      <c r="B69" s="187">
        <v>41985</v>
      </c>
      <c r="C69" s="188">
        <v>102.35365876</v>
      </c>
      <c r="D69" s="188">
        <v>85.774275400999997</v>
      </c>
      <c r="E69" s="188"/>
      <c r="F69" s="188">
        <v>102.36773961999999</v>
      </c>
      <c r="G69" s="195">
        <v>102.37387243000001</v>
      </c>
      <c r="H69" s="198"/>
      <c r="I69" s="6"/>
      <c r="J69" s="6"/>
      <c r="K69" s="4"/>
    </row>
    <row r="70" spans="2:11" ht="15.6" x14ac:dyDescent="0.3">
      <c r="B70" s="185">
        <v>41988</v>
      </c>
      <c r="C70" s="186">
        <v>102.39820898000001</v>
      </c>
      <c r="D70" s="186">
        <v>84.017726314000001</v>
      </c>
      <c r="E70" s="186"/>
      <c r="F70" s="186">
        <v>102.41251446</v>
      </c>
      <c r="G70" s="194">
        <v>102.35940368</v>
      </c>
      <c r="H70" s="198"/>
      <c r="I70" s="6"/>
      <c r="J70" s="6"/>
      <c r="K70" s="4"/>
    </row>
    <row r="71" spans="2:11" ht="15.6" x14ac:dyDescent="0.3">
      <c r="B71" s="187">
        <v>41989</v>
      </c>
      <c r="C71" s="188">
        <v>102.4427786</v>
      </c>
      <c r="D71" s="188">
        <v>83.998070119000005</v>
      </c>
      <c r="E71" s="188"/>
      <c r="F71" s="188">
        <v>102.45730918</v>
      </c>
      <c r="G71" s="195">
        <v>102.33894787</v>
      </c>
      <c r="H71" s="198"/>
      <c r="I71" s="6"/>
      <c r="J71" s="6"/>
      <c r="K71" s="4"/>
    </row>
    <row r="72" spans="2:11" ht="15.6" x14ac:dyDescent="0.3">
      <c r="B72" s="185">
        <v>41990</v>
      </c>
      <c r="C72" s="186">
        <v>102.4873679</v>
      </c>
      <c r="D72" s="186">
        <v>87.046567312999997</v>
      </c>
      <c r="E72" s="186"/>
      <c r="F72" s="186">
        <v>102.50212318</v>
      </c>
      <c r="G72" s="194">
        <v>102.30651792</v>
      </c>
      <c r="H72" s="198"/>
      <c r="I72" s="6"/>
      <c r="J72" s="6"/>
      <c r="K72" s="4"/>
    </row>
    <row r="73" spans="2:11" ht="15.6" x14ac:dyDescent="0.3">
      <c r="B73" s="187">
        <v>41991</v>
      </c>
      <c r="C73" s="188">
        <v>102.53197632</v>
      </c>
      <c r="D73" s="188">
        <v>86.657017261999997</v>
      </c>
      <c r="E73" s="188"/>
      <c r="F73" s="188">
        <v>102.54695676999999</v>
      </c>
      <c r="G73" s="195">
        <v>102.35990261000001</v>
      </c>
      <c r="H73" s="198"/>
      <c r="I73" s="6"/>
      <c r="J73" s="6"/>
      <c r="K73" s="4"/>
    </row>
    <row r="74" spans="2:11" ht="15.6" x14ac:dyDescent="0.3">
      <c r="B74" s="185">
        <v>41992</v>
      </c>
      <c r="C74" s="186">
        <v>102.57660414999999</v>
      </c>
      <c r="D74" s="186">
        <v>88.720917765999999</v>
      </c>
      <c r="E74" s="186"/>
      <c r="F74" s="186">
        <v>102.59180994</v>
      </c>
      <c r="G74" s="194">
        <v>102.46168276</v>
      </c>
      <c r="H74" s="198"/>
      <c r="I74" s="6"/>
      <c r="J74" s="6"/>
      <c r="K74" s="4"/>
    </row>
    <row r="75" spans="2:11" ht="15.6" x14ac:dyDescent="0.3">
      <c r="B75" s="187">
        <v>41995</v>
      </c>
      <c r="C75" s="188">
        <v>102.62125138</v>
      </c>
      <c r="D75" s="188">
        <v>89.560773381999994</v>
      </c>
      <c r="E75" s="188"/>
      <c r="F75" s="188">
        <v>102.63668298</v>
      </c>
      <c r="G75" s="195">
        <v>102.54250818</v>
      </c>
      <c r="H75" s="198"/>
      <c r="I75" s="6"/>
      <c r="J75" s="6"/>
      <c r="K75" s="4"/>
    </row>
    <row r="76" spans="2:11" ht="15.6" x14ac:dyDescent="0.3">
      <c r="B76" s="185">
        <v>41996</v>
      </c>
      <c r="C76" s="186">
        <v>102.66584512</v>
      </c>
      <c r="D76" s="186">
        <v>90.934920124000001</v>
      </c>
      <c r="E76" s="186"/>
      <c r="F76" s="186">
        <v>102.68157531</v>
      </c>
      <c r="G76" s="194">
        <v>102.92218807</v>
      </c>
      <c r="H76" s="198"/>
      <c r="I76" s="6"/>
      <c r="J76" s="6"/>
      <c r="K76" s="4"/>
    </row>
    <row r="77" spans="2:11" ht="15.6" x14ac:dyDescent="0.3">
      <c r="B77" s="187">
        <v>41997</v>
      </c>
      <c r="C77" s="188">
        <v>102.71045826</v>
      </c>
      <c r="D77" s="188"/>
      <c r="E77" s="188"/>
      <c r="F77" s="188">
        <v>102.7264875</v>
      </c>
      <c r="G77" s="195">
        <v>102.94463957000001</v>
      </c>
      <c r="H77" s="198"/>
      <c r="I77" s="6"/>
      <c r="J77" s="6"/>
      <c r="K77" s="4"/>
    </row>
    <row r="78" spans="2:11" ht="15.6" x14ac:dyDescent="0.3">
      <c r="B78" s="185">
        <v>41998</v>
      </c>
      <c r="C78" s="186"/>
      <c r="D78" s="186"/>
      <c r="E78" s="186"/>
      <c r="F78" s="186"/>
      <c r="G78" s="194"/>
      <c r="H78" s="198"/>
      <c r="I78" s="6"/>
      <c r="J78" s="6"/>
      <c r="K78" s="4"/>
    </row>
    <row r="79" spans="2:11" ht="15.6" x14ac:dyDescent="0.3">
      <c r="B79" s="187">
        <v>41999</v>
      </c>
      <c r="C79" s="188">
        <v>102.75509052</v>
      </c>
      <c r="D79" s="188">
        <v>89.603659625999995</v>
      </c>
      <c r="E79" s="188"/>
      <c r="F79" s="188">
        <v>102.77141928</v>
      </c>
      <c r="G79" s="195">
        <v>102.87179691</v>
      </c>
      <c r="H79" s="198"/>
      <c r="I79" s="6"/>
      <c r="J79" s="6"/>
      <c r="K79" s="4"/>
    </row>
    <row r="80" spans="2:11" ht="15.6" x14ac:dyDescent="0.3">
      <c r="B80" s="185">
        <v>42002</v>
      </c>
      <c r="C80" s="186">
        <v>102.79981565</v>
      </c>
      <c r="D80" s="186">
        <v>90.405989778999995</v>
      </c>
      <c r="E80" s="186"/>
      <c r="F80" s="186">
        <v>102.81637062999999</v>
      </c>
      <c r="G80" s="194">
        <v>103.02247146000001</v>
      </c>
      <c r="H80" s="198"/>
      <c r="I80" s="6"/>
      <c r="J80" s="6"/>
      <c r="K80" s="4"/>
    </row>
    <row r="81" spans="2:11" ht="15.6" x14ac:dyDescent="0.3">
      <c r="B81" s="187">
        <v>42003</v>
      </c>
      <c r="C81" s="188">
        <v>102.84448698999999</v>
      </c>
      <c r="D81" s="188">
        <v>89.358850649000004</v>
      </c>
      <c r="E81" s="188">
        <v>101.71941269</v>
      </c>
      <c r="F81" s="188">
        <v>102.86134185</v>
      </c>
      <c r="G81" s="195">
        <v>102.78997364999999</v>
      </c>
      <c r="H81" s="198"/>
      <c r="I81" s="6"/>
      <c r="J81" s="6"/>
      <c r="K81" s="4"/>
    </row>
    <row r="82" spans="2:11" ht="15.6" x14ac:dyDescent="0.3">
      <c r="B82" s="185">
        <v>42004</v>
      </c>
      <c r="C82" s="186">
        <v>102.88917773999999</v>
      </c>
      <c r="D82" s="186"/>
      <c r="E82" s="186"/>
      <c r="F82" s="186">
        <v>102.90633265</v>
      </c>
      <c r="G82" s="194">
        <v>102.81092839</v>
      </c>
      <c r="H82" s="198"/>
      <c r="I82" s="6"/>
      <c r="J82" s="6"/>
      <c r="K82" s="4"/>
    </row>
    <row r="83" spans="2:11" ht="15.6" x14ac:dyDescent="0.3">
      <c r="B83" s="187">
        <v>42005</v>
      </c>
      <c r="C83" s="188"/>
      <c r="D83" s="188"/>
      <c r="E83" s="188"/>
      <c r="F83" s="188"/>
      <c r="G83" s="195"/>
      <c r="H83" s="198"/>
      <c r="I83" s="6"/>
      <c r="J83" s="6"/>
      <c r="K83" s="4"/>
    </row>
    <row r="84" spans="2:11" ht="15.6" x14ac:dyDescent="0.3">
      <c r="B84" s="185">
        <v>42006</v>
      </c>
      <c r="C84" s="186">
        <v>102.9338879</v>
      </c>
      <c r="D84" s="186">
        <v>86.687395018000004</v>
      </c>
      <c r="E84" s="186"/>
      <c r="F84" s="186">
        <v>102.95134303</v>
      </c>
      <c r="G84" s="194">
        <v>103.03394667000001</v>
      </c>
      <c r="H84" s="198"/>
      <c r="I84" s="6"/>
      <c r="J84" s="6"/>
      <c r="K84" s="4"/>
    </row>
    <row r="85" spans="2:11" ht="15.6" x14ac:dyDescent="0.3">
      <c r="B85" s="187">
        <v>42009</v>
      </c>
      <c r="C85" s="188">
        <v>102.97861746</v>
      </c>
      <c r="D85" s="188">
        <v>84.907615882000002</v>
      </c>
      <c r="E85" s="188"/>
      <c r="F85" s="188">
        <v>102.99637328</v>
      </c>
      <c r="G85" s="195">
        <v>103.07984752</v>
      </c>
      <c r="H85" s="198"/>
      <c r="I85" s="6"/>
      <c r="J85" s="6"/>
      <c r="K85" s="4"/>
    </row>
    <row r="86" spans="2:11" ht="15.6" x14ac:dyDescent="0.3">
      <c r="B86" s="185">
        <v>42010</v>
      </c>
      <c r="C86" s="186">
        <v>103.02336642</v>
      </c>
      <c r="D86" s="186">
        <v>85.772488473999999</v>
      </c>
      <c r="E86" s="186"/>
      <c r="F86" s="186">
        <v>103.0414231</v>
      </c>
      <c r="G86" s="194">
        <v>102.82888959</v>
      </c>
      <c r="H86" s="198"/>
      <c r="I86" s="6"/>
      <c r="J86" s="6"/>
      <c r="K86" s="4"/>
    </row>
    <row r="87" spans="2:11" ht="15.6" x14ac:dyDescent="0.3">
      <c r="B87" s="187">
        <v>42011</v>
      </c>
      <c r="C87" s="188">
        <v>103.06813477999999</v>
      </c>
      <c r="D87" s="188">
        <v>88.384975518999994</v>
      </c>
      <c r="E87" s="188"/>
      <c r="F87" s="188">
        <v>103.08649251</v>
      </c>
      <c r="G87" s="195">
        <v>102.94563742</v>
      </c>
      <c r="H87" s="198"/>
      <c r="I87" s="6"/>
      <c r="J87" s="6"/>
      <c r="K87" s="4"/>
    </row>
    <row r="88" spans="2:11" ht="15.6" x14ac:dyDescent="0.3">
      <c r="B88" s="185">
        <v>42012</v>
      </c>
      <c r="C88" s="186">
        <v>103.11292283</v>
      </c>
      <c r="D88" s="186">
        <v>89.244487331000002</v>
      </c>
      <c r="E88" s="186"/>
      <c r="F88" s="186">
        <v>103.13158178</v>
      </c>
      <c r="G88" s="194">
        <v>103.09780873</v>
      </c>
      <c r="H88" s="198"/>
      <c r="I88" s="6"/>
      <c r="J88" s="6"/>
      <c r="K88" s="4"/>
    </row>
    <row r="89" spans="2:11" ht="15.6" x14ac:dyDescent="0.3">
      <c r="B89" s="187">
        <v>42013</v>
      </c>
      <c r="C89" s="188">
        <v>103.15773028</v>
      </c>
      <c r="D89" s="188">
        <v>87.273507022999993</v>
      </c>
      <c r="E89" s="188"/>
      <c r="F89" s="188">
        <v>103.17669092</v>
      </c>
      <c r="G89" s="195">
        <v>102.83038636000001</v>
      </c>
      <c r="H89" s="198"/>
      <c r="I89" s="6"/>
      <c r="J89" s="6"/>
      <c r="K89" s="4"/>
    </row>
    <row r="90" spans="2:11" ht="15.6" x14ac:dyDescent="0.3">
      <c r="B90" s="185">
        <v>42016</v>
      </c>
      <c r="C90" s="186">
        <v>103.20255713</v>
      </c>
      <c r="D90" s="186">
        <v>86.020871305</v>
      </c>
      <c r="E90" s="186"/>
      <c r="F90" s="186">
        <v>103.22181963</v>
      </c>
      <c r="G90" s="194">
        <v>102.75105771</v>
      </c>
      <c r="H90" s="198"/>
      <c r="I90" s="6"/>
      <c r="J90" s="6"/>
      <c r="K90" s="4"/>
    </row>
    <row r="91" spans="2:11" ht="15.6" x14ac:dyDescent="0.3">
      <c r="B91" s="187">
        <v>42017</v>
      </c>
      <c r="C91" s="188">
        <v>103.24740337999999</v>
      </c>
      <c r="D91" s="188">
        <v>85.845752474999998</v>
      </c>
      <c r="E91" s="188"/>
      <c r="F91" s="188">
        <v>103.26696793000001</v>
      </c>
      <c r="G91" s="195">
        <v>102.68519996000001</v>
      </c>
      <c r="H91" s="198"/>
      <c r="I91" s="6"/>
      <c r="J91" s="6"/>
      <c r="K91" s="4"/>
    </row>
    <row r="92" spans="2:11" ht="15.6" x14ac:dyDescent="0.3">
      <c r="B92" s="185">
        <v>42018</v>
      </c>
      <c r="C92" s="186">
        <v>103.29226932</v>
      </c>
      <c r="D92" s="186">
        <v>85.138129445000004</v>
      </c>
      <c r="E92" s="186"/>
      <c r="F92" s="186">
        <v>103.31213609</v>
      </c>
      <c r="G92" s="194">
        <v>102.65576355</v>
      </c>
      <c r="H92" s="198"/>
      <c r="I92" s="6"/>
      <c r="J92" s="6"/>
      <c r="K92" s="4"/>
    </row>
    <row r="93" spans="2:11" ht="15.6" x14ac:dyDescent="0.3">
      <c r="B93" s="187">
        <v>42019</v>
      </c>
      <c r="C93" s="188">
        <v>103.33715466</v>
      </c>
      <c r="D93" s="188">
        <v>85.818948571999996</v>
      </c>
      <c r="E93" s="188"/>
      <c r="F93" s="188">
        <v>103.35732410999999</v>
      </c>
      <c r="G93" s="195">
        <v>102.68569889</v>
      </c>
      <c r="H93" s="198"/>
      <c r="I93" s="6"/>
      <c r="J93" s="6"/>
      <c r="K93" s="4"/>
    </row>
    <row r="94" spans="2:11" ht="15.6" x14ac:dyDescent="0.3">
      <c r="B94" s="185">
        <v>42020</v>
      </c>
      <c r="C94" s="186">
        <v>103.3820594</v>
      </c>
      <c r="D94" s="186">
        <v>87.588006147000002</v>
      </c>
      <c r="E94" s="186"/>
      <c r="F94" s="186">
        <v>103.40253171000001</v>
      </c>
      <c r="G94" s="194">
        <v>102.90821824</v>
      </c>
      <c r="H94" s="198"/>
      <c r="I94" s="6"/>
      <c r="J94" s="6"/>
      <c r="K94" s="4"/>
    </row>
    <row r="95" spans="2:11" ht="15.6" x14ac:dyDescent="0.3">
      <c r="B95" s="187">
        <v>42023</v>
      </c>
      <c r="C95" s="188">
        <v>103.42698382</v>
      </c>
      <c r="D95" s="188">
        <v>85.340052177999993</v>
      </c>
      <c r="E95" s="188"/>
      <c r="F95" s="188">
        <v>103.44775918000001</v>
      </c>
      <c r="G95" s="195">
        <v>102.98405443999999</v>
      </c>
      <c r="H95" s="198"/>
      <c r="I95" s="6"/>
      <c r="J95" s="6"/>
      <c r="K95" s="4"/>
    </row>
    <row r="96" spans="2:11" ht="15.6" x14ac:dyDescent="0.3">
      <c r="B96" s="185">
        <v>42024</v>
      </c>
      <c r="C96" s="186">
        <v>103.47192765</v>
      </c>
      <c r="D96" s="186">
        <v>85.550909546</v>
      </c>
      <c r="E96" s="186"/>
      <c r="F96" s="186">
        <v>103.49300651</v>
      </c>
      <c r="G96" s="194">
        <v>102.92767621</v>
      </c>
      <c r="H96" s="198"/>
      <c r="I96" s="6"/>
      <c r="J96" s="6"/>
      <c r="K96" s="4"/>
    </row>
    <row r="97" spans="2:11" ht="15.6" x14ac:dyDescent="0.3">
      <c r="B97" s="187">
        <v>42025</v>
      </c>
      <c r="C97" s="188">
        <v>103.51689115000001</v>
      </c>
      <c r="D97" s="188">
        <v>87.959686930000004</v>
      </c>
      <c r="E97" s="188"/>
      <c r="F97" s="188">
        <v>103.53827371</v>
      </c>
      <c r="G97" s="195">
        <v>103.03145206000001</v>
      </c>
      <c r="H97" s="198"/>
      <c r="I97" s="6"/>
      <c r="J97" s="6"/>
      <c r="K97" s="4"/>
    </row>
    <row r="98" spans="2:11" ht="15.6" x14ac:dyDescent="0.3">
      <c r="B98" s="185">
        <v>42026</v>
      </c>
      <c r="C98" s="186">
        <v>103.56378501</v>
      </c>
      <c r="D98" s="186">
        <v>88.349236981999994</v>
      </c>
      <c r="E98" s="186"/>
      <c r="F98" s="186">
        <v>103.58539708000001</v>
      </c>
      <c r="G98" s="194">
        <v>102.96908677</v>
      </c>
      <c r="H98" s="198"/>
      <c r="I98" s="6"/>
      <c r="J98" s="6"/>
      <c r="K98" s="4"/>
    </row>
    <row r="99" spans="2:11" ht="15.6" x14ac:dyDescent="0.3">
      <c r="B99" s="187">
        <v>42027</v>
      </c>
      <c r="C99" s="188">
        <v>103.61066334</v>
      </c>
      <c r="D99" s="188">
        <v>87.157356777999993</v>
      </c>
      <c r="E99" s="188"/>
      <c r="F99" s="188">
        <v>103.63254202</v>
      </c>
      <c r="G99" s="195">
        <v>103.32781192</v>
      </c>
      <c r="H99" s="198"/>
      <c r="I99" s="6"/>
      <c r="J99" s="6"/>
      <c r="K99" s="4"/>
    </row>
    <row r="100" spans="2:11" ht="15.6" x14ac:dyDescent="0.3">
      <c r="B100" s="185">
        <v>42030</v>
      </c>
      <c r="C100" s="186">
        <v>103.65756302</v>
      </c>
      <c r="D100" s="186">
        <v>86.801758336000006</v>
      </c>
      <c r="E100" s="186"/>
      <c r="F100" s="186">
        <v>103.67970852000001</v>
      </c>
      <c r="G100" s="194">
        <v>103.38019877000001</v>
      </c>
      <c r="H100" s="198"/>
      <c r="I100" s="6"/>
      <c r="J100" s="6"/>
      <c r="K100" s="4"/>
    </row>
    <row r="101" spans="2:11" ht="15.6" x14ac:dyDescent="0.3">
      <c r="B101" s="187">
        <v>42031</v>
      </c>
      <c r="C101" s="188">
        <v>103.70448404</v>
      </c>
      <c r="D101" s="188">
        <v>86.828562238999993</v>
      </c>
      <c r="E101" s="188"/>
      <c r="F101" s="188">
        <v>103.72689659</v>
      </c>
      <c r="G101" s="195">
        <v>103.12774407000001</v>
      </c>
      <c r="H101" s="198"/>
      <c r="I101" s="6"/>
      <c r="J101" s="6"/>
      <c r="K101" s="4"/>
    </row>
    <row r="102" spans="2:11" ht="15.6" x14ac:dyDescent="0.3">
      <c r="B102" s="185">
        <v>42032</v>
      </c>
      <c r="C102" s="186">
        <v>103.75142613</v>
      </c>
      <c r="D102" s="186">
        <v>85.225688860000005</v>
      </c>
      <c r="E102" s="186"/>
      <c r="F102" s="186">
        <v>103.77410594</v>
      </c>
      <c r="G102" s="194">
        <v>103.05440249</v>
      </c>
      <c r="H102" s="198"/>
      <c r="I102" s="6"/>
      <c r="J102" s="6"/>
      <c r="K102" s="4"/>
    </row>
    <row r="103" spans="2:11" ht="15.6" x14ac:dyDescent="0.3">
      <c r="B103" s="187">
        <v>42033</v>
      </c>
      <c r="C103" s="188">
        <v>103.79838956</v>
      </c>
      <c r="D103" s="188">
        <v>85.347199885999999</v>
      </c>
      <c r="E103" s="188"/>
      <c r="F103" s="188">
        <v>103.82133686</v>
      </c>
      <c r="G103" s="195">
        <v>103.49145845</v>
      </c>
      <c r="H103" s="198"/>
      <c r="I103" s="6"/>
      <c r="J103" s="6"/>
      <c r="K103" s="4"/>
    </row>
    <row r="104" spans="2:11" ht="15.6" x14ac:dyDescent="0.3">
      <c r="B104" s="185">
        <v>42034</v>
      </c>
      <c r="C104" s="186">
        <v>103.84537433</v>
      </c>
      <c r="D104" s="186">
        <v>83.819377435000007</v>
      </c>
      <c r="E104" s="186">
        <v>102.98073343999999</v>
      </c>
      <c r="F104" s="186">
        <v>103.86858906000001</v>
      </c>
      <c r="G104" s="194">
        <v>104.00534844000001</v>
      </c>
      <c r="H104" s="198"/>
      <c r="I104" s="6"/>
      <c r="J104" s="6"/>
      <c r="K104" s="4"/>
    </row>
    <row r="105" spans="2:11" ht="15.6" x14ac:dyDescent="0.3">
      <c r="B105" s="187">
        <v>42037</v>
      </c>
      <c r="C105" s="188">
        <v>103.89238017</v>
      </c>
      <c r="D105" s="188">
        <v>85.147064079000003</v>
      </c>
      <c r="E105" s="188"/>
      <c r="F105" s="188">
        <v>103.91586311</v>
      </c>
      <c r="G105" s="195">
        <v>104.31418136000001</v>
      </c>
      <c r="H105" s="198"/>
      <c r="I105" s="6"/>
      <c r="J105" s="6"/>
      <c r="K105" s="4"/>
    </row>
    <row r="106" spans="2:11" ht="15.6" x14ac:dyDescent="0.3">
      <c r="B106" s="185">
        <v>42038</v>
      </c>
      <c r="C106" s="186">
        <v>103.93944422</v>
      </c>
      <c r="D106" s="186">
        <v>87.493299023999995</v>
      </c>
      <c r="E106" s="186"/>
      <c r="F106" s="186">
        <v>103.96315844999999</v>
      </c>
      <c r="G106" s="194">
        <v>104.49030095000001</v>
      </c>
      <c r="H106" s="198"/>
      <c r="I106" s="6"/>
      <c r="J106" s="6"/>
      <c r="K106" s="4"/>
    </row>
    <row r="107" spans="2:11" ht="15.6" x14ac:dyDescent="0.3">
      <c r="B107" s="187">
        <v>42039</v>
      </c>
      <c r="C107" s="188">
        <v>103.98652962</v>
      </c>
      <c r="D107" s="188">
        <v>88.097280296999998</v>
      </c>
      <c r="E107" s="188"/>
      <c r="F107" s="188">
        <v>104.01047534999999</v>
      </c>
      <c r="G107" s="195">
        <v>104.81460045999999</v>
      </c>
      <c r="H107" s="198"/>
      <c r="I107" s="6"/>
      <c r="J107" s="6"/>
      <c r="K107" s="4"/>
    </row>
    <row r="108" spans="2:11" ht="15.6" x14ac:dyDescent="0.3">
      <c r="B108" s="185">
        <v>42040</v>
      </c>
      <c r="C108" s="186">
        <v>104.03363634999999</v>
      </c>
      <c r="D108" s="186">
        <v>87.975769271999994</v>
      </c>
      <c r="E108" s="186"/>
      <c r="F108" s="186">
        <v>104.05781382000001</v>
      </c>
      <c r="G108" s="194">
        <v>104.93234613</v>
      </c>
      <c r="H108" s="198"/>
      <c r="I108" s="6"/>
      <c r="J108" s="6"/>
      <c r="K108" s="4"/>
    </row>
    <row r="109" spans="2:11" ht="15.6" x14ac:dyDescent="0.3">
      <c r="B109" s="187">
        <v>42041</v>
      </c>
      <c r="C109" s="188">
        <v>104.08076443</v>
      </c>
      <c r="D109" s="188">
        <v>87.187734534000001</v>
      </c>
      <c r="E109" s="188"/>
      <c r="F109" s="188">
        <v>104.10517385999999</v>
      </c>
      <c r="G109" s="195">
        <v>105.31452063</v>
      </c>
      <c r="H109" s="198"/>
      <c r="I109" s="6"/>
      <c r="J109" s="6"/>
      <c r="K109" s="4"/>
    </row>
    <row r="110" spans="2:11" ht="15.6" x14ac:dyDescent="0.3">
      <c r="B110" s="185">
        <v>42044</v>
      </c>
      <c r="C110" s="186">
        <v>104.12791386000001</v>
      </c>
      <c r="D110" s="186">
        <v>88.242021371999996</v>
      </c>
      <c r="E110" s="186"/>
      <c r="F110" s="186">
        <v>104.15255546</v>
      </c>
      <c r="G110" s="194">
        <v>105.20126526</v>
      </c>
      <c r="H110" s="198"/>
      <c r="I110" s="6"/>
      <c r="J110" s="6"/>
      <c r="K110" s="4"/>
    </row>
    <row r="111" spans="2:11" ht="15.6" x14ac:dyDescent="0.3">
      <c r="B111" s="187">
        <v>42045</v>
      </c>
      <c r="C111" s="188">
        <v>104.17508463</v>
      </c>
      <c r="D111" s="188">
        <v>86.683821163999994</v>
      </c>
      <c r="E111" s="188"/>
      <c r="F111" s="188">
        <v>104.19995835</v>
      </c>
      <c r="G111" s="195">
        <v>105.60189989</v>
      </c>
      <c r="H111" s="198"/>
      <c r="I111" s="6"/>
      <c r="J111" s="6"/>
      <c r="K111" s="4"/>
    </row>
    <row r="112" spans="2:11" ht="15.6" x14ac:dyDescent="0.3">
      <c r="B112" s="185">
        <v>42046</v>
      </c>
      <c r="C112" s="186">
        <v>104.22227674</v>
      </c>
      <c r="D112" s="186">
        <v>86.199563990000001</v>
      </c>
      <c r="E112" s="186"/>
      <c r="F112" s="186">
        <v>104.24738308000001</v>
      </c>
      <c r="G112" s="194">
        <v>105.76205396</v>
      </c>
      <c r="H112" s="198"/>
      <c r="I112" s="6"/>
      <c r="J112" s="6"/>
      <c r="K112" s="4"/>
    </row>
    <row r="113" spans="2:11" ht="15.6" x14ac:dyDescent="0.3">
      <c r="B113" s="187">
        <v>42047</v>
      </c>
      <c r="C113" s="188">
        <v>104.26949019</v>
      </c>
      <c r="D113" s="188">
        <v>88.510060397999993</v>
      </c>
      <c r="E113" s="188"/>
      <c r="F113" s="188">
        <v>104.29482939</v>
      </c>
      <c r="G113" s="195">
        <v>105.65628243</v>
      </c>
      <c r="H113" s="198"/>
      <c r="I113" s="6"/>
      <c r="J113" s="6"/>
      <c r="K113" s="4"/>
    </row>
    <row r="114" spans="2:11" ht="15.6" x14ac:dyDescent="0.3">
      <c r="B114" s="185">
        <v>42048</v>
      </c>
      <c r="C114" s="186">
        <v>104.31672499</v>
      </c>
      <c r="D114" s="186">
        <v>90.481040706000002</v>
      </c>
      <c r="E114" s="186"/>
      <c r="F114" s="186">
        <v>104.34229726</v>
      </c>
      <c r="G114" s="194">
        <v>105.82791171</v>
      </c>
      <c r="H114" s="198"/>
      <c r="I114" s="6"/>
      <c r="J114" s="6"/>
      <c r="K114" s="4"/>
    </row>
    <row r="115" spans="2:11" ht="15.6" x14ac:dyDescent="0.3">
      <c r="B115" s="187">
        <v>42051</v>
      </c>
      <c r="C115" s="188"/>
      <c r="D115" s="188"/>
      <c r="E115" s="188"/>
      <c r="F115" s="188"/>
      <c r="G115" s="195"/>
      <c r="H115" s="198"/>
      <c r="I115" s="6"/>
      <c r="J115" s="6"/>
      <c r="K115" s="4"/>
    </row>
    <row r="116" spans="2:11" ht="15.6" x14ac:dyDescent="0.3">
      <c r="B116" s="185">
        <v>42052</v>
      </c>
      <c r="C116" s="186"/>
      <c r="D116" s="186"/>
      <c r="E116" s="186"/>
      <c r="F116" s="186"/>
      <c r="G116" s="194"/>
      <c r="H116" s="198"/>
      <c r="I116" s="6"/>
      <c r="J116" s="6"/>
      <c r="K116" s="4"/>
    </row>
    <row r="117" spans="2:11" ht="15.6" x14ac:dyDescent="0.3">
      <c r="B117" s="187">
        <v>42053</v>
      </c>
      <c r="C117" s="188">
        <v>104.36398114000001</v>
      </c>
      <c r="D117" s="188">
        <v>91.633608519999996</v>
      </c>
      <c r="E117" s="188"/>
      <c r="F117" s="188">
        <v>104.3897867</v>
      </c>
      <c r="G117" s="195">
        <v>105.98607008</v>
      </c>
      <c r="H117" s="198"/>
      <c r="I117" s="6"/>
      <c r="J117" s="6"/>
      <c r="K117" s="4"/>
    </row>
    <row r="118" spans="2:11" ht="15.6" x14ac:dyDescent="0.3">
      <c r="B118" s="185">
        <v>42054</v>
      </c>
      <c r="C118" s="186">
        <v>104.41125862</v>
      </c>
      <c r="D118" s="186">
        <v>91.658625495999999</v>
      </c>
      <c r="E118" s="186"/>
      <c r="F118" s="186">
        <v>104.43729799</v>
      </c>
      <c r="G118" s="194">
        <v>106.28791809000001</v>
      </c>
      <c r="H118" s="198"/>
      <c r="I118" s="6"/>
      <c r="J118" s="6"/>
      <c r="K118" s="4"/>
    </row>
    <row r="119" spans="2:11" ht="15.6" x14ac:dyDescent="0.3">
      <c r="B119" s="187">
        <v>42055</v>
      </c>
      <c r="C119" s="188">
        <v>104.45855773</v>
      </c>
      <c r="D119" s="188">
        <v>91.556770666000006</v>
      </c>
      <c r="E119" s="188"/>
      <c r="F119" s="188">
        <v>104.48483056000001</v>
      </c>
      <c r="G119" s="195">
        <v>106.43809371</v>
      </c>
      <c r="H119" s="198"/>
      <c r="I119" s="6"/>
      <c r="J119" s="6"/>
      <c r="K119" s="4"/>
    </row>
    <row r="120" spans="2:11" ht="15.6" x14ac:dyDescent="0.3">
      <c r="B120" s="185">
        <v>42058</v>
      </c>
      <c r="C120" s="186">
        <v>104.50587818</v>
      </c>
      <c r="D120" s="186">
        <v>91.633608519999996</v>
      </c>
      <c r="E120" s="186"/>
      <c r="F120" s="186">
        <v>104.53238498</v>
      </c>
      <c r="G120" s="194">
        <v>106.52989542</v>
      </c>
      <c r="H120" s="198"/>
      <c r="I120" s="6"/>
      <c r="J120" s="6"/>
      <c r="K120" s="4"/>
    </row>
    <row r="121" spans="2:11" ht="15.6" x14ac:dyDescent="0.3">
      <c r="B121" s="187">
        <v>42059</v>
      </c>
      <c r="C121" s="188">
        <v>104.55321997</v>
      </c>
      <c r="D121" s="188">
        <v>92.695043064999993</v>
      </c>
      <c r="E121" s="188"/>
      <c r="F121" s="188">
        <v>104.57996097</v>
      </c>
      <c r="G121" s="195">
        <v>106.37572842</v>
      </c>
      <c r="H121" s="198"/>
      <c r="I121" s="6"/>
      <c r="J121" s="6"/>
      <c r="K121" s="4"/>
    </row>
    <row r="122" spans="2:11" ht="15.6" x14ac:dyDescent="0.3">
      <c r="B122" s="185">
        <v>42060</v>
      </c>
      <c r="C122" s="186">
        <v>104.60058339</v>
      </c>
      <c r="D122" s="186">
        <v>92.582466674000003</v>
      </c>
      <c r="E122" s="186"/>
      <c r="F122" s="186">
        <v>104.62755853</v>
      </c>
      <c r="G122" s="194">
        <v>106.74093956999999</v>
      </c>
      <c r="H122" s="198"/>
      <c r="I122" s="6"/>
      <c r="J122" s="6"/>
      <c r="K122" s="4"/>
    </row>
    <row r="123" spans="2:11" ht="15.6" x14ac:dyDescent="0.3">
      <c r="B123" s="187">
        <v>42061</v>
      </c>
      <c r="C123" s="188">
        <v>104.64796815</v>
      </c>
      <c r="D123" s="188">
        <v>92.491333405000006</v>
      </c>
      <c r="E123" s="188"/>
      <c r="F123" s="188">
        <v>104.67517793</v>
      </c>
      <c r="G123" s="195">
        <v>106.98940288999999</v>
      </c>
      <c r="H123" s="198"/>
      <c r="I123" s="6"/>
      <c r="J123" s="6"/>
      <c r="K123" s="4"/>
    </row>
    <row r="124" spans="2:11" ht="15.6" x14ac:dyDescent="0.3">
      <c r="B124" s="185">
        <v>42062</v>
      </c>
      <c r="C124" s="186">
        <v>104.69537453</v>
      </c>
      <c r="D124" s="186">
        <v>92.175047352999997</v>
      </c>
      <c r="E124" s="186">
        <v>104.23709835</v>
      </c>
      <c r="F124" s="186">
        <v>104.72281891</v>
      </c>
      <c r="G124" s="194">
        <v>107.04079188999999</v>
      </c>
      <c r="H124" s="198"/>
      <c r="I124" s="6"/>
      <c r="J124" s="6"/>
      <c r="K124" s="4"/>
    </row>
    <row r="125" spans="2:11" ht="15.6" x14ac:dyDescent="0.3">
      <c r="B125" s="187">
        <v>42065</v>
      </c>
      <c r="C125" s="188">
        <v>104.74280225</v>
      </c>
      <c r="D125" s="188">
        <v>91.169007540999999</v>
      </c>
      <c r="E125" s="188"/>
      <c r="F125" s="188">
        <v>104.77048145000001</v>
      </c>
      <c r="G125" s="195">
        <v>107.41847609</v>
      </c>
      <c r="H125" s="198"/>
      <c r="I125" s="6"/>
      <c r="J125" s="6"/>
      <c r="K125" s="4"/>
    </row>
    <row r="126" spans="2:11" ht="15.6" x14ac:dyDescent="0.3">
      <c r="B126" s="185">
        <v>42066</v>
      </c>
      <c r="C126" s="186">
        <v>104.7902516</v>
      </c>
      <c r="D126" s="186">
        <v>91.676494763999997</v>
      </c>
      <c r="E126" s="186"/>
      <c r="F126" s="186">
        <v>104.81816584000001</v>
      </c>
      <c r="G126" s="194">
        <v>107.54969266000001</v>
      </c>
      <c r="H126" s="198"/>
      <c r="I126" s="6"/>
      <c r="J126" s="6"/>
      <c r="K126" s="4"/>
    </row>
    <row r="127" spans="2:11" ht="15.6" x14ac:dyDescent="0.3">
      <c r="B127" s="187">
        <v>42067</v>
      </c>
      <c r="C127" s="188">
        <v>104.83772227999999</v>
      </c>
      <c r="D127" s="188">
        <v>90.182623922999994</v>
      </c>
      <c r="E127" s="188"/>
      <c r="F127" s="188">
        <v>104.86587208</v>
      </c>
      <c r="G127" s="195">
        <v>108.0466193</v>
      </c>
      <c r="H127" s="198"/>
      <c r="I127" s="6"/>
      <c r="J127" s="6"/>
      <c r="K127" s="4"/>
    </row>
    <row r="128" spans="2:11" ht="15.6" x14ac:dyDescent="0.3">
      <c r="B128" s="185">
        <v>42068</v>
      </c>
      <c r="C128" s="186">
        <v>104.88710392</v>
      </c>
      <c r="D128" s="186">
        <v>89.998570458000003</v>
      </c>
      <c r="E128" s="186"/>
      <c r="F128" s="186">
        <v>104.9154518</v>
      </c>
      <c r="G128" s="194">
        <v>108.32900934</v>
      </c>
      <c r="H128" s="198"/>
      <c r="I128" s="6"/>
      <c r="J128" s="6"/>
      <c r="K128" s="4"/>
    </row>
    <row r="129" spans="2:11" ht="15.6" x14ac:dyDescent="0.3">
      <c r="B129" s="187">
        <v>42069</v>
      </c>
      <c r="C129" s="188">
        <v>104.93650882999999</v>
      </c>
      <c r="D129" s="188">
        <v>89.312390550999993</v>
      </c>
      <c r="E129" s="188"/>
      <c r="F129" s="188">
        <v>104.96505508</v>
      </c>
      <c r="G129" s="195">
        <v>108.6478207</v>
      </c>
      <c r="H129" s="198"/>
      <c r="I129" s="6"/>
      <c r="J129" s="6"/>
      <c r="K129" s="4"/>
    </row>
    <row r="130" spans="2:11" ht="15.6" x14ac:dyDescent="0.3">
      <c r="B130" s="185">
        <v>42072</v>
      </c>
      <c r="C130" s="186">
        <v>104.98593704</v>
      </c>
      <c r="D130" s="186">
        <v>87.882849075999999</v>
      </c>
      <c r="E130" s="186"/>
      <c r="F130" s="186">
        <v>105.01468163</v>
      </c>
      <c r="G130" s="194">
        <v>109.06142731</v>
      </c>
      <c r="H130" s="198"/>
      <c r="I130" s="6"/>
      <c r="J130" s="6"/>
      <c r="K130" s="4"/>
    </row>
    <row r="131" spans="2:11" ht="15.6" x14ac:dyDescent="0.3">
      <c r="B131" s="187">
        <v>42073</v>
      </c>
      <c r="C131" s="188">
        <v>105.03538852</v>
      </c>
      <c r="D131" s="188">
        <v>86.296058039000002</v>
      </c>
      <c r="E131" s="188"/>
      <c r="F131" s="188">
        <v>105.06433173000001</v>
      </c>
      <c r="G131" s="195">
        <v>108.87483036</v>
      </c>
      <c r="H131" s="198"/>
      <c r="I131" s="6"/>
      <c r="J131" s="6"/>
      <c r="K131" s="4"/>
    </row>
    <row r="132" spans="2:11" ht="15.6" x14ac:dyDescent="0.3">
      <c r="B132" s="185">
        <v>42074</v>
      </c>
      <c r="C132" s="186">
        <v>105.08486329</v>
      </c>
      <c r="D132" s="186">
        <v>87.389657267000004</v>
      </c>
      <c r="E132" s="186"/>
      <c r="F132" s="186">
        <v>105.11400537999999</v>
      </c>
      <c r="G132" s="194">
        <v>109.27097469</v>
      </c>
      <c r="H132" s="198"/>
      <c r="I132" s="6"/>
      <c r="J132" s="6"/>
      <c r="K132" s="4"/>
    </row>
    <row r="133" spans="2:11" ht="15.6" x14ac:dyDescent="0.3">
      <c r="B133" s="187">
        <v>42075</v>
      </c>
      <c r="C133" s="188">
        <v>105.13436134</v>
      </c>
      <c r="D133" s="188">
        <v>87.344984096000005</v>
      </c>
      <c r="E133" s="188"/>
      <c r="F133" s="188">
        <v>105.1637023</v>
      </c>
      <c r="G133" s="195">
        <v>109.56434102</v>
      </c>
      <c r="H133" s="198"/>
      <c r="I133" s="6"/>
      <c r="J133" s="6"/>
      <c r="K133" s="4"/>
    </row>
    <row r="134" spans="2:11" ht="15.6" x14ac:dyDescent="0.3">
      <c r="B134" s="185">
        <v>42076</v>
      </c>
      <c r="C134" s="186">
        <v>105.18388268</v>
      </c>
      <c r="D134" s="186">
        <v>86.835709945999994</v>
      </c>
      <c r="E134" s="186"/>
      <c r="F134" s="186">
        <v>105.21342306</v>
      </c>
      <c r="G134" s="194">
        <v>110.21693141999999</v>
      </c>
      <c r="H134" s="198"/>
      <c r="I134" s="6"/>
      <c r="J134" s="6"/>
      <c r="K134" s="4"/>
    </row>
    <row r="135" spans="2:11" ht="15.6" x14ac:dyDescent="0.3">
      <c r="B135" s="187">
        <v>42079</v>
      </c>
      <c r="C135" s="188">
        <v>105.2334273</v>
      </c>
      <c r="D135" s="188">
        <v>87.287802436999996</v>
      </c>
      <c r="E135" s="188"/>
      <c r="F135" s="188">
        <v>105.26316709</v>
      </c>
      <c r="G135" s="195">
        <v>110.33667278</v>
      </c>
      <c r="H135" s="198"/>
      <c r="I135" s="6"/>
      <c r="J135" s="6"/>
      <c r="K135" s="4"/>
    </row>
    <row r="136" spans="2:11" ht="15.6" x14ac:dyDescent="0.3">
      <c r="B136" s="185">
        <v>42080</v>
      </c>
      <c r="C136" s="186">
        <v>105.28299549</v>
      </c>
      <c r="D136" s="186">
        <v>89.855616311000006</v>
      </c>
      <c r="E136" s="186"/>
      <c r="F136" s="186">
        <v>105.31293467</v>
      </c>
      <c r="G136" s="194">
        <v>110.46838828</v>
      </c>
      <c r="H136" s="198"/>
      <c r="I136" s="6"/>
      <c r="J136" s="6"/>
      <c r="K136" s="4"/>
    </row>
    <row r="137" spans="2:11" ht="15.6" x14ac:dyDescent="0.3">
      <c r="B137" s="187">
        <v>42081</v>
      </c>
      <c r="C137" s="188">
        <v>105.33258695000001</v>
      </c>
      <c r="D137" s="188">
        <v>92.073192523000003</v>
      </c>
      <c r="E137" s="188"/>
      <c r="F137" s="188">
        <v>105.36272581</v>
      </c>
      <c r="G137" s="195">
        <v>110.39005747</v>
      </c>
      <c r="H137" s="198"/>
      <c r="I137" s="6"/>
      <c r="J137" s="6"/>
      <c r="K137" s="4"/>
    </row>
    <row r="138" spans="2:11" ht="15.6" x14ac:dyDescent="0.3">
      <c r="B138" s="185">
        <v>42082</v>
      </c>
      <c r="C138" s="186">
        <v>105.3822017</v>
      </c>
      <c r="D138" s="186">
        <v>91.049283442000004</v>
      </c>
      <c r="E138" s="186"/>
      <c r="F138" s="186">
        <v>105.41254050000001</v>
      </c>
      <c r="G138" s="194">
        <v>110.74878262999999</v>
      </c>
      <c r="H138" s="198"/>
      <c r="I138" s="6"/>
      <c r="J138" s="6"/>
      <c r="K138" s="4"/>
    </row>
    <row r="139" spans="2:11" ht="15.6" x14ac:dyDescent="0.3">
      <c r="B139" s="187">
        <v>42083</v>
      </c>
      <c r="C139" s="188">
        <v>105.43183974</v>
      </c>
      <c r="D139" s="188">
        <v>92.859440333999999</v>
      </c>
      <c r="E139" s="188"/>
      <c r="F139" s="188">
        <v>105.46237874000001</v>
      </c>
      <c r="G139" s="195">
        <v>110.52326973</v>
      </c>
      <c r="H139" s="198"/>
      <c r="I139" s="6"/>
      <c r="J139" s="6"/>
      <c r="K139" s="4"/>
    </row>
    <row r="140" spans="2:11" ht="15.6" x14ac:dyDescent="0.3">
      <c r="B140" s="185">
        <v>42086</v>
      </c>
      <c r="C140" s="186">
        <v>105.48153848</v>
      </c>
      <c r="D140" s="186">
        <v>92.755798577999997</v>
      </c>
      <c r="E140" s="186"/>
      <c r="F140" s="186">
        <v>105.51224053999999</v>
      </c>
      <c r="G140" s="194">
        <v>110.2074519</v>
      </c>
      <c r="H140" s="198"/>
      <c r="I140" s="6"/>
      <c r="J140" s="6"/>
      <c r="K140" s="4"/>
    </row>
    <row r="141" spans="2:11" ht="15.6" x14ac:dyDescent="0.3">
      <c r="B141" s="187">
        <v>42087</v>
      </c>
      <c r="C141" s="188">
        <v>105.5312605</v>
      </c>
      <c r="D141" s="188">
        <v>92.037453987000006</v>
      </c>
      <c r="E141" s="188"/>
      <c r="F141" s="188">
        <v>105.56212588</v>
      </c>
      <c r="G141" s="195">
        <v>110.01836034</v>
      </c>
      <c r="H141" s="198"/>
      <c r="I141" s="6"/>
      <c r="J141" s="6"/>
      <c r="K141" s="4"/>
    </row>
    <row r="142" spans="2:11" ht="15.6" x14ac:dyDescent="0.3">
      <c r="B142" s="185">
        <v>42088</v>
      </c>
      <c r="C142" s="186">
        <v>105.58100607999999</v>
      </c>
      <c r="D142" s="186">
        <v>92.666452234999994</v>
      </c>
      <c r="E142" s="186"/>
      <c r="F142" s="186">
        <v>105.61203479</v>
      </c>
      <c r="G142" s="194">
        <v>110.18599824</v>
      </c>
      <c r="H142" s="198"/>
      <c r="I142" s="6"/>
      <c r="J142" s="6"/>
      <c r="K142" s="4"/>
    </row>
    <row r="143" spans="2:11" ht="15.6" x14ac:dyDescent="0.3">
      <c r="B143" s="187">
        <v>42089</v>
      </c>
      <c r="C143" s="188">
        <v>105.63077523</v>
      </c>
      <c r="D143" s="188">
        <v>90.380972803000006</v>
      </c>
      <c r="E143" s="188"/>
      <c r="F143" s="188">
        <v>105.66196753</v>
      </c>
      <c r="G143" s="195">
        <v>110.14907798999999</v>
      </c>
      <c r="H143" s="198"/>
      <c r="I143" s="6"/>
      <c r="J143" s="6"/>
      <c r="K143" s="4"/>
    </row>
    <row r="144" spans="2:11" ht="15.6" x14ac:dyDescent="0.3">
      <c r="B144" s="185">
        <v>42090</v>
      </c>
      <c r="C144" s="186">
        <v>105.68056765999999</v>
      </c>
      <c r="D144" s="186">
        <v>89.514313283999996</v>
      </c>
      <c r="E144" s="186"/>
      <c r="F144" s="186">
        <v>105.71192354</v>
      </c>
      <c r="G144" s="194">
        <v>110.35563182999999</v>
      </c>
      <c r="H144" s="198"/>
      <c r="I144" s="6"/>
      <c r="J144" s="6"/>
      <c r="K144" s="4"/>
    </row>
    <row r="145" spans="2:11" ht="15.6" x14ac:dyDescent="0.3">
      <c r="B145" s="187">
        <v>42093</v>
      </c>
      <c r="C145" s="188">
        <v>105.73034622999999</v>
      </c>
      <c r="D145" s="188">
        <v>91.567492227000002</v>
      </c>
      <c r="E145" s="188"/>
      <c r="F145" s="188">
        <v>105.76190338000001</v>
      </c>
      <c r="G145" s="195">
        <v>110.47936457</v>
      </c>
      <c r="H145" s="198"/>
      <c r="I145" s="6"/>
      <c r="J145" s="6"/>
      <c r="K145" s="4"/>
    </row>
    <row r="146" spans="2:11" ht="15.6" x14ac:dyDescent="0.3">
      <c r="B146" s="185">
        <v>42094</v>
      </c>
      <c r="C146" s="186">
        <v>105.78014836</v>
      </c>
      <c r="D146" s="186">
        <v>91.401308029999996</v>
      </c>
      <c r="E146" s="186">
        <v>105.61302805</v>
      </c>
      <c r="F146" s="186">
        <v>105.81190678</v>
      </c>
      <c r="G146" s="194">
        <v>110.50131715000001</v>
      </c>
      <c r="H146" s="198"/>
      <c r="I146" s="6"/>
      <c r="J146" s="6"/>
      <c r="K146" s="4"/>
    </row>
    <row r="147" spans="2:11" ht="15.6" x14ac:dyDescent="0.3">
      <c r="B147" s="187">
        <v>42095</v>
      </c>
      <c r="C147" s="188">
        <v>105.82997405</v>
      </c>
      <c r="D147" s="188">
        <v>93.493799363999997</v>
      </c>
      <c r="E147" s="188"/>
      <c r="F147" s="188">
        <v>105.86193373</v>
      </c>
      <c r="G147" s="195">
        <v>110.46988503999999</v>
      </c>
      <c r="H147" s="198"/>
      <c r="I147" s="6"/>
      <c r="J147" s="6"/>
      <c r="K147" s="4"/>
    </row>
    <row r="148" spans="2:11" ht="15.6" x14ac:dyDescent="0.3">
      <c r="B148" s="185">
        <v>42096</v>
      </c>
      <c r="C148" s="186">
        <v>105.87982303</v>
      </c>
      <c r="D148" s="186">
        <v>94.926914691999997</v>
      </c>
      <c r="E148" s="186"/>
      <c r="F148" s="186">
        <v>105.91198452</v>
      </c>
      <c r="G148" s="194">
        <v>110.23239802000001</v>
      </c>
      <c r="H148" s="198"/>
      <c r="I148" s="6"/>
      <c r="J148" s="6"/>
      <c r="K148" s="4"/>
    </row>
    <row r="149" spans="2:11" ht="15.6" x14ac:dyDescent="0.3">
      <c r="B149" s="187">
        <v>42097</v>
      </c>
      <c r="C149" s="188"/>
      <c r="D149" s="188"/>
      <c r="E149" s="188"/>
      <c r="F149" s="188"/>
      <c r="G149" s="195"/>
      <c r="H149" s="198"/>
      <c r="I149" s="6"/>
      <c r="J149" s="6"/>
      <c r="K149" s="4"/>
    </row>
    <row r="150" spans="2:11" ht="15.6" x14ac:dyDescent="0.3">
      <c r="B150" s="185">
        <v>42100</v>
      </c>
      <c r="C150" s="186">
        <v>105.92969556</v>
      </c>
      <c r="D150" s="186">
        <v>96.024087773999995</v>
      </c>
      <c r="E150" s="186"/>
      <c r="F150" s="186">
        <v>105.96205887000001</v>
      </c>
      <c r="G150" s="194">
        <v>110.28378702000001</v>
      </c>
      <c r="H150" s="198"/>
      <c r="I150" s="6"/>
      <c r="J150" s="6"/>
      <c r="K150" s="4"/>
    </row>
    <row r="151" spans="2:11" ht="15.6" x14ac:dyDescent="0.3">
      <c r="B151" s="187">
        <v>42101</v>
      </c>
      <c r="C151" s="188">
        <v>105.97959166</v>
      </c>
      <c r="D151" s="188">
        <v>96.009792359000002</v>
      </c>
      <c r="E151" s="188"/>
      <c r="F151" s="188">
        <v>106.01215676</v>
      </c>
      <c r="G151" s="195">
        <v>110.37209627</v>
      </c>
      <c r="H151" s="198"/>
      <c r="I151" s="6"/>
      <c r="J151" s="6"/>
      <c r="K151" s="4"/>
    </row>
    <row r="152" spans="2:11" ht="15.6" x14ac:dyDescent="0.3">
      <c r="B152" s="185">
        <v>42102</v>
      </c>
      <c r="C152" s="186">
        <v>106.02951132</v>
      </c>
      <c r="D152" s="186">
        <v>95.888281333999998</v>
      </c>
      <c r="E152" s="186"/>
      <c r="F152" s="186">
        <v>106.06227850000001</v>
      </c>
      <c r="G152" s="194">
        <v>110.13710385</v>
      </c>
      <c r="H152" s="198"/>
      <c r="I152" s="6"/>
      <c r="J152" s="6"/>
      <c r="K152" s="4"/>
    </row>
    <row r="153" spans="2:11" ht="15.6" x14ac:dyDescent="0.3">
      <c r="B153" s="187">
        <v>42103</v>
      </c>
      <c r="C153" s="188">
        <v>106.07945426000001</v>
      </c>
      <c r="D153" s="188">
        <v>96.140238018999995</v>
      </c>
      <c r="E153" s="188"/>
      <c r="F153" s="188">
        <v>106.11242407</v>
      </c>
      <c r="G153" s="195">
        <v>110.11714696</v>
      </c>
      <c r="H153" s="198"/>
      <c r="I153" s="6"/>
      <c r="J153" s="6"/>
      <c r="K153" s="4"/>
    </row>
    <row r="154" spans="2:11" ht="15.6" x14ac:dyDescent="0.3">
      <c r="B154" s="185">
        <v>42104</v>
      </c>
      <c r="C154" s="186">
        <v>106.12942077</v>
      </c>
      <c r="D154" s="186">
        <v>96.876451877999997</v>
      </c>
      <c r="E154" s="186"/>
      <c r="F154" s="186">
        <v>106.16259319</v>
      </c>
      <c r="G154" s="194">
        <v>110.52726111</v>
      </c>
      <c r="H154" s="198"/>
      <c r="I154" s="6"/>
      <c r="J154" s="6"/>
      <c r="K154" s="4"/>
    </row>
    <row r="155" spans="2:11" ht="15.6" x14ac:dyDescent="0.3">
      <c r="B155" s="187">
        <v>42107</v>
      </c>
      <c r="C155" s="188">
        <v>106.17941082999999</v>
      </c>
      <c r="D155" s="188">
        <v>96.921125048999997</v>
      </c>
      <c r="E155" s="188"/>
      <c r="F155" s="188">
        <v>106.21278587</v>
      </c>
      <c r="G155" s="195">
        <v>110.70338069</v>
      </c>
      <c r="H155" s="198"/>
      <c r="I155" s="6"/>
      <c r="J155" s="6"/>
      <c r="K155" s="4"/>
    </row>
    <row r="156" spans="2:11" ht="15.6" x14ac:dyDescent="0.3">
      <c r="B156" s="185">
        <v>42108</v>
      </c>
      <c r="C156" s="186">
        <v>106.22942446</v>
      </c>
      <c r="D156" s="186">
        <v>96.460097923999996</v>
      </c>
      <c r="E156" s="186"/>
      <c r="F156" s="186">
        <v>106.26300267000001</v>
      </c>
      <c r="G156" s="194">
        <v>110.4354594</v>
      </c>
      <c r="H156" s="198"/>
      <c r="I156" s="6"/>
      <c r="J156" s="6"/>
      <c r="K156" s="4"/>
    </row>
    <row r="157" spans="2:11" ht="15.6" x14ac:dyDescent="0.3">
      <c r="B157" s="187">
        <v>42109</v>
      </c>
      <c r="C157" s="188">
        <v>106.27946165</v>
      </c>
      <c r="D157" s="188">
        <v>98.134448375999995</v>
      </c>
      <c r="E157" s="188"/>
      <c r="F157" s="188">
        <v>106.31324302</v>
      </c>
      <c r="G157" s="195">
        <v>110.39754130999999</v>
      </c>
      <c r="H157" s="198"/>
      <c r="I157" s="6"/>
      <c r="J157" s="6"/>
      <c r="K157" s="4"/>
    </row>
    <row r="158" spans="2:11" ht="15.6" x14ac:dyDescent="0.3">
      <c r="B158" s="185">
        <v>42110</v>
      </c>
      <c r="C158" s="186">
        <v>106.3295224</v>
      </c>
      <c r="D158" s="186">
        <v>97.698438225999993</v>
      </c>
      <c r="E158" s="186"/>
      <c r="F158" s="186">
        <v>106.36350692000001</v>
      </c>
      <c r="G158" s="194">
        <v>110.20645405</v>
      </c>
      <c r="H158" s="198"/>
      <c r="I158" s="6"/>
      <c r="J158" s="6"/>
      <c r="K158" s="4"/>
    </row>
    <row r="159" spans="2:11" ht="15.6" x14ac:dyDescent="0.3">
      <c r="B159" s="187">
        <v>42111</v>
      </c>
      <c r="C159" s="188">
        <v>106.37960671</v>
      </c>
      <c r="D159" s="188">
        <v>96.411850899000001</v>
      </c>
      <c r="E159" s="188"/>
      <c r="F159" s="188">
        <v>106.41379465999999</v>
      </c>
      <c r="G159" s="195">
        <v>110.24836353000001</v>
      </c>
      <c r="H159" s="198"/>
      <c r="I159" s="6"/>
      <c r="J159" s="6"/>
      <c r="K159" s="4"/>
    </row>
    <row r="160" spans="2:11" ht="15.6" x14ac:dyDescent="0.3">
      <c r="B160" s="185">
        <v>42114</v>
      </c>
      <c r="C160" s="186">
        <v>106.42971458</v>
      </c>
      <c r="D160" s="186">
        <v>96.066974017999996</v>
      </c>
      <c r="E160" s="186"/>
      <c r="F160" s="186">
        <v>106.46410653</v>
      </c>
      <c r="G160" s="194">
        <v>109.89562544</v>
      </c>
      <c r="H160" s="198"/>
      <c r="I160" s="6"/>
      <c r="J160" s="6"/>
      <c r="K160" s="4"/>
    </row>
    <row r="161" spans="2:11" ht="15.6" x14ac:dyDescent="0.3">
      <c r="B161" s="187">
        <v>42115</v>
      </c>
      <c r="C161" s="188"/>
      <c r="D161" s="188"/>
      <c r="E161" s="188"/>
      <c r="F161" s="188"/>
      <c r="G161" s="195"/>
      <c r="H161" s="198"/>
      <c r="I161" s="6"/>
      <c r="J161" s="6"/>
      <c r="K161" s="4"/>
    </row>
    <row r="162" spans="2:11" ht="15.6" x14ac:dyDescent="0.3">
      <c r="B162" s="185">
        <v>42116</v>
      </c>
      <c r="C162" s="186">
        <v>106.47984601</v>
      </c>
      <c r="D162" s="186">
        <v>97.596583396</v>
      </c>
      <c r="E162" s="186"/>
      <c r="F162" s="186">
        <v>106.51444194</v>
      </c>
      <c r="G162" s="194">
        <v>109.8252774</v>
      </c>
      <c r="H162" s="198"/>
      <c r="I162" s="6"/>
      <c r="J162" s="6"/>
      <c r="K162" s="4"/>
    </row>
    <row r="163" spans="2:11" ht="15.6" x14ac:dyDescent="0.3">
      <c r="B163" s="187">
        <v>42117</v>
      </c>
      <c r="C163" s="188">
        <v>106.53000127999999</v>
      </c>
      <c r="D163" s="188">
        <v>99.503234337999999</v>
      </c>
      <c r="E163" s="188"/>
      <c r="F163" s="188">
        <v>106.56480091</v>
      </c>
      <c r="G163" s="195">
        <v>109.52442723</v>
      </c>
      <c r="H163" s="198"/>
      <c r="I163" s="6"/>
      <c r="J163" s="6"/>
      <c r="K163" s="4"/>
    </row>
    <row r="164" spans="2:11" ht="15.6" x14ac:dyDescent="0.3">
      <c r="B164" s="185">
        <v>42118</v>
      </c>
      <c r="C164" s="186">
        <v>106.58018011</v>
      </c>
      <c r="D164" s="186">
        <v>101.12933776</v>
      </c>
      <c r="E164" s="186"/>
      <c r="F164" s="186">
        <v>106.615184</v>
      </c>
      <c r="G164" s="194">
        <v>109.33333998000001</v>
      </c>
      <c r="H164" s="198"/>
      <c r="I164" s="6"/>
      <c r="J164" s="6"/>
      <c r="K164" s="4"/>
    </row>
    <row r="165" spans="2:11" ht="15.6" x14ac:dyDescent="0.3">
      <c r="B165" s="187">
        <v>42121</v>
      </c>
      <c r="C165" s="188">
        <v>106.6304202</v>
      </c>
      <c r="D165" s="188">
        <v>99.235195310999998</v>
      </c>
      <c r="E165" s="188"/>
      <c r="F165" s="188">
        <v>106.66562838999999</v>
      </c>
      <c r="G165" s="195">
        <v>109.25650594</v>
      </c>
      <c r="H165" s="198"/>
      <c r="I165" s="6"/>
      <c r="J165" s="6"/>
      <c r="K165" s="4"/>
    </row>
    <row r="166" spans="2:11" ht="15.6" x14ac:dyDescent="0.3">
      <c r="B166" s="185">
        <v>42122</v>
      </c>
      <c r="C166" s="186">
        <v>106.68072155</v>
      </c>
      <c r="D166" s="186">
        <v>99.731960973</v>
      </c>
      <c r="E166" s="186"/>
      <c r="F166" s="186">
        <v>106.71613435</v>
      </c>
      <c r="G166" s="194">
        <v>109.39021713</v>
      </c>
      <c r="H166" s="198"/>
      <c r="I166" s="6"/>
      <c r="J166" s="6"/>
      <c r="K166" s="4"/>
    </row>
    <row r="167" spans="2:11" ht="15.6" x14ac:dyDescent="0.3">
      <c r="B167" s="187">
        <v>42123</v>
      </c>
      <c r="C167" s="188">
        <v>106.73104646</v>
      </c>
      <c r="D167" s="188">
        <v>98.861727600999998</v>
      </c>
      <c r="E167" s="188"/>
      <c r="F167" s="188">
        <v>106.76666415</v>
      </c>
      <c r="G167" s="195">
        <v>109.64167397999999</v>
      </c>
      <c r="H167" s="198"/>
      <c r="I167" s="6"/>
      <c r="J167" s="6"/>
      <c r="K167" s="4"/>
    </row>
    <row r="168" spans="2:11" ht="15.6" x14ac:dyDescent="0.3">
      <c r="B168" s="185">
        <v>42124</v>
      </c>
      <c r="C168" s="186">
        <v>106.78323492</v>
      </c>
      <c r="D168" s="186">
        <v>100.47710945999999</v>
      </c>
      <c r="E168" s="186">
        <v>106.36288059</v>
      </c>
      <c r="F168" s="186">
        <v>106.81901976</v>
      </c>
      <c r="G168" s="194">
        <v>109.63369122</v>
      </c>
      <c r="H168" s="198"/>
      <c r="I168" s="6"/>
      <c r="J168" s="6"/>
      <c r="K168" s="4"/>
    </row>
    <row r="169" spans="2:11" ht="15.6" x14ac:dyDescent="0.3">
      <c r="B169" s="187">
        <v>42125</v>
      </c>
      <c r="C169" s="188"/>
      <c r="D169" s="188"/>
      <c r="E169" s="188"/>
      <c r="F169" s="188"/>
      <c r="G169" s="195"/>
      <c r="H169" s="198"/>
      <c r="I169" s="6"/>
      <c r="J169" s="6"/>
      <c r="K169" s="4"/>
    </row>
    <row r="170" spans="2:11" ht="15.6" x14ac:dyDescent="0.3">
      <c r="B170" s="185">
        <v>42128</v>
      </c>
      <c r="C170" s="186">
        <v>106.83544888</v>
      </c>
      <c r="D170" s="186">
        <v>102.48561522999999</v>
      </c>
      <c r="E170" s="186"/>
      <c r="F170" s="186">
        <v>106.87140119</v>
      </c>
      <c r="G170" s="194">
        <v>110.11165880999999</v>
      </c>
      <c r="H170" s="198"/>
      <c r="I170" s="6"/>
      <c r="J170" s="6"/>
      <c r="K170" s="4"/>
    </row>
    <row r="171" spans="2:11" ht="15.6" x14ac:dyDescent="0.3">
      <c r="B171" s="187">
        <v>42129</v>
      </c>
      <c r="C171" s="188">
        <v>106.88776346</v>
      </c>
      <c r="D171" s="188">
        <v>103.73289017</v>
      </c>
      <c r="E171" s="188"/>
      <c r="F171" s="188">
        <v>106.92380817</v>
      </c>
      <c r="G171" s="195">
        <v>109.73048215</v>
      </c>
      <c r="H171" s="198"/>
      <c r="I171" s="6"/>
      <c r="J171" s="6"/>
      <c r="K171" s="4"/>
    </row>
    <row r="172" spans="2:11" ht="15.6" x14ac:dyDescent="0.3">
      <c r="B172" s="185">
        <v>42130</v>
      </c>
      <c r="C172" s="186">
        <v>106.94010354</v>
      </c>
      <c r="D172" s="186">
        <v>102.03888352</v>
      </c>
      <c r="E172" s="186"/>
      <c r="F172" s="186">
        <v>106.97624096</v>
      </c>
      <c r="G172" s="194">
        <v>109.56783348</v>
      </c>
      <c r="H172" s="198"/>
      <c r="I172" s="6"/>
      <c r="J172" s="6"/>
      <c r="K172" s="4"/>
    </row>
    <row r="173" spans="2:11" ht="15.6" x14ac:dyDescent="0.3">
      <c r="B173" s="187">
        <v>42131</v>
      </c>
      <c r="C173" s="188">
        <v>106.99246912</v>
      </c>
      <c r="D173" s="188">
        <v>101.71366284</v>
      </c>
      <c r="E173" s="188"/>
      <c r="F173" s="188">
        <v>107.0286993</v>
      </c>
      <c r="G173" s="195">
        <v>109.43911151</v>
      </c>
      <c r="H173" s="198"/>
      <c r="I173" s="6"/>
      <c r="J173" s="6"/>
      <c r="K173" s="4"/>
    </row>
    <row r="174" spans="2:11" ht="15.6" x14ac:dyDescent="0.3">
      <c r="B174" s="185">
        <v>42132</v>
      </c>
      <c r="C174" s="186">
        <v>107.04486048</v>
      </c>
      <c r="D174" s="186">
        <v>102.12108216</v>
      </c>
      <c r="E174" s="186"/>
      <c r="F174" s="186">
        <v>107.08118346000001</v>
      </c>
      <c r="G174" s="194">
        <v>109.64865888999999</v>
      </c>
      <c r="H174" s="198"/>
      <c r="I174" s="6"/>
      <c r="J174" s="6"/>
      <c r="K174" s="4"/>
    </row>
    <row r="175" spans="2:11" ht="15.6" x14ac:dyDescent="0.3">
      <c r="B175" s="187">
        <v>42135</v>
      </c>
      <c r="C175" s="188">
        <v>107.09727734000001</v>
      </c>
      <c r="D175" s="188">
        <v>102.20685465</v>
      </c>
      <c r="E175" s="188"/>
      <c r="F175" s="188">
        <v>107.13369344</v>
      </c>
      <c r="G175" s="195">
        <v>110.01337110999999</v>
      </c>
      <c r="H175" s="198"/>
      <c r="I175" s="6"/>
      <c r="J175" s="6"/>
      <c r="K175" s="4"/>
    </row>
    <row r="176" spans="2:11" ht="15.6" x14ac:dyDescent="0.3">
      <c r="B176" s="185">
        <v>42136</v>
      </c>
      <c r="C176" s="186">
        <v>107.14971998</v>
      </c>
      <c r="D176" s="186">
        <v>101.48314928000001</v>
      </c>
      <c r="E176" s="186"/>
      <c r="F176" s="186">
        <v>107.18622925</v>
      </c>
      <c r="G176" s="194">
        <v>109.81030973</v>
      </c>
      <c r="H176" s="198"/>
      <c r="I176" s="6"/>
      <c r="J176" s="6"/>
      <c r="K176" s="4"/>
    </row>
    <row r="177" spans="2:11" ht="15.6" x14ac:dyDescent="0.3">
      <c r="B177" s="187">
        <v>42137</v>
      </c>
      <c r="C177" s="188">
        <v>107.2021884</v>
      </c>
      <c r="D177" s="188">
        <v>100.73264</v>
      </c>
      <c r="E177" s="188"/>
      <c r="F177" s="188">
        <v>107.23879058999999</v>
      </c>
      <c r="G177" s="195">
        <v>109.92306617</v>
      </c>
      <c r="H177" s="198"/>
      <c r="I177" s="6"/>
      <c r="J177" s="6"/>
      <c r="K177" s="4"/>
    </row>
    <row r="178" spans="2:11" ht="15.6" x14ac:dyDescent="0.3">
      <c r="B178" s="185">
        <v>42138</v>
      </c>
      <c r="C178" s="186">
        <v>107.25468232</v>
      </c>
      <c r="D178" s="186">
        <v>101.24012722000001</v>
      </c>
      <c r="E178" s="186"/>
      <c r="F178" s="186">
        <v>107.29137776</v>
      </c>
      <c r="G178" s="194">
        <v>110.17552087</v>
      </c>
      <c r="H178" s="198"/>
      <c r="I178" s="6"/>
      <c r="J178" s="6"/>
      <c r="K178" s="4"/>
    </row>
    <row r="179" spans="2:11" ht="15.6" x14ac:dyDescent="0.3">
      <c r="B179" s="187">
        <v>42139</v>
      </c>
      <c r="C179" s="188">
        <v>107.30720202000001</v>
      </c>
      <c r="D179" s="188">
        <v>102.29798792</v>
      </c>
      <c r="E179" s="188"/>
      <c r="F179" s="188">
        <v>107.34399075</v>
      </c>
      <c r="G179" s="195">
        <v>110.29426438</v>
      </c>
      <c r="H179" s="198"/>
      <c r="I179" s="6"/>
      <c r="J179" s="6"/>
      <c r="K179" s="4"/>
    </row>
    <row r="180" spans="2:11" ht="15.6" x14ac:dyDescent="0.3">
      <c r="B180" s="185">
        <v>42142</v>
      </c>
      <c r="C180" s="186">
        <v>107.3597475</v>
      </c>
      <c r="D180" s="186">
        <v>100.43243629</v>
      </c>
      <c r="E180" s="186"/>
      <c r="F180" s="186">
        <v>107.39662957</v>
      </c>
      <c r="G180" s="194">
        <v>110.51428912999999</v>
      </c>
      <c r="H180" s="198"/>
      <c r="I180" s="6"/>
      <c r="J180" s="6"/>
      <c r="K180" s="4"/>
    </row>
    <row r="181" spans="2:11" ht="15.6" x14ac:dyDescent="0.3">
      <c r="B181" s="187">
        <v>42143</v>
      </c>
      <c r="C181" s="188">
        <v>107.41231875</v>
      </c>
      <c r="D181" s="188">
        <v>99.170865945000003</v>
      </c>
      <c r="E181" s="188"/>
      <c r="F181" s="188">
        <v>107.44929421000001</v>
      </c>
      <c r="G181" s="195">
        <v>110.61457252</v>
      </c>
      <c r="H181" s="198"/>
      <c r="I181" s="6"/>
      <c r="J181" s="6"/>
      <c r="K181" s="4"/>
    </row>
    <row r="182" spans="2:11" ht="15.6" x14ac:dyDescent="0.3">
      <c r="B182" s="185">
        <v>42144</v>
      </c>
      <c r="C182" s="186">
        <v>107.46491579000001</v>
      </c>
      <c r="D182" s="186">
        <v>98.104070618999998</v>
      </c>
      <c r="E182" s="186"/>
      <c r="F182" s="186">
        <v>107.50198467</v>
      </c>
      <c r="G182" s="194">
        <v>110.71036561</v>
      </c>
      <c r="H182" s="198"/>
      <c r="I182" s="6"/>
      <c r="J182" s="6"/>
      <c r="K182" s="4"/>
    </row>
    <row r="183" spans="2:11" ht="15.6" x14ac:dyDescent="0.3">
      <c r="B183" s="187">
        <v>42145</v>
      </c>
      <c r="C183" s="188">
        <v>107.51753859999999</v>
      </c>
      <c r="D183" s="188">
        <v>98.481112182999993</v>
      </c>
      <c r="E183" s="188"/>
      <c r="F183" s="188">
        <v>107.55470096000001</v>
      </c>
      <c r="G183" s="195">
        <v>110.88349165</v>
      </c>
      <c r="H183" s="198"/>
      <c r="I183" s="6"/>
      <c r="J183" s="6"/>
      <c r="K183" s="4"/>
    </row>
    <row r="184" spans="2:11" ht="15.6" x14ac:dyDescent="0.3">
      <c r="B184" s="185">
        <v>42146</v>
      </c>
      <c r="C184" s="186">
        <v>107.57018692</v>
      </c>
      <c r="D184" s="186">
        <v>97.167720953</v>
      </c>
      <c r="E184" s="186"/>
      <c r="F184" s="186">
        <v>107.60744307</v>
      </c>
      <c r="G184" s="194">
        <v>111.36694739000001</v>
      </c>
      <c r="H184" s="198"/>
      <c r="I184" s="6"/>
      <c r="J184" s="6"/>
      <c r="K184" s="4"/>
    </row>
    <row r="185" spans="2:11" ht="15.6" x14ac:dyDescent="0.3">
      <c r="B185" s="187">
        <v>42149</v>
      </c>
      <c r="C185" s="188">
        <v>107.62286100999999</v>
      </c>
      <c r="D185" s="188">
        <v>97.582287980999993</v>
      </c>
      <c r="E185" s="188"/>
      <c r="F185" s="188">
        <v>107.66021101</v>
      </c>
      <c r="G185" s="195">
        <v>111.45725233</v>
      </c>
      <c r="H185" s="198"/>
      <c r="I185" s="6"/>
      <c r="J185" s="6"/>
      <c r="K185" s="4"/>
    </row>
    <row r="186" spans="2:11" ht="15.6" x14ac:dyDescent="0.3">
      <c r="B186" s="185">
        <v>42150</v>
      </c>
      <c r="C186" s="186">
        <v>107.67556116</v>
      </c>
      <c r="D186" s="186">
        <v>95.831099675000004</v>
      </c>
      <c r="E186" s="186"/>
      <c r="F186" s="186">
        <v>107.71300476</v>
      </c>
      <c r="G186" s="194">
        <v>111.83443760999999</v>
      </c>
      <c r="H186" s="198"/>
      <c r="I186" s="6"/>
      <c r="J186" s="6"/>
      <c r="K186" s="4"/>
    </row>
    <row r="187" spans="2:11" ht="15.6" x14ac:dyDescent="0.3">
      <c r="B187" s="187">
        <v>42151</v>
      </c>
      <c r="C187" s="188">
        <v>107.72828708999999</v>
      </c>
      <c r="D187" s="188">
        <v>96.915764268999993</v>
      </c>
      <c r="E187" s="188"/>
      <c r="F187" s="188">
        <v>107.76582463</v>
      </c>
      <c r="G187" s="195">
        <v>111.97064340999999</v>
      </c>
      <c r="H187" s="198"/>
      <c r="I187" s="6"/>
      <c r="J187" s="6"/>
      <c r="K187" s="4"/>
    </row>
    <row r="188" spans="2:11" ht="15.6" x14ac:dyDescent="0.3">
      <c r="B188" s="185">
        <v>42152</v>
      </c>
      <c r="C188" s="186">
        <v>107.7810388</v>
      </c>
      <c r="D188" s="186">
        <v>96.451163288999993</v>
      </c>
      <c r="E188" s="186"/>
      <c r="F188" s="186">
        <v>107.81867032</v>
      </c>
      <c r="G188" s="194">
        <v>112.13878022999999</v>
      </c>
      <c r="H188" s="198"/>
      <c r="I188" s="6"/>
      <c r="J188" s="6"/>
      <c r="K188" s="4"/>
    </row>
    <row r="189" spans="2:11" ht="15.6" x14ac:dyDescent="0.3">
      <c r="B189" s="187">
        <v>42153</v>
      </c>
      <c r="C189" s="188">
        <v>107.83381627999999</v>
      </c>
      <c r="D189" s="188">
        <v>94.278260247999995</v>
      </c>
      <c r="E189" s="188">
        <v>107.14996587</v>
      </c>
      <c r="F189" s="188">
        <v>107.87154183</v>
      </c>
      <c r="G189" s="195">
        <v>112.05595912</v>
      </c>
      <c r="H189" s="198"/>
      <c r="I189" s="6"/>
      <c r="J189" s="6"/>
      <c r="K189" s="4"/>
    </row>
    <row r="190" spans="2:11" ht="15.6" x14ac:dyDescent="0.3">
      <c r="B190" s="185">
        <v>42156</v>
      </c>
      <c r="C190" s="186">
        <v>107.88661955000001</v>
      </c>
      <c r="D190" s="186">
        <v>94.762517423000006</v>
      </c>
      <c r="E190" s="186"/>
      <c r="F190" s="186">
        <v>107.92443944999999</v>
      </c>
      <c r="G190" s="194">
        <v>112.13778239</v>
      </c>
      <c r="H190" s="198"/>
      <c r="I190" s="6"/>
      <c r="J190" s="6"/>
      <c r="K190" s="4"/>
    </row>
    <row r="191" spans="2:11" ht="15.6" x14ac:dyDescent="0.3">
      <c r="B191" s="187">
        <v>42157</v>
      </c>
      <c r="C191" s="188">
        <v>107.93944859</v>
      </c>
      <c r="D191" s="188">
        <v>96.915764268999993</v>
      </c>
      <c r="E191" s="188"/>
      <c r="F191" s="188">
        <v>107.97736288999999</v>
      </c>
      <c r="G191" s="195">
        <v>111.64784066</v>
      </c>
      <c r="H191" s="198"/>
      <c r="I191" s="6"/>
      <c r="J191" s="6"/>
      <c r="K191" s="4"/>
    </row>
    <row r="192" spans="2:11" ht="15.6" x14ac:dyDescent="0.3">
      <c r="B192" s="185">
        <v>42158</v>
      </c>
      <c r="C192" s="186">
        <v>107.99230369</v>
      </c>
      <c r="D192" s="186">
        <v>95.639898502999998</v>
      </c>
      <c r="E192" s="186"/>
      <c r="F192" s="186">
        <v>108.03031215999999</v>
      </c>
      <c r="G192" s="194">
        <v>111.70322104</v>
      </c>
      <c r="H192" s="198"/>
      <c r="I192" s="6"/>
      <c r="J192" s="6"/>
      <c r="K192" s="4"/>
    </row>
    <row r="193" spans="2:11" ht="15.6" x14ac:dyDescent="0.3">
      <c r="B193" s="187">
        <v>42159</v>
      </c>
      <c r="C193" s="188"/>
      <c r="D193" s="188"/>
      <c r="E193" s="188"/>
      <c r="F193" s="188"/>
      <c r="G193" s="195"/>
      <c r="H193" s="198"/>
      <c r="I193" s="6"/>
      <c r="J193" s="6"/>
      <c r="K193" s="4"/>
    </row>
    <row r="194" spans="2:11" ht="15.6" x14ac:dyDescent="0.3">
      <c r="B194" s="185">
        <v>42160</v>
      </c>
      <c r="C194" s="186">
        <v>108.04711325</v>
      </c>
      <c r="D194" s="186">
        <v>94.658875666</v>
      </c>
      <c r="E194" s="186"/>
      <c r="F194" s="186">
        <v>108.08517860000001</v>
      </c>
      <c r="G194" s="194">
        <v>111.78703999</v>
      </c>
      <c r="H194" s="198"/>
      <c r="I194" s="6"/>
      <c r="J194" s="6"/>
      <c r="K194" s="4"/>
    </row>
    <row r="195" spans="2:11" ht="15.6" x14ac:dyDescent="0.3">
      <c r="B195" s="187">
        <v>42163</v>
      </c>
      <c r="C195" s="188">
        <v>108.10195054</v>
      </c>
      <c r="D195" s="188">
        <v>94.365819662999996</v>
      </c>
      <c r="E195" s="188"/>
      <c r="F195" s="188">
        <v>108.14007315000001</v>
      </c>
      <c r="G195" s="195">
        <v>111.65233096</v>
      </c>
      <c r="H195" s="198"/>
      <c r="I195" s="6"/>
      <c r="J195" s="6"/>
      <c r="K195" s="4"/>
    </row>
    <row r="196" spans="2:11" ht="15.6" x14ac:dyDescent="0.3">
      <c r="B196" s="185">
        <v>42164</v>
      </c>
      <c r="C196" s="186">
        <v>108.15681554</v>
      </c>
      <c r="D196" s="186">
        <v>94.376541223999993</v>
      </c>
      <c r="E196" s="186"/>
      <c r="F196" s="186">
        <v>108.19499522</v>
      </c>
      <c r="G196" s="194">
        <v>111.52311008</v>
      </c>
      <c r="H196" s="198"/>
      <c r="I196" s="6"/>
      <c r="J196" s="6"/>
      <c r="K196" s="4"/>
    </row>
    <row r="197" spans="2:11" ht="15.6" x14ac:dyDescent="0.3">
      <c r="B197" s="187">
        <v>42165</v>
      </c>
      <c r="C197" s="188">
        <v>108.21170853</v>
      </c>
      <c r="D197" s="188">
        <v>96.272470604999995</v>
      </c>
      <c r="E197" s="188"/>
      <c r="F197" s="188">
        <v>108.24994538</v>
      </c>
      <c r="G197" s="195">
        <v>111.64185359</v>
      </c>
      <c r="H197" s="198"/>
      <c r="I197" s="6"/>
      <c r="J197" s="6"/>
      <c r="K197" s="4"/>
    </row>
    <row r="198" spans="2:11" ht="15.6" x14ac:dyDescent="0.3">
      <c r="B198" s="185">
        <v>42166</v>
      </c>
      <c r="C198" s="186">
        <v>108.26662924999999</v>
      </c>
      <c r="D198" s="186">
        <v>95.936528358000004</v>
      </c>
      <c r="E198" s="186"/>
      <c r="F198" s="186">
        <v>108.30492335</v>
      </c>
      <c r="G198" s="194">
        <v>111.58697214</v>
      </c>
      <c r="H198" s="198"/>
      <c r="I198" s="6"/>
      <c r="J198" s="6"/>
      <c r="K198" s="4"/>
    </row>
    <row r="199" spans="2:11" ht="15.6" x14ac:dyDescent="0.3">
      <c r="B199" s="187">
        <v>42167</v>
      </c>
      <c r="C199" s="188">
        <v>108.32157796</v>
      </c>
      <c r="D199" s="188">
        <v>95.327186304999998</v>
      </c>
      <c r="E199" s="188"/>
      <c r="F199" s="188">
        <v>108.35992942</v>
      </c>
      <c r="G199" s="195">
        <v>111.63187515</v>
      </c>
      <c r="H199" s="198"/>
      <c r="I199" s="6"/>
      <c r="J199" s="6"/>
      <c r="K199" s="4"/>
    </row>
    <row r="200" spans="2:11" ht="15.6" x14ac:dyDescent="0.3">
      <c r="B200" s="185">
        <v>42170</v>
      </c>
      <c r="C200" s="186">
        <v>108.3765544</v>
      </c>
      <c r="D200" s="186">
        <v>94.951931668</v>
      </c>
      <c r="E200" s="186"/>
      <c r="F200" s="186">
        <v>108.41496329</v>
      </c>
      <c r="G200" s="194">
        <v>111.60443442</v>
      </c>
      <c r="H200" s="198"/>
      <c r="I200" s="6"/>
      <c r="J200" s="6"/>
      <c r="K200" s="4"/>
    </row>
    <row r="201" spans="2:11" ht="15.6" x14ac:dyDescent="0.3">
      <c r="B201" s="187">
        <v>42171</v>
      </c>
      <c r="C201" s="188">
        <v>108.43155883</v>
      </c>
      <c r="D201" s="188">
        <v>95.961545333999993</v>
      </c>
      <c r="E201" s="188"/>
      <c r="F201" s="188">
        <v>108.47002498000001</v>
      </c>
      <c r="G201" s="195">
        <v>111.48319629</v>
      </c>
      <c r="H201" s="198"/>
      <c r="I201" s="6"/>
      <c r="J201" s="6"/>
      <c r="K201" s="4"/>
    </row>
    <row r="202" spans="2:11" ht="15.6" x14ac:dyDescent="0.3">
      <c r="B202" s="185">
        <v>42172</v>
      </c>
      <c r="C202" s="186">
        <v>108.48659125</v>
      </c>
      <c r="D202" s="186">
        <v>95.150280546999994</v>
      </c>
      <c r="E202" s="186"/>
      <c r="F202" s="186">
        <v>108.52511475999999</v>
      </c>
      <c r="G202" s="194">
        <v>111.37792367999999</v>
      </c>
      <c r="H202" s="198"/>
      <c r="I202" s="6"/>
      <c r="J202" s="6"/>
      <c r="K202" s="4"/>
    </row>
    <row r="203" spans="2:11" ht="15.6" x14ac:dyDescent="0.3">
      <c r="B203" s="187">
        <v>42173</v>
      </c>
      <c r="C203" s="188">
        <v>108.54165166999999</v>
      </c>
      <c r="D203" s="188">
        <v>96.919338121999999</v>
      </c>
      <c r="E203" s="188"/>
      <c r="F203" s="188">
        <v>108.58023263</v>
      </c>
      <c r="G203" s="195">
        <v>111.36644846999999</v>
      </c>
      <c r="H203" s="198"/>
      <c r="I203" s="6"/>
      <c r="J203" s="6"/>
      <c r="K203" s="4"/>
    </row>
    <row r="204" spans="2:11" ht="15.6" x14ac:dyDescent="0.3">
      <c r="B204" s="185">
        <v>42174</v>
      </c>
      <c r="C204" s="186">
        <v>108.59673981</v>
      </c>
      <c r="D204" s="186">
        <v>96.045530896000002</v>
      </c>
      <c r="E204" s="186"/>
      <c r="F204" s="186">
        <v>108.63537832</v>
      </c>
      <c r="G204" s="194">
        <v>111.70821026</v>
      </c>
      <c r="H204" s="198"/>
      <c r="I204" s="6"/>
      <c r="J204" s="6"/>
      <c r="K204" s="4"/>
    </row>
    <row r="205" spans="2:11" ht="15.6" x14ac:dyDescent="0.3">
      <c r="B205" s="187">
        <v>42177</v>
      </c>
      <c r="C205" s="188">
        <v>108.65185595</v>
      </c>
      <c r="D205" s="188">
        <v>96.249240556000004</v>
      </c>
      <c r="E205" s="188"/>
      <c r="F205" s="188">
        <v>108.69055209</v>
      </c>
      <c r="G205" s="195">
        <v>112.0085615</v>
      </c>
      <c r="H205" s="198"/>
      <c r="I205" s="6"/>
      <c r="J205" s="6"/>
      <c r="K205" s="4"/>
    </row>
    <row r="206" spans="2:11" ht="15.6" x14ac:dyDescent="0.3">
      <c r="B206" s="185">
        <v>42178</v>
      </c>
      <c r="C206" s="186">
        <v>108.70700008</v>
      </c>
      <c r="D206" s="186">
        <v>96.086630213000007</v>
      </c>
      <c r="E206" s="186"/>
      <c r="F206" s="186">
        <v>108.74575396</v>
      </c>
      <c r="G206" s="194">
        <v>112.24854314</v>
      </c>
      <c r="H206" s="198"/>
      <c r="I206" s="6"/>
      <c r="J206" s="6"/>
      <c r="K206" s="4"/>
    </row>
    <row r="207" spans="2:11" ht="15.6" x14ac:dyDescent="0.3">
      <c r="B207" s="187">
        <v>42179</v>
      </c>
      <c r="C207" s="188">
        <v>108.76217221</v>
      </c>
      <c r="D207" s="188">
        <v>96.211715092000006</v>
      </c>
      <c r="E207" s="188"/>
      <c r="F207" s="188">
        <v>108.80098393</v>
      </c>
      <c r="G207" s="195">
        <v>112.18617785000001</v>
      </c>
      <c r="H207" s="198"/>
      <c r="I207" s="6"/>
      <c r="J207" s="6"/>
      <c r="K207" s="4"/>
    </row>
    <row r="208" spans="2:11" ht="15.6" x14ac:dyDescent="0.3">
      <c r="B208" s="185">
        <v>42180</v>
      </c>
      <c r="C208" s="186">
        <v>108.81737233</v>
      </c>
      <c r="D208" s="186">
        <v>95.019834888000005</v>
      </c>
      <c r="E208" s="186"/>
      <c r="F208" s="186">
        <v>108.8562417</v>
      </c>
      <c r="G208" s="194">
        <v>112.23407439</v>
      </c>
      <c r="H208" s="198"/>
      <c r="I208" s="6"/>
      <c r="J208" s="6"/>
      <c r="K208" s="4"/>
    </row>
    <row r="209" spans="2:11" ht="15.6" x14ac:dyDescent="0.3">
      <c r="B209" s="187">
        <v>42181</v>
      </c>
      <c r="C209" s="188">
        <v>108.87260044999999</v>
      </c>
      <c r="D209" s="188">
        <v>96.522640362999994</v>
      </c>
      <c r="E209" s="188"/>
      <c r="F209" s="188">
        <v>108.91152757</v>
      </c>
      <c r="G209" s="195">
        <v>112.30691705</v>
      </c>
      <c r="H209" s="198"/>
      <c r="I209" s="6"/>
      <c r="J209" s="6"/>
      <c r="K209" s="4"/>
    </row>
    <row r="210" spans="2:11" ht="15.6" x14ac:dyDescent="0.3">
      <c r="B210" s="185">
        <v>42184</v>
      </c>
      <c r="C210" s="186">
        <v>108.92785657</v>
      </c>
      <c r="D210" s="186">
        <v>94.732139665999995</v>
      </c>
      <c r="E210" s="186"/>
      <c r="F210" s="186">
        <v>108.96684153</v>
      </c>
      <c r="G210" s="194">
        <v>111.92673824000001</v>
      </c>
      <c r="H210" s="198"/>
      <c r="I210" s="6"/>
      <c r="J210" s="6"/>
      <c r="K210" s="4"/>
    </row>
    <row r="211" spans="2:11" ht="15.6" x14ac:dyDescent="0.3">
      <c r="B211" s="187">
        <v>42185</v>
      </c>
      <c r="C211" s="188">
        <v>108.98314096</v>
      </c>
      <c r="D211" s="188">
        <v>94.850076838000007</v>
      </c>
      <c r="E211" s="188">
        <v>107.99645063</v>
      </c>
      <c r="F211" s="188">
        <v>109.02218387000001</v>
      </c>
      <c r="G211" s="195">
        <v>111.88682445000001</v>
      </c>
      <c r="H211" s="198"/>
      <c r="I211" s="6"/>
      <c r="J211" s="6"/>
      <c r="K211" s="4"/>
    </row>
    <row r="212" spans="2:11" ht="15.6" x14ac:dyDescent="0.3">
      <c r="B212" s="185">
        <v>42186</v>
      </c>
      <c r="C212" s="186">
        <v>109.03845334</v>
      </c>
      <c r="D212" s="186">
        <v>94.272899467000002</v>
      </c>
      <c r="E212" s="186"/>
      <c r="F212" s="186">
        <v>109.07755401999999</v>
      </c>
      <c r="G212" s="194">
        <v>112.35331683</v>
      </c>
      <c r="H212" s="198"/>
      <c r="I212" s="6"/>
      <c r="J212" s="6"/>
      <c r="K212" s="4"/>
    </row>
    <row r="213" spans="2:11" ht="15.6" x14ac:dyDescent="0.3">
      <c r="B213" s="187">
        <v>42187</v>
      </c>
      <c r="C213" s="188">
        <v>109.09379371999999</v>
      </c>
      <c r="D213" s="188">
        <v>94.896536936000004</v>
      </c>
      <c r="E213" s="188"/>
      <c r="F213" s="188">
        <v>109.13295227</v>
      </c>
      <c r="G213" s="195">
        <v>112.33535563</v>
      </c>
      <c r="H213" s="198"/>
      <c r="I213" s="6"/>
      <c r="J213" s="6"/>
      <c r="K213" s="4"/>
    </row>
    <row r="214" spans="2:11" ht="15.6" x14ac:dyDescent="0.3">
      <c r="B214" s="185">
        <v>42188</v>
      </c>
      <c r="C214" s="186">
        <v>109.1491621</v>
      </c>
      <c r="D214" s="186">
        <v>93.847610879000001</v>
      </c>
      <c r="E214" s="186"/>
      <c r="F214" s="186">
        <v>109.18837889</v>
      </c>
      <c r="G214" s="194">
        <v>112.80633829999999</v>
      </c>
      <c r="H214" s="198"/>
      <c r="I214" s="6"/>
      <c r="J214" s="6"/>
      <c r="K214" s="4"/>
    </row>
    <row r="215" spans="2:11" ht="15.6" x14ac:dyDescent="0.3">
      <c r="B215" s="187">
        <v>42191</v>
      </c>
      <c r="C215" s="188">
        <v>109.20455875</v>
      </c>
      <c r="D215" s="188">
        <v>93.186447947000005</v>
      </c>
      <c r="E215" s="188"/>
      <c r="F215" s="188">
        <v>109.2438336</v>
      </c>
      <c r="G215" s="195">
        <v>112.78737925999999</v>
      </c>
      <c r="H215" s="198"/>
      <c r="I215" s="6"/>
      <c r="J215" s="6"/>
      <c r="K215" s="4"/>
    </row>
    <row r="216" spans="2:11" ht="15.6" x14ac:dyDescent="0.3">
      <c r="B216" s="185">
        <v>42192</v>
      </c>
      <c r="C216" s="186">
        <v>109.2599834</v>
      </c>
      <c r="D216" s="186">
        <v>93.533111754000004</v>
      </c>
      <c r="E216" s="186"/>
      <c r="F216" s="186">
        <v>109.29931612</v>
      </c>
      <c r="G216" s="194">
        <v>113.09571325</v>
      </c>
      <c r="H216" s="198"/>
      <c r="I216" s="6"/>
      <c r="J216" s="6"/>
      <c r="K216" s="4"/>
    </row>
    <row r="217" spans="2:11" ht="15.6" x14ac:dyDescent="0.3">
      <c r="B217" s="187">
        <v>42193</v>
      </c>
      <c r="C217" s="188">
        <v>109.31543632</v>
      </c>
      <c r="D217" s="188">
        <v>92.528858869000004</v>
      </c>
      <c r="E217" s="188"/>
      <c r="F217" s="188">
        <v>109.35482731</v>
      </c>
      <c r="G217" s="195">
        <v>113.15807855</v>
      </c>
      <c r="H217" s="198"/>
      <c r="I217" s="6"/>
      <c r="J217" s="6"/>
      <c r="K217" s="4"/>
    </row>
    <row r="218" spans="2:11" ht="15.6" x14ac:dyDescent="0.3">
      <c r="B218" s="185">
        <v>42194</v>
      </c>
      <c r="C218" s="186">
        <v>109.37091724</v>
      </c>
      <c r="D218" s="186"/>
      <c r="E218" s="186"/>
      <c r="F218" s="186">
        <v>109.41036631</v>
      </c>
      <c r="G218" s="194">
        <v>113.23391474</v>
      </c>
      <c r="H218" s="198"/>
      <c r="I218" s="6"/>
      <c r="J218" s="6"/>
      <c r="K218" s="4"/>
    </row>
    <row r="219" spans="2:11" ht="15.6" x14ac:dyDescent="0.3">
      <c r="B219" s="187">
        <v>42195</v>
      </c>
      <c r="C219" s="188">
        <v>109.42642643000001</v>
      </c>
      <c r="D219" s="188">
        <v>93.974482684999998</v>
      </c>
      <c r="E219" s="188"/>
      <c r="F219" s="188">
        <v>109.46593368000001</v>
      </c>
      <c r="G219" s="195">
        <v>113.39905803000001</v>
      </c>
      <c r="H219" s="198"/>
      <c r="I219" s="6"/>
      <c r="J219" s="6"/>
      <c r="K219" s="4"/>
    </row>
    <row r="220" spans="2:11" ht="15.6" x14ac:dyDescent="0.3">
      <c r="B220" s="185">
        <v>42198</v>
      </c>
      <c r="C220" s="186">
        <v>109.48196362</v>
      </c>
      <c r="D220" s="186">
        <v>94.919766984999995</v>
      </c>
      <c r="E220" s="186"/>
      <c r="F220" s="186">
        <v>109.52152943</v>
      </c>
      <c r="G220" s="194">
        <v>113.36513131</v>
      </c>
      <c r="H220" s="198"/>
      <c r="I220" s="6"/>
      <c r="J220" s="6"/>
      <c r="K220" s="4"/>
    </row>
    <row r="221" spans="2:11" ht="15.6" x14ac:dyDescent="0.3">
      <c r="B221" s="187">
        <v>42199</v>
      </c>
      <c r="C221" s="188">
        <v>109.53752908</v>
      </c>
      <c r="D221" s="188">
        <v>95.134198205999994</v>
      </c>
      <c r="E221" s="188"/>
      <c r="F221" s="188">
        <v>109.57715327</v>
      </c>
      <c r="G221" s="195">
        <v>113.48686836</v>
      </c>
      <c r="H221" s="198"/>
      <c r="I221" s="6"/>
      <c r="J221" s="6"/>
      <c r="K221" s="4"/>
    </row>
    <row r="222" spans="2:11" ht="15.6" x14ac:dyDescent="0.3">
      <c r="B222" s="185">
        <v>42200</v>
      </c>
      <c r="C222" s="186">
        <v>109.59312281</v>
      </c>
      <c r="D222" s="186">
        <v>94.532003860000003</v>
      </c>
      <c r="E222" s="186"/>
      <c r="F222" s="186">
        <v>109.63280521</v>
      </c>
      <c r="G222" s="194">
        <v>113.64352997</v>
      </c>
      <c r="H222" s="198"/>
      <c r="I222" s="6"/>
      <c r="J222" s="6"/>
      <c r="K222" s="4"/>
    </row>
    <row r="223" spans="2:11" ht="15.6" x14ac:dyDescent="0.3">
      <c r="B223" s="187">
        <v>42201</v>
      </c>
      <c r="C223" s="188">
        <v>109.64874482</v>
      </c>
      <c r="D223" s="188">
        <v>94.830420642999997</v>
      </c>
      <c r="E223" s="188"/>
      <c r="F223" s="188">
        <v>109.68848552999999</v>
      </c>
      <c r="G223" s="195">
        <v>113.99626806000001</v>
      </c>
      <c r="H223" s="198"/>
      <c r="I223" s="6"/>
      <c r="J223" s="6"/>
      <c r="K223" s="4"/>
    </row>
    <row r="224" spans="2:11" ht="15.6" x14ac:dyDescent="0.3">
      <c r="B224" s="185">
        <v>42202</v>
      </c>
      <c r="C224" s="186">
        <v>109.70439482</v>
      </c>
      <c r="D224" s="186">
        <v>93.529537900999998</v>
      </c>
      <c r="E224" s="186"/>
      <c r="F224" s="186">
        <v>109.74419422</v>
      </c>
      <c r="G224" s="194">
        <v>114.43981001</v>
      </c>
      <c r="H224" s="198"/>
      <c r="I224" s="6"/>
      <c r="J224" s="6"/>
      <c r="K224" s="4"/>
    </row>
    <row r="225" spans="2:11" ht="15.6" x14ac:dyDescent="0.3">
      <c r="B225" s="187">
        <v>42205</v>
      </c>
      <c r="C225" s="188">
        <v>109.7600731</v>
      </c>
      <c r="D225" s="188">
        <v>92.205425109999993</v>
      </c>
      <c r="E225" s="188"/>
      <c r="F225" s="188">
        <v>109.79993129</v>
      </c>
      <c r="G225" s="195">
        <v>114.81350283</v>
      </c>
      <c r="H225" s="198"/>
      <c r="I225" s="6"/>
      <c r="J225" s="6"/>
      <c r="K225" s="4"/>
    </row>
    <row r="226" spans="2:11" ht="15.6" x14ac:dyDescent="0.3">
      <c r="B226" s="185">
        <v>42206</v>
      </c>
      <c r="C226" s="186">
        <v>109.81577965</v>
      </c>
      <c r="D226" s="186">
        <v>91.980272327999998</v>
      </c>
      <c r="E226" s="186"/>
      <c r="F226" s="186">
        <v>109.85569645</v>
      </c>
      <c r="G226" s="194">
        <v>114.64786062</v>
      </c>
      <c r="H226" s="198"/>
      <c r="I226" s="6"/>
      <c r="J226" s="6"/>
      <c r="K226" s="4"/>
    </row>
    <row r="227" spans="2:11" ht="15.6" x14ac:dyDescent="0.3">
      <c r="B227" s="187">
        <v>42207</v>
      </c>
      <c r="C227" s="188">
        <v>109.87151446999999</v>
      </c>
      <c r="D227" s="188">
        <v>90.981380221999999</v>
      </c>
      <c r="E227" s="188"/>
      <c r="F227" s="188">
        <v>109.91148999000001</v>
      </c>
      <c r="G227" s="195">
        <v>114.92376466</v>
      </c>
      <c r="H227" s="198"/>
      <c r="I227" s="6"/>
      <c r="J227" s="6"/>
      <c r="K227" s="4"/>
    </row>
    <row r="228" spans="2:11" ht="15.6" x14ac:dyDescent="0.3">
      <c r="B228" s="185">
        <v>42208</v>
      </c>
      <c r="C228" s="186">
        <v>109.92727757</v>
      </c>
      <c r="D228" s="186">
        <v>88.999678352999993</v>
      </c>
      <c r="E228" s="186"/>
      <c r="F228" s="186">
        <v>109.96731191000001</v>
      </c>
      <c r="G228" s="194">
        <v>114.72818710999999</v>
      </c>
      <c r="H228" s="198"/>
      <c r="I228" s="6"/>
      <c r="J228" s="6"/>
      <c r="K228" s="4"/>
    </row>
    <row r="229" spans="2:11" ht="15.6" x14ac:dyDescent="0.3">
      <c r="B229" s="187">
        <v>42209</v>
      </c>
      <c r="C229" s="188">
        <v>109.98306894</v>
      </c>
      <c r="D229" s="188">
        <v>87.997212394000002</v>
      </c>
      <c r="E229" s="188"/>
      <c r="F229" s="188">
        <v>110.02316221</v>
      </c>
      <c r="G229" s="195">
        <v>114.78406640999999</v>
      </c>
      <c r="H229" s="198"/>
      <c r="I229" s="6"/>
      <c r="J229" s="6"/>
      <c r="K229" s="4"/>
    </row>
    <row r="230" spans="2:11" ht="15.6" x14ac:dyDescent="0.3">
      <c r="B230" s="185">
        <v>42212</v>
      </c>
      <c r="C230" s="186">
        <v>110.03888886</v>
      </c>
      <c r="D230" s="186">
        <v>87.085879704000007</v>
      </c>
      <c r="E230" s="186"/>
      <c r="F230" s="186">
        <v>110.0790406</v>
      </c>
      <c r="G230" s="194">
        <v>114.67879379999999</v>
      </c>
      <c r="H230" s="198"/>
      <c r="I230" s="6"/>
      <c r="J230" s="6"/>
      <c r="K230" s="4"/>
    </row>
    <row r="231" spans="2:11" ht="15.6" x14ac:dyDescent="0.3">
      <c r="B231" s="187">
        <v>42213</v>
      </c>
      <c r="C231" s="188">
        <v>110.09473705000001</v>
      </c>
      <c r="D231" s="188">
        <v>88.633358349999995</v>
      </c>
      <c r="E231" s="188"/>
      <c r="F231" s="188">
        <v>110.13494765</v>
      </c>
      <c r="G231" s="195">
        <v>114.8843498</v>
      </c>
      <c r="H231" s="198"/>
      <c r="I231" s="6"/>
      <c r="J231" s="6"/>
      <c r="K231" s="4"/>
    </row>
    <row r="232" spans="2:11" ht="15.6" x14ac:dyDescent="0.3">
      <c r="B232" s="185">
        <v>42214</v>
      </c>
      <c r="C232" s="186">
        <v>110.15061351999999</v>
      </c>
      <c r="D232" s="186">
        <v>89.784139237000005</v>
      </c>
      <c r="E232" s="186"/>
      <c r="F232" s="186">
        <v>110.19088308000001</v>
      </c>
      <c r="G232" s="194">
        <v>114.77009658999999</v>
      </c>
      <c r="H232" s="198"/>
      <c r="I232" s="6"/>
      <c r="J232" s="6"/>
      <c r="K232" s="4"/>
    </row>
    <row r="233" spans="2:11" ht="15.6" x14ac:dyDescent="0.3">
      <c r="B233" s="187">
        <v>42215</v>
      </c>
      <c r="C233" s="188">
        <v>110.20840010000001</v>
      </c>
      <c r="D233" s="188">
        <v>89.162288696000005</v>
      </c>
      <c r="E233" s="188"/>
      <c r="F233" s="188">
        <v>110.24876747</v>
      </c>
      <c r="G233" s="195">
        <v>115.61926239</v>
      </c>
      <c r="H233" s="198"/>
      <c r="I233" s="6"/>
      <c r="J233" s="6"/>
      <c r="K233" s="4"/>
    </row>
    <row r="234" spans="2:11" ht="15.6" x14ac:dyDescent="0.3">
      <c r="B234" s="185">
        <v>42216</v>
      </c>
      <c r="C234" s="186">
        <v>110.2662169</v>
      </c>
      <c r="D234" s="186">
        <v>90.890246953000002</v>
      </c>
      <c r="E234" s="186">
        <v>108.6660286</v>
      </c>
      <c r="F234" s="186">
        <v>110.30668195</v>
      </c>
      <c r="G234" s="194">
        <v>116.06080865</v>
      </c>
      <c r="H234" s="198"/>
      <c r="I234" s="6"/>
      <c r="J234" s="6"/>
      <c r="K234" s="4"/>
    </row>
    <row r="235" spans="2:11" ht="15.6" x14ac:dyDescent="0.3">
      <c r="B235" s="187">
        <v>42219</v>
      </c>
      <c r="C235" s="188">
        <v>110.32406419</v>
      </c>
      <c r="D235" s="188">
        <v>89.592938064999998</v>
      </c>
      <c r="E235" s="188"/>
      <c r="F235" s="188">
        <v>110.36462707</v>
      </c>
      <c r="G235" s="195">
        <v>116.11718687</v>
      </c>
      <c r="H235" s="198"/>
      <c r="I235" s="6"/>
      <c r="J235" s="6"/>
      <c r="K235" s="4"/>
    </row>
    <row r="236" spans="2:11" ht="15.6" x14ac:dyDescent="0.3">
      <c r="B236" s="185">
        <v>42220</v>
      </c>
      <c r="C236" s="186">
        <v>110.38194169</v>
      </c>
      <c r="D236" s="186">
        <v>89.449983918000001</v>
      </c>
      <c r="E236" s="186"/>
      <c r="F236" s="186">
        <v>110.42260284</v>
      </c>
      <c r="G236" s="194">
        <v>116.04434421000001</v>
      </c>
      <c r="H236" s="198"/>
      <c r="I236" s="6"/>
      <c r="J236" s="6"/>
      <c r="K236" s="4"/>
    </row>
    <row r="237" spans="2:11" ht="15.6" x14ac:dyDescent="0.3">
      <c r="B237" s="187">
        <v>42221</v>
      </c>
      <c r="C237" s="188">
        <v>110.43984967999999</v>
      </c>
      <c r="D237" s="188">
        <v>89.859190165000001</v>
      </c>
      <c r="E237" s="188"/>
      <c r="F237" s="188">
        <v>110.48060869</v>
      </c>
      <c r="G237" s="195">
        <v>116.10870518999999</v>
      </c>
      <c r="H237" s="198"/>
      <c r="I237" s="6"/>
      <c r="J237" s="6"/>
      <c r="K237" s="4"/>
    </row>
    <row r="238" spans="2:11" ht="15.6" x14ac:dyDescent="0.3">
      <c r="B238" s="185">
        <v>42222</v>
      </c>
      <c r="C238" s="186">
        <v>110.49778788</v>
      </c>
      <c r="D238" s="186">
        <v>89.365998356000006</v>
      </c>
      <c r="E238" s="186"/>
      <c r="F238" s="186">
        <v>110.53864519</v>
      </c>
      <c r="G238" s="194">
        <v>115.7335156</v>
      </c>
      <c r="H238" s="198"/>
      <c r="I238" s="6"/>
      <c r="J238" s="6"/>
      <c r="K238" s="4"/>
    </row>
    <row r="239" spans="2:11" ht="15.6" x14ac:dyDescent="0.3">
      <c r="B239" s="187">
        <v>42223</v>
      </c>
      <c r="C239" s="188">
        <v>110.55575657999999</v>
      </c>
      <c r="D239" s="188">
        <v>86.803545263000004</v>
      </c>
      <c r="E239" s="188"/>
      <c r="F239" s="188">
        <v>110.59671234</v>
      </c>
      <c r="G239" s="195">
        <v>115.36131955</v>
      </c>
      <c r="H239" s="198"/>
      <c r="I239" s="6"/>
      <c r="J239" s="6"/>
      <c r="K239" s="4"/>
    </row>
    <row r="240" spans="2:11" ht="15.6" x14ac:dyDescent="0.3">
      <c r="B240" s="185">
        <v>42226</v>
      </c>
      <c r="C240" s="186">
        <v>110.61375576</v>
      </c>
      <c r="D240" s="186">
        <v>88.190200493000006</v>
      </c>
      <c r="E240" s="186"/>
      <c r="F240" s="186">
        <v>110.65480985000001</v>
      </c>
      <c r="G240" s="194">
        <v>115.40123333</v>
      </c>
      <c r="H240" s="198"/>
      <c r="I240" s="6"/>
      <c r="J240" s="6"/>
      <c r="K240" s="4"/>
    </row>
    <row r="241" spans="2:11" ht="15.6" x14ac:dyDescent="0.3">
      <c r="B241" s="187">
        <v>42227</v>
      </c>
      <c r="C241" s="188">
        <v>110.67178516</v>
      </c>
      <c r="D241" s="188">
        <v>87.688074049999997</v>
      </c>
      <c r="E241" s="188"/>
      <c r="F241" s="188">
        <v>110.71293772</v>
      </c>
      <c r="G241" s="195">
        <v>115.57336153</v>
      </c>
      <c r="H241" s="198"/>
      <c r="I241" s="6"/>
      <c r="J241" s="6"/>
      <c r="K241" s="4"/>
    </row>
    <row r="242" spans="2:11" ht="15.6" x14ac:dyDescent="0.3">
      <c r="B242" s="185">
        <v>42228</v>
      </c>
      <c r="C242" s="186">
        <v>110.72984504999999</v>
      </c>
      <c r="D242" s="186">
        <v>86.465816089</v>
      </c>
      <c r="E242" s="186"/>
      <c r="F242" s="186">
        <v>110.77109624000001</v>
      </c>
      <c r="G242" s="194">
        <v>115.37628721999999</v>
      </c>
      <c r="H242" s="198"/>
      <c r="I242" s="6"/>
      <c r="J242" s="6"/>
      <c r="K242" s="4"/>
    </row>
    <row r="243" spans="2:11" ht="15.6" x14ac:dyDescent="0.3">
      <c r="B243" s="187">
        <v>42229</v>
      </c>
      <c r="C243" s="188">
        <v>110.78793544</v>
      </c>
      <c r="D243" s="188">
        <v>85.788570816000004</v>
      </c>
      <c r="E243" s="188"/>
      <c r="F243" s="188">
        <v>110.82928541</v>
      </c>
      <c r="G243" s="195">
        <v>115.67963199</v>
      </c>
      <c r="H243" s="198"/>
      <c r="I243" s="6"/>
      <c r="J243" s="6"/>
      <c r="K243" s="4"/>
    </row>
    <row r="244" spans="2:11" ht="15.6" x14ac:dyDescent="0.3">
      <c r="B244" s="185">
        <v>42230</v>
      </c>
      <c r="C244" s="186">
        <v>110.84605630999999</v>
      </c>
      <c r="D244" s="186">
        <v>84.893320466999995</v>
      </c>
      <c r="E244" s="186"/>
      <c r="F244" s="186">
        <v>110.88750494</v>
      </c>
      <c r="G244" s="194">
        <v>115.72154147000001</v>
      </c>
      <c r="H244" s="198"/>
      <c r="I244" s="6"/>
      <c r="J244" s="6"/>
      <c r="K244" s="4"/>
    </row>
    <row r="245" spans="2:11" ht="15.6" x14ac:dyDescent="0.3">
      <c r="B245" s="187">
        <v>42233</v>
      </c>
      <c r="C245" s="188">
        <v>110.90420767000001</v>
      </c>
      <c r="D245" s="188">
        <v>84.373324756000002</v>
      </c>
      <c r="E245" s="188"/>
      <c r="F245" s="188">
        <v>110.94575541</v>
      </c>
      <c r="G245" s="195">
        <v>115.92460285</v>
      </c>
      <c r="H245" s="198"/>
      <c r="I245" s="6"/>
      <c r="J245" s="6"/>
      <c r="K245" s="4"/>
    </row>
    <row r="246" spans="2:11" ht="15.6" x14ac:dyDescent="0.3">
      <c r="B246" s="185">
        <v>42234</v>
      </c>
      <c r="C246" s="186">
        <v>110.96238953</v>
      </c>
      <c r="D246" s="186">
        <v>84.789678710999993</v>
      </c>
      <c r="E246" s="186"/>
      <c r="F246" s="186">
        <v>111.00403623</v>
      </c>
      <c r="G246" s="194">
        <v>116.04933344</v>
      </c>
      <c r="H246" s="198"/>
      <c r="I246" s="6"/>
      <c r="J246" s="6"/>
      <c r="K246" s="4"/>
    </row>
    <row r="247" spans="2:11" ht="15.6" x14ac:dyDescent="0.3">
      <c r="B247" s="187">
        <v>42235</v>
      </c>
      <c r="C247" s="188">
        <v>111.02060186999999</v>
      </c>
      <c r="D247" s="188">
        <v>83.249347771999993</v>
      </c>
      <c r="E247" s="188"/>
      <c r="F247" s="188">
        <v>111.06234743</v>
      </c>
      <c r="G247" s="195">
        <v>116.08675261</v>
      </c>
      <c r="H247" s="198"/>
      <c r="I247" s="6"/>
      <c r="J247" s="6"/>
      <c r="K247" s="4"/>
    </row>
    <row r="248" spans="2:11" ht="15.6" x14ac:dyDescent="0.3">
      <c r="B248" s="185">
        <v>42236</v>
      </c>
      <c r="C248" s="186">
        <v>111.07884471</v>
      </c>
      <c r="D248" s="186">
        <v>83.358350309000002</v>
      </c>
      <c r="E248" s="186"/>
      <c r="F248" s="186">
        <v>111.12068954999999</v>
      </c>
      <c r="G248" s="194">
        <v>115.54941325999999</v>
      </c>
      <c r="H248" s="198"/>
      <c r="I248" s="6"/>
      <c r="J248" s="6"/>
      <c r="K248" s="4"/>
    </row>
    <row r="249" spans="2:11" ht="15.6" x14ac:dyDescent="0.3">
      <c r="B249" s="187">
        <v>42237</v>
      </c>
      <c r="C249" s="188">
        <v>111.13711831000001</v>
      </c>
      <c r="D249" s="188">
        <v>81.696508344999998</v>
      </c>
      <c r="E249" s="188"/>
      <c r="F249" s="188">
        <v>111.17906232</v>
      </c>
      <c r="G249" s="195">
        <v>115.1547657</v>
      </c>
      <c r="H249" s="198"/>
      <c r="I249" s="6"/>
      <c r="J249" s="6"/>
      <c r="K249" s="4"/>
    </row>
    <row r="250" spans="2:11" ht="15.6" x14ac:dyDescent="0.3">
      <c r="B250" s="185">
        <v>42240</v>
      </c>
      <c r="C250" s="186">
        <v>111.19542241000001</v>
      </c>
      <c r="D250" s="186">
        <v>79.225188521000007</v>
      </c>
      <c r="E250" s="186"/>
      <c r="F250" s="186">
        <v>111.23746574</v>
      </c>
      <c r="G250" s="194">
        <v>114.54508262</v>
      </c>
      <c r="H250" s="198"/>
      <c r="I250" s="6"/>
      <c r="J250" s="6"/>
      <c r="K250" s="4"/>
    </row>
    <row r="251" spans="2:11" ht="15.6" x14ac:dyDescent="0.3">
      <c r="B251" s="187">
        <v>42241</v>
      </c>
      <c r="C251" s="188">
        <v>111.25375699</v>
      </c>
      <c r="D251" s="188">
        <v>79.596869303999995</v>
      </c>
      <c r="E251" s="188"/>
      <c r="F251" s="188">
        <v>111.2958998</v>
      </c>
      <c r="G251" s="195">
        <v>114.78805779</v>
      </c>
      <c r="H251" s="198"/>
      <c r="I251" s="6"/>
      <c r="J251" s="6"/>
      <c r="K251" s="4"/>
    </row>
    <row r="252" spans="2:11" ht="15.6" x14ac:dyDescent="0.3">
      <c r="B252" s="185">
        <v>42242</v>
      </c>
      <c r="C252" s="186">
        <v>111.31212235</v>
      </c>
      <c r="D252" s="186">
        <v>82.266538007999998</v>
      </c>
      <c r="E252" s="186"/>
      <c r="F252" s="186">
        <v>111.35436452</v>
      </c>
      <c r="G252" s="194">
        <v>115.5010178</v>
      </c>
      <c r="H252" s="198"/>
      <c r="I252" s="6"/>
      <c r="J252" s="6"/>
      <c r="K252" s="4"/>
    </row>
    <row r="253" spans="2:11" ht="15.6" x14ac:dyDescent="0.3">
      <c r="B253" s="187">
        <v>42243</v>
      </c>
      <c r="C253" s="188">
        <v>111.37051819</v>
      </c>
      <c r="D253" s="188">
        <v>85.263214324000003</v>
      </c>
      <c r="E253" s="188"/>
      <c r="F253" s="188">
        <v>111.41286015999999</v>
      </c>
      <c r="G253" s="195">
        <v>115.45312125</v>
      </c>
      <c r="H253" s="198"/>
      <c r="I253" s="6"/>
      <c r="J253" s="6"/>
      <c r="K253" s="4"/>
    </row>
    <row r="254" spans="2:11" ht="15.6" x14ac:dyDescent="0.3">
      <c r="B254" s="185">
        <v>42244</v>
      </c>
      <c r="C254" s="186">
        <v>111.42894481</v>
      </c>
      <c r="D254" s="186">
        <v>84.258961438</v>
      </c>
      <c r="E254" s="186"/>
      <c r="F254" s="186">
        <v>111.47138617</v>
      </c>
      <c r="G254" s="194">
        <v>115.54542188000001</v>
      </c>
      <c r="H254" s="198"/>
      <c r="I254" s="6"/>
      <c r="J254" s="6"/>
      <c r="K254" s="4"/>
    </row>
    <row r="255" spans="2:11" ht="15.6" x14ac:dyDescent="0.3">
      <c r="B255" s="187">
        <v>42247</v>
      </c>
      <c r="C255" s="188">
        <v>111.48740191</v>
      </c>
      <c r="D255" s="188">
        <v>83.315464065</v>
      </c>
      <c r="E255" s="188">
        <v>108.90509385999999</v>
      </c>
      <c r="F255" s="188">
        <v>111.52994339999999</v>
      </c>
      <c r="G255" s="195">
        <v>115.23459327</v>
      </c>
      <c r="H255" s="198"/>
      <c r="I255" s="6"/>
      <c r="J255" s="6"/>
      <c r="K255" s="4"/>
    </row>
    <row r="256" spans="2:11" ht="15.6" x14ac:dyDescent="0.3">
      <c r="B256" s="185">
        <v>42248</v>
      </c>
      <c r="C256" s="186">
        <v>111.54588978</v>
      </c>
      <c r="D256" s="186">
        <v>81.264072049000006</v>
      </c>
      <c r="E256" s="186"/>
      <c r="F256" s="186">
        <v>111.58853099</v>
      </c>
      <c r="G256" s="194">
        <v>115.04500279</v>
      </c>
      <c r="H256" s="198"/>
      <c r="I256" s="6"/>
      <c r="J256" s="6"/>
      <c r="K256" s="4"/>
    </row>
    <row r="257" spans="2:11" ht="15.6" x14ac:dyDescent="0.3">
      <c r="B257" s="187">
        <v>42249</v>
      </c>
      <c r="C257" s="188">
        <v>111.60440815</v>
      </c>
      <c r="D257" s="188">
        <v>83.025981916000006</v>
      </c>
      <c r="E257" s="188"/>
      <c r="F257" s="188">
        <v>111.64714951000001</v>
      </c>
      <c r="G257" s="195">
        <v>115.21812884000001</v>
      </c>
      <c r="H257" s="198"/>
      <c r="I257" s="6"/>
      <c r="J257" s="6"/>
      <c r="K257" s="4"/>
    </row>
    <row r="258" spans="2:11" ht="15.6" x14ac:dyDescent="0.3">
      <c r="B258" s="185">
        <v>42250</v>
      </c>
      <c r="C258" s="186">
        <v>111.66295728</v>
      </c>
      <c r="D258" s="186">
        <v>84.637789928999993</v>
      </c>
      <c r="E258" s="186"/>
      <c r="F258" s="186">
        <v>111.70579868</v>
      </c>
      <c r="G258" s="194">
        <v>115.45262233</v>
      </c>
      <c r="H258" s="198"/>
      <c r="I258" s="6"/>
      <c r="J258" s="6"/>
      <c r="K258" s="4"/>
    </row>
    <row r="259" spans="2:11" ht="15.6" x14ac:dyDescent="0.3">
      <c r="B259" s="187">
        <v>42251</v>
      </c>
      <c r="C259" s="188">
        <v>111.72153718</v>
      </c>
      <c r="D259" s="188">
        <v>83.086737428999996</v>
      </c>
      <c r="E259" s="188"/>
      <c r="F259" s="188">
        <v>111.76447877</v>
      </c>
      <c r="G259" s="195">
        <v>115.44863094999999</v>
      </c>
      <c r="H259" s="198"/>
      <c r="I259" s="6"/>
      <c r="J259" s="6"/>
      <c r="K259" s="4"/>
    </row>
    <row r="260" spans="2:11" ht="15.6" x14ac:dyDescent="0.3">
      <c r="B260" s="185">
        <v>42254</v>
      </c>
      <c r="C260" s="186"/>
      <c r="D260" s="186"/>
      <c r="E260" s="186"/>
      <c r="F260" s="186"/>
      <c r="G260" s="194"/>
      <c r="H260" s="198"/>
      <c r="I260" s="6"/>
      <c r="J260" s="6"/>
      <c r="K260" s="4"/>
    </row>
    <row r="261" spans="2:11" ht="15.6" x14ac:dyDescent="0.3">
      <c r="B261" s="187">
        <v>42255</v>
      </c>
      <c r="C261" s="188">
        <v>111.78014784</v>
      </c>
      <c r="D261" s="188">
        <v>83.560273042000006</v>
      </c>
      <c r="E261" s="188"/>
      <c r="F261" s="188">
        <v>111.82318981</v>
      </c>
      <c r="G261" s="195">
        <v>115.71256086</v>
      </c>
      <c r="H261" s="198"/>
      <c r="I261" s="6"/>
      <c r="J261" s="6"/>
      <c r="K261" s="4"/>
    </row>
    <row r="262" spans="2:11" ht="15.6" x14ac:dyDescent="0.3">
      <c r="B262" s="185">
        <v>42256</v>
      </c>
      <c r="C262" s="186">
        <v>111.83878928</v>
      </c>
      <c r="D262" s="186">
        <v>83.372645723999995</v>
      </c>
      <c r="E262" s="186"/>
      <c r="F262" s="186">
        <v>111.88193148000001</v>
      </c>
      <c r="G262" s="194">
        <v>115.7849046</v>
      </c>
      <c r="H262" s="198"/>
      <c r="I262" s="6"/>
      <c r="J262" s="6"/>
      <c r="K262" s="4"/>
    </row>
    <row r="263" spans="2:11" ht="15.6" x14ac:dyDescent="0.3">
      <c r="B263" s="187">
        <v>42257</v>
      </c>
      <c r="C263" s="188">
        <v>111.89746148</v>
      </c>
      <c r="D263" s="188">
        <v>83.097458990000007</v>
      </c>
      <c r="E263" s="188"/>
      <c r="F263" s="188">
        <v>111.94070409</v>
      </c>
      <c r="G263" s="195">
        <v>115.66366648</v>
      </c>
      <c r="H263" s="198"/>
      <c r="I263" s="6"/>
      <c r="J263" s="6"/>
      <c r="K263" s="4"/>
    </row>
    <row r="264" spans="2:11" ht="15.6" x14ac:dyDescent="0.3">
      <c r="B264" s="185">
        <v>42258</v>
      </c>
      <c r="C264" s="186">
        <v>111.95616445</v>
      </c>
      <c r="D264" s="186">
        <v>82.913405525000002</v>
      </c>
      <c r="E264" s="186"/>
      <c r="F264" s="186">
        <v>111.99950763</v>
      </c>
      <c r="G264" s="194">
        <v>116.06978925</v>
      </c>
      <c r="H264" s="198"/>
      <c r="I264" s="6"/>
      <c r="J264" s="6"/>
      <c r="K264" s="4"/>
    </row>
    <row r="265" spans="2:11" ht="15.6" x14ac:dyDescent="0.3">
      <c r="B265" s="187">
        <v>42261</v>
      </c>
      <c r="C265" s="188">
        <v>112.01489819</v>
      </c>
      <c r="D265" s="188">
        <v>84.487688074000005</v>
      </c>
      <c r="E265" s="188"/>
      <c r="F265" s="188">
        <v>112.05834211</v>
      </c>
      <c r="G265" s="195">
        <v>116.29131076</v>
      </c>
      <c r="H265" s="198"/>
      <c r="I265" s="6"/>
      <c r="J265" s="6"/>
      <c r="K265" s="4"/>
    </row>
    <row r="266" spans="2:11" ht="15.6" x14ac:dyDescent="0.3">
      <c r="B266" s="185">
        <v>42262</v>
      </c>
      <c r="C266" s="186">
        <v>112.0736627</v>
      </c>
      <c r="D266" s="186">
        <v>84.636003001999995</v>
      </c>
      <c r="E266" s="186"/>
      <c r="F266" s="186">
        <v>112.11720723000001</v>
      </c>
      <c r="G266" s="194">
        <v>116.62109842</v>
      </c>
      <c r="H266" s="198"/>
      <c r="I266" s="6"/>
      <c r="J266" s="6"/>
      <c r="K266" s="4"/>
    </row>
    <row r="267" spans="2:11" ht="15.6" x14ac:dyDescent="0.3">
      <c r="B267" s="187">
        <v>42263</v>
      </c>
      <c r="C267" s="188">
        <v>112.13245797</v>
      </c>
      <c r="D267" s="188">
        <v>86.760659019000002</v>
      </c>
      <c r="E267" s="188"/>
      <c r="F267" s="188">
        <v>112.17610356</v>
      </c>
      <c r="G267" s="195">
        <v>116.65652191</v>
      </c>
      <c r="H267" s="198"/>
      <c r="I267" s="6"/>
      <c r="J267" s="6"/>
      <c r="K267" s="4"/>
    </row>
    <row r="268" spans="2:11" ht="15.6" x14ac:dyDescent="0.3">
      <c r="B268" s="185">
        <v>42264</v>
      </c>
      <c r="C268" s="186">
        <v>112.19128429</v>
      </c>
      <c r="D268" s="186">
        <v>86.757085165000007</v>
      </c>
      <c r="E268" s="186"/>
      <c r="F268" s="186">
        <v>112.23503083</v>
      </c>
      <c r="G268" s="194">
        <v>116.70441845000001</v>
      </c>
      <c r="H268" s="198"/>
      <c r="I268" s="6"/>
      <c r="J268" s="6"/>
      <c r="K268" s="4"/>
    </row>
    <row r="269" spans="2:11" ht="15.6" x14ac:dyDescent="0.3">
      <c r="B269" s="187">
        <v>42265</v>
      </c>
      <c r="C269" s="188">
        <v>112.25014138</v>
      </c>
      <c r="D269" s="188">
        <v>84.457310317999998</v>
      </c>
      <c r="E269" s="188"/>
      <c r="F269" s="188">
        <v>112.29398875</v>
      </c>
      <c r="G269" s="195">
        <v>116.49387323000001</v>
      </c>
      <c r="H269" s="198"/>
      <c r="I269" s="6"/>
      <c r="J269" s="6"/>
      <c r="K269" s="4"/>
    </row>
    <row r="270" spans="2:11" ht="15.6" x14ac:dyDescent="0.3">
      <c r="B270" s="185">
        <v>42268</v>
      </c>
      <c r="C270" s="186">
        <v>112.30902924</v>
      </c>
      <c r="D270" s="186">
        <v>83.252921624999999</v>
      </c>
      <c r="E270" s="186"/>
      <c r="F270" s="186">
        <v>112.35297788</v>
      </c>
      <c r="G270" s="194">
        <v>116.52929671</v>
      </c>
      <c r="H270" s="198"/>
      <c r="I270" s="6"/>
      <c r="J270" s="6"/>
      <c r="K270" s="4"/>
    </row>
    <row r="271" spans="2:11" ht="15.6" x14ac:dyDescent="0.3">
      <c r="B271" s="187">
        <v>42269</v>
      </c>
      <c r="C271" s="188">
        <v>112.36794814</v>
      </c>
      <c r="D271" s="188">
        <v>82.670383474000005</v>
      </c>
      <c r="E271" s="188"/>
      <c r="F271" s="188">
        <v>112.41199794000001</v>
      </c>
      <c r="G271" s="195">
        <v>116.63107687</v>
      </c>
      <c r="H271" s="198"/>
      <c r="I271" s="6"/>
      <c r="J271" s="6"/>
      <c r="K271" s="4"/>
    </row>
    <row r="272" spans="2:11" ht="15.6" x14ac:dyDescent="0.3">
      <c r="B272" s="185">
        <v>42270</v>
      </c>
      <c r="C272" s="186">
        <v>112.42689781</v>
      </c>
      <c r="D272" s="186">
        <v>81.019263070999997</v>
      </c>
      <c r="E272" s="186"/>
      <c r="F272" s="186">
        <v>112.47104892999999</v>
      </c>
      <c r="G272" s="194">
        <v>116.46094436</v>
      </c>
      <c r="H272" s="198"/>
      <c r="I272" s="6"/>
      <c r="J272" s="6"/>
      <c r="K272" s="4"/>
    </row>
    <row r="273" spans="2:11" ht="15.6" x14ac:dyDescent="0.3">
      <c r="B273" s="187">
        <v>42271</v>
      </c>
      <c r="C273" s="188">
        <v>112.48587852999999</v>
      </c>
      <c r="D273" s="188">
        <v>80.931703655999996</v>
      </c>
      <c r="E273" s="188"/>
      <c r="F273" s="188">
        <v>112.53013113999999</v>
      </c>
      <c r="G273" s="195">
        <v>117.02572443</v>
      </c>
      <c r="H273" s="198"/>
      <c r="I273" s="6"/>
      <c r="J273" s="6"/>
      <c r="K273" s="4"/>
    </row>
    <row r="274" spans="2:11" ht="15.6" x14ac:dyDescent="0.3">
      <c r="B274" s="185">
        <v>42272</v>
      </c>
      <c r="C274" s="186">
        <v>112.54489029</v>
      </c>
      <c r="D274" s="186">
        <v>80.109717308</v>
      </c>
      <c r="E274" s="186"/>
      <c r="F274" s="186">
        <v>112.58924428</v>
      </c>
      <c r="G274" s="194">
        <v>116.64604454000001</v>
      </c>
      <c r="H274" s="198"/>
      <c r="I274" s="6"/>
      <c r="J274" s="6"/>
      <c r="K274" s="4"/>
    </row>
    <row r="275" spans="2:11" ht="15.6" x14ac:dyDescent="0.3">
      <c r="B275" s="187">
        <v>42275</v>
      </c>
      <c r="C275" s="188">
        <v>112.60393282</v>
      </c>
      <c r="D275" s="188">
        <v>78.546156319999994</v>
      </c>
      <c r="E275" s="188"/>
      <c r="F275" s="188">
        <v>112.64838835</v>
      </c>
      <c r="G275" s="195">
        <v>116.11469226</v>
      </c>
      <c r="H275" s="198"/>
      <c r="I275" s="6"/>
      <c r="J275" s="6"/>
      <c r="K275" s="4"/>
    </row>
    <row r="276" spans="2:11" ht="15.6" x14ac:dyDescent="0.3">
      <c r="B276" s="185">
        <v>42276</v>
      </c>
      <c r="C276" s="186">
        <v>112.66300639000001</v>
      </c>
      <c r="D276" s="186">
        <v>78.858868517999994</v>
      </c>
      <c r="E276" s="186"/>
      <c r="F276" s="186">
        <v>112.70756364</v>
      </c>
      <c r="G276" s="194">
        <v>116.35966311999999</v>
      </c>
      <c r="H276" s="198"/>
      <c r="I276" s="6"/>
      <c r="J276" s="6"/>
      <c r="K276" s="4"/>
    </row>
    <row r="277" spans="2:11" ht="15.6" x14ac:dyDescent="0.3">
      <c r="B277" s="187">
        <v>42277</v>
      </c>
      <c r="C277" s="188">
        <v>112.72211101000001</v>
      </c>
      <c r="D277" s="188">
        <v>80.517136628000003</v>
      </c>
      <c r="E277" s="188">
        <v>109.49318139</v>
      </c>
      <c r="F277" s="188">
        <v>112.76676985</v>
      </c>
      <c r="G277" s="195">
        <v>116.61311567</v>
      </c>
      <c r="H277" s="198"/>
      <c r="I277" s="6"/>
      <c r="J277" s="6"/>
      <c r="K277" s="4"/>
    </row>
    <row r="278" spans="2:11" ht="15.6" x14ac:dyDescent="0.3">
      <c r="B278" s="185">
        <v>42278</v>
      </c>
      <c r="C278" s="186">
        <v>112.78124668</v>
      </c>
      <c r="D278" s="186">
        <v>80.971016047000006</v>
      </c>
      <c r="E278" s="186"/>
      <c r="F278" s="186">
        <v>112.82600729000001</v>
      </c>
      <c r="G278" s="194">
        <v>116.66001436000001</v>
      </c>
      <c r="H278" s="198"/>
      <c r="I278" s="6"/>
      <c r="J278" s="6"/>
      <c r="K278" s="4"/>
    </row>
    <row r="279" spans="2:11" ht="15.6" x14ac:dyDescent="0.3">
      <c r="B279" s="187">
        <v>42279</v>
      </c>
      <c r="C279" s="188">
        <v>112.84041338</v>
      </c>
      <c r="D279" s="188">
        <v>84.044530217000002</v>
      </c>
      <c r="E279" s="188"/>
      <c r="F279" s="188">
        <v>112.88527593000001</v>
      </c>
      <c r="G279" s="195">
        <v>117.12201644</v>
      </c>
      <c r="H279" s="198"/>
      <c r="I279" s="6"/>
      <c r="J279" s="6"/>
      <c r="K279" s="4"/>
    </row>
    <row r="280" spans="2:11" ht="15.6" x14ac:dyDescent="0.3">
      <c r="B280" s="185">
        <v>42282</v>
      </c>
      <c r="C280" s="186">
        <v>112.89961086</v>
      </c>
      <c r="D280" s="186">
        <v>85.054143882999995</v>
      </c>
      <c r="E280" s="186"/>
      <c r="F280" s="186">
        <v>112.94457551000001</v>
      </c>
      <c r="G280" s="194">
        <v>117.09258002</v>
      </c>
      <c r="H280" s="198"/>
      <c r="I280" s="6"/>
      <c r="J280" s="6"/>
      <c r="K280" s="4"/>
    </row>
    <row r="281" spans="2:11" ht="15.6" x14ac:dyDescent="0.3">
      <c r="B281" s="187">
        <v>42283</v>
      </c>
      <c r="C281" s="188">
        <v>112.95883966</v>
      </c>
      <c r="D281" s="188">
        <v>85.298952861000004</v>
      </c>
      <c r="E281" s="188"/>
      <c r="F281" s="188">
        <v>113.00390659</v>
      </c>
      <c r="G281" s="195">
        <v>117.01225353</v>
      </c>
      <c r="H281" s="198"/>
      <c r="I281" s="6"/>
      <c r="J281" s="6"/>
      <c r="K281" s="4"/>
    </row>
    <row r="282" spans="2:11" ht="15.6" x14ac:dyDescent="0.3">
      <c r="B282" s="185">
        <v>42284</v>
      </c>
      <c r="C282" s="186">
        <v>113.01809951</v>
      </c>
      <c r="D282" s="186">
        <v>87.405739608999994</v>
      </c>
      <c r="E282" s="186"/>
      <c r="F282" s="186">
        <v>113.0632686</v>
      </c>
      <c r="G282" s="194">
        <v>116.88253372</v>
      </c>
      <c r="H282" s="198"/>
      <c r="I282" s="6"/>
      <c r="J282" s="6"/>
      <c r="K282" s="4"/>
    </row>
    <row r="283" spans="2:11" ht="15.6" x14ac:dyDescent="0.3">
      <c r="B283" s="187">
        <v>42285</v>
      </c>
      <c r="C283" s="188">
        <v>113.0773904</v>
      </c>
      <c r="D283" s="188">
        <v>87.748829563000001</v>
      </c>
      <c r="E283" s="188"/>
      <c r="F283" s="188">
        <v>113.12266155</v>
      </c>
      <c r="G283" s="195">
        <v>116.76778159</v>
      </c>
      <c r="H283" s="198"/>
      <c r="I283" s="6"/>
      <c r="J283" s="6"/>
      <c r="K283" s="4"/>
    </row>
    <row r="284" spans="2:11" ht="15.6" x14ac:dyDescent="0.3">
      <c r="B284" s="185">
        <v>42286</v>
      </c>
      <c r="C284" s="186">
        <v>113.13671234</v>
      </c>
      <c r="D284" s="186">
        <v>88.163396590999994</v>
      </c>
      <c r="E284" s="186"/>
      <c r="F284" s="186">
        <v>113.18208599</v>
      </c>
      <c r="G284" s="194">
        <v>116.30777519999999</v>
      </c>
      <c r="H284" s="198"/>
      <c r="I284" s="6"/>
      <c r="J284" s="6"/>
      <c r="K284" s="4"/>
    </row>
    <row r="285" spans="2:11" ht="15.6" x14ac:dyDescent="0.3">
      <c r="B285" s="187">
        <v>42289</v>
      </c>
      <c r="C285" s="188"/>
      <c r="D285" s="188"/>
      <c r="E285" s="188"/>
      <c r="F285" s="188"/>
      <c r="G285" s="195"/>
      <c r="H285" s="198"/>
      <c r="I285" s="6"/>
      <c r="J285" s="6"/>
      <c r="K285" s="4"/>
    </row>
    <row r="286" spans="2:11" ht="15.6" x14ac:dyDescent="0.3">
      <c r="B286" s="185">
        <v>42290</v>
      </c>
      <c r="C286" s="186">
        <v>113.19606532</v>
      </c>
      <c r="D286" s="186">
        <v>84.632429148</v>
      </c>
      <c r="E286" s="186"/>
      <c r="F286" s="186">
        <v>113.24154163999999</v>
      </c>
      <c r="G286" s="194">
        <v>116.53478486</v>
      </c>
      <c r="H286" s="198"/>
      <c r="I286" s="6"/>
      <c r="J286" s="6"/>
      <c r="K286" s="4"/>
    </row>
    <row r="287" spans="2:11" ht="15.6" x14ac:dyDescent="0.3">
      <c r="B287" s="187">
        <v>42291</v>
      </c>
      <c r="C287" s="188">
        <v>113.25544961999999</v>
      </c>
      <c r="D287" s="188">
        <v>83.467352847000001</v>
      </c>
      <c r="E287" s="188"/>
      <c r="F287" s="188">
        <v>113.30102850999999</v>
      </c>
      <c r="G287" s="195">
        <v>116.35317713000001</v>
      </c>
      <c r="H287" s="198"/>
      <c r="I287" s="6"/>
      <c r="J287" s="6"/>
      <c r="K287" s="4"/>
    </row>
    <row r="288" spans="2:11" ht="15.6" x14ac:dyDescent="0.3">
      <c r="B288" s="185">
        <v>42292</v>
      </c>
      <c r="C288" s="186">
        <v>113.31486497</v>
      </c>
      <c r="D288" s="186">
        <v>84.273256853000007</v>
      </c>
      <c r="E288" s="186"/>
      <c r="F288" s="186">
        <v>113.36054660000001</v>
      </c>
      <c r="G288" s="194">
        <v>116.55374390999999</v>
      </c>
      <c r="H288" s="198"/>
      <c r="I288" s="6"/>
      <c r="J288" s="6"/>
      <c r="K288" s="4"/>
    </row>
    <row r="289" spans="2:11" ht="15.6" x14ac:dyDescent="0.3">
      <c r="B289" s="187">
        <v>42293</v>
      </c>
      <c r="C289" s="188">
        <v>113.37431135999999</v>
      </c>
      <c r="D289" s="188">
        <v>84.407276366000005</v>
      </c>
      <c r="E289" s="188"/>
      <c r="F289" s="188">
        <v>113.42009590000001</v>
      </c>
      <c r="G289" s="195">
        <v>116.73834517</v>
      </c>
      <c r="H289" s="198"/>
      <c r="I289" s="6"/>
      <c r="J289" s="6"/>
      <c r="K289" s="4"/>
    </row>
    <row r="290" spans="2:11" ht="15.6" x14ac:dyDescent="0.3">
      <c r="B290" s="185">
        <v>42296</v>
      </c>
      <c r="C290" s="186">
        <v>113.43378908</v>
      </c>
      <c r="D290" s="186">
        <v>84.78431793</v>
      </c>
      <c r="E290" s="186"/>
      <c r="F290" s="186">
        <v>113.4796767</v>
      </c>
      <c r="G290" s="194">
        <v>117.00227508</v>
      </c>
      <c r="H290" s="198"/>
      <c r="I290" s="6"/>
      <c r="J290" s="6"/>
      <c r="K290" s="4"/>
    </row>
    <row r="291" spans="2:11" ht="15.6" x14ac:dyDescent="0.3">
      <c r="B291" s="187">
        <v>42297</v>
      </c>
      <c r="C291" s="188">
        <v>113.49329812000001</v>
      </c>
      <c r="D291" s="188">
        <v>84.121368071000006</v>
      </c>
      <c r="E291" s="188"/>
      <c r="F291" s="188">
        <v>113.53928843</v>
      </c>
      <c r="G291" s="195">
        <v>116.98880418</v>
      </c>
      <c r="H291" s="198"/>
      <c r="I291" s="6"/>
      <c r="J291" s="6"/>
      <c r="K291" s="4"/>
    </row>
    <row r="292" spans="2:11" ht="15.6" x14ac:dyDescent="0.3">
      <c r="B292" s="185">
        <v>42298</v>
      </c>
      <c r="C292" s="186">
        <v>113.5528382</v>
      </c>
      <c r="D292" s="186">
        <v>84.030234801999995</v>
      </c>
      <c r="E292" s="186"/>
      <c r="F292" s="186">
        <v>113.59893166000001</v>
      </c>
      <c r="G292" s="194">
        <v>117.15943561</v>
      </c>
      <c r="H292" s="198"/>
      <c r="I292" s="6"/>
      <c r="J292" s="6"/>
      <c r="K292" s="4"/>
    </row>
    <row r="293" spans="2:11" ht="15.6" x14ac:dyDescent="0.3">
      <c r="B293" s="187">
        <v>42299</v>
      </c>
      <c r="C293" s="188">
        <v>113.61244897</v>
      </c>
      <c r="D293" s="188">
        <v>85.365069153999997</v>
      </c>
      <c r="E293" s="188"/>
      <c r="F293" s="188">
        <v>113.6586064</v>
      </c>
      <c r="G293" s="195">
        <v>117.67681807</v>
      </c>
      <c r="H293" s="198"/>
      <c r="I293" s="6"/>
      <c r="J293" s="6"/>
      <c r="K293" s="4"/>
    </row>
    <row r="294" spans="2:11" ht="15.6" x14ac:dyDescent="0.3">
      <c r="B294" s="185">
        <v>42300</v>
      </c>
      <c r="C294" s="186">
        <v>113.67209106</v>
      </c>
      <c r="D294" s="186">
        <v>85.050570030000003</v>
      </c>
      <c r="E294" s="186"/>
      <c r="F294" s="186">
        <v>113.71831234</v>
      </c>
      <c r="G294" s="194">
        <v>117.75963917</v>
      </c>
      <c r="H294" s="198"/>
      <c r="I294" s="6"/>
      <c r="J294" s="6"/>
      <c r="K294" s="4"/>
    </row>
    <row r="295" spans="2:11" ht="15.6" x14ac:dyDescent="0.3">
      <c r="B295" s="187">
        <v>42303</v>
      </c>
      <c r="C295" s="188">
        <v>113.73176447</v>
      </c>
      <c r="D295" s="188">
        <v>84.359029340999996</v>
      </c>
      <c r="E295" s="188"/>
      <c r="F295" s="188">
        <v>113.77804949999999</v>
      </c>
      <c r="G295" s="195">
        <v>117.84345813</v>
      </c>
      <c r="H295" s="198"/>
      <c r="I295" s="6"/>
      <c r="J295" s="6"/>
      <c r="K295" s="4"/>
    </row>
    <row r="296" spans="2:11" ht="15.6" x14ac:dyDescent="0.3">
      <c r="B296" s="185">
        <v>42304</v>
      </c>
      <c r="C296" s="186">
        <v>113.79146921</v>
      </c>
      <c r="D296" s="186">
        <v>84.060612559000006</v>
      </c>
      <c r="E296" s="186"/>
      <c r="F296" s="186">
        <v>113.83781816</v>
      </c>
      <c r="G296" s="194">
        <v>118.12734493000001</v>
      </c>
      <c r="H296" s="198"/>
      <c r="I296" s="6"/>
      <c r="J296" s="6"/>
      <c r="K296" s="4"/>
    </row>
    <row r="297" spans="2:11" ht="15.6" x14ac:dyDescent="0.3">
      <c r="B297" s="187">
        <v>42305</v>
      </c>
      <c r="C297" s="188">
        <v>113.85120526999999</v>
      </c>
      <c r="D297" s="188">
        <v>83.520960651999999</v>
      </c>
      <c r="E297" s="188"/>
      <c r="F297" s="188">
        <v>113.89761832000001</v>
      </c>
      <c r="G297" s="195">
        <v>118.01957770999999</v>
      </c>
      <c r="H297" s="198"/>
      <c r="I297" s="6"/>
      <c r="J297" s="6"/>
      <c r="K297" s="4"/>
    </row>
    <row r="298" spans="2:11" ht="15.6" x14ac:dyDescent="0.3">
      <c r="B298" s="185">
        <v>42306</v>
      </c>
      <c r="C298" s="186">
        <v>113.91097265000001</v>
      </c>
      <c r="D298" s="186">
        <v>81.533898002000001</v>
      </c>
      <c r="E298" s="186"/>
      <c r="F298" s="186">
        <v>113.95744969</v>
      </c>
      <c r="G298" s="194">
        <v>117.75215534</v>
      </c>
      <c r="H298" s="198"/>
      <c r="I298" s="6"/>
      <c r="J298" s="6"/>
      <c r="K298" s="4"/>
    </row>
    <row r="299" spans="2:11" ht="15.6" x14ac:dyDescent="0.3">
      <c r="B299" s="187">
        <v>42307</v>
      </c>
      <c r="C299" s="188">
        <v>113.97077163</v>
      </c>
      <c r="D299" s="188">
        <v>81.962760445000001</v>
      </c>
      <c r="E299" s="188">
        <v>110.39102545</v>
      </c>
      <c r="F299" s="188">
        <v>114.01731257</v>
      </c>
      <c r="G299" s="195">
        <v>117.65935579000001</v>
      </c>
      <c r="H299" s="198"/>
      <c r="I299" s="6"/>
      <c r="J299" s="6"/>
      <c r="K299" s="4"/>
    </row>
    <row r="300" spans="2:11" ht="15.6" x14ac:dyDescent="0.3">
      <c r="B300" s="185">
        <v>42310</v>
      </c>
      <c r="C300" s="186"/>
      <c r="D300" s="186"/>
      <c r="E300" s="186"/>
      <c r="F300" s="186"/>
      <c r="G300" s="194"/>
      <c r="H300" s="198"/>
      <c r="I300" s="6"/>
      <c r="J300" s="6"/>
      <c r="K300" s="4"/>
    </row>
    <row r="301" spans="2:11" ht="15.6" x14ac:dyDescent="0.3">
      <c r="B301" s="187">
        <v>42311</v>
      </c>
      <c r="C301" s="188">
        <v>114.03060193</v>
      </c>
      <c r="D301" s="188">
        <v>85.867195597000006</v>
      </c>
      <c r="E301" s="188"/>
      <c r="F301" s="188">
        <v>114.07720694</v>
      </c>
      <c r="G301" s="195">
        <v>117.22180091</v>
      </c>
      <c r="H301" s="198"/>
      <c r="I301" s="6"/>
      <c r="J301" s="6"/>
      <c r="K301" s="4"/>
    </row>
    <row r="302" spans="2:11" ht="15.6" x14ac:dyDescent="0.3">
      <c r="B302" s="185">
        <v>42312</v>
      </c>
      <c r="C302" s="186">
        <v>114.09046355</v>
      </c>
      <c r="D302" s="186">
        <v>85.254279690000004</v>
      </c>
      <c r="E302" s="186"/>
      <c r="F302" s="186">
        <v>114.13713281</v>
      </c>
      <c r="G302" s="194">
        <v>117.81352278999999</v>
      </c>
      <c r="H302" s="198"/>
      <c r="I302" s="6"/>
      <c r="J302" s="6"/>
      <c r="K302" s="4"/>
    </row>
    <row r="303" spans="2:11" ht="15.6" x14ac:dyDescent="0.3">
      <c r="B303" s="187">
        <v>42313</v>
      </c>
      <c r="C303" s="188">
        <v>114.15035678</v>
      </c>
      <c r="D303" s="188">
        <v>85.854687108999997</v>
      </c>
      <c r="E303" s="188"/>
      <c r="F303" s="188">
        <v>114.19709018</v>
      </c>
      <c r="G303" s="195">
        <v>117.64039674</v>
      </c>
      <c r="H303" s="198"/>
      <c r="I303" s="6"/>
      <c r="J303" s="6"/>
      <c r="K303" s="4"/>
    </row>
    <row r="304" spans="2:11" ht="15.6" x14ac:dyDescent="0.3">
      <c r="B304" s="185">
        <v>42314</v>
      </c>
      <c r="C304" s="186">
        <v>114.21028132000001</v>
      </c>
      <c r="D304" s="186">
        <v>83.839033630000003</v>
      </c>
      <c r="E304" s="186"/>
      <c r="F304" s="186">
        <v>114.25707905</v>
      </c>
      <c r="G304" s="194">
        <v>117.93775445</v>
      </c>
      <c r="H304" s="198"/>
      <c r="I304" s="6"/>
      <c r="J304" s="6"/>
      <c r="K304" s="4"/>
    </row>
    <row r="305" spans="2:11" ht="15.6" x14ac:dyDescent="0.3">
      <c r="B305" s="187">
        <v>42317</v>
      </c>
      <c r="C305" s="188">
        <v>114.27023719</v>
      </c>
      <c r="D305" s="188">
        <v>82.545298595000006</v>
      </c>
      <c r="E305" s="188"/>
      <c r="F305" s="188">
        <v>114.31709913</v>
      </c>
      <c r="G305" s="195">
        <v>117.96469625</v>
      </c>
      <c r="H305" s="198"/>
      <c r="I305" s="6"/>
      <c r="J305" s="6"/>
      <c r="K305" s="4"/>
    </row>
    <row r="306" spans="2:11" ht="15.6" x14ac:dyDescent="0.3">
      <c r="B306" s="185">
        <v>42318</v>
      </c>
      <c r="C306" s="186">
        <v>114.33022466</v>
      </c>
      <c r="D306" s="186">
        <v>82.566741718000003</v>
      </c>
      <c r="E306" s="186"/>
      <c r="F306" s="186">
        <v>114.377151</v>
      </c>
      <c r="G306" s="194">
        <v>118.1647641</v>
      </c>
      <c r="H306" s="198"/>
      <c r="I306" s="6"/>
      <c r="J306" s="6"/>
      <c r="K306" s="4"/>
    </row>
    <row r="307" spans="2:11" ht="15.6" x14ac:dyDescent="0.3">
      <c r="B307" s="187">
        <v>42319</v>
      </c>
      <c r="C307" s="188">
        <v>114.39024372999999</v>
      </c>
      <c r="D307" s="188">
        <v>84.101711875999996</v>
      </c>
      <c r="E307" s="188"/>
      <c r="F307" s="188">
        <v>114.43723436000001</v>
      </c>
      <c r="G307" s="195">
        <v>118.22513370999999</v>
      </c>
      <c r="H307" s="198"/>
      <c r="I307" s="6"/>
      <c r="J307" s="6"/>
      <c r="K307" s="4"/>
    </row>
    <row r="308" spans="2:11" ht="15.6" x14ac:dyDescent="0.3">
      <c r="B308" s="185">
        <v>42320</v>
      </c>
      <c r="C308" s="186">
        <v>114.45029412</v>
      </c>
      <c r="D308" s="186">
        <v>83.776491190000002</v>
      </c>
      <c r="E308" s="186"/>
      <c r="F308" s="186">
        <v>114.49734951000001</v>
      </c>
      <c r="G308" s="194">
        <v>118.27303025000001</v>
      </c>
      <c r="H308" s="198"/>
      <c r="I308" s="6"/>
      <c r="J308" s="6"/>
      <c r="K308" s="4"/>
    </row>
    <row r="309" spans="2:11" ht="15.6" x14ac:dyDescent="0.3">
      <c r="B309" s="187">
        <v>42321</v>
      </c>
      <c r="C309" s="188">
        <v>114.51037611</v>
      </c>
      <c r="D309" s="188">
        <v>83.122475965999996</v>
      </c>
      <c r="E309" s="188"/>
      <c r="F309" s="188">
        <v>114.55749588</v>
      </c>
      <c r="G309" s="195">
        <v>118.53296878</v>
      </c>
      <c r="H309" s="198"/>
      <c r="I309" s="6"/>
      <c r="J309" s="6"/>
      <c r="K309" s="4"/>
    </row>
    <row r="310" spans="2:11" ht="15.6" x14ac:dyDescent="0.3">
      <c r="B310" s="185">
        <v>42324</v>
      </c>
      <c r="C310" s="186">
        <v>114.5704897</v>
      </c>
      <c r="D310" s="186">
        <v>83.710374896999994</v>
      </c>
      <c r="E310" s="186"/>
      <c r="F310" s="186">
        <v>114.61767402</v>
      </c>
      <c r="G310" s="194">
        <v>118.75399136999999</v>
      </c>
      <c r="H310" s="198"/>
      <c r="I310" s="6"/>
      <c r="J310" s="6"/>
      <c r="K310" s="4"/>
    </row>
    <row r="311" spans="2:11" ht="15.6" x14ac:dyDescent="0.3">
      <c r="B311" s="187">
        <v>42325</v>
      </c>
      <c r="C311" s="188">
        <v>114.63063489</v>
      </c>
      <c r="D311" s="188">
        <v>84.426932561000001</v>
      </c>
      <c r="E311" s="188"/>
      <c r="F311" s="188">
        <v>114.67788367</v>
      </c>
      <c r="G311" s="195">
        <v>118.78891594</v>
      </c>
      <c r="H311" s="198"/>
      <c r="I311" s="6"/>
      <c r="J311" s="6"/>
      <c r="K311" s="4"/>
    </row>
    <row r="312" spans="2:11" ht="15.6" x14ac:dyDescent="0.3">
      <c r="B312" s="185">
        <v>42326</v>
      </c>
      <c r="C312" s="186">
        <v>114.69081168</v>
      </c>
      <c r="D312" s="186">
        <v>84.762874808000007</v>
      </c>
      <c r="E312" s="186"/>
      <c r="F312" s="186">
        <v>114.7381251</v>
      </c>
      <c r="G312" s="194">
        <v>118.94707431</v>
      </c>
      <c r="H312" s="198"/>
      <c r="I312" s="6"/>
      <c r="J312" s="6"/>
      <c r="K312" s="4"/>
    </row>
    <row r="313" spans="2:11" ht="15.6" x14ac:dyDescent="0.3">
      <c r="B313" s="187">
        <v>42327</v>
      </c>
      <c r="C313" s="188">
        <v>114.75102007</v>
      </c>
      <c r="D313" s="188">
        <v>86.019084379000006</v>
      </c>
      <c r="E313" s="188"/>
      <c r="F313" s="188">
        <v>114.79839803</v>
      </c>
      <c r="G313" s="195">
        <v>118.95256246</v>
      </c>
      <c r="H313" s="198"/>
      <c r="I313" s="6"/>
      <c r="J313" s="6"/>
      <c r="K313" s="4"/>
    </row>
    <row r="314" spans="2:11" ht="15.6" x14ac:dyDescent="0.3">
      <c r="B314" s="185">
        <v>42328</v>
      </c>
      <c r="C314" s="186">
        <v>114.81126006</v>
      </c>
      <c r="D314" s="186"/>
      <c r="E314" s="186"/>
      <c r="F314" s="186">
        <v>114.85870274</v>
      </c>
      <c r="G314" s="194">
        <v>119.09824777999999</v>
      </c>
      <c r="H314" s="198"/>
      <c r="I314" s="6"/>
      <c r="J314" s="6"/>
      <c r="K314" s="4"/>
    </row>
    <row r="315" spans="2:11" ht="15.6" x14ac:dyDescent="0.3">
      <c r="B315" s="187">
        <v>42331</v>
      </c>
      <c r="C315" s="188">
        <v>114.87153164</v>
      </c>
      <c r="D315" s="188">
        <v>86.040527501</v>
      </c>
      <c r="E315" s="188"/>
      <c r="F315" s="188">
        <v>114.91903923</v>
      </c>
      <c r="G315" s="195">
        <v>119.14714217</v>
      </c>
      <c r="H315" s="198"/>
      <c r="I315" s="6"/>
      <c r="J315" s="6"/>
      <c r="K315" s="4"/>
    </row>
    <row r="316" spans="2:11" ht="15.6" x14ac:dyDescent="0.3">
      <c r="B316" s="185">
        <v>42332</v>
      </c>
      <c r="C316" s="186">
        <v>114.93183483</v>
      </c>
      <c r="D316" s="186">
        <v>86.279975698000001</v>
      </c>
      <c r="E316" s="186"/>
      <c r="F316" s="186">
        <v>114.97940722</v>
      </c>
      <c r="G316" s="194">
        <v>118.76596551</v>
      </c>
      <c r="H316" s="198"/>
      <c r="I316" s="6"/>
      <c r="J316" s="6"/>
      <c r="K316" s="4"/>
    </row>
    <row r="317" spans="2:11" ht="15.6" x14ac:dyDescent="0.3">
      <c r="B317" s="187">
        <v>42333</v>
      </c>
      <c r="C317" s="188">
        <v>114.99216962</v>
      </c>
      <c r="D317" s="188">
        <v>83.746113433999994</v>
      </c>
      <c r="E317" s="188"/>
      <c r="F317" s="188">
        <v>115.039807</v>
      </c>
      <c r="G317" s="195">
        <v>118.91165083</v>
      </c>
      <c r="H317" s="198"/>
      <c r="I317" s="6"/>
      <c r="J317" s="6"/>
      <c r="K317" s="4"/>
    </row>
    <row r="318" spans="2:11" ht="15.6" x14ac:dyDescent="0.3">
      <c r="B318" s="185">
        <v>42334</v>
      </c>
      <c r="C318" s="186">
        <v>115.05253601</v>
      </c>
      <c r="D318" s="186">
        <v>84.244666022999994</v>
      </c>
      <c r="E318" s="186"/>
      <c r="F318" s="186">
        <v>115.10023827000001</v>
      </c>
      <c r="G318" s="194">
        <v>118.83182325999999</v>
      </c>
      <c r="H318" s="198"/>
      <c r="I318" s="6"/>
      <c r="J318" s="6"/>
      <c r="K318" s="4"/>
    </row>
    <row r="319" spans="2:11" ht="15.6" x14ac:dyDescent="0.3">
      <c r="B319" s="187">
        <v>42335</v>
      </c>
      <c r="C319" s="188">
        <v>115.11293427</v>
      </c>
      <c r="D319" s="188">
        <v>81.969908152000002</v>
      </c>
      <c r="E319" s="188"/>
      <c r="F319" s="188">
        <v>115.16070161</v>
      </c>
      <c r="G319" s="195">
        <v>118.88520794999999</v>
      </c>
      <c r="H319" s="198"/>
      <c r="I319" s="6"/>
      <c r="J319" s="6"/>
      <c r="K319" s="4"/>
    </row>
    <row r="320" spans="2:11" ht="15.6" x14ac:dyDescent="0.3">
      <c r="B320" s="185">
        <v>42338</v>
      </c>
      <c r="C320" s="186">
        <v>115.17336413</v>
      </c>
      <c r="D320" s="186">
        <v>80.626139166000002</v>
      </c>
      <c r="E320" s="186">
        <v>111.50597479</v>
      </c>
      <c r="F320" s="186">
        <v>115.22119673</v>
      </c>
      <c r="G320" s="194">
        <v>119.40059470999999</v>
      </c>
      <c r="H320" s="198"/>
      <c r="I320" s="6"/>
      <c r="J320" s="6"/>
      <c r="K320" s="4"/>
    </row>
    <row r="321" spans="2:11" ht="15.6" x14ac:dyDescent="0.3">
      <c r="B321" s="187">
        <v>42339</v>
      </c>
      <c r="C321" s="188">
        <v>115.2338256</v>
      </c>
      <c r="D321" s="188">
        <v>80.493906578999997</v>
      </c>
      <c r="E321" s="188"/>
      <c r="F321" s="188">
        <v>115.28172336</v>
      </c>
      <c r="G321" s="195">
        <v>119.40458609</v>
      </c>
      <c r="H321" s="198"/>
      <c r="I321" s="6"/>
      <c r="J321" s="6"/>
      <c r="K321" s="4"/>
    </row>
    <row r="322" spans="2:11" ht="15.6" x14ac:dyDescent="0.3">
      <c r="B322" s="185">
        <v>42340</v>
      </c>
      <c r="C322" s="186">
        <v>115.29431894</v>
      </c>
      <c r="D322" s="186">
        <v>80.258032236000005</v>
      </c>
      <c r="E322" s="186"/>
      <c r="F322" s="186">
        <v>115.34228204</v>
      </c>
      <c r="G322" s="194">
        <v>119.44849125</v>
      </c>
      <c r="H322" s="198"/>
      <c r="I322" s="6"/>
      <c r="J322" s="6"/>
      <c r="K322" s="4"/>
    </row>
    <row r="323" spans="2:11" ht="15.6" x14ac:dyDescent="0.3">
      <c r="B323" s="187">
        <v>42341</v>
      </c>
      <c r="C323" s="188">
        <v>115.35484388</v>
      </c>
      <c r="D323" s="188">
        <v>82.900897036999993</v>
      </c>
      <c r="E323" s="188"/>
      <c r="F323" s="188">
        <v>115.40287223</v>
      </c>
      <c r="G323" s="195">
        <v>118.69661531</v>
      </c>
      <c r="H323" s="198"/>
      <c r="I323" s="6"/>
      <c r="J323" s="6"/>
      <c r="K323" s="4"/>
    </row>
    <row r="324" spans="2:11" ht="15.6" x14ac:dyDescent="0.3">
      <c r="B324" s="185">
        <v>42342</v>
      </c>
      <c r="C324" s="186">
        <v>115.41540069</v>
      </c>
      <c r="D324" s="186">
        <v>81.055001607999998</v>
      </c>
      <c r="E324" s="186"/>
      <c r="F324" s="186">
        <v>115.46349449</v>
      </c>
      <c r="G324" s="194">
        <v>118.9086573</v>
      </c>
      <c r="H324" s="198"/>
      <c r="I324" s="6"/>
      <c r="J324" s="6"/>
      <c r="K324" s="4"/>
    </row>
    <row r="325" spans="2:11" ht="15.6" x14ac:dyDescent="0.3">
      <c r="B325" s="187">
        <v>42345</v>
      </c>
      <c r="C325" s="188">
        <v>115.47598939</v>
      </c>
      <c r="D325" s="188">
        <v>80.808405703999995</v>
      </c>
      <c r="E325" s="188"/>
      <c r="F325" s="188">
        <v>115.52414852</v>
      </c>
      <c r="G325" s="195">
        <v>119.18456134</v>
      </c>
      <c r="H325" s="198"/>
      <c r="I325" s="6"/>
      <c r="J325" s="6"/>
      <c r="K325" s="4"/>
    </row>
    <row r="326" spans="2:11" ht="15.6" x14ac:dyDescent="0.3">
      <c r="B326" s="185">
        <v>42346</v>
      </c>
      <c r="C326" s="186">
        <v>115.53660996000001</v>
      </c>
      <c r="D326" s="186">
        <v>79.416389692999999</v>
      </c>
      <c r="E326" s="186"/>
      <c r="F326" s="186">
        <v>115.58483434</v>
      </c>
      <c r="G326" s="194">
        <v>119.35668955</v>
      </c>
      <c r="H326" s="198"/>
      <c r="I326" s="6"/>
      <c r="J326" s="6"/>
      <c r="K326" s="4"/>
    </row>
    <row r="327" spans="2:11" ht="15.6" x14ac:dyDescent="0.3">
      <c r="B327" s="187">
        <v>42347</v>
      </c>
      <c r="C327" s="188">
        <v>115.59726213</v>
      </c>
      <c r="D327" s="188">
        <v>82.391622886999997</v>
      </c>
      <c r="E327" s="188"/>
      <c r="F327" s="188">
        <v>115.64555223000001</v>
      </c>
      <c r="G327" s="195">
        <v>118.98948271</v>
      </c>
      <c r="H327" s="198"/>
      <c r="I327" s="6"/>
      <c r="J327" s="6"/>
      <c r="K327" s="4"/>
    </row>
    <row r="328" spans="2:11" ht="15.6" x14ac:dyDescent="0.3">
      <c r="B328" s="185">
        <v>42348</v>
      </c>
      <c r="C328" s="186">
        <v>115.65794617</v>
      </c>
      <c r="D328" s="186">
        <v>81.537471855999996</v>
      </c>
      <c r="E328" s="186"/>
      <c r="F328" s="186">
        <v>115.7063019</v>
      </c>
      <c r="G328" s="194">
        <v>119.16959367</v>
      </c>
      <c r="H328" s="198"/>
      <c r="I328" s="6"/>
      <c r="J328" s="6"/>
      <c r="K328" s="4"/>
    </row>
    <row r="329" spans="2:11" ht="15.6" x14ac:dyDescent="0.3">
      <c r="B329" s="187">
        <v>42349</v>
      </c>
      <c r="C329" s="188">
        <v>115.7186621</v>
      </c>
      <c r="D329" s="188">
        <v>80.879882777999995</v>
      </c>
      <c r="E329" s="188"/>
      <c r="F329" s="188">
        <v>115.76708363</v>
      </c>
      <c r="G329" s="195">
        <v>119.54178973</v>
      </c>
      <c r="H329" s="198"/>
      <c r="I329" s="6"/>
      <c r="J329" s="6"/>
      <c r="K329" s="4"/>
    </row>
    <row r="330" spans="2:11" ht="15.6" x14ac:dyDescent="0.3">
      <c r="B330" s="185">
        <v>42352</v>
      </c>
      <c r="C330" s="186">
        <v>115.7794099</v>
      </c>
      <c r="D330" s="186">
        <v>79.959615452999998</v>
      </c>
      <c r="E330" s="186"/>
      <c r="F330" s="186">
        <v>115.82789715</v>
      </c>
      <c r="G330" s="194">
        <v>119.42404406</v>
      </c>
      <c r="H330" s="198"/>
      <c r="I330" s="6"/>
      <c r="J330" s="6"/>
      <c r="K330" s="4"/>
    </row>
    <row r="331" spans="2:11" ht="15.6" x14ac:dyDescent="0.3">
      <c r="B331" s="187">
        <v>42353</v>
      </c>
      <c r="C331" s="188">
        <v>115.84018957000001</v>
      </c>
      <c r="D331" s="188">
        <v>80.182981308999999</v>
      </c>
      <c r="E331" s="188"/>
      <c r="F331" s="188">
        <v>115.88874245</v>
      </c>
      <c r="G331" s="195">
        <v>119.56324339</v>
      </c>
      <c r="H331" s="198"/>
      <c r="I331" s="6"/>
      <c r="J331" s="6"/>
      <c r="K331" s="4"/>
    </row>
    <row r="332" spans="2:11" ht="15.6" x14ac:dyDescent="0.3">
      <c r="B332" s="185">
        <v>42354</v>
      </c>
      <c r="C332" s="186">
        <v>115.90100113</v>
      </c>
      <c r="D332" s="186">
        <v>80.438511847000001</v>
      </c>
      <c r="E332" s="186"/>
      <c r="F332" s="186">
        <v>115.94962011</v>
      </c>
      <c r="G332" s="194">
        <v>119.79224874000001</v>
      </c>
      <c r="H332" s="198"/>
      <c r="I332" s="6"/>
      <c r="J332" s="6"/>
      <c r="K332" s="4"/>
    </row>
    <row r="333" spans="2:11" ht="15.6" x14ac:dyDescent="0.3">
      <c r="B333" s="187">
        <v>42355</v>
      </c>
      <c r="C333" s="188">
        <v>115.96184456</v>
      </c>
      <c r="D333" s="188">
        <v>80.878095850999998</v>
      </c>
      <c r="E333" s="188"/>
      <c r="F333" s="188">
        <v>116.01052926</v>
      </c>
      <c r="G333" s="195">
        <v>119.56324339</v>
      </c>
      <c r="H333" s="198"/>
      <c r="I333" s="6"/>
      <c r="J333" s="6"/>
      <c r="K333" s="4"/>
    </row>
    <row r="334" spans="2:11" ht="15.6" x14ac:dyDescent="0.3">
      <c r="B334" s="185">
        <v>42356</v>
      </c>
      <c r="C334" s="186">
        <v>116.02272014</v>
      </c>
      <c r="D334" s="186">
        <v>78.463957686000001</v>
      </c>
      <c r="E334" s="186"/>
      <c r="F334" s="186">
        <v>116.07147076</v>
      </c>
      <c r="G334" s="194">
        <v>120.02923684</v>
      </c>
      <c r="H334" s="198"/>
      <c r="I334" s="6"/>
      <c r="J334" s="6"/>
      <c r="K334" s="4"/>
    </row>
    <row r="335" spans="2:11" ht="15.6" x14ac:dyDescent="0.3">
      <c r="B335" s="187">
        <v>42359</v>
      </c>
      <c r="C335" s="188">
        <v>116.0836276</v>
      </c>
      <c r="D335" s="188">
        <v>77.193452699999995</v>
      </c>
      <c r="E335" s="188"/>
      <c r="F335" s="188">
        <v>116.13244433</v>
      </c>
      <c r="G335" s="195">
        <v>120.44932944</v>
      </c>
      <c r="H335" s="198"/>
      <c r="I335" s="6"/>
      <c r="J335" s="6"/>
      <c r="K335" s="4"/>
    </row>
    <row r="336" spans="2:11" ht="15.6" x14ac:dyDescent="0.3">
      <c r="B336" s="185">
        <v>42360</v>
      </c>
      <c r="C336" s="186">
        <v>116.14456694</v>
      </c>
      <c r="D336" s="186">
        <v>77.675922947999993</v>
      </c>
      <c r="E336" s="186"/>
      <c r="F336" s="186">
        <v>116.19344968</v>
      </c>
      <c r="G336" s="194">
        <v>120.36700725999999</v>
      </c>
      <c r="H336" s="198"/>
      <c r="I336" s="6"/>
      <c r="J336" s="6"/>
      <c r="K336" s="4"/>
    </row>
    <row r="337" spans="2:11" ht="15.6" x14ac:dyDescent="0.3">
      <c r="B337" s="187">
        <v>42361</v>
      </c>
      <c r="C337" s="188">
        <v>116.20553843</v>
      </c>
      <c r="D337" s="188">
        <v>78.649798077</v>
      </c>
      <c r="E337" s="188"/>
      <c r="F337" s="188">
        <v>116.25448709</v>
      </c>
      <c r="G337" s="195">
        <v>120.4149038</v>
      </c>
      <c r="H337" s="198"/>
      <c r="I337" s="6"/>
      <c r="J337" s="6"/>
      <c r="K337" s="4"/>
    </row>
    <row r="338" spans="2:11" ht="15.6" x14ac:dyDescent="0.3">
      <c r="B338" s="185">
        <v>42362</v>
      </c>
      <c r="C338" s="186">
        <v>116.2665418</v>
      </c>
      <c r="D338" s="186"/>
      <c r="E338" s="186"/>
      <c r="F338" s="186">
        <v>116.31555686</v>
      </c>
      <c r="G338" s="194">
        <v>120.44284345</v>
      </c>
      <c r="H338" s="198"/>
      <c r="I338" s="6"/>
      <c r="J338" s="6"/>
      <c r="K338" s="4"/>
    </row>
    <row r="339" spans="2:11" ht="15.6" x14ac:dyDescent="0.3">
      <c r="B339" s="187">
        <v>42363</v>
      </c>
      <c r="C339" s="188"/>
      <c r="D339" s="188"/>
      <c r="E339" s="188"/>
      <c r="F339" s="188"/>
      <c r="G339" s="195"/>
      <c r="H339" s="198"/>
      <c r="I339" s="6"/>
      <c r="J339" s="6"/>
      <c r="K339" s="4"/>
    </row>
    <row r="340" spans="2:11" ht="15.6" x14ac:dyDescent="0.3">
      <c r="B340" s="185">
        <v>42366</v>
      </c>
      <c r="C340" s="186">
        <v>116.32757733</v>
      </c>
      <c r="D340" s="186">
        <v>78.203066366000002</v>
      </c>
      <c r="E340" s="186"/>
      <c r="F340" s="186">
        <v>116.37665841</v>
      </c>
      <c r="G340" s="194">
        <v>120.00229504000001</v>
      </c>
      <c r="H340" s="198"/>
      <c r="I340" s="6"/>
      <c r="J340" s="6"/>
      <c r="K340" s="4"/>
    </row>
    <row r="341" spans="2:11" ht="15.6" x14ac:dyDescent="0.3">
      <c r="B341" s="187">
        <v>42367</v>
      </c>
      <c r="C341" s="188">
        <v>116.38864473</v>
      </c>
      <c r="D341" s="188">
        <v>78.004717486999994</v>
      </c>
      <c r="E341" s="188"/>
      <c r="F341" s="188">
        <v>116.43779203</v>
      </c>
      <c r="G341" s="195">
        <v>120.34156222</v>
      </c>
      <c r="H341" s="198"/>
      <c r="I341" s="6"/>
      <c r="J341" s="6"/>
      <c r="K341" s="4"/>
    </row>
    <row r="342" spans="2:11" ht="15.6" x14ac:dyDescent="0.3">
      <c r="B342" s="185">
        <v>42368</v>
      </c>
      <c r="C342" s="186">
        <v>116.44974428</v>
      </c>
      <c r="D342" s="186">
        <v>77.461491726000006</v>
      </c>
      <c r="E342" s="186">
        <v>112.57643216</v>
      </c>
      <c r="F342" s="186">
        <v>116.49895798999999</v>
      </c>
      <c r="G342" s="194">
        <v>120.75317314</v>
      </c>
      <c r="H342" s="198"/>
      <c r="I342" s="6"/>
      <c r="J342" s="6"/>
      <c r="K342" s="4"/>
    </row>
    <row r="343" spans="2:11" ht="15.6" x14ac:dyDescent="0.3">
      <c r="B343" s="187">
        <v>42369</v>
      </c>
      <c r="C343" s="188">
        <v>116.51087599</v>
      </c>
      <c r="D343" s="188"/>
      <c r="E343" s="188"/>
      <c r="F343" s="188">
        <v>116.56015603</v>
      </c>
      <c r="G343" s="195">
        <v>120.79807615</v>
      </c>
      <c r="H343" s="198"/>
      <c r="I343" s="6"/>
      <c r="J343" s="6"/>
      <c r="K343" s="4"/>
    </row>
    <row r="344" spans="2:11" ht="15.6" x14ac:dyDescent="0.3">
      <c r="B344" s="185">
        <v>42370</v>
      </c>
      <c r="C344" s="186"/>
      <c r="D344" s="186"/>
      <c r="E344" s="186"/>
      <c r="F344" s="186"/>
      <c r="G344" s="194"/>
      <c r="H344" s="198"/>
      <c r="I344" s="6"/>
      <c r="J344" s="6"/>
      <c r="K344" s="4"/>
    </row>
    <row r="345" spans="2:11" ht="15.6" x14ac:dyDescent="0.3">
      <c r="B345" s="187">
        <v>42373</v>
      </c>
      <c r="C345" s="188">
        <v>116.57203957</v>
      </c>
      <c r="D345" s="188">
        <v>75.3028841</v>
      </c>
      <c r="E345" s="188"/>
      <c r="F345" s="188">
        <v>116.62138613</v>
      </c>
      <c r="G345" s="195">
        <v>121.14532609</v>
      </c>
      <c r="H345" s="198"/>
      <c r="I345" s="6"/>
      <c r="J345" s="6"/>
      <c r="K345" s="4"/>
    </row>
    <row r="346" spans="2:11" ht="15.6" x14ac:dyDescent="0.3">
      <c r="B346" s="185">
        <v>42374</v>
      </c>
      <c r="C346" s="186">
        <v>116.63323531</v>
      </c>
      <c r="D346" s="186">
        <v>75.799649762000001</v>
      </c>
      <c r="E346" s="186"/>
      <c r="F346" s="186">
        <v>116.68264829</v>
      </c>
      <c r="G346" s="194">
        <v>121.36834437</v>
      </c>
      <c r="H346" s="198"/>
      <c r="I346" s="6"/>
      <c r="J346" s="6"/>
      <c r="K346" s="4"/>
    </row>
    <row r="347" spans="2:11" ht="15.6" x14ac:dyDescent="0.3">
      <c r="B347" s="187">
        <v>42375</v>
      </c>
      <c r="C347" s="188">
        <v>116.69446321</v>
      </c>
      <c r="D347" s="188">
        <v>74.645295021999999</v>
      </c>
      <c r="E347" s="188"/>
      <c r="F347" s="188">
        <v>116.74394280999999</v>
      </c>
      <c r="G347" s="195">
        <v>121.54196933999999</v>
      </c>
      <c r="H347" s="198"/>
      <c r="I347" s="6"/>
      <c r="J347" s="6"/>
      <c r="K347" s="4"/>
    </row>
    <row r="348" spans="2:11" ht="15.6" x14ac:dyDescent="0.3">
      <c r="B348" s="185">
        <v>42376</v>
      </c>
      <c r="C348" s="186">
        <v>116.75572325</v>
      </c>
      <c r="D348" s="186">
        <v>72.717200958000006</v>
      </c>
      <c r="E348" s="186"/>
      <c r="F348" s="186">
        <v>116.80526967999999</v>
      </c>
      <c r="G348" s="194">
        <v>121.54446394999999</v>
      </c>
      <c r="H348" s="198"/>
      <c r="I348" s="6"/>
      <c r="J348" s="6"/>
      <c r="K348" s="4"/>
    </row>
    <row r="349" spans="2:11" ht="15.6" x14ac:dyDescent="0.3">
      <c r="B349" s="187">
        <v>42377</v>
      </c>
      <c r="C349" s="188">
        <v>116.81701545</v>
      </c>
      <c r="D349" s="188">
        <v>72.570672956999999</v>
      </c>
      <c r="E349" s="188"/>
      <c r="F349" s="188">
        <v>116.86662833</v>
      </c>
      <c r="G349" s="195">
        <v>121.34090363999999</v>
      </c>
      <c r="H349" s="198"/>
      <c r="I349" s="6"/>
      <c r="J349" s="6"/>
      <c r="K349" s="4"/>
    </row>
    <row r="350" spans="2:11" ht="15.6" x14ac:dyDescent="0.3">
      <c r="B350" s="185">
        <v>42380</v>
      </c>
      <c r="C350" s="186">
        <v>116.87833981</v>
      </c>
      <c r="D350" s="186">
        <v>71.387727385999995</v>
      </c>
      <c r="E350" s="186"/>
      <c r="F350" s="186">
        <v>116.92801961000001</v>
      </c>
      <c r="G350" s="194">
        <v>121.34040472</v>
      </c>
      <c r="H350" s="198"/>
      <c r="I350" s="6"/>
      <c r="J350" s="6"/>
      <c r="K350" s="4"/>
    </row>
    <row r="351" spans="2:11" ht="15.6" x14ac:dyDescent="0.3">
      <c r="B351" s="187">
        <v>42381</v>
      </c>
      <c r="C351" s="188">
        <v>116.93969632</v>
      </c>
      <c r="D351" s="188">
        <v>70.606840356000006</v>
      </c>
      <c r="E351" s="188"/>
      <c r="F351" s="188">
        <v>116.98944296000001</v>
      </c>
      <c r="G351" s="195">
        <v>121.47661051999999</v>
      </c>
      <c r="H351" s="198"/>
      <c r="I351" s="6"/>
      <c r="J351" s="6"/>
      <c r="K351" s="4"/>
    </row>
    <row r="352" spans="2:11" ht="15.6" x14ac:dyDescent="0.3">
      <c r="B352" s="185">
        <v>42382</v>
      </c>
      <c r="C352" s="186">
        <v>117.00108526</v>
      </c>
      <c r="D352" s="186">
        <v>69.590078981999994</v>
      </c>
      <c r="E352" s="186"/>
      <c r="F352" s="186">
        <v>117.05089866</v>
      </c>
      <c r="G352" s="194">
        <v>121.15031531</v>
      </c>
      <c r="H352" s="198"/>
      <c r="I352" s="6"/>
      <c r="J352" s="6"/>
      <c r="K352" s="4"/>
    </row>
    <row r="353" spans="2:11" ht="15.6" x14ac:dyDescent="0.3">
      <c r="B353" s="187">
        <v>42383</v>
      </c>
      <c r="C353" s="188">
        <v>117.06250635000001</v>
      </c>
      <c r="D353" s="188">
        <v>70.583610307000001</v>
      </c>
      <c r="E353" s="188"/>
      <c r="F353" s="188">
        <v>117.11238643</v>
      </c>
      <c r="G353" s="195">
        <v>121.17576035</v>
      </c>
      <c r="H353" s="198"/>
      <c r="I353" s="6"/>
      <c r="J353" s="6"/>
      <c r="K353" s="4"/>
    </row>
    <row r="354" spans="2:11" ht="15.6" x14ac:dyDescent="0.3">
      <c r="B354" s="185">
        <v>42384</v>
      </c>
      <c r="C354" s="186">
        <v>117.12395960000001</v>
      </c>
      <c r="D354" s="186">
        <v>68.919981415999999</v>
      </c>
      <c r="E354" s="186"/>
      <c r="F354" s="186">
        <v>117.17390683000001</v>
      </c>
      <c r="G354" s="194">
        <v>121.3399058</v>
      </c>
      <c r="H354" s="198"/>
      <c r="I354" s="6"/>
      <c r="J354" s="6"/>
      <c r="K354" s="4"/>
    </row>
    <row r="355" spans="2:11" ht="15.6" x14ac:dyDescent="0.3">
      <c r="B355" s="187">
        <v>42387</v>
      </c>
      <c r="C355" s="188">
        <v>117.18544528</v>
      </c>
      <c r="D355" s="188">
        <v>67.790643650999996</v>
      </c>
      <c r="E355" s="188"/>
      <c r="F355" s="188">
        <v>117.2354593</v>
      </c>
      <c r="G355" s="195">
        <v>121.23413427</v>
      </c>
      <c r="H355" s="198"/>
      <c r="I355" s="6"/>
      <c r="J355" s="6"/>
      <c r="K355" s="4"/>
    </row>
    <row r="356" spans="2:11" ht="15.6" x14ac:dyDescent="0.3">
      <c r="B356" s="185">
        <v>42388</v>
      </c>
      <c r="C356" s="186">
        <v>117.24696311</v>
      </c>
      <c r="D356" s="186">
        <v>68.005074871999994</v>
      </c>
      <c r="E356" s="186"/>
      <c r="F356" s="186">
        <v>117.29704412</v>
      </c>
      <c r="G356" s="194">
        <v>121.33491658</v>
      </c>
      <c r="H356" s="198"/>
      <c r="I356" s="6"/>
      <c r="J356" s="6"/>
      <c r="K356" s="4"/>
    </row>
    <row r="357" spans="2:11" ht="15.6" x14ac:dyDescent="0.3">
      <c r="B357" s="187">
        <v>42389</v>
      </c>
      <c r="C357" s="188">
        <v>117.30851337999999</v>
      </c>
      <c r="D357" s="188">
        <v>67.268861013000006</v>
      </c>
      <c r="E357" s="188"/>
      <c r="F357" s="188">
        <v>117.35866129</v>
      </c>
      <c r="G357" s="195">
        <v>121.63027859</v>
      </c>
      <c r="H357" s="198"/>
      <c r="I357" s="6"/>
      <c r="J357" s="6"/>
      <c r="K357" s="4"/>
    </row>
    <row r="358" spans="2:11" ht="15.6" x14ac:dyDescent="0.3">
      <c r="B358" s="185">
        <v>42390</v>
      </c>
      <c r="C358" s="186">
        <v>117.37005505</v>
      </c>
      <c r="D358" s="186">
        <v>67.397519746</v>
      </c>
      <c r="E358" s="186"/>
      <c r="F358" s="186">
        <v>117.42031109</v>
      </c>
      <c r="G358" s="194">
        <v>122.29184960000001</v>
      </c>
      <c r="H358" s="198"/>
      <c r="I358" s="6"/>
      <c r="J358" s="6"/>
      <c r="K358" s="4"/>
    </row>
    <row r="359" spans="2:11" ht="15.6" x14ac:dyDescent="0.3">
      <c r="B359" s="187">
        <v>42391</v>
      </c>
      <c r="C359" s="188">
        <v>117.43162887</v>
      </c>
      <c r="D359" s="188">
        <v>67.958614773999997</v>
      </c>
      <c r="E359" s="188"/>
      <c r="F359" s="188">
        <v>117.48199296</v>
      </c>
      <c r="G359" s="195">
        <v>122.52434741</v>
      </c>
      <c r="H359" s="198"/>
      <c r="I359" s="6"/>
      <c r="J359" s="6"/>
      <c r="K359" s="4"/>
    </row>
    <row r="360" spans="2:11" ht="15.6" x14ac:dyDescent="0.3">
      <c r="B360" s="185">
        <v>42394</v>
      </c>
      <c r="C360" s="186">
        <v>117.49323513</v>
      </c>
      <c r="D360" s="186"/>
      <c r="E360" s="186"/>
      <c r="F360" s="186">
        <v>117.54370747</v>
      </c>
      <c r="G360" s="194">
        <v>122.54230861000001</v>
      </c>
      <c r="H360" s="198"/>
      <c r="I360" s="6"/>
      <c r="J360" s="6"/>
      <c r="K360" s="4"/>
    </row>
    <row r="361" spans="2:11" ht="15.6" x14ac:dyDescent="0.3">
      <c r="B361" s="187">
        <v>42395</v>
      </c>
      <c r="C361" s="188">
        <v>117.55487382</v>
      </c>
      <c r="D361" s="188">
        <v>67.004395840000001</v>
      </c>
      <c r="E361" s="188"/>
      <c r="F361" s="188">
        <v>117.60545404</v>
      </c>
      <c r="G361" s="195">
        <v>122.42955216</v>
      </c>
      <c r="H361" s="198"/>
      <c r="I361" s="6"/>
      <c r="J361" s="6"/>
      <c r="K361" s="4"/>
    </row>
    <row r="362" spans="2:11" ht="15.6" x14ac:dyDescent="0.3">
      <c r="B362" s="185">
        <v>42396</v>
      </c>
      <c r="C362" s="186">
        <v>117.61654466</v>
      </c>
      <c r="D362" s="186">
        <v>68.575104534999994</v>
      </c>
      <c r="E362" s="186"/>
      <c r="F362" s="186">
        <v>117.66723353</v>
      </c>
      <c r="G362" s="194">
        <v>122.29284745</v>
      </c>
      <c r="H362" s="198"/>
      <c r="I362" s="6"/>
      <c r="J362" s="6"/>
      <c r="K362" s="4"/>
    </row>
    <row r="363" spans="2:11" ht="15.6" x14ac:dyDescent="0.3">
      <c r="B363" s="187">
        <v>42397</v>
      </c>
      <c r="C363" s="188">
        <v>117.67824793</v>
      </c>
      <c r="D363" s="188">
        <v>69.028983952999994</v>
      </c>
      <c r="E363" s="188"/>
      <c r="F363" s="188">
        <v>117.72904508000001</v>
      </c>
      <c r="G363" s="195">
        <v>122.53382693</v>
      </c>
      <c r="H363" s="198"/>
      <c r="I363" s="6"/>
      <c r="J363" s="6"/>
      <c r="K363" s="4"/>
    </row>
    <row r="364" spans="2:11" ht="15.6" x14ac:dyDescent="0.3">
      <c r="B364" s="185">
        <v>42398</v>
      </c>
      <c r="C364" s="186">
        <v>117.73998364000001</v>
      </c>
      <c r="D364" s="186">
        <v>72.200779100000005</v>
      </c>
      <c r="E364" s="186">
        <v>114.00615288</v>
      </c>
      <c r="F364" s="186">
        <v>117.79088926999999</v>
      </c>
      <c r="G364" s="194">
        <v>122.49840344</v>
      </c>
      <c r="H364" s="198"/>
      <c r="I364" s="6"/>
      <c r="J364" s="6"/>
      <c r="K364" s="4"/>
    </row>
    <row r="365" spans="2:11" ht="15.6" x14ac:dyDescent="0.3">
      <c r="B365" s="187">
        <v>42401</v>
      </c>
      <c r="C365" s="188">
        <v>117.80175177</v>
      </c>
      <c r="D365" s="188">
        <v>72.495622029000003</v>
      </c>
      <c r="E365" s="188"/>
      <c r="F365" s="188">
        <v>117.85276580999999</v>
      </c>
      <c r="G365" s="195">
        <v>122.53133232</v>
      </c>
      <c r="H365" s="198"/>
      <c r="I365" s="6"/>
      <c r="J365" s="6"/>
      <c r="K365" s="4"/>
    </row>
    <row r="366" spans="2:11" ht="15.6" x14ac:dyDescent="0.3">
      <c r="B366" s="185">
        <v>42402</v>
      </c>
      <c r="C366" s="186">
        <v>117.86355206</v>
      </c>
      <c r="D366" s="186">
        <v>68.968228440999994</v>
      </c>
      <c r="E366" s="186"/>
      <c r="F366" s="186">
        <v>117.91467498</v>
      </c>
      <c r="G366" s="194">
        <v>122.14566536</v>
      </c>
      <c r="H366" s="198"/>
      <c r="I366" s="6"/>
      <c r="J366" s="6"/>
      <c r="K366" s="4"/>
    </row>
    <row r="367" spans="2:11" ht="15.6" x14ac:dyDescent="0.3">
      <c r="B367" s="187">
        <v>42403</v>
      </c>
      <c r="C367" s="188">
        <v>117.92538478</v>
      </c>
      <c r="D367" s="188">
        <v>70.740859869000005</v>
      </c>
      <c r="E367" s="188"/>
      <c r="F367" s="188">
        <v>117.97661678999999</v>
      </c>
      <c r="G367" s="195">
        <v>121.73654904999999</v>
      </c>
      <c r="H367" s="198"/>
      <c r="I367" s="6"/>
      <c r="J367" s="6"/>
      <c r="K367" s="4"/>
    </row>
    <row r="368" spans="2:11" ht="15.6" x14ac:dyDescent="0.3">
      <c r="B368" s="185">
        <v>42404</v>
      </c>
      <c r="C368" s="186">
        <v>117.98724994</v>
      </c>
      <c r="D368" s="186">
        <v>72.944140666999999</v>
      </c>
      <c r="E368" s="186"/>
      <c r="F368" s="186">
        <v>118.03859095</v>
      </c>
      <c r="G368" s="194">
        <v>121.13634549</v>
      </c>
      <c r="H368" s="198"/>
      <c r="I368" s="6"/>
      <c r="J368" s="6"/>
      <c r="K368" s="4"/>
    </row>
    <row r="369" spans="2:11" ht="15.6" x14ac:dyDescent="0.3">
      <c r="B369" s="187">
        <v>42405</v>
      </c>
      <c r="C369" s="188">
        <v>118.04914752000001</v>
      </c>
      <c r="D369" s="188">
        <v>72.534934419999999</v>
      </c>
      <c r="E369" s="188"/>
      <c r="F369" s="188">
        <v>118.10059774</v>
      </c>
      <c r="G369" s="195">
        <v>121.42272690999999</v>
      </c>
      <c r="H369" s="198"/>
      <c r="I369" s="6"/>
      <c r="J369" s="6"/>
      <c r="K369" s="4"/>
    </row>
    <row r="370" spans="2:11" ht="15.6" x14ac:dyDescent="0.3">
      <c r="B370" s="185">
        <v>42408</v>
      </c>
      <c r="C370" s="186"/>
      <c r="D370" s="186"/>
      <c r="E370" s="186"/>
      <c r="F370" s="186"/>
      <c r="G370" s="194"/>
      <c r="H370" s="198"/>
      <c r="I370" s="6"/>
      <c r="J370" s="6"/>
      <c r="K370" s="4"/>
    </row>
    <row r="371" spans="2:11" ht="15.6" x14ac:dyDescent="0.3">
      <c r="B371" s="187">
        <v>42409</v>
      </c>
      <c r="C371" s="188"/>
      <c r="D371" s="188"/>
      <c r="E371" s="188"/>
      <c r="F371" s="188"/>
      <c r="G371" s="195"/>
      <c r="H371" s="198"/>
      <c r="I371" s="6"/>
      <c r="J371" s="6"/>
      <c r="K371" s="4"/>
    </row>
    <row r="372" spans="2:11" ht="15.6" x14ac:dyDescent="0.3">
      <c r="B372" s="185">
        <v>42410</v>
      </c>
      <c r="C372" s="186">
        <v>118.11107781</v>
      </c>
      <c r="D372" s="186">
        <v>72.148958222000005</v>
      </c>
      <c r="E372" s="186"/>
      <c r="F372" s="186">
        <v>118.16263716</v>
      </c>
      <c r="G372" s="194">
        <v>121.42123014000001</v>
      </c>
      <c r="H372" s="198"/>
      <c r="I372" s="6"/>
      <c r="J372" s="6"/>
      <c r="K372" s="4"/>
    </row>
    <row r="373" spans="2:11" ht="15.6" x14ac:dyDescent="0.3">
      <c r="B373" s="187">
        <v>42411</v>
      </c>
      <c r="C373" s="188">
        <v>118.17304052999999</v>
      </c>
      <c r="D373" s="188">
        <v>70.258389621999996</v>
      </c>
      <c r="E373" s="188"/>
      <c r="F373" s="188">
        <v>118.22470894</v>
      </c>
      <c r="G373" s="195">
        <v>121.4337032</v>
      </c>
      <c r="H373" s="198"/>
      <c r="I373" s="6"/>
      <c r="J373" s="6"/>
      <c r="K373" s="4"/>
    </row>
    <row r="374" spans="2:11" ht="15.6" x14ac:dyDescent="0.3">
      <c r="B374" s="185">
        <v>42412</v>
      </c>
      <c r="C374" s="186">
        <v>118.23503569</v>
      </c>
      <c r="D374" s="186">
        <v>71.133983775000004</v>
      </c>
      <c r="E374" s="186"/>
      <c r="F374" s="186">
        <v>118.28681363</v>
      </c>
      <c r="G374" s="194">
        <v>121.81487985</v>
      </c>
      <c r="H374" s="198"/>
      <c r="I374" s="6"/>
      <c r="J374" s="6"/>
      <c r="K374" s="4"/>
    </row>
    <row r="375" spans="2:11" ht="15.6" x14ac:dyDescent="0.3">
      <c r="B375" s="187">
        <v>42415</v>
      </c>
      <c r="C375" s="188">
        <v>118.29706327</v>
      </c>
      <c r="D375" s="188">
        <v>71.641470998000003</v>
      </c>
      <c r="E375" s="188"/>
      <c r="F375" s="188">
        <v>118.34895068</v>
      </c>
      <c r="G375" s="195">
        <v>122.128702</v>
      </c>
      <c r="H375" s="198"/>
      <c r="I375" s="6"/>
      <c r="J375" s="6"/>
      <c r="K375" s="4"/>
    </row>
    <row r="376" spans="2:11" ht="15.6" x14ac:dyDescent="0.3">
      <c r="B376" s="185">
        <v>42416</v>
      </c>
      <c r="C376" s="186">
        <v>118.35912356999999</v>
      </c>
      <c r="D376" s="186">
        <v>73.169293448999994</v>
      </c>
      <c r="E376" s="186"/>
      <c r="F376" s="186">
        <v>118.41112063999999</v>
      </c>
      <c r="G376" s="194">
        <v>122.85064260999999</v>
      </c>
      <c r="H376" s="198"/>
      <c r="I376" s="6"/>
      <c r="J376" s="6"/>
      <c r="K376" s="4"/>
    </row>
    <row r="377" spans="2:11" ht="15.6" x14ac:dyDescent="0.3">
      <c r="B377" s="187">
        <v>42417</v>
      </c>
      <c r="C377" s="188">
        <v>118.42121629</v>
      </c>
      <c r="D377" s="188">
        <v>74.389764482999993</v>
      </c>
      <c r="E377" s="188"/>
      <c r="F377" s="188">
        <v>118.47332295</v>
      </c>
      <c r="G377" s="195">
        <v>122.69597668999999</v>
      </c>
      <c r="H377" s="198"/>
      <c r="I377" s="6"/>
      <c r="J377" s="6"/>
      <c r="K377" s="4"/>
    </row>
    <row r="378" spans="2:11" ht="15.6" x14ac:dyDescent="0.3">
      <c r="B378" s="185">
        <v>42418</v>
      </c>
      <c r="C378" s="186">
        <v>118.48334173000001</v>
      </c>
      <c r="D378" s="186">
        <v>74.116364676000003</v>
      </c>
      <c r="E378" s="186"/>
      <c r="F378" s="186">
        <v>118.53555818</v>
      </c>
      <c r="G378" s="194">
        <v>123.00580745000001</v>
      </c>
      <c r="H378" s="198"/>
      <c r="I378" s="6"/>
      <c r="J378" s="6"/>
      <c r="K378" s="4"/>
    </row>
    <row r="379" spans="2:11" ht="15.6" x14ac:dyDescent="0.3">
      <c r="B379" s="187">
        <v>42419</v>
      </c>
      <c r="C379" s="188">
        <v>118.54549959000001</v>
      </c>
      <c r="D379" s="188">
        <v>74.234301848000001</v>
      </c>
      <c r="E379" s="188"/>
      <c r="F379" s="188">
        <v>118.59782604999999</v>
      </c>
      <c r="G379" s="195">
        <v>123.18242596</v>
      </c>
      <c r="H379" s="198"/>
      <c r="I379" s="6"/>
      <c r="J379" s="6"/>
      <c r="K379" s="4"/>
    </row>
    <row r="380" spans="2:11" ht="15.6" x14ac:dyDescent="0.3">
      <c r="B380" s="185">
        <v>42422</v>
      </c>
      <c r="C380" s="186">
        <v>118.60769016</v>
      </c>
      <c r="D380" s="186">
        <v>77.255995139999996</v>
      </c>
      <c r="E380" s="186"/>
      <c r="F380" s="186">
        <v>118.66012655</v>
      </c>
      <c r="G380" s="194">
        <v>122.69697453000001</v>
      </c>
      <c r="H380" s="198"/>
      <c r="I380" s="6"/>
      <c r="J380" s="6"/>
      <c r="K380" s="4"/>
    </row>
    <row r="381" spans="2:11" ht="15.6" x14ac:dyDescent="0.3">
      <c r="B381" s="187">
        <v>42423</v>
      </c>
      <c r="C381" s="188">
        <v>118.66991344</v>
      </c>
      <c r="D381" s="188">
        <v>75.980129372999997</v>
      </c>
      <c r="E381" s="188"/>
      <c r="F381" s="188">
        <v>118.72245968</v>
      </c>
      <c r="G381" s="195">
        <v>122.83617386</v>
      </c>
      <c r="H381" s="198"/>
      <c r="I381" s="6"/>
      <c r="J381" s="6"/>
      <c r="K381" s="4"/>
    </row>
    <row r="382" spans="2:11" ht="15.6" x14ac:dyDescent="0.3">
      <c r="B382" s="185">
        <v>42424</v>
      </c>
      <c r="C382" s="186">
        <v>118.73216943</v>
      </c>
      <c r="D382" s="186">
        <v>75.201029270000006</v>
      </c>
      <c r="E382" s="186"/>
      <c r="F382" s="186">
        <v>118.78482572999999</v>
      </c>
      <c r="G382" s="194">
        <v>123.03324818</v>
      </c>
      <c r="H382" s="198"/>
      <c r="I382" s="6"/>
      <c r="J382" s="6"/>
      <c r="K382" s="4"/>
    </row>
    <row r="383" spans="2:11" ht="15.6" x14ac:dyDescent="0.3">
      <c r="B383" s="187">
        <v>42425</v>
      </c>
      <c r="C383" s="188">
        <v>118.79445785999999</v>
      </c>
      <c r="D383" s="188">
        <v>74.849004682</v>
      </c>
      <c r="E383" s="188"/>
      <c r="F383" s="188">
        <v>118.84722442</v>
      </c>
      <c r="G383" s="195">
        <v>123.10609083999999</v>
      </c>
      <c r="H383" s="198"/>
      <c r="I383" s="6"/>
      <c r="J383" s="6"/>
      <c r="K383" s="4"/>
    </row>
    <row r="384" spans="2:11" ht="15.6" x14ac:dyDescent="0.3">
      <c r="B384" s="185">
        <v>42426</v>
      </c>
      <c r="C384" s="186">
        <v>118.85677898</v>
      </c>
      <c r="D384" s="186">
        <v>74.32364819</v>
      </c>
      <c r="E384" s="186"/>
      <c r="F384" s="186">
        <v>118.90965602</v>
      </c>
      <c r="G384" s="194">
        <v>123.4358785</v>
      </c>
      <c r="H384" s="198"/>
      <c r="I384" s="6"/>
      <c r="J384" s="6"/>
      <c r="K384" s="4"/>
    </row>
    <row r="385" spans="2:11" ht="15.6" x14ac:dyDescent="0.3">
      <c r="B385" s="187">
        <v>42429</v>
      </c>
      <c r="C385" s="188">
        <v>118.91913282</v>
      </c>
      <c r="D385" s="188">
        <v>76.467960402000003</v>
      </c>
      <c r="E385" s="188">
        <v>115.03220822</v>
      </c>
      <c r="F385" s="188">
        <v>118.97212054000001</v>
      </c>
      <c r="G385" s="195">
        <v>123.55811447000001</v>
      </c>
      <c r="H385" s="198"/>
      <c r="I385" s="6"/>
      <c r="J385" s="6"/>
      <c r="K385" s="4"/>
    </row>
    <row r="386" spans="2:11" ht="15.6" x14ac:dyDescent="0.3">
      <c r="B386" s="185">
        <v>42430</v>
      </c>
      <c r="C386" s="186">
        <v>118.98151937</v>
      </c>
      <c r="D386" s="186">
        <v>78.840999249000006</v>
      </c>
      <c r="E386" s="186"/>
      <c r="F386" s="186">
        <v>119.0346177</v>
      </c>
      <c r="G386" s="194">
        <v>123.66438492</v>
      </c>
      <c r="H386" s="198"/>
      <c r="I386" s="6"/>
      <c r="J386" s="6"/>
      <c r="K386" s="4"/>
    </row>
    <row r="387" spans="2:11" ht="15.6" x14ac:dyDescent="0.3">
      <c r="B387" s="187">
        <v>42431</v>
      </c>
      <c r="C387" s="188">
        <v>119.04393862000001</v>
      </c>
      <c r="D387" s="188">
        <v>80.220506771999993</v>
      </c>
      <c r="E387" s="188"/>
      <c r="F387" s="188">
        <v>119.09714748</v>
      </c>
      <c r="G387" s="195">
        <v>123.50472978000001</v>
      </c>
      <c r="H387" s="198"/>
      <c r="I387" s="6"/>
      <c r="J387" s="6"/>
      <c r="K387" s="4"/>
    </row>
    <row r="388" spans="2:11" ht="15.6" x14ac:dyDescent="0.3">
      <c r="B388" s="185">
        <v>42432</v>
      </c>
      <c r="C388" s="186">
        <v>119.10639059</v>
      </c>
      <c r="D388" s="186">
        <v>84.330438512000001</v>
      </c>
      <c r="E388" s="186"/>
      <c r="F388" s="186">
        <v>119.15971048</v>
      </c>
      <c r="G388" s="194">
        <v>122.99483116</v>
      </c>
      <c r="H388" s="198"/>
      <c r="I388" s="6"/>
      <c r="J388" s="6"/>
      <c r="K388" s="4"/>
    </row>
    <row r="389" spans="2:11" ht="15.6" x14ac:dyDescent="0.3">
      <c r="B389" s="187">
        <v>42433</v>
      </c>
      <c r="C389" s="188">
        <v>119.16887552999999</v>
      </c>
      <c r="D389" s="188">
        <v>87.709517172000005</v>
      </c>
      <c r="E389" s="188"/>
      <c r="F389" s="188">
        <v>119.2223061</v>
      </c>
      <c r="G389" s="195">
        <v>122.88955855</v>
      </c>
      <c r="H389" s="198"/>
      <c r="I389" s="6"/>
      <c r="J389" s="6"/>
      <c r="K389" s="4"/>
    </row>
    <row r="390" spans="2:11" ht="15.6" x14ac:dyDescent="0.3">
      <c r="B390" s="185">
        <v>42436</v>
      </c>
      <c r="C390" s="186">
        <v>119.23139319000001</v>
      </c>
      <c r="D390" s="186">
        <v>87.998999320999999</v>
      </c>
      <c r="E390" s="186"/>
      <c r="F390" s="186">
        <v>119.28493464</v>
      </c>
      <c r="G390" s="194">
        <v>122.79875469</v>
      </c>
      <c r="H390" s="198"/>
      <c r="I390" s="6"/>
      <c r="J390" s="6"/>
      <c r="K390" s="4"/>
    </row>
    <row r="391" spans="2:11" ht="15.6" x14ac:dyDescent="0.3">
      <c r="B391" s="187">
        <v>42437</v>
      </c>
      <c r="C391" s="188">
        <v>119.29394356</v>
      </c>
      <c r="D391" s="188">
        <v>87.741681856</v>
      </c>
      <c r="E391" s="188"/>
      <c r="F391" s="188">
        <v>119.3475961</v>
      </c>
      <c r="G391" s="195">
        <v>122.97587211</v>
      </c>
      <c r="H391" s="198"/>
      <c r="I391" s="6"/>
      <c r="J391" s="6"/>
      <c r="K391" s="4"/>
    </row>
    <row r="392" spans="2:11" ht="15.6" x14ac:dyDescent="0.3">
      <c r="B392" s="185">
        <v>42438</v>
      </c>
      <c r="C392" s="186">
        <v>119.35652691</v>
      </c>
      <c r="D392" s="186">
        <v>86.960794824999994</v>
      </c>
      <c r="E392" s="186"/>
      <c r="F392" s="186">
        <v>119.41029048</v>
      </c>
      <c r="G392" s="194">
        <v>123.02626327</v>
      </c>
      <c r="H392" s="198"/>
      <c r="I392" s="6"/>
      <c r="J392" s="6"/>
      <c r="K392" s="4"/>
    </row>
    <row r="393" spans="2:11" ht="15.6" x14ac:dyDescent="0.3">
      <c r="B393" s="187">
        <v>42439</v>
      </c>
      <c r="C393" s="188">
        <v>119.41914297</v>
      </c>
      <c r="D393" s="188">
        <v>88.579750544999996</v>
      </c>
      <c r="E393" s="188"/>
      <c r="F393" s="188">
        <v>119.47301806</v>
      </c>
      <c r="G393" s="195">
        <v>123.08812964000001</v>
      </c>
      <c r="H393" s="198"/>
      <c r="I393" s="6"/>
      <c r="J393" s="6"/>
      <c r="K393" s="4"/>
    </row>
    <row r="394" spans="2:11" ht="15.6" x14ac:dyDescent="0.3">
      <c r="B394" s="185">
        <v>42440</v>
      </c>
      <c r="C394" s="186">
        <v>119.48179201000001</v>
      </c>
      <c r="D394" s="186">
        <v>88.699474643000002</v>
      </c>
      <c r="E394" s="186"/>
      <c r="F394" s="186">
        <v>119.53577828</v>
      </c>
      <c r="G394" s="194">
        <v>123.29867486000001</v>
      </c>
      <c r="H394" s="198"/>
      <c r="I394" s="6"/>
      <c r="J394" s="6"/>
      <c r="K394" s="4"/>
    </row>
    <row r="395" spans="2:11" ht="15.6" x14ac:dyDescent="0.3">
      <c r="B395" s="187">
        <v>42443</v>
      </c>
      <c r="C395" s="188">
        <v>119.54447376</v>
      </c>
      <c r="D395" s="188">
        <v>87.321754046999999</v>
      </c>
      <c r="E395" s="188"/>
      <c r="F395" s="188">
        <v>119.59857141000001</v>
      </c>
      <c r="G395" s="195">
        <v>123.20088608</v>
      </c>
      <c r="H395" s="198"/>
      <c r="I395" s="6"/>
      <c r="J395" s="6"/>
      <c r="K395" s="4"/>
    </row>
    <row r="396" spans="2:11" ht="15.6" x14ac:dyDescent="0.3">
      <c r="B396" s="185">
        <v>42444</v>
      </c>
      <c r="C396" s="186">
        <v>119.60718850000001</v>
      </c>
      <c r="D396" s="186">
        <v>84.217862120999996</v>
      </c>
      <c r="E396" s="186"/>
      <c r="F396" s="186">
        <v>119.66139774</v>
      </c>
      <c r="G396" s="194">
        <v>123.48078151</v>
      </c>
      <c r="H396" s="198"/>
      <c r="I396" s="6"/>
      <c r="J396" s="6"/>
      <c r="K396" s="4"/>
    </row>
    <row r="397" spans="2:11" ht="15.6" x14ac:dyDescent="0.3">
      <c r="B397" s="187">
        <v>42445</v>
      </c>
      <c r="C397" s="188">
        <v>119.66993595</v>
      </c>
      <c r="D397" s="188">
        <v>85.348986812999996</v>
      </c>
      <c r="E397" s="188"/>
      <c r="F397" s="188">
        <v>119.72425699</v>
      </c>
      <c r="G397" s="195">
        <v>123.34607248</v>
      </c>
      <c r="H397" s="198"/>
      <c r="I397" s="6"/>
      <c r="J397" s="6"/>
      <c r="K397" s="4"/>
    </row>
    <row r="398" spans="2:11" ht="15.6" x14ac:dyDescent="0.3">
      <c r="B398" s="185">
        <v>42446</v>
      </c>
      <c r="C398" s="186">
        <v>119.73271638</v>
      </c>
      <c r="D398" s="186">
        <v>90.977806369000007</v>
      </c>
      <c r="E398" s="186"/>
      <c r="F398" s="186">
        <v>119.78714916</v>
      </c>
      <c r="G398" s="194">
        <v>123.30665762</v>
      </c>
      <c r="H398" s="198"/>
      <c r="I398" s="6"/>
      <c r="J398" s="6"/>
      <c r="K398" s="4"/>
    </row>
    <row r="399" spans="2:11" ht="15.6" x14ac:dyDescent="0.3">
      <c r="B399" s="187">
        <v>42447</v>
      </c>
      <c r="C399" s="188">
        <v>119.7955298</v>
      </c>
      <c r="D399" s="188">
        <v>90.800900611000003</v>
      </c>
      <c r="E399" s="188"/>
      <c r="F399" s="188">
        <v>119.85007453</v>
      </c>
      <c r="G399" s="195">
        <v>123.47080305999999</v>
      </c>
      <c r="H399" s="198"/>
      <c r="I399" s="6"/>
      <c r="J399" s="6"/>
      <c r="K399" s="4"/>
    </row>
    <row r="400" spans="2:11" ht="15.6" x14ac:dyDescent="0.3">
      <c r="B400" s="185">
        <v>42450</v>
      </c>
      <c r="C400" s="186">
        <v>119.8583762</v>
      </c>
      <c r="D400" s="186">
        <v>91.438833493999994</v>
      </c>
      <c r="E400" s="186"/>
      <c r="F400" s="186">
        <v>119.91303282</v>
      </c>
      <c r="G400" s="194">
        <v>123.60700885999999</v>
      </c>
      <c r="H400" s="198"/>
      <c r="I400" s="6"/>
      <c r="J400" s="6"/>
      <c r="K400" s="4"/>
    </row>
    <row r="401" spans="2:11" ht="15.6" x14ac:dyDescent="0.3">
      <c r="B401" s="187">
        <v>42451</v>
      </c>
      <c r="C401" s="188">
        <v>119.92125559</v>
      </c>
      <c r="D401" s="188">
        <v>91.151138271999997</v>
      </c>
      <c r="E401" s="188"/>
      <c r="F401" s="188">
        <v>119.97602431</v>
      </c>
      <c r="G401" s="195">
        <v>123.97122216</v>
      </c>
      <c r="H401" s="198"/>
      <c r="I401" s="6"/>
      <c r="J401" s="6"/>
      <c r="K401" s="4"/>
    </row>
    <row r="402" spans="2:11" ht="15.6" x14ac:dyDescent="0.3">
      <c r="B402" s="185">
        <v>42452</v>
      </c>
      <c r="C402" s="186">
        <v>119.98416797</v>
      </c>
      <c r="D402" s="186">
        <v>88.792394838999996</v>
      </c>
      <c r="E402" s="186"/>
      <c r="F402" s="186">
        <v>120.03904900000001</v>
      </c>
      <c r="G402" s="194">
        <v>123.91284824</v>
      </c>
      <c r="H402" s="198"/>
      <c r="I402" s="6"/>
      <c r="J402" s="6"/>
      <c r="K402" s="4"/>
    </row>
    <row r="403" spans="2:11" ht="15.6" x14ac:dyDescent="0.3">
      <c r="B403" s="187">
        <v>42453</v>
      </c>
      <c r="C403" s="188">
        <v>120.04711333</v>
      </c>
      <c r="D403" s="188">
        <v>88.733426253999994</v>
      </c>
      <c r="E403" s="188"/>
      <c r="F403" s="188">
        <v>120.10210661000001</v>
      </c>
      <c r="G403" s="195">
        <v>123.59553364</v>
      </c>
      <c r="H403" s="198"/>
      <c r="I403" s="6"/>
      <c r="J403" s="6"/>
      <c r="K403" s="4"/>
    </row>
    <row r="404" spans="2:11" ht="15.6" x14ac:dyDescent="0.3">
      <c r="B404" s="185">
        <v>42454</v>
      </c>
      <c r="C404" s="186"/>
      <c r="D404" s="186"/>
      <c r="E404" s="186"/>
      <c r="F404" s="186"/>
      <c r="G404" s="194"/>
      <c r="H404" s="198"/>
      <c r="I404" s="6"/>
      <c r="J404" s="6"/>
      <c r="K404" s="4"/>
    </row>
    <row r="405" spans="2:11" ht="15.6" x14ac:dyDescent="0.3">
      <c r="B405" s="187">
        <v>42457</v>
      </c>
      <c r="C405" s="188">
        <v>120.11009168</v>
      </c>
      <c r="D405" s="188">
        <v>90.843786855000005</v>
      </c>
      <c r="E405" s="188"/>
      <c r="F405" s="188">
        <v>120.16519714</v>
      </c>
      <c r="G405" s="195">
        <v>123.91035363</v>
      </c>
      <c r="H405" s="198"/>
      <c r="I405" s="6"/>
      <c r="J405" s="6"/>
      <c r="K405" s="4"/>
    </row>
    <row r="406" spans="2:11" ht="15.6" x14ac:dyDescent="0.3">
      <c r="B406" s="185">
        <v>42458</v>
      </c>
      <c r="C406" s="186">
        <v>120.17310301000001</v>
      </c>
      <c r="D406" s="186">
        <v>91.408455738000001</v>
      </c>
      <c r="E406" s="186"/>
      <c r="F406" s="186">
        <v>120.22832115999999</v>
      </c>
      <c r="G406" s="194">
        <v>124.06701524</v>
      </c>
      <c r="H406" s="198"/>
      <c r="I406" s="6"/>
      <c r="J406" s="6"/>
      <c r="K406" s="4"/>
    </row>
    <row r="407" spans="2:11" ht="15.6" x14ac:dyDescent="0.3">
      <c r="B407" s="187">
        <v>42459</v>
      </c>
      <c r="C407" s="188">
        <v>120.23614732999999</v>
      </c>
      <c r="D407" s="188">
        <v>91.576426861000002</v>
      </c>
      <c r="E407" s="188"/>
      <c r="F407" s="188">
        <v>120.29147809</v>
      </c>
      <c r="G407" s="195">
        <v>123.68683643</v>
      </c>
      <c r="H407" s="198"/>
      <c r="I407" s="6"/>
      <c r="J407" s="6"/>
      <c r="K407" s="4"/>
    </row>
    <row r="408" spans="2:11" ht="15.6" x14ac:dyDescent="0.3">
      <c r="B408" s="185">
        <v>42460</v>
      </c>
      <c r="C408" s="186">
        <v>120.29922491000001</v>
      </c>
      <c r="D408" s="186">
        <v>89.444623136999994</v>
      </c>
      <c r="E408" s="186">
        <v>115.52684673</v>
      </c>
      <c r="F408" s="186">
        <v>120.3546685</v>
      </c>
      <c r="G408" s="194">
        <v>123.06418136000001</v>
      </c>
      <c r="H408" s="198"/>
      <c r="I408" s="6"/>
      <c r="J408" s="6"/>
      <c r="K408" s="4"/>
    </row>
    <row r="409" spans="2:11" ht="15.6" x14ac:dyDescent="0.3">
      <c r="B409" s="187">
        <v>42461</v>
      </c>
      <c r="C409" s="188">
        <v>120.36233547</v>
      </c>
      <c r="D409" s="188">
        <v>90.348808120000001</v>
      </c>
      <c r="E409" s="188"/>
      <c r="F409" s="188">
        <v>120.41789184</v>
      </c>
      <c r="G409" s="195">
        <v>123.39097549</v>
      </c>
      <c r="H409" s="198"/>
      <c r="I409" s="6"/>
      <c r="J409" s="6"/>
      <c r="K409" s="4"/>
    </row>
    <row r="410" spans="2:11" ht="15.6" x14ac:dyDescent="0.3">
      <c r="B410" s="185">
        <v>42464</v>
      </c>
      <c r="C410" s="186">
        <v>120.42547930000001</v>
      </c>
      <c r="D410" s="186">
        <v>87.164504484999995</v>
      </c>
      <c r="E410" s="186"/>
      <c r="F410" s="186">
        <v>120.48114837999999</v>
      </c>
      <c r="G410" s="194">
        <v>123.10658976000001</v>
      </c>
      <c r="H410" s="198"/>
      <c r="I410" s="6"/>
      <c r="J410" s="6"/>
      <c r="K410" s="4"/>
    </row>
    <row r="411" spans="2:11" ht="15.6" x14ac:dyDescent="0.3">
      <c r="B411" s="187">
        <v>42465</v>
      </c>
      <c r="C411" s="188">
        <v>120.48865610999999</v>
      </c>
      <c r="D411" s="188">
        <v>87.654122439999995</v>
      </c>
      <c r="E411" s="188"/>
      <c r="F411" s="188">
        <v>120.5444384</v>
      </c>
      <c r="G411" s="195">
        <v>123.28121258</v>
      </c>
      <c r="H411" s="198"/>
      <c r="I411" s="6"/>
      <c r="J411" s="6"/>
      <c r="K411" s="4"/>
    </row>
    <row r="412" spans="2:11" ht="15.6" x14ac:dyDescent="0.3">
      <c r="B412" s="185">
        <v>42466</v>
      </c>
      <c r="C412" s="186">
        <v>120.55186619</v>
      </c>
      <c r="D412" s="186">
        <v>85.944033450999996</v>
      </c>
      <c r="E412" s="186"/>
      <c r="F412" s="186">
        <v>120.60776162000001</v>
      </c>
      <c r="G412" s="194">
        <v>123.08463718</v>
      </c>
      <c r="H412" s="198"/>
      <c r="I412" s="6"/>
      <c r="J412" s="6"/>
      <c r="K412" s="4"/>
    </row>
    <row r="413" spans="2:11" ht="15.6" x14ac:dyDescent="0.3">
      <c r="B413" s="187">
        <v>42467</v>
      </c>
      <c r="C413" s="188">
        <v>120.61510925</v>
      </c>
      <c r="D413" s="188">
        <v>86.689181945000001</v>
      </c>
      <c r="E413" s="188"/>
      <c r="F413" s="188">
        <v>120.67111776</v>
      </c>
      <c r="G413" s="195">
        <v>123.06517921</v>
      </c>
      <c r="H413" s="198"/>
      <c r="I413" s="6"/>
      <c r="J413" s="6"/>
      <c r="K413" s="4"/>
    </row>
    <row r="414" spans="2:11" ht="15.6" x14ac:dyDescent="0.3">
      <c r="B414" s="185">
        <v>42468</v>
      </c>
      <c r="C414" s="186">
        <v>120.67838558</v>
      </c>
      <c r="D414" s="186">
        <v>89.868124799</v>
      </c>
      <c r="E414" s="186"/>
      <c r="F414" s="186">
        <v>120.73450767</v>
      </c>
      <c r="G414" s="194">
        <v>123.45882893</v>
      </c>
      <c r="H414" s="198"/>
      <c r="I414" s="6"/>
      <c r="J414" s="6"/>
      <c r="K414" s="4"/>
    </row>
    <row r="415" spans="2:11" ht="15.6" x14ac:dyDescent="0.3">
      <c r="B415" s="187">
        <v>42471</v>
      </c>
      <c r="C415" s="188">
        <v>120.74169517</v>
      </c>
      <c r="D415" s="188">
        <v>89.641185089999993</v>
      </c>
      <c r="E415" s="188"/>
      <c r="F415" s="188">
        <v>120.79793050000001</v>
      </c>
      <c r="G415" s="195">
        <v>123.35405523999999</v>
      </c>
      <c r="H415" s="198"/>
      <c r="I415" s="6"/>
      <c r="J415" s="6"/>
      <c r="K415" s="4"/>
    </row>
    <row r="416" spans="2:11" ht="15.6" x14ac:dyDescent="0.3">
      <c r="B416" s="185">
        <v>42472</v>
      </c>
      <c r="C416" s="186">
        <v>120.80503802</v>
      </c>
      <c r="D416" s="186">
        <v>92.921982774</v>
      </c>
      <c r="E416" s="186"/>
      <c r="F416" s="186">
        <v>120.86138681</v>
      </c>
      <c r="G416" s="194">
        <v>123.63993773</v>
      </c>
      <c r="H416" s="198"/>
      <c r="I416" s="6"/>
      <c r="J416" s="6"/>
      <c r="K416" s="4"/>
    </row>
    <row r="417" spans="2:11" ht="15.6" x14ac:dyDescent="0.3">
      <c r="B417" s="187">
        <v>42473</v>
      </c>
      <c r="C417" s="188">
        <v>120.86841385</v>
      </c>
      <c r="D417" s="188">
        <v>94.973374789999994</v>
      </c>
      <c r="E417" s="188"/>
      <c r="F417" s="188">
        <v>120.92487633</v>
      </c>
      <c r="G417" s="195">
        <v>124.4392113</v>
      </c>
      <c r="H417" s="198"/>
      <c r="I417" s="6"/>
      <c r="J417" s="6"/>
      <c r="K417" s="4"/>
    </row>
    <row r="418" spans="2:11" ht="15.6" x14ac:dyDescent="0.3">
      <c r="B418" s="185">
        <v>42474</v>
      </c>
      <c r="C418" s="186">
        <v>120.93182295</v>
      </c>
      <c r="D418" s="186">
        <v>93.654622779999997</v>
      </c>
      <c r="E418" s="186"/>
      <c r="F418" s="186">
        <v>120.98839932999999</v>
      </c>
      <c r="G418" s="194">
        <v>124.59687074999999</v>
      </c>
      <c r="H418" s="198"/>
      <c r="I418" s="6"/>
      <c r="J418" s="6"/>
      <c r="K418" s="4"/>
    </row>
    <row r="419" spans="2:11" ht="15.6" x14ac:dyDescent="0.3">
      <c r="B419" s="187">
        <v>42475</v>
      </c>
      <c r="C419" s="188">
        <v>120.99526530999999</v>
      </c>
      <c r="D419" s="188">
        <v>95.112755084</v>
      </c>
      <c r="E419" s="188"/>
      <c r="F419" s="188">
        <v>121.05195553</v>
      </c>
      <c r="G419" s="195">
        <v>124.79394507000001</v>
      </c>
      <c r="H419" s="198"/>
      <c r="I419" s="6"/>
      <c r="J419" s="6"/>
      <c r="K419" s="4"/>
    </row>
    <row r="420" spans="2:11" ht="15.6" x14ac:dyDescent="0.3">
      <c r="B420" s="185">
        <v>42478</v>
      </c>
      <c r="C420" s="186">
        <v>121.05874094000001</v>
      </c>
      <c r="D420" s="186">
        <v>94.517708444999997</v>
      </c>
      <c r="E420" s="186"/>
      <c r="F420" s="186">
        <v>121.11554551</v>
      </c>
      <c r="G420" s="194">
        <v>125.09080385999999</v>
      </c>
      <c r="H420" s="198"/>
      <c r="I420" s="6"/>
      <c r="J420" s="6"/>
      <c r="K420" s="4"/>
    </row>
    <row r="421" spans="2:11" ht="15.6" x14ac:dyDescent="0.3">
      <c r="B421" s="187">
        <v>42479</v>
      </c>
      <c r="C421" s="188">
        <v>121.1222501</v>
      </c>
      <c r="D421" s="188">
        <v>95.975840749</v>
      </c>
      <c r="E421" s="188"/>
      <c r="F421" s="188">
        <v>121.17916839</v>
      </c>
      <c r="G421" s="195">
        <v>125.02145366000001</v>
      </c>
      <c r="H421" s="198"/>
      <c r="I421" s="6"/>
      <c r="J421" s="6"/>
      <c r="K421" s="4"/>
    </row>
    <row r="422" spans="2:11" ht="15.6" x14ac:dyDescent="0.3">
      <c r="B422" s="185">
        <v>42480</v>
      </c>
      <c r="C422" s="186">
        <v>121.18579253</v>
      </c>
      <c r="D422" s="186">
        <v>95.832886602000002</v>
      </c>
      <c r="E422" s="186"/>
      <c r="F422" s="186">
        <v>121.24282504999999</v>
      </c>
      <c r="G422" s="194">
        <v>125.08980601</v>
      </c>
      <c r="H422" s="198"/>
      <c r="I422" s="6"/>
      <c r="J422" s="6"/>
      <c r="K422" s="4"/>
    </row>
    <row r="423" spans="2:11" ht="15.6" x14ac:dyDescent="0.3">
      <c r="B423" s="187">
        <v>42481</v>
      </c>
      <c r="C423" s="188"/>
      <c r="D423" s="188"/>
      <c r="E423" s="188"/>
      <c r="F423" s="188"/>
      <c r="G423" s="195"/>
      <c r="H423" s="198"/>
      <c r="I423" s="6"/>
      <c r="J423" s="6"/>
      <c r="K423" s="4"/>
    </row>
    <row r="424" spans="2:11" ht="15.6" x14ac:dyDescent="0.3">
      <c r="B424" s="185">
        <v>42482</v>
      </c>
      <c r="C424" s="186">
        <v>121.24936821999999</v>
      </c>
      <c r="D424" s="186">
        <v>94.540938494000002</v>
      </c>
      <c r="E424" s="186"/>
      <c r="F424" s="186">
        <v>121.30651491</v>
      </c>
      <c r="G424" s="194">
        <v>125.12323381</v>
      </c>
      <c r="H424" s="198"/>
      <c r="I424" s="6"/>
      <c r="J424" s="6"/>
      <c r="K424" s="4"/>
    </row>
    <row r="425" spans="2:11" ht="15.6" x14ac:dyDescent="0.3">
      <c r="B425" s="187">
        <v>42485</v>
      </c>
      <c r="C425" s="188">
        <v>121.31297717</v>
      </c>
      <c r="D425" s="188">
        <v>92.671813016000002</v>
      </c>
      <c r="E425" s="188"/>
      <c r="F425" s="188">
        <v>121.37023854</v>
      </c>
      <c r="G425" s="195">
        <v>125.20306137999999</v>
      </c>
      <c r="H425" s="198"/>
      <c r="I425" s="6"/>
      <c r="J425" s="6"/>
      <c r="K425" s="4"/>
    </row>
    <row r="426" spans="2:11" ht="15.6" x14ac:dyDescent="0.3">
      <c r="B426" s="185">
        <v>42486</v>
      </c>
      <c r="C426" s="186">
        <v>121.37661967</v>
      </c>
      <c r="D426" s="186">
        <v>94.853650692000002</v>
      </c>
      <c r="E426" s="186"/>
      <c r="F426" s="186">
        <v>121.43399538</v>
      </c>
      <c r="G426" s="194">
        <v>125.24546977999999</v>
      </c>
      <c r="H426" s="198"/>
      <c r="I426" s="6"/>
      <c r="J426" s="6"/>
      <c r="K426" s="4"/>
    </row>
    <row r="427" spans="2:11" ht="15.6" x14ac:dyDescent="0.3">
      <c r="B427" s="187">
        <v>42487</v>
      </c>
      <c r="C427" s="188">
        <v>121.44029542</v>
      </c>
      <c r="D427" s="188">
        <v>97.346413638000001</v>
      </c>
      <c r="E427" s="188"/>
      <c r="F427" s="188">
        <v>121.49778569</v>
      </c>
      <c r="G427" s="195">
        <v>125.71595354</v>
      </c>
      <c r="H427" s="198"/>
      <c r="I427" s="6"/>
      <c r="J427" s="6"/>
      <c r="K427" s="4"/>
    </row>
    <row r="428" spans="2:11" ht="15.6" x14ac:dyDescent="0.3">
      <c r="B428" s="185">
        <v>42488</v>
      </c>
      <c r="C428" s="186">
        <v>121.50400472</v>
      </c>
      <c r="D428" s="186">
        <v>97.049783782000006</v>
      </c>
      <c r="E428" s="186"/>
      <c r="F428" s="186">
        <v>121.56160978</v>
      </c>
      <c r="G428" s="194">
        <v>125.48295681</v>
      </c>
      <c r="H428" s="198"/>
      <c r="I428" s="6"/>
      <c r="J428" s="6"/>
      <c r="K428" s="4"/>
    </row>
    <row r="429" spans="2:11" ht="15.6" x14ac:dyDescent="0.3">
      <c r="B429" s="187">
        <v>42489</v>
      </c>
      <c r="C429" s="188">
        <v>121.56774728000001</v>
      </c>
      <c r="D429" s="188">
        <v>96.333226117999999</v>
      </c>
      <c r="E429" s="188">
        <v>116.23156049000001</v>
      </c>
      <c r="F429" s="188">
        <v>121.62546707</v>
      </c>
      <c r="G429" s="195">
        <v>125.98088129</v>
      </c>
      <c r="H429" s="198"/>
      <c r="I429" s="6"/>
      <c r="J429" s="6"/>
      <c r="K429" s="4"/>
    </row>
    <row r="430" spans="2:11" ht="15.6" x14ac:dyDescent="0.3">
      <c r="B430" s="185">
        <v>42492</v>
      </c>
      <c r="C430" s="186">
        <v>121.63152337</v>
      </c>
      <c r="D430" s="186">
        <v>95.709588648999997</v>
      </c>
      <c r="E430" s="186"/>
      <c r="F430" s="186">
        <v>121.68935811999999</v>
      </c>
      <c r="G430" s="194">
        <v>125.90005587</v>
      </c>
      <c r="H430" s="198"/>
      <c r="I430" s="6"/>
      <c r="J430" s="6"/>
      <c r="K430" s="4"/>
    </row>
    <row r="431" spans="2:11" ht="15.6" x14ac:dyDescent="0.3">
      <c r="B431" s="187">
        <v>42493</v>
      </c>
      <c r="C431" s="188">
        <v>121.69533301</v>
      </c>
      <c r="D431" s="188">
        <v>93.384796825999999</v>
      </c>
      <c r="E431" s="188"/>
      <c r="F431" s="188">
        <v>121.75328266</v>
      </c>
      <c r="G431" s="195">
        <v>125.71844815</v>
      </c>
      <c r="H431" s="198"/>
      <c r="I431" s="6"/>
      <c r="J431" s="6"/>
      <c r="K431" s="4"/>
    </row>
    <row r="432" spans="2:11" ht="15.6" x14ac:dyDescent="0.3">
      <c r="B432" s="185">
        <v>42494</v>
      </c>
      <c r="C432" s="186">
        <v>121.75917591</v>
      </c>
      <c r="D432" s="186">
        <v>93.906579464999993</v>
      </c>
      <c r="E432" s="186"/>
      <c r="F432" s="186">
        <v>121.81724097999999</v>
      </c>
      <c r="G432" s="194">
        <v>125.82322184</v>
      </c>
      <c r="H432" s="198"/>
      <c r="I432" s="6"/>
      <c r="J432" s="6"/>
      <c r="K432" s="4"/>
    </row>
    <row r="433" spans="2:11" ht="15.6" x14ac:dyDescent="0.3">
      <c r="B433" s="187">
        <v>42495</v>
      </c>
      <c r="C433" s="188">
        <v>121.82305236000001</v>
      </c>
      <c r="D433" s="188">
        <v>92.332296916000004</v>
      </c>
      <c r="E433" s="188"/>
      <c r="F433" s="188">
        <v>121.88123249</v>
      </c>
      <c r="G433" s="195">
        <v>126.02628322</v>
      </c>
      <c r="H433" s="198"/>
      <c r="I433" s="6"/>
      <c r="J433" s="6"/>
      <c r="K433" s="4"/>
    </row>
    <row r="434" spans="2:11" ht="15.6" x14ac:dyDescent="0.3">
      <c r="B434" s="185">
        <v>42496</v>
      </c>
      <c r="C434" s="186">
        <v>121.88696234</v>
      </c>
      <c r="D434" s="186">
        <v>92.414495551000002</v>
      </c>
      <c r="E434" s="186"/>
      <c r="F434" s="186">
        <v>121.94525806</v>
      </c>
      <c r="G434" s="194">
        <v>126.21487586000001</v>
      </c>
      <c r="H434" s="198"/>
      <c r="I434" s="6"/>
      <c r="J434" s="6"/>
      <c r="K434" s="4"/>
    </row>
    <row r="435" spans="2:11" ht="15.6" x14ac:dyDescent="0.3">
      <c r="B435" s="187">
        <v>42499</v>
      </c>
      <c r="C435" s="188">
        <v>121.95090586000001</v>
      </c>
      <c r="D435" s="188">
        <v>91.115399736000001</v>
      </c>
      <c r="E435" s="188"/>
      <c r="F435" s="188">
        <v>122.00931682</v>
      </c>
      <c r="G435" s="195">
        <v>126.19192544000001</v>
      </c>
      <c r="H435" s="198"/>
      <c r="I435" s="6"/>
      <c r="J435" s="6"/>
      <c r="K435" s="4"/>
    </row>
    <row r="436" spans="2:11" ht="15.6" x14ac:dyDescent="0.3">
      <c r="B436" s="185">
        <v>42500</v>
      </c>
      <c r="C436" s="186">
        <v>122.01488292000001</v>
      </c>
      <c r="D436" s="186">
        <v>94.832207569000005</v>
      </c>
      <c r="E436" s="186"/>
      <c r="F436" s="186">
        <v>122.07340963999999</v>
      </c>
      <c r="G436" s="194">
        <v>126.82056756999999</v>
      </c>
      <c r="H436" s="198"/>
      <c r="I436" s="6"/>
      <c r="J436" s="6"/>
      <c r="K436" s="4"/>
    </row>
    <row r="437" spans="2:11" ht="15.6" x14ac:dyDescent="0.3">
      <c r="B437" s="187">
        <v>42501</v>
      </c>
      <c r="C437" s="188">
        <v>122.07889351999999</v>
      </c>
      <c r="D437" s="188">
        <v>94.285407954999997</v>
      </c>
      <c r="E437" s="188"/>
      <c r="F437" s="188">
        <v>122.13753595</v>
      </c>
      <c r="G437" s="195">
        <v>127.20823022</v>
      </c>
      <c r="H437" s="198"/>
      <c r="I437" s="6"/>
      <c r="J437" s="6"/>
      <c r="K437" s="4"/>
    </row>
    <row r="438" spans="2:11" ht="15.6" x14ac:dyDescent="0.3">
      <c r="B438" s="185">
        <v>42502</v>
      </c>
      <c r="C438" s="186">
        <v>122.14293766</v>
      </c>
      <c r="D438" s="186">
        <v>95.137772060000003</v>
      </c>
      <c r="E438" s="186"/>
      <c r="F438" s="186">
        <v>122.20169574000001</v>
      </c>
      <c r="G438" s="194">
        <v>127.53352758</v>
      </c>
      <c r="H438" s="198"/>
      <c r="I438" s="6"/>
      <c r="J438" s="6"/>
      <c r="K438" s="4"/>
    </row>
    <row r="439" spans="2:11" ht="15.6" x14ac:dyDescent="0.3">
      <c r="B439" s="187">
        <v>42503</v>
      </c>
      <c r="C439" s="188">
        <v>122.20701562000001</v>
      </c>
      <c r="D439" s="188">
        <v>92.569958185999994</v>
      </c>
      <c r="E439" s="188"/>
      <c r="F439" s="188">
        <v>122.26588959</v>
      </c>
      <c r="G439" s="195">
        <v>127.45968707</v>
      </c>
      <c r="H439" s="198"/>
      <c r="I439" s="6"/>
      <c r="J439" s="6"/>
      <c r="K439" s="4"/>
    </row>
    <row r="440" spans="2:11" ht="15.6" x14ac:dyDescent="0.3">
      <c r="B440" s="185">
        <v>42506</v>
      </c>
      <c r="C440" s="186">
        <v>122.27112712</v>
      </c>
      <c r="D440" s="186">
        <v>92.566384331999998</v>
      </c>
      <c r="E440" s="186"/>
      <c r="F440" s="186">
        <v>122.33011691999999</v>
      </c>
      <c r="G440" s="194">
        <v>127.52754050999999</v>
      </c>
      <c r="H440" s="198"/>
      <c r="I440" s="6"/>
      <c r="J440" s="6"/>
      <c r="K440" s="4"/>
    </row>
    <row r="441" spans="2:11" ht="15.6" x14ac:dyDescent="0.3">
      <c r="B441" s="187">
        <v>42507</v>
      </c>
      <c r="C441" s="188">
        <v>122.33527214999999</v>
      </c>
      <c r="D441" s="188">
        <v>90.845573782000002</v>
      </c>
      <c r="E441" s="188"/>
      <c r="F441" s="188">
        <v>122.39437802</v>
      </c>
      <c r="G441" s="195">
        <v>127.35391554</v>
      </c>
      <c r="H441" s="198"/>
      <c r="I441" s="6"/>
      <c r="J441" s="6"/>
      <c r="K441" s="4"/>
    </row>
    <row r="442" spans="2:11" ht="15.6" x14ac:dyDescent="0.3">
      <c r="B442" s="185">
        <v>42508</v>
      </c>
      <c r="C442" s="186">
        <v>122.39945101000001</v>
      </c>
      <c r="D442" s="186">
        <v>90.348808120000001</v>
      </c>
      <c r="E442" s="186"/>
      <c r="F442" s="186">
        <v>122.45867287999999</v>
      </c>
      <c r="G442" s="194">
        <v>127.19076794</v>
      </c>
      <c r="H442" s="198"/>
      <c r="I442" s="6"/>
      <c r="J442" s="6"/>
      <c r="K442" s="4"/>
    </row>
    <row r="443" spans="2:11" ht="15.6" x14ac:dyDescent="0.3">
      <c r="B443" s="187">
        <v>42509</v>
      </c>
      <c r="C443" s="188">
        <v>122.4636634</v>
      </c>
      <c r="D443" s="188">
        <v>89.582216504000002</v>
      </c>
      <c r="E443" s="188"/>
      <c r="F443" s="188">
        <v>122.52300151999999</v>
      </c>
      <c r="G443" s="195">
        <v>127.20872914</v>
      </c>
      <c r="H443" s="198"/>
      <c r="I443" s="6"/>
      <c r="J443" s="6"/>
      <c r="K443" s="4"/>
    </row>
    <row r="444" spans="2:11" ht="15.6" x14ac:dyDescent="0.3">
      <c r="B444" s="185">
        <v>42510</v>
      </c>
      <c r="C444" s="186">
        <v>122.52790962</v>
      </c>
      <c r="D444" s="186">
        <v>88.849576498000005</v>
      </c>
      <c r="E444" s="186"/>
      <c r="F444" s="186">
        <v>122.58736421</v>
      </c>
      <c r="G444" s="194">
        <v>127.49511056</v>
      </c>
      <c r="H444" s="198"/>
      <c r="I444" s="6"/>
      <c r="J444" s="6"/>
      <c r="K444" s="4"/>
    </row>
    <row r="445" spans="2:11" ht="15.6" x14ac:dyDescent="0.3">
      <c r="B445" s="187">
        <v>42513</v>
      </c>
      <c r="C445" s="188">
        <v>122.59218937</v>
      </c>
      <c r="D445" s="188">
        <v>88.149101176000002</v>
      </c>
      <c r="E445" s="188"/>
      <c r="F445" s="188">
        <v>122.65176039000001</v>
      </c>
      <c r="G445" s="195">
        <v>126.96874750000001</v>
      </c>
      <c r="H445" s="198"/>
      <c r="I445" s="6"/>
      <c r="J445" s="6"/>
      <c r="K445" s="4"/>
    </row>
    <row r="446" spans="2:11" ht="15.6" x14ac:dyDescent="0.3">
      <c r="B446" s="185">
        <v>42514</v>
      </c>
      <c r="C446" s="186">
        <v>122.65650294</v>
      </c>
      <c r="D446" s="186">
        <v>88.175905078</v>
      </c>
      <c r="E446" s="186"/>
      <c r="F446" s="186">
        <v>122.71619062000001</v>
      </c>
      <c r="G446" s="194">
        <v>127.03510417</v>
      </c>
      <c r="H446" s="198"/>
      <c r="I446" s="6"/>
      <c r="J446" s="6"/>
      <c r="K446" s="4"/>
    </row>
    <row r="447" spans="2:11" ht="15.6" x14ac:dyDescent="0.3">
      <c r="B447" s="187">
        <v>42515</v>
      </c>
      <c r="C447" s="188">
        <v>122.72085032</v>
      </c>
      <c r="D447" s="188">
        <v>88.420714055999994</v>
      </c>
      <c r="E447" s="188"/>
      <c r="F447" s="188">
        <v>122.78065433</v>
      </c>
      <c r="G447" s="195">
        <v>126.96226151</v>
      </c>
      <c r="H447" s="198"/>
      <c r="I447" s="6"/>
      <c r="J447" s="6"/>
      <c r="K447" s="4"/>
    </row>
    <row r="448" spans="2:11" ht="15.6" x14ac:dyDescent="0.3">
      <c r="B448" s="185">
        <v>42516</v>
      </c>
      <c r="C448" s="186"/>
      <c r="D448" s="186"/>
      <c r="E448" s="186"/>
      <c r="F448" s="186"/>
      <c r="G448" s="194"/>
      <c r="H448" s="198"/>
      <c r="I448" s="6"/>
      <c r="J448" s="6"/>
      <c r="K448" s="4"/>
    </row>
    <row r="449" spans="2:11" ht="15.6" x14ac:dyDescent="0.3">
      <c r="B449" s="187">
        <v>42517</v>
      </c>
      <c r="C449" s="188">
        <v>122.78523125</v>
      </c>
      <c r="D449" s="188">
        <v>87.650548587000003</v>
      </c>
      <c r="E449" s="188"/>
      <c r="F449" s="188">
        <v>122.84515238</v>
      </c>
      <c r="G449" s="195">
        <v>126.85599105</v>
      </c>
      <c r="H449" s="198"/>
      <c r="I449" s="6"/>
      <c r="J449" s="6"/>
      <c r="K449" s="4"/>
    </row>
    <row r="450" spans="2:11" ht="15.6" x14ac:dyDescent="0.3">
      <c r="B450" s="185">
        <v>42520</v>
      </c>
      <c r="C450" s="186">
        <v>122.84964599</v>
      </c>
      <c r="D450" s="186">
        <v>87.495085950999993</v>
      </c>
      <c r="E450" s="186"/>
      <c r="F450" s="186">
        <v>122.90968392000001</v>
      </c>
      <c r="G450" s="194">
        <v>127.24115909</v>
      </c>
      <c r="H450" s="198"/>
      <c r="I450" s="6"/>
      <c r="J450" s="6"/>
      <c r="K450" s="4"/>
    </row>
    <row r="451" spans="2:11" ht="15.6" x14ac:dyDescent="0.3">
      <c r="B451" s="187">
        <v>42521</v>
      </c>
      <c r="C451" s="188">
        <v>122.91409455</v>
      </c>
      <c r="D451" s="188">
        <v>86.614131017000005</v>
      </c>
      <c r="E451" s="188">
        <v>117.13816666</v>
      </c>
      <c r="F451" s="188">
        <v>122.97424951000001</v>
      </c>
      <c r="G451" s="195">
        <v>127.05755567999999</v>
      </c>
      <c r="H451" s="198"/>
      <c r="I451" s="6"/>
      <c r="J451" s="6"/>
      <c r="K451" s="4"/>
    </row>
    <row r="452" spans="2:11" ht="15.6" x14ac:dyDescent="0.3">
      <c r="B452" s="185">
        <v>42522</v>
      </c>
      <c r="C452" s="186">
        <v>122.97857693</v>
      </c>
      <c r="D452" s="186">
        <v>87.58085844</v>
      </c>
      <c r="E452" s="186"/>
      <c r="F452" s="186">
        <v>123.03884915</v>
      </c>
      <c r="G452" s="194">
        <v>127.23866448</v>
      </c>
      <c r="H452" s="198"/>
      <c r="I452" s="6"/>
      <c r="J452" s="6"/>
      <c r="K452" s="4"/>
    </row>
    <row r="453" spans="2:11" ht="15.6" x14ac:dyDescent="0.3">
      <c r="B453" s="187">
        <v>42523</v>
      </c>
      <c r="C453" s="188">
        <v>123.04309313</v>
      </c>
      <c r="D453" s="188">
        <v>89.144419427000003</v>
      </c>
      <c r="E453" s="188"/>
      <c r="F453" s="188">
        <v>123.10348257</v>
      </c>
      <c r="G453" s="195">
        <v>127.5295362</v>
      </c>
      <c r="H453" s="198"/>
      <c r="I453" s="6"/>
      <c r="J453" s="6"/>
      <c r="K453" s="4"/>
    </row>
    <row r="454" spans="2:11" ht="15.6" x14ac:dyDescent="0.3">
      <c r="B454" s="185">
        <v>42524</v>
      </c>
      <c r="C454" s="186">
        <v>123.10764313999999</v>
      </c>
      <c r="D454" s="186">
        <v>90.452449877000006</v>
      </c>
      <c r="E454" s="186"/>
      <c r="F454" s="186">
        <v>123.16815003000001</v>
      </c>
      <c r="G454" s="194">
        <v>127.65676139</v>
      </c>
      <c r="H454" s="198"/>
      <c r="I454" s="6"/>
      <c r="J454" s="6"/>
      <c r="K454" s="4"/>
    </row>
    <row r="455" spans="2:11" ht="15.6" x14ac:dyDescent="0.3">
      <c r="B455" s="187">
        <v>42527</v>
      </c>
      <c r="C455" s="188">
        <v>123.17222697</v>
      </c>
      <c r="D455" s="188">
        <v>90.116507630000001</v>
      </c>
      <c r="E455" s="188"/>
      <c r="F455" s="188">
        <v>123.23285126</v>
      </c>
      <c r="G455" s="195">
        <v>127.8558314</v>
      </c>
      <c r="H455" s="198"/>
      <c r="I455" s="6"/>
      <c r="J455" s="6"/>
      <c r="K455" s="4"/>
    </row>
    <row r="456" spans="2:11" ht="15.6" x14ac:dyDescent="0.3">
      <c r="B456" s="185">
        <v>42528</v>
      </c>
      <c r="C456" s="186">
        <v>123.23684489</v>
      </c>
      <c r="D456" s="186">
        <v>90.216575532999997</v>
      </c>
      <c r="E456" s="186"/>
      <c r="F456" s="186">
        <v>123.29758683999999</v>
      </c>
      <c r="G456" s="194">
        <v>127.89325057000001</v>
      </c>
      <c r="H456" s="198"/>
      <c r="I456" s="6"/>
      <c r="J456" s="6"/>
      <c r="K456" s="4"/>
    </row>
    <row r="457" spans="2:11" ht="15.6" x14ac:dyDescent="0.3">
      <c r="B457" s="187">
        <v>42529</v>
      </c>
      <c r="C457" s="188">
        <v>123.30149663</v>
      </c>
      <c r="D457" s="188">
        <v>92.257245987999994</v>
      </c>
      <c r="E457" s="188"/>
      <c r="F457" s="188">
        <v>123.36235618000001</v>
      </c>
      <c r="G457" s="195">
        <v>128.22852638000001</v>
      </c>
      <c r="H457" s="198"/>
      <c r="I457" s="6"/>
      <c r="J457" s="6"/>
      <c r="K457" s="4"/>
    </row>
    <row r="458" spans="2:11" ht="15.6" x14ac:dyDescent="0.3">
      <c r="B458" s="185">
        <v>42530</v>
      </c>
      <c r="C458" s="186">
        <v>123.36618219</v>
      </c>
      <c r="D458" s="186">
        <v>91.344126371000002</v>
      </c>
      <c r="E458" s="186"/>
      <c r="F458" s="186">
        <v>123.42715957</v>
      </c>
      <c r="G458" s="194">
        <v>128.20607487999999</v>
      </c>
      <c r="H458" s="198"/>
      <c r="I458" s="6"/>
      <c r="J458" s="6"/>
      <c r="K458" s="4"/>
    </row>
    <row r="459" spans="2:11" ht="15.6" x14ac:dyDescent="0.3">
      <c r="B459" s="187">
        <v>42531</v>
      </c>
      <c r="C459" s="188">
        <v>123.43090184</v>
      </c>
      <c r="D459" s="188">
        <v>88.313498444999993</v>
      </c>
      <c r="E459" s="188"/>
      <c r="F459" s="188">
        <v>123.49199701000001</v>
      </c>
      <c r="G459" s="195">
        <v>127.83437773999999</v>
      </c>
      <c r="H459" s="198"/>
      <c r="I459" s="6"/>
      <c r="J459" s="6"/>
      <c r="K459" s="4"/>
    </row>
    <row r="460" spans="2:11" ht="15.6" x14ac:dyDescent="0.3">
      <c r="B460" s="185">
        <v>42534</v>
      </c>
      <c r="C460" s="186">
        <v>123.49565531</v>
      </c>
      <c r="D460" s="186">
        <v>88.738787033999998</v>
      </c>
      <c r="E460" s="186"/>
      <c r="F460" s="186">
        <v>123.55686851</v>
      </c>
      <c r="G460" s="194">
        <v>127.762034</v>
      </c>
      <c r="H460" s="198"/>
      <c r="I460" s="6"/>
      <c r="J460" s="6"/>
      <c r="K460" s="4"/>
    </row>
    <row r="461" spans="2:11" ht="15.6" x14ac:dyDescent="0.3">
      <c r="B461" s="187">
        <v>42535</v>
      </c>
      <c r="C461" s="188">
        <v>123.56044288</v>
      </c>
      <c r="D461" s="188">
        <v>86.930417069000001</v>
      </c>
      <c r="E461" s="188"/>
      <c r="F461" s="188">
        <v>123.62177406000001</v>
      </c>
      <c r="G461" s="195">
        <v>127.67671828</v>
      </c>
      <c r="H461" s="198"/>
      <c r="I461" s="6"/>
      <c r="J461" s="6"/>
      <c r="K461" s="4"/>
    </row>
    <row r="462" spans="2:11" ht="15.6" x14ac:dyDescent="0.3">
      <c r="B462" s="185">
        <v>42536</v>
      </c>
      <c r="C462" s="186">
        <v>123.62526425999999</v>
      </c>
      <c r="D462" s="186">
        <v>87.405739608999994</v>
      </c>
      <c r="E462" s="186"/>
      <c r="F462" s="186">
        <v>123.68671367</v>
      </c>
      <c r="G462" s="194">
        <v>127.64329049</v>
      </c>
      <c r="H462" s="198"/>
      <c r="I462" s="6"/>
      <c r="J462" s="6"/>
      <c r="K462" s="4"/>
    </row>
    <row r="463" spans="2:11" ht="15.6" x14ac:dyDescent="0.3">
      <c r="B463" s="187">
        <v>42537</v>
      </c>
      <c r="C463" s="188">
        <v>123.69011973000001</v>
      </c>
      <c r="D463" s="188">
        <v>88.293842249999997</v>
      </c>
      <c r="E463" s="188"/>
      <c r="F463" s="188">
        <v>123.75168733</v>
      </c>
      <c r="G463" s="195">
        <v>127.60836593000001</v>
      </c>
      <c r="H463" s="198"/>
      <c r="I463" s="6"/>
      <c r="J463" s="6"/>
      <c r="K463" s="4"/>
    </row>
    <row r="464" spans="2:11" ht="15.6" x14ac:dyDescent="0.3">
      <c r="B464" s="185">
        <v>42538</v>
      </c>
      <c r="C464" s="186">
        <v>123.7550093</v>
      </c>
      <c r="D464" s="186">
        <v>88.511847325000005</v>
      </c>
      <c r="E464" s="186"/>
      <c r="F464" s="186">
        <v>123.81669531999999</v>
      </c>
      <c r="G464" s="194">
        <v>127.72860621</v>
      </c>
      <c r="H464" s="198"/>
      <c r="I464" s="6"/>
      <c r="J464" s="6"/>
      <c r="K464" s="4"/>
    </row>
    <row r="465" spans="2:11" ht="15.6" x14ac:dyDescent="0.3">
      <c r="B465" s="187">
        <v>42541</v>
      </c>
      <c r="C465" s="188">
        <v>123.81993297</v>
      </c>
      <c r="D465" s="188">
        <v>89.934241091999994</v>
      </c>
      <c r="E465" s="188"/>
      <c r="F465" s="188">
        <v>123.88173737</v>
      </c>
      <c r="G465" s="195">
        <v>127.86131955</v>
      </c>
      <c r="H465" s="198"/>
      <c r="I465" s="6"/>
      <c r="J465" s="6"/>
      <c r="K465" s="4"/>
    </row>
    <row r="466" spans="2:11" ht="15.6" x14ac:dyDescent="0.3">
      <c r="B466" s="185">
        <v>42542</v>
      </c>
      <c r="C466" s="186">
        <v>123.88489073</v>
      </c>
      <c r="D466" s="186">
        <v>90.841999928000007</v>
      </c>
      <c r="E466" s="186"/>
      <c r="F466" s="186">
        <v>123.94681375</v>
      </c>
      <c r="G466" s="194">
        <v>128.08084536999999</v>
      </c>
      <c r="H466" s="198"/>
      <c r="I466" s="6"/>
      <c r="J466" s="6"/>
      <c r="K466" s="4"/>
    </row>
    <row r="467" spans="2:11" ht="15.6" x14ac:dyDescent="0.3">
      <c r="B467" s="187">
        <v>42543</v>
      </c>
      <c r="C467" s="188">
        <v>123.9498823</v>
      </c>
      <c r="D467" s="188">
        <v>89.625102748000003</v>
      </c>
      <c r="E467" s="188"/>
      <c r="F467" s="188">
        <v>124.01192390999999</v>
      </c>
      <c r="G467" s="195">
        <v>128.08882813</v>
      </c>
      <c r="H467" s="198"/>
      <c r="I467" s="6"/>
      <c r="J467" s="6"/>
      <c r="K467" s="4"/>
    </row>
    <row r="468" spans="2:11" ht="15.6" x14ac:dyDescent="0.3">
      <c r="B468" s="185">
        <v>42544</v>
      </c>
      <c r="C468" s="186">
        <v>124.01490797</v>
      </c>
      <c r="D468" s="186">
        <v>92.132161108999995</v>
      </c>
      <c r="E468" s="186"/>
      <c r="F468" s="186">
        <v>124.07706868</v>
      </c>
      <c r="G468" s="194">
        <v>128.40165243000001</v>
      </c>
      <c r="H468" s="198"/>
      <c r="I468" s="6"/>
      <c r="J468" s="6"/>
      <c r="K468" s="4"/>
    </row>
    <row r="469" spans="2:11" ht="15.6" x14ac:dyDescent="0.3">
      <c r="B469" s="187">
        <v>42545</v>
      </c>
      <c r="C469" s="188">
        <v>124.07996801</v>
      </c>
      <c r="D469" s="188">
        <v>89.533969479000007</v>
      </c>
      <c r="E469" s="188"/>
      <c r="F469" s="188">
        <v>124.14224751</v>
      </c>
      <c r="G469" s="195">
        <v>128.21106409999999</v>
      </c>
      <c r="H469" s="198"/>
      <c r="I469" s="6"/>
      <c r="J469" s="6"/>
      <c r="K469" s="4"/>
    </row>
    <row r="470" spans="2:11" ht="15.6" x14ac:dyDescent="0.3">
      <c r="B470" s="185">
        <v>42548</v>
      </c>
      <c r="C470" s="186">
        <v>124.14506215</v>
      </c>
      <c r="D470" s="186">
        <v>87.997212394000002</v>
      </c>
      <c r="E470" s="186"/>
      <c r="F470" s="186">
        <v>124.20746067</v>
      </c>
      <c r="G470" s="194">
        <v>128.58525585000001</v>
      </c>
      <c r="H470" s="198"/>
      <c r="I470" s="6"/>
      <c r="J470" s="6"/>
      <c r="K470" s="4"/>
    </row>
    <row r="471" spans="2:11" ht="15.6" x14ac:dyDescent="0.3">
      <c r="B471" s="187">
        <v>42549</v>
      </c>
      <c r="C471" s="188">
        <v>124.21019038</v>
      </c>
      <c r="D471" s="188">
        <v>89.357063722000007</v>
      </c>
      <c r="E471" s="188"/>
      <c r="F471" s="188">
        <v>124.27270789000001</v>
      </c>
      <c r="G471" s="195">
        <v>128.67705756000001</v>
      </c>
      <c r="H471" s="198"/>
      <c r="I471" s="6"/>
      <c r="J471" s="6"/>
      <c r="K471" s="4"/>
    </row>
    <row r="472" spans="2:11" ht="15.6" x14ac:dyDescent="0.3">
      <c r="B472" s="185">
        <v>42550</v>
      </c>
      <c r="C472" s="186">
        <v>124.2753527</v>
      </c>
      <c r="D472" s="186">
        <v>91.135055930999997</v>
      </c>
      <c r="E472" s="186"/>
      <c r="F472" s="186">
        <v>124.33798944</v>
      </c>
      <c r="G472" s="194">
        <v>128.43508023000001</v>
      </c>
      <c r="H472" s="198"/>
      <c r="I472" s="6"/>
      <c r="J472" s="6"/>
      <c r="K472" s="4"/>
    </row>
    <row r="473" spans="2:11" ht="15.6" x14ac:dyDescent="0.3">
      <c r="B473" s="187">
        <v>42551</v>
      </c>
      <c r="C473" s="188">
        <v>124.34054912000001</v>
      </c>
      <c r="D473" s="188">
        <v>92.073192523000003</v>
      </c>
      <c r="E473" s="188">
        <v>117.54815025000001</v>
      </c>
      <c r="F473" s="188">
        <v>124.40330532999999</v>
      </c>
      <c r="G473" s="195">
        <v>128.68903169000001</v>
      </c>
      <c r="H473" s="198"/>
      <c r="I473" s="6"/>
      <c r="J473" s="6"/>
      <c r="K473" s="4"/>
    </row>
    <row r="474" spans="2:11" ht="15.6" x14ac:dyDescent="0.3">
      <c r="B474" s="185">
        <v>42552</v>
      </c>
      <c r="C474" s="186">
        <v>124.40577991000001</v>
      </c>
      <c r="D474" s="186">
        <v>93.336549801999993</v>
      </c>
      <c r="E474" s="186"/>
      <c r="F474" s="186">
        <v>124.46865556</v>
      </c>
      <c r="G474" s="194">
        <v>128.92851440999999</v>
      </c>
      <c r="H474" s="198"/>
      <c r="I474" s="6"/>
      <c r="J474" s="6"/>
      <c r="K474" s="4"/>
    </row>
    <row r="475" spans="2:11" ht="15.6" x14ac:dyDescent="0.3">
      <c r="B475" s="187">
        <v>42555</v>
      </c>
      <c r="C475" s="188">
        <v>124.4710448</v>
      </c>
      <c r="D475" s="188">
        <v>93.935170294000002</v>
      </c>
      <c r="E475" s="188"/>
      <c r="F475" s="188">
        <v>124.53404012999999</v>
      </c>
      <c r="G475" s="195">
        <v>128.91753811999999</v>
      </c>
      <c r="H475" s="198"/>
      <c r="I475" s="6"/>
      <c r="J475" s="6"/>
      <c r="K475" s="4"/>
    </row>
    <row r="476" spans="2:11" ht="15.6" x14ac:dyDescent="0.3">
      <c r="B476" s="185">
        <v>42556</v>
      </c>
      <c r="C476" s="186">
        <v>124.53634405</v>
      </c>
      <c r="D476" s="186">
        <v>92.637861405999999</v>
      </c>
      <c r="E476" s="186"/>
      <c r="F476" s="186">
        <v>124.59945903000001</v>
      </c>
      <c r="G476" s="194">
        <v>128.75738405000001</v>
      </c>
      <c r="H476" s="198"/>
      <c r="I476" s="6"/>
      <c r="J476" s="6"/>
      <c r="K476" s="4"/>
    </row>
    <row r="477" spans="2:11" ht="15.6" x14ac:dyDescent="0.3">
      <c r="B477" s="187">
        <v>42557</v>
      </c>
      <c r="C477" s="188">
        <v>124.6016774</v>
      </c>
      <c r="D477" s="188">
        <v>92.743290090000002</v>
      </c>
      <c r="E477" s="188"/>
      <c r="F477" s="188">
        <v>124.66491225999999</v>
      </c>
      <c r="G477" s="195">
        <v>128.66558233999999</v>
      </c>
      <c r="H477" s="198"/>
      <c r="I477" s="6"/>
      <c r="J477" s="6"/>
      <c r="K477" s="4"/>
    </row>
    <row r="478" spans="2:11" ht="15.6" x14ac:dyDescent="0.3">
      <c r="B478" s="185">
        <v>42558</v>
      </c>
      <c r="C478" s="186">
        <v>124.66704512</v>
      </c>
      <c r="D478" s="186">
        <v>92.945212823000006</v>
      </c>
      <c r="E478" s="186"/>
      <c r="F478" s="186">
        <v>124.73039984</v>
      </c>
      <c r="G478" s="194">
        <v>128.76337111999999</v>
      </c>
      <c r="H478" s="198"/>
      <c r="I478" s="6"/>
      <c r="J478" s="6"/>
      <c r="K478" s="4"/>
    </row>
    <row r="479" spans="2:11" ht="15.6" x14ac:dyDescent="0.3">
      <c r="B479" s="187">
        <v>42559</v>
      </c>
      <c r="C479" s="188">
        <v>124.73244722</v>
      </c>
      <c r="D479" s="188">
        <v>94.957292448000004</v>
      </c>
      <c r="E479" s="188"/>
      <c r="F479" s="188">
        <v>124.79592203</v>
      </c>
      <c r="G479" s="195">
        <v>129.31567813999999</v>
      </c>
      <c r="H479" s="198"/>
      <c r="I479" s="6"/>
      <c r="J479" s="6"/>
      <c r="K479" s="4"/>
    </row>
    <row r="480" spans="2:11" ht="15.6" x14ac:dyDescent="0.3">
      <c r="B480" s="185">
        <v>42562</v>
      </c>
      <c r="C480" s="186">
        <v>124.79788368</v>
      </c>
      <c r="D480" s="186">
        <v>96.422572459999998</v>
      </c>
      <c r="E480" s="186"/>
      <c r="F480" s="186">
        <v>124.86147855999999</v>
      </c>
      <c r="G480" s="194">
        <v>129.60455415999999</v>
      </c>
      <c r="H480" s="198"/>
      <c r="I480" s="6"/>
      <c r="J480" s="6"/>
      <c r="K480" s="4"/>
    </row>
    <row r="481" spans="2:11" ht="15.6" x14ac:dyDescent="0.3">
      <c r="B481" s="187">
        <v>42563</v>
      </c>
      <c r="C481" s="188">
        <v>124.86335424000001</v>
      </c>
      <c r="D481" s="188">
        <v>96.951502805000004</v>
      </c>
      <c r="E481" s="188"/>
      <c r="F481" s="188">
        <v>124.92706943</v>
      </c>
      <c r="G481" s="195">
        <v>129.58759079999999</v>
      </c>
      <c r="H481" s="198"/>
      <c r="I481" s="6"/>
      <c r="J481" s="6"/>
      <c r="K481" s="4"/>
    </row>
    <row r="482" spans="2:11" ht="15.6" x14ac:dyDescent="0.3">
      <c r="B482" s="185">
        <v>42564</v>
      </c>
      <c r="C482" s="186">
        <v>124.92885917</v>
      </c>
      <c r="D482" s="186">
        <v>97.562631785999997</v>
      </c>
      <c r="E482" s="186"/>
      <c r="F482" s="186">
        <v>124.99269464</v>
      </c>
      <c r="G482" s="194">
        <v>129.80412308999999</v>
      </c>
      <c r="H482" s="198"/>
      <c r="I482" s="6"/>
      <c r="J482" s="6"/>
      <c r="K482" s="4"/>
    </row>
    <row r="483" spans="2:11" ht="15.6" x14ac:dyDescent="0.3">
      <c r="B483" s="187">
        <v>42565</v>
      </c>
      <c r="C483" s="188">
        <v>124.99439848</v>
      </c>
      <c r="D483" s="188">
        <v>99.138701261999998</v>
      </c>
      <c r="E483" s="188"/>
      <c r="F483" s="188">
        <v>125.05835446</v>
      </c>
      <c r="G483" s="195">
        <v>130.04659935000001</v>
      </c>
      <c r="H483" s="198"/>
      <c r="I483" s="6"/>
      <c r="J483" s="6"/>
      <c r="K483" s="4"/>
    </row>
    <row r="484" spans="2:11" ht="15.6" x14ac:dyDescent="0.3">
      <c r="B484" s="185">
        <v>42566</v>
      </c>
      <c r="C484" s="186">
        <v>125.05997214999999</v>
      </c>
      <c r="D484" s="186">
        <v>99.313820092</v>
      </c>
      <c r="E484" s="186"/>
      <c r="F484" s="186">
        <v>125.12404891</v>
      </c>
      <c r="G484" s="194">
        <v>130.34844734999999</v>
      </c>
      <c r="H484" s="198"/>
      <c r="I484" s="6"/>
      <c r="J484" s="6"/>
      <c r="K484" s="4"/>
    </row>
    <row r="485" spans="2:11" ht="15.6" x14ac:dyDescent="0.3">
      <c r="B485" s="187">
        <v>42569</v>
      </c>
      <c r="C485" s="188">
        <v>125.12558018999999</v>
      </c>
      <c r="D485" s="188">
        <v>100.93277581</v>
      </c>
      <c r="E485" s="188"/>
      <c r="F485" s="188">
        <v>125.18977769</v>
      </c>
      <c r="G485" s="195">
        <v>130.50860141999999</v>
      </c>
      <c r="H485" s="198"/>
      <c r="I485" s="6"/>
      <c r="J485" s="6"/>
      <c r="K485" s="4"/>
    </row>
    <row r="486" spans="2:11" ht="15.6" x14ac:dyDescent="0.3">
      <c r="B486" s="185">
        <v>42570</v>
      </c>
      <c r="C486" s="186">
        <v>125.19122289000001</v>
      </c>
      <c r="D486" s="186">
        <v>101.31517814999999</v>
      </c>
      <c r="E486" s="186"/>
      <c r="F486" s="186">
        <v>125.2555411</v>
      </c>
      <c r="G486" s="194">
        <v>130.47816716</v>
      </c>
      <c r="H486" s="198"/>
      <c r="I486" s="6"/>
      <c r="J486" s="6"/>
      <c r="K486" s="4"/>
    </row>
    <row r="487" spans="2:11" ht="15.6" x14ac:dyDescent="0.3">
      <c r="B487" s="187">
        <v>42571</v>
      </c>
      <c r="C487" s="188">
        <v>125.25689995</v>
      </c>
      <c r="D487" s="188">
        <v>101.10074693</v>
      </c>
      <c r="E487" s="188"/>
      <c r="F487" s="188">
        <v>125.32133884</v>
      </c>
      <c r="G487" s="195">
        <v>130.66077272999999</v>
      </c>
      <c r="H487" s="198"/>
      <c r="I487" s="6"/>
      <c r="J487" s="6"/>
      <c r="K487" s="4"/>
    </row>
    <row r="488" spans="2:11" ht="15.6" x14ac:dyDescent="0.3">
      <c r="B488" s="185">
        <v>42572</v>
      </c>
      <c r="C488" s="186">
        <v>125.32261139000001</v>
      </c>
      <c r="D488" s="186">
        <v>101.21332332</v>
      </c>
      <c r="E488" s="186"/>
      <c r="F488" s="186">
        <v>125.38717148000001</v>
      </c>
      <c r="G488" s="194">
        <v>130.40632234</v>
      </c>
      <c r="H488" s="198"/>
      <c r="I488" s="6"/>
      <c r="J488" s="6"/>
      <c r="K488" s="4"/>
    </row>
    <row r="489" spans="2:11" ht="15.6" x14ac:dyDescent="0.3">
      <c r="B489" s="187">
        <v>42573</v>
      </c>
      <c r="C489" s="188">
        <v>125.3883572</v>
      </c>
      <c r="D489" s="188">
        <v>101.85840391000001</v>
      </c>
      <c r="E489" s="188"/>
      <c r="F489" s="188">
        <v>125.45303846</v>
      </c>
      <c r="G489" s="195">
        <v>130.50860141999999</v>
      </c>
      <c r="H489" s="198"/>
      <c r="I489" s="6"/>
      <c r="J489" s="6"/>
      <c r="K489" s="4"/>
    </row>
    <row r="490" spans="2:11" ht="15.6" x14ac:dyDescent="0.3">
      <c r="B490" s="185">
        <v>42576</v>
      </c>
      <c r="C490" s="186">
        <v>125.45413766</v>
      </c>
      <c r="D490" s="186">
        <v>101.62610342000001</v>
      </c>
      <c r="E490" s="186"/>
      <c r="F490" s="186">
        <v>125.51894006000001</v>
      </c>
      <c r="G490" s="194">
        <v>130.52157339999999</v>
      </c>
      <c r="H490" s="198"/>
      <c r="I490" s="6"/>
      <c r="J490" s="6"/>
      <c r="K490" s="4"/>
    </row>
    <row r="491" spans="2:11" ht="15.6" x14ac:dyDescent="0.3">
      <c r="B491" s="187">
        <v>42577</v>
      </c>
      <c r="C491" s="188">
        <v>125.51995248999999</v>
      </c>
      <c r="D491" s="188">
        <v>101.46528001</v>
      </c>
      <c r="E491" s="188"/>
      <c r="F491" s="188">
        <v>125.58487629</v>
      </c>
      <c r="G491" s="195">
        <v>130.60090205</v>
      </c>
      <c r="H491" s="198"/>
      <c r="I491" s="6"/>
      <c r="J491" s="6"/>
      <c r="K491" s="4"/>
    </row>
    <row r="492" spans="2:11" ht="15.6" x14ac:dyDescent="0.3">
      <c r="B492" s="185">
        <v>42578</v>
      </c>
      <c r="C492" s="186">
        <v>125.58580197000001</v>
      </c>
      <c r="D492" s="186">
        <v>101.59036489</v>
      </c>
      <c r="E492" s="186"/>
      <c r="F492" s="186">
        <v>125.65084713</v>
      </c>
      <c r="G492" s="194">
        <v>130.6757404</v>
      </c>
      <c r="H492" s="198"/>
      <c r="I492" s="6"/>
      <c r="J492" s="6"/>
      <c r="K492" s="4"/>
    </row>
    <row r="493" spans="2:11" ht="15.6" x14ac:dyDescent="0.3">
      <c r="B493" s="187">
        <v>42579</v>
      </c>
      <c r="C493" s="188">
        <v>125.65168609</v>
      </c>
      <c r="D493" s="188">
        <v>101.25978342000001</v>
      </c>
      <c r="E493" s="188"/>
      <c r="F493" s="188">
        <v>125.71685288</v>
      </c>
      <c r="G493" s="195">
        <v>130.62634709</v>
      </c>
      <c r="H493" s="198"/>
      <c r="I493" s="6"/>
      <c r="J493" s="6"/>
      <c r="K493" s="4"/>
    </row>
    <row r="494" spans="2:11" ht="15.6" x14ac:dyDescent="0.3">
      <c r="B494" s="185">
        <v>42580</v>
      </c>
      <c r="C494" s="186">
        <v>125.71760458999999</v>
      </c>
      <c r="D494" s="186">
        <v>102.40520352999999</v>
      </c>
      <c r="E494" s="186">
        <v>118.15940062</v>
      </c>
      <c r="F494" s="186">
        <v>125.78289296</v>
      </c>
      <c r="G494" s="194">
        <v>130.75556796999999</v>
      </c>
      <c r="H494" s="198"/>
      <c r="I494" s="6"/>
      <c r="J494" s="6"/>
      <c r="K494" s="4"/>
    </row>
    <row r="495" spans="2:11" ht="15.6" x14ac:dyDescent="0.3">
      <c r="B495" s="187">
        <v>42583</v>
      </c>
      <c r="C495" s="188">
        <v>125.78355774000001</v>
      </c>
      <c r="D495" s="188">
        <v>101.41703298</v>
      </c>
      <c r="E495" s="188"/>
      <c r="F495" s="188">
        <v>125.84896795</v>
      </c>
      <c r="G495" s="195">
        <v>130.92121019000001</v>
      </c>
      <c r="H495" s="198"/>
      <c r="I495" s="6"/>
      <c r="J495" s="6"/>
      <c r="K495" s="4"/>
    </row>
    <row r="496" spans="2:11" ht="15.6" x14ac:dyDescent="0.3">
      <c r="B496" s="185">
        <v>42584</v>
      </c>
      <c r="C496" s="186">
        <v>125.84954553</v>
      </c>
      <c r="D496" s="186">
        <v>100.35738535999999</v>
      </c>
      <c r="E496" s="186"/>
      <c r="F496" s="186">
        <v>125.91507756</v>
      </c>
      <c r="G496" s="194">
        <v>130.64829967</v>
      </c>
      <c r="H496" s="198"/>
      <c r="I496" s="6"/>
      <c r="J496" s="6"/>
      <c r="K496" s="4"/>
    </row>
    <row r="497" spans="2:11" ht="15.6" x14ac:dyDescent="0.3">
      <c r="B497" s="187">
        <v>42585</v>
      </c>
      <c r="C497" s="188">
        <v>125.91556798000001</v>
      </c>
      <c r="D497" s="188">
        <v>101.99063649999999</v>
      </c>
      <c r="E497" s="188"/>
      <c r="F497" s="188">
        <v>125.98122207</v>
      </c>
      <c r="G497" s="195">
        <v>130.86682765</v>
      </c>
      <c r="H497" s="198"/>
      <c r="I497" s="6"/>
      <c r="J497" s="6"/>
      <c r="K497" s="4"/>
    </row>
    <row r="498" spans="2:11" ht="15.6" x14ac:dyDescent="0.3">
      <c r="B498" s="185">
        <v>42586</v>
      </c>
      <c r="C498" s="186">
        <v>125.98162507000001</v>
      </c>
      <c r="D498" s="186">
        <v>102.91447768</v>
      </c>
      <c r="E498" s="186"/>
      <c r="F498" s="186">
        <v>126.0474012</v>
      </c>
      <c r="G498" s="194">
        <v>131.24600862</v>
      </c>
      <c r="H498" s="198"/>
      <c r="I498" s="6"/>
      <c r="J498" s="6"/>
      <c r="K498" s="4"/>
    </row>
    <row r="499" spans="2:11" ht="15.6" x14ac:dyDescent="0.3">
      <c r="B499" s="187">
        <v>42587</v>
      </c>
      <c r="C499" s="188">
        <v>126.04771681</v>
      </c>
      <c r="D499" s="188">
        <v>103.0359887</v>
      </c>
      <c r="E499" s="188"/>
      <c r="F499" s="188">
        <v>126.11361496000001</v>
      </c>
      <c r="G499" s="195">
        <v>131.78684042</v>
      </c>
      <c r="H499" s="198"/>
      <c r="I499" s="6"/>
      <c r="J499" s="6"/>
      <c r="K499" s="4"/>
    </row>
    <row r="500" spans="2:11" ht="15.6" x14ac:dyDescent="0.3">
      <c r="B500" s="185">
        <v>42590</v>
      </c>
      <c r="C500" s="186">
        <v>126.11384320000001</v>
      </c>
      <c r="D500" s="186">
        <v>102.9895286</v>
      </c>
      <c r="E500" s="186"/>
      <c r="F500" s="186">
        <v>126.17986361</v>
      </c>
      <c r="G500" s="194">
        <v>131.609723</v>
      </c>
      <c r="H500" s="198"/>
      <c r="I500" s="6"/>
      <c r="J500" s="6"/>
      <c r="K500" s="4"/>
    </row>
    <row r="501" spans="2:11" ht="15.6" x14ac:dyDescent="0.3">
      <c r="B501" s="187">
        <v>42591</v>
      </c>
      <c r="C501" s="188">
        <v>126.18000424</v>
      </c>
      <c r="D501" s="188">
        <v>103.08602265</v>
      </c>
      <c r="E501" s="188"/>
      <c r="F501" s="188">
        <v>126.24614717999999</v>
      </c>
      <c r="G501" s="195">
        <v>131.89760118000001</v>
      </c>
      <c r="H501" s="198"/>
      <c r="I501" s="6"/>
      <c r="J501" s="6"/>
      <c r="K501" s="4"/>
    </row>
    <row r="502" spans="2:11" ht="15.6" x14ac:dyDescent="0.3">
      <c r="B502" s="185">
        <v>42592</v>
      </c>
      <c r="C502" s="186">
        <v>126.24619993</v>
      </c>
      <c r="D502" s="186">
        <v>101.71008897999999</v>
      </c>
      <c r="E502" s="186"/>
      <c r="F502" s="186">
        <v>126.31246536</v>
      </c>
      <c r="G502" s="194">
        <v>132.04178973</v>
      </c>
      <c r="H502" s="198"/>
      <c r="I502" s="6"/>
      <c r="J502" s="6"/>
      <c r="K502" s="4"/>
    </row>
    <row r="503" spans="2:11" ht="15.6" x14ac:dyDescent="0.3">
      <c r="B503" s="187">
        <v>42593</v>
      </c>
      <c r="C503" s="188">
        <v>126.31243026</v>
      </c>
      <c r="D503" s="188">
        <v>104.17604803</v>
      </c>
      <c r="E503" s="188"/>
      <c r="F503" s="188">
        <v>126.37881845</v>
      </c>
      <c r="G503" s="195">
        <v>132.23337591000001</v>
      </c>
      <c r="H503" s="198"/>
      <c r="I503" s="6"/>
      <c r="J503" s="6"/>
      <c r="K503" s="4"/>
    </row>
    <row r="504" spans="2:11" ht="15.6" x14ac:dyDescent="0.3">
      <c r="B504" s="185">
        <v>42594</v>
      </c>
      <c r="C504" s="186">
        <v>126.37869553</v>
      </c>
      <c r="D504" s="186">
        <v>104.1742611</v>
      </c>
      <c r="E504" s="186"/>
      <c r="F504" s="186">
        <v>126.44520644000001</v>
      </c>
      <c r="G504" s="194">
        <v>132.22040393</v>
      </c>
      <c r="H504" s="198"/>
      <c r="I504" s="6"/>
      <c r="J504" s="6"/>
      <c r="K504" s="4"/>
    </row>
    <row r="505" spans="2:11" ht="15.6" x14ac:dyDescent="0.3">
      <c r="B505" s="187">
        <v>42597</v>
      </c>
      <c r="C505" s="188">
        <v>126.44499544</v>
      </c>
      <c r="D505" s="188">
        <v>105.68778813999999</v>
      </c>
      <c r="E505" s="188"/>
      <c r="F505" s="188">
        <v>126.51162934</v>
      </c>
      <c r="G505" s="195">
        <v>132.32218408</v>
      </c>
      <c r="H505" s="198"/>
      <c r="I505" s="6"/>
      <c r="J505" s="6"/>
      <c r="K505" s="4"/>
    </row>
    <row r="506" spans="2:11" ht="15.6" x14ac:dyDescent="0.3">
      <c r="B506" s="185">
        <v>42598</v>
      </c>
      <c r="C506" s="186">
        <v>126.51133028</v>
      </c>
      <c r="D506" s="186">
        <v>105.16957935000001</v>
      </c>
      <c r="E506" s="186"/>
      <c r="F506" s="186">
        <v>126.57808685000001</v>
      </c>
      <c r="G506" s="194">
        <v>132.21591362999999</v>
      </c>
      <c r="H506" s="198"/>
      <c r="I506" s="6"/>
      <c r="J506" s="6"/>
      <c r="K506" s="4"/>
    </row>
    <row r="507" spans="2:11" ht="15.6" x14ac:dyDescent="0.3">
      <c r="B507" s="187">
        <v>42599</v>
      </c>
      <c r="C507" s="188">
        <v>126.57769976</v>
      </c>
      <c r="D507" s="188">
        <v>106.00586112000001</v>
      </c>
      <c r="E507" s="188"/>
      <c r="F507" s="188">
        <v>126.64457956</v>
      </c>
      <c r="G507" s="195">
        <v>132.23337591000001</v>
      </c>
      <c r="H507" s="198"/>
      <c r="I507" s="6"/>
      <c r="J507" s="6"/>
      <c r="K507" s="4"/>
    </row>
    <row r="508" spans="2:11" ht="15.6" x14ac:dyDescent="0.3">
      <c r="B508" s="185">
        <v>42600</v>
      </c>
      <c r="C508" s="186">
        <v>126.64410417000001</v>
      </c>
      <c r="D508" s="186">
        <v>105.72531360000001</v>
      </c>
      <c r="E508" s="186"/>
      <c r="F508" s="186">
        <v>126.71110717000001</v>
      </c>
      <c r="G508" s="194">
        <v>132.10465395</v>
      </c>
      <c r="H508" s="198"/>
      <c r="I508" s="6"/>
      <c r="J508" s="6"/>
      <c r="K508" s="4"/>
    </row>
    <row r="509" spans="2:11" ht="15.6" x14ac:dyDescent="0.3">
      <c r="B509" s="187">
        <v>42601</v>
      </c>
      <c r="C509" s="188">
        <v>126.71054350999999</v>
      </c>
      <c r="D509" s="188">
        <v>105.60380258000001</v>
      </c>
      <c r="E509" s="188"/>
      <c r="F509" s="188">
        <v>126.77766968</v>
      </c>
      <c r="G509" s="195">
        <v>132.49880259</v>
      </c>
      <c r="H509" s="198"/>
      <c r="I509" s="6"/>
      <c r="J509" s="6"/>
      <c r="K509" s="4"/>
    </row>
    <row r="510" spans="2:11" ht="15.6" x14ac:dyDescent="0.3">
      <c r="B510" s="185">
        <v>42604</v>
      </c>
      <c r="C510" s="186">
        <v>126.7770175</v>
      </c>
      <c r="D510" s="186">
        <v>103.25041992</v>
      </c>
      <c r="E510" s="186"/>
      <c r="F510" s="186">
        <v>126.8442671</v>
      </c>
      <c r="G510" s="194">
        <v>132.48233815</v>
      </c>
      <c r="H510" s="198"/>
      <c r="I510" s="6"/>
      <c r="J510" s="6"/>
      <c r="K510" s="4"/>
    </row>
    <row r="511" spans="2:11" ht="15.6" x14ac:dyDescent="0.3">
      <c r="B511" s="187">
        <v>42605</v>
      </c>
      <c r="C511" s="188">
        <v>126.84352641</v>
      </c>
      <c r="D511" s="188">
        <v>103.67749544</v>
      </c>
      <c r="E511" s="188"/>
      <c r="F511" s="188">
        <v>126.9108997</v>
      </c>
      <c r="G511" s="195">
        <v>132.45589527000001</v>
      </c>
      <c r="H511" s="198"/>
      <c r="I511" s="6"/>
      <c r="J511" s="6"/>
      <c r="K511" s="4"/>
    </row>
    <row r="512" spans="2:11" ht="15.6" x14ac:dyDescent="0.3">
      <c r="B512" s="185">
        <v>42606</v>
      </c>
      <c r="C512" s="186">
        <v>126.91007025</v>
      </c>
      <c r="D512" s="186">
        <v>103.13605661</v>
      </c>
      <c r="E512" s="186"/>
      <c r="F512" s="186">
        <v>126.97756721</v>
      </c>
      <c r="G512" s="194">
        <v>132.40700088</v>
      </c>
      <c r="H512" s="198"/>
      <c r="I512" s="6"/>
      <c r="J512" s="6"/>
      <c r="K512" s="4"/>
    </row>
    <row r="513" spans="2:11" ht="15.6" x14ac:dyDescent="0.3">
      <c r="B513" s="187">
        <v>42607</v>
      </c>
      <c r="C513" s="188">
        <v>126.97664901</v>
      </c>
      <c r="D513" s="188">
        <v>103.14499124</v>
      </c>
      <c r="E513" s="188"/>
      <c r="F513" s="188">
        <v>127.04426963</v>
      </c>
      <c r="G513" s="195">
        <v>132.35511296000001</v>
      </c>
      <c r="H513" s="198"/>
      <c r="I513" s="6"/>
      <c r="J513" s="6"/>
      <c r="K513" s="4"/>
    </row>
    <row r="514" spans="2:11" ht="15.6" x14ac:dyDescent="0.3">
      <c r="B514" s="185">
        <v>42608</v>
      </c>
      <c r="C514" s="186">
        <v>127.0432627</v>
      </c>
      <c r="D514" s="186">
        <v>103.13426968</v>
      </c>
      <c r="E514" s="186"/>
      <c r="F514" s="186">
        <v>127.11100723</v>
      </c>
      <c r="G514" s="194">
        <v>132.07122615</v>
      </c>
      <c r="H514" s="198"/>
      <c r="I514" s="6"/>
      <c r="J514" s="6"/>
      <c r="K514" s="4"/>
    </row>
    <row r="515" spans="2:11" ht="15.6" x14ac:dyDescent="0.3">
      <c r="B515" s="187">
        <v>42611</v>
      </c>
      <c r="C515" s="188">
        <v>127.10991131999999</v>
      </c>
      <c r="D515" s="188">
        <v>104.73178228</v>
      </c>
      <c r="E515" s="188"/>
      <c r="F515" s="188">
        <v>127.17777974000001</v>
      </c>
      <c r="G515" s="195">
        <v>132.41747824999999</v>
      </c>
      <c r="H515" s="198"/>
      <c r="I515" s="6"/>
      <c r="J515" s="6"/>
      <c r="K515" s="4"/>
    </row>
    <row r="516" spans="2:11" ht="15.6" x14ac:dyDescent="0.3">
      <c r="B516" s="185">
        <v>42612</v>
      </c>
      <c r="C516" s="186">
        <v>127.17659485999999</v>
      </c>
      <c r="D516" s="186">
        <v>104.66923984</v>
      </c>
      <c r="E516" s="186"/>
      <c r="F516" s="186">
        <v>127.24458743</v>
      </c>
      <c r="G516" s="194">
        <v>132.4209707</v>
      </c>
      <c r="H516" s="198"/>
      <c r="I516" s="6"/>
      <c r="J516" s="6"/>
      <c r="K516" s="4"/>
    </row>
    <row r="517" spans="2:11" ht="15.6" x14ac:dyDescent="0.3">
      <c r="B517" s="187">
        <v>42613</v>
      </c>
      <c r="C517" s="188">
        <v>127.24331333000001</v>
      </c>
      <c r="D517" s="188">
        <v>103.46485113999999</v>
      </c>
      <c r="E517" s="188">
        <v>118.67930201</v>
      </c>
      <c r="F517" s="188">
        <v>127.31143031000001</v>
      </c>
      <c r="G517" s="195">
        <v>132.71782949000001</v>
      </c>
      <c r="H517" s="198"/>
      <c r="I517" s="6"/>
      <c r="J517" s="6"/>
      <c r="K517" s="4"/>
    </row>
    <row r="518" spans="2:11" ht="15.6" x14ac:dyDescent="0.3">
      <c r="B518" s="185">
        <v>42614</v>
      </c>
      <c r="C518" s="186">
        <v>127.310067</v>
      </c>
      <c r="D518" s="186">
        <v>104.06347164</v>
      </c>
      <c r="E518" s="186"/>
      <c r="F518" s="186">
        <v>127.3783081</v>
      </c>
      <c r="G518" s="194">
        <v>132.97876586999999</v>
      </c>
      <c r="H518" s="198"/>
      <c r="I518" s="6"/>
      <c r="J518" s="6"/>
      <c r="K518" s="4"/>
    </row>
    <row r="519" spans="2:11" ht="15.6" x14ac:dyDescent="0.3">
      <c r="B519" s="187">
        <v>42615</v>
      </c>
      <c r="C519" s="188">
        <v>127.37685559000001</v>
      </c>
      <c r="D519" s="188">
        <v>106.52943068</v>
      </c>
      <c r="E519" s="188"/>
      <c r="F519" s="188">
        <v>127.44522108</v>
      </c>
      <c r="G519" s="195">
        <v>133.29508261999999</v>
      </c>
      <c r="H519" s="198"/>
      <c r="I519" s="6"/>
      <c r="J519" s="6"/>
      <c r="K519" s="4"/>
    </row>
    <row r="520" spans="2:11" ht="15.6" x14ac:dyDescent="0.3">
      <c r="B520" s="185">
        <v>42618</v>
      </c>
      <c r="C520" s="186">
        <v>127.44367912</v>
      </c>
      <c r="D520" s="186">
        <v>106.44008434</v>
      </c>
      <c r="E520" s="186"/>
      <c r="F520" s="186">
        <v>127.51216924000001</v>
      </c>
      <c r="G520" s="194">
        <v>133.17683803</v>
      </c>
      <c r="H520" s="198"/>
      <c r="I520" s="6"/>
      <c r="J520" s="6"/>
      <c r="K520" s="4"/>
    </row>
    <row r="521" spans="2:11" ht="15.6" x14ac:dyDescent="0.3">
      <c r="B521" s="187">
        <v>42619</v>
      </c>
      <c r="C521" s="188">
        <v>127.51053784</v>
      </c>
      <c r="D521" s="188">
        <v>107.44612415</v>
      </c>
      <c r="E521" s="188"/>
      <c r="F521" s="188">
        <v>127.57915259000001</v>
      </c>
      <c r="G521" s="195">
        <v>133.45124530999999</v>
      </c>
      <c r="H521" s="198"/>
      <c r="I521" s="6"/>
      <c r="J521" s="6"/>
      <c r="K521" s="4"/>
    </row>
    <row r="522" spans="2:11" ht="15.6" x14ac:dyDescent="0.3">
      <c r="B522" s="185">
        <v>42620</v>
      </c>
      <c r="C522" s="186"/>
      <c r="D522" s="186"/>
      <c r="E522" s="186"/>
      <c r="F522" s="186"/>
      <c r="G522" s="194"/>
      <c r="H522" s="198"/>
      <c r="I522" s="6"/>
      <c r="J522" s="6"/>
      <c r="K522" s="4"/>
    </row>
    <row r="523" spans="2:11" ht="15.6" x14ac:dyDescent="0.3">
      <c r="B523" s="187">
        <v>42621</v>
      </c>
      <c r="C523" s="188">
        <v>127.57743149</v>
      </c>
      <c r="D523" s="188">
        <v>107.62839069</v>
      </c>
      <c r="E523" s="188"/>
      <c r="F523" s="188">
        <v>127.64617113</v>
      </c>
      <c r="G523" s="195">
        <v>133.54803623999999</v>
      </c>
      <c r="H523" s="198"/>
      <c r="I523" s="6"/>
      <c r="J523" s="6"/>
      <c r="K523" s="4"/>
    </row>
    <row r="524" spans="2:11" ht="15.6" x14ac:dyDescent="0.3">
      <c r="B524" s="185">
        <v>42622</v>
      </c>
      <c r="C524" s="186">
        <v>127.64436035</v>
      </c>
      <c r="D524" s="186">
        <v>103.63996998</v>
      </c>
      <c r="E524" s="186"/>
      <c r="F524" s="186">
        <v>127.71322486</v>
      </c>
      <c r="G524" s="194">
        <v>132.82859024000001</v>
      </c>
      <c r="H524" s="198"/>
      <c r="I524" s="6"/>
      <c r="J524" s="6"/>
      <c r="K524" s="4"/>
    </row>
    <row r="525" spans="2:11" ht="15.6" x14ac:dyDescent="0.3">
      <c r="B525" s="187">
        <v>42625</v>
      </c>
      <c r="C525" s="188">
        <v>127.71132441</v>
      </c>
      <c r="D525" s="188">
        <v>104.68889603</v>
      </c>
      <c r="E525" s="188"/>
      <c r="F525" s="188">
        <v>127.78031377000001</v>
      </c>
      <c r="G525" s="195">
        <v>133.14839946000001</v>
      </c>
      <c r="H525" s="198"/>
      <c r="I525" s="6"/>
      <c r="J525" s="6"/>
      <c r="K525" s="4"/>
    </row>
    <row r="526" spans="2:11" ht="15.6" x14ac:dyDescent="0.3">
      <c r="B526" s="185">
        <v>42626</v>
      </c>
      <c r="C526" s="186">
        <v>127.77832339</v>
      </c>
      <c r="D526" s="186">
        <v>101.53318323000001</v>
      </c>
      <c r="E526" s="186"/>
      <c r="F526" s="186">
        <v>127.84743788</v>
      </c>
      <c r="G526" s="194">
        <v>132.48383491999999</v>
      </c>
      <c r="H526" s="198"/>
      <c r="I526" s="6"/>
      <c r="J526" s="6"/>
      <c r="K526" s="4"/>
    </row>
    <row r="527" spans="2:11" ht="15.6" x14ac:dyDescent="0.3">
      <c r="B527" s="187">
        <v>42627</v>
      </c>
      <c r="C527" s="188">
        <v>127.84535758</v>
      </c>
      <c r="D527" s="188">
        <v>101.96025874</v>
      </c>
      <c r="E527" s="188"/>
      <c r="F527" s="188">
        <v>127.91459745</v>
      </c>
      <c r="G527" s="195">
        <v>132.45489742000001</v>
      </c>
      <c r="H527" s="198"/>
      <c r="I527" s="6"/>
      <c r="J527" s="6"/>
      <c r="K527" s="4"/>
    </row>
    <row r="528" spans="2:11" ht="15.6" x14ac:dyDescent="0.3">
      <c r="B528" s="185">
        <v>42628</v>
      </c>
      <c r="C528" s="186">
        <v>127.91242697</v>
      </c>
      <c r="D528" s="186">
        <v>103.47914656</v>
      </c>
      <c r="E528" s="186"/>
      <c r="F528" s="186">
        <v>127.98179222</v>
      </c>
      <c r="G528" s="194">
        <v>132.85802666000001</v>
      </c>
      <c r="H528" s="198"/>
      <c r="I528" s="6"/>
      <c r="J528" s="6"/>
      <c r="K528" s="4"/>
    </row>
    <row r="529" spans="2:11" ht="15.6" x14ac:dyDescent="0.3">
      <c r="B529" s="187">
        <v>42629</v>
      </c>
      <c r="C529" s="188">
        <v>127.97953156</v>
      </c>
      <c r="D529" s="188">
        <v>101.99599728</v>
      </c>
      <c r="E529" s="188"/>
      <c r="F529" s="188">
        <v>128.04902217</v>
      </c>
      <c r="G529" s="195">
        <v>133.03165163</v>
      </c>
      <c r="H529" s="198"/>
      <c r="I529" s="6"/>
      <c r="J529" s="6"/>
      <c r="K529" s="4"/>
    </row>
    <row r="530" spans="2:11" ht="15.6" x14ac:dyDescent="0.3">
      <c r="B530" s="185">
        <v>42632</v>
      </c>
      <c r="C530" s="186">
        <v>128.04667136</v>
      </c>
      <c r="D530" s="186">
        <v>102.48025445</v>
      </c>
      <c r="E530" s="186"/>
      <c r="F530" s="186">
        <v>128.11628759999999</v>
      </c>
      <c r="G530" s="194">
        <v>133.06657619999999</v>
      </c>
      <c r="H530" s="198"/>
      <c r="I530" s="6"/>
      <c r="J530" s="6"/>
      <c r="K530" s="4"/>
    </row>
    <row r="531" spans="2:11" ht="15.6" x14ac:dyDescent="0.3">
      <c r="B531" s="187">
        <v>42633</v>
      </c>
      <c r="C531" s="188">
        <v>128.11384636</v>
      </c>
      <c r="D531" s="188">
        <v>103.17000822</v>
      </c>
      <c r="E531" s="188"/>
      <c r="F531" s="188">
        <v>128.18358821000001</v>
      </c>
      <c r="G531" s="195">
        <v>133.28211064000001</v>
      </c>
      <c r="H531" s="198"/>
      <c r="I531" s="6"/>
      <c r="J531" s="6"/>
      <c r="K531" s="4"/>
    </row>
    <row r="532" spans="2:11" ht="15.6" x14ac:dyDescent="0.3">
      <c r="B532" s="185">
        <v>42634</v>
      </c>
      <c r="C532" s="186">
        <v>128.18105656</v>
      </c>
      <c r="D532" s="186">
        <v>104.34401914999999</v>
      </c>
      <c r="E532" s="186"/>
      <c r="F532" s="186">
        <v>128.25092429</v>
      </c>
      <c r="G532" s="194">
        <v>133.80697692999999</v>
      </c>
      <c r="H532" s="198"/>
      <c r="I532" s="6"/>
      <c r="J532" s="6"/>
      <c r="K532" s="4"/>
    </row>
    <row r="533" spans="2:11" ht="15.6" x14ac:dyDescent="0.3">
      <c r="B533" s="187">
        <v>42635</v>
      </c>
      <c r="C533" s="188">
        <v>128.24830197</v>
      </c>
      <c r="D533" s="188">
        <v>105.41796218</v>
      </c>
      <c r="E533" s="188"/>
      <c r="F533" s="188">
        <v>128.31829556</v>
      </c>
      <c r="G533" s="195">
        <v>134.33084536999999</v>
      </c>
      <c r="H533" s="198"/>
      <c r="I533" s="6"/>
      <c r="J533" s="6"/>
      <c r="K533" s="4"/>
    </row>
    <row r="534" spans="2:11" ht="15.6" x14ac:dyDescent="0.3">
      <c r="B534" s="185">
        <v>42636</v>
      </c>
      <c r="C534" s="186">
        <v>128.31558285</v>
      </c>
      <c r="D534" s="186">
        <v>104.88724491000001</v>
      </c>
      <c r="E534" s="186"/>
      <c r="F534" s="186">
        <v>128.38570231</v>
      </c>
      <c r="G534" s="194">
        <v>134.35229903000001</v>
      </c>
      <c r="H534" s="198"/>
      <c r="I534" s="6"/>
      <c r="J534" s="6"/>
      <c r="K534" s="4"/>
    </row>
    <row r="535" spans="2:11" ht="15.6" x14ac:dyDescent="0.3">
      <c r="B535" s="187">
        <v>42639</v>
      </c>
      <c r="C535" s="188">
        <v>128.38289893999999</v>
      </c>
      <c r="D535" s="188">
        <v>103.73646402</v>
      </c>
      <c r="E535" s="188"/>
      <c r="F535" s="188">
        <v>128.45314452</v>
      </c>
      <c r="G535" s="195">
        <v>134.12179692000001</v>
      </c>
      <c r="H535" s="198"/>
      <c r="I535" s="6"/>
      <c r="J535" s="6"/>
      <c r="K535" s="4"/>
    </row>
    <row r="536" spans="2:11" ht="15.6" x14ac:dyDescent="0.3">
      <c r="B536" s="185">
        <v>42640</v>
      </c>
      <c r="C536" s="186">
        <v>128.45025022999999</v>
      </c>
      <c r="D536" s="186">
        <v>104.32436296</v>
      </c>
      <c r="E536" s="186"/>
      <c r="F536" s="186">
        <v>128.52062221</v>
      </c>
      <c r="G536" s="194">
        <v>134.50297358</v>
      </c>
      <c r="H536" s="198"/>
      <c r="I536" s="6"/>
      <c r="J536" s="6"/>
      <c r="K536" s="4"/>
    </row>
    <row r="537" spans="2:11" ht="15.6" x14ac:dyDescent="0.3">
      <c r="B537" s="187">
        <v>42641</v>
      </c>
      <c r="C537" s="188">
        <v>128.51763700999999</v>
      </c>
      <c r="D537" s="188">
        <v>106.06304277</v>
      </c>
      <c r="E537" s="188"/>
      <c r="F537" s="188">
        <v>128.58813537</v>
      </c>
      <c r="G537" s="195">
        <v>134.69855113</v>
      </c>
      <c r="H537" s="198"/>
      <c r="I537" s="6"/>
      <c r="J537" s="6"/>
      <c r="K537" s="4"/>
    </row>
    <row r="538" spans="2:11" ht="15.6" x14ac:dyDescent="0.3">
      <c r="B538" s="185">
        <v>42642</v>
      </c>
      <c r="C538" s="186">
        <v>128.58505898000001</v>
      </c>
      <c r="D538" s="186">
        <v>104.2671813</v>
      </c>
      <c r="E538" s="186"/>
      <c r="F538" s="186">
        <v>128.65568400000001</v>
      </c>
      <c r="G538" s="194">
        <v>134.40468587999999</v>
      </c>
      <c r="H538" s="198"/>
      <c r="I538" s="6"/>
      <c r="J538" s="6"/>
      <c r="K538" s="4"/>
    </row>
    <row r="539" spans="2:11" ht="15.6" x14ac:dyDescent="0.3">
      <c r="B539" s="187">
        <v>42643</v>
      </c>
      <c r="C539" s="188">
        <v>128.65251644</v>
      </c>
      <c r="D539" s="188">
        <v>104.29755905</v>
      </c>
      <c r="E539" s="188">
        <v>118.77424546</v>
      </c>
      <c r="F539" s="188">
        <v>128.72326781999999</v>
      </c>
      <c r="G539" s="195">
        <v>134.56234533</v>
      </c>
      <c r="H539" s="198"/>
      <c r="I539" s="6"/>
      <c r="J539" s="6"/>
      <c r="K539" s="4"/>
    </row>
    <row r="540" spans="2:11" ht="15.6" x14ac:dyDescent="0.3">
      <c r="B540" s="185">
        <v>42646</v>
      </c>
      <c r="C540" s="186">
        <v>128.72000937000001</v>
      </c>
      <c r="D540" s="186">
        <v>106.25245701999999</v>
      </c>
      <c r="E540" s="186"/>
      <c r="F540" s="186">
        <v>128.79088738999999</v>
      </c>
      <c r="G540" s="194">
        <v>135.26482797</v>
      </c>
      <c r="H540" s="198"/>
      <c r="I540" s="6"/>
      <c r="J540" s="6"/>
      <c r="K540" s="4"/>
    </row>
    <row r="541" spans="2:11" ht="15.6" x14ac:dyDescent="0.3">
      <c r="B541" s="187">
        <v>42647</v>
      </c>
      <c r="C541" s="188">
        <v>128.78753750999999</v>
      </c>
      <c r="D541" s="188">
        <v>106.03445195</v>
      </c>
      <c r="E541" s="188"/>
      <c r="F541" s="188">
        <v>128.85854244000001</v>
      </c>
      <c r="G541" s="195">
        <v>135.05927197</v>
      </c>
      <c r="H541" s="198"/>
      <c r="I541" s="6"/>
      <c r="J541" s="6"/>
      <c r="K541" s="4"/>
    </row>
    <row r="542" spans="2:11" ht="15.6" x14ac:dyDescent="0.3">
      <c r="B542" s="185">
        <v>42648</v>
      </c>
      <c r="C542" s="186">
        <v>128.85510113000001</v>
      </c>
      <c r="D542" s="186">
        <v>107.66949001</v>
      </c>
      <c r="E542" s="186"/>
      <c r="F542" s="186">
        <v>128.92623323999999</v>
      </c>
      <c r="G542" s="194">
        <v>135.61307575999999</v>
      </c>
      <c r="H542" s="198"/>
      <c r="I542" s="6"/>
      <c r="J542" s="6"/>
      <c r="K542" s="4"/>
    </row>
    <row r="543" spans="2:11" ht="15.6" x14ac:dyDescent="0.3">
      <c r="B543" s="187">
        <v>42649</v>
      </c>
      <c r="C543" s="188">
        <v>128.92270023</v>
      </c>
      <c r="D543" s="188">
        <v>108.36639148</v>
      </c>
      <c r="E543" s="188"/>
      <c r="F543" s="188">
        <v>128.99395923</v>
      </c>
      <c r="G543" s="195">
        <v>135.76973737</v>
      </c>
      <c r="H543" s="198"/>
      <c r="I543" s="6"/>
      <c r="J543" s="6"/>
      <c r="K543" s="4"/>
    </row>
    <row r="544" spans="2:11" ht="15.6" x14ac:dyDescent="0.3">
      <c r="B544" s="185">
        <v>42650</v>
      </c>
      <c r="C544" s="186">
        <v>128.99033481000001</v>
      </c>
      <c r="D544" s="186">
        <v>109.19552553</v>
      </c>
      <c r="E544" s="186"/>
      <c r="F544" s="186">
        <v>129.06172097999999</v>
      </c>
      <c r="G544" s="194">
        <v>135.95733215999999</v>
      </c>
      <c r="H544" s="198"/>
      <c r="I544" s="6"/>
      <c r="J544" s="6"/>
      <c r="K544" s="4"/>
    </row>
    <row r="545" spans="2:11" ht="15.6" x14ac:dyDescent="0.3">
      <c r="B545" s="187">
        <v>42653</v>
      </c>
      <c r="C545" s="188">
        <v>129.05800486999999</v>
      </c>
      <c r="D545" s="188">
        <v>110.19620456</v>
      </c>
      <c r="E545" s="188"/>
      <c r="F545" s="188">
        <v>129.12951820000001</v>
      </c>
      <c r="G545" s="195">
        <v>136.13844097</v>
      </c>
      <c r="H545" s="198"/>
      <c r="I545" s="6"/>
      <c r="J545" s="6"/>
      <c r="K545" s="4"/>
    </row>
    <row r="546" spans="2:11" ht="15.6" x14ac:dyDescent="0.3">
      <c r="B546" s="185">
        <v>42654</v>
      </c>
      <c r="C546" s="186">
        <v>129.12571041000001</v>
      </c>
      <c r="D546" s="186">
        <v>109.0400629</v>
      </c>
      <c r="E546" s="186"/>
      <c r="F546" s="186">
        <v>129.19735116999999</v>
      </c>
      <c r="G546" s="194">
        <v>136.11698731000001</v>
      </c>
      <c r="H546" s="198"/>
      <c r="I546" s="6"/>
      <c r="J546" s="6"/>
      <c r="K546" s="4"/>
    </row>
    <row r="547" spans="2:11" ht="15.6" x14ac:dyDescent="0.3">
      <c r="B547" s="187">
        <v>42655</v>
      </c>
      <c r="C547" s="188"/>
      <c r="D547" s="188"/>
      <c r="E547" s="188"/>
      <c r="F547" s="188"/>
      <c r="G547" s="195"/>
      <c r="H547" s="198"/>
      <c r="I547" s="6"/>
      <c r="J547" s="6"/>
      <c r="K547" s="4"/>
    </row>
    <row r="548" spans="2:11" ht="15.6" x14ac:dyDescent="0.3">
      <c r="B548" s="185">
        <v>42656</v>
      </c>
      <c r="C548" s="186">
        <v>129.19345143000001</v>
      </c>
      <c r="D548" s="186">
        <v>109.2133948</v>
      </c>
      <c r="E548" s="186"/>
      <c r="F548" s="186">
        <v>129.26521990000001</v>
      </c>
      <c r="G548" s="194">
        <v>136.29210904000001</v>
      </c>
      <c r="H548" s="198"/>
      <c r="I548" s="6"/>
      <c r="J548" s="6"/>
      <c r="K548" s="4"/>
    </row>
    <row r="549" spans="2:11" ht="15.6" x14ac:dyDescent="0.3">
      <c r="B549" s="187">
        <v>42657</v>
      </c>
      <c r="C549" s="188">
        <v>129.26122821000001</v>
      </c>
      <c r="D549" s="188">
        <v>110.37311031999999</v>
      </c>
      <c r="E549" s="188"/>
      <c r="F549" s="188">
        <v>129.33312409999999</v>
      </c>
      <c r="G549" s="195">
        <v>136.35547217999999</v>
      </c>
      <c r="H549" s="198"/>
      <c r="I549" s="6"/>
      <c r="J549" s="6"/>
      <c r="K549" s="4"/>
    </row>
    <row r="550" spans="2:11" ht="15.6" x14ac:dyDescent="0.3">
      <c r="B550" s="185">
        <v>42660</v>
      </c>
      <c r="C550" s="186">
        <v>129.32904047</v>
      </c>
      <c r="D550" s="186">
        <v>112.03316536</v>
      </c>
      <c r="E550" s="186"/>
      <c r="F550" s="186">
        <v>129.40106406000001</v>
      </c>
      <c r="G550" s="194">
        <v>136.54256805</v>
      </c>
      <c r="H550" s="198"/>
      <c r="I550" s="6"/>
      <c r="J550" s="6"/>
      <c r="K550" s="4"/>
    </row>
    <row r="551" spans="2:11" ht="15.6" x14ac:dyDescent="0.3">
      <c r="B551" s="187">
        <v>42661</v>
      </c>
      <c r="C551" s="188">
        <v>129.39688820999999</v>
      </c>
      <c r="D551" s="188">
        <v>113.97376791000001</v>
      </c>
      <c r="E551" s="188"/>
      <c r="F551" s="188">
        <v>129.46903949</v>
      </c>
      <c r="G551" s="195">
        <v>136.77556478</v>
      </c>
      <c r="H551" s="198"/>
      <c r="I551" s="6"/>
      <c r="J551" s="6"/>
      <c r="K551" s="4"/>
    </row>
    <row r="552" spans="2:11" ht="15.6" x14ac:dyDescent="0.3">
      <c r="B552" s="185">
        <v>42662</v>
      </c>
      <c r="C552" s="186">
        <v>129.4647717</v>
      </c>
      <c r="D552" s="186">
        <v>113.47878917</v>
      </c>
      <c r="E552" s="186"/>
      <c r="F552" s="186">
        <v>129.53705067000001</v>
      </c>
      <c r="G552" s="194">
        <v>137.12081903000001</v>
      </c>
      <c r="H552" s="198"/>
      <c r="I552" s="6"/>
      <c r="J552" s="6"/>
      <c r="K552" s="4"/>
    </row>
    <row r="553" spans="2:11" ht="15.6" x14ac:dyDescent="0.3">
      <c r="B553" s="187">
        <v>42663</v>
      </c>
      <c r="C553" s="188">
        <v>129.53156362999999</v>
      </c>
      <c r="D553" s="188">
        <v>114.07204889</v>
      </c>
      <c r="E553" s="188"/>
      <c r="F553" s="188">
        <v>129.60397017</v>
      </c>
      <c r="G553" s="195">
        <v>137.30841383000001</v>
      </c>
      <c r="H553" s="198"/>
      <c r="I553" s="6"/>
      <c r="J553" s="6"/>
      <c r="K553" s="4"/>
    </row>
    <row r="554" spans="2:11" ht="15.6" x14ac:dyDescent="0.3">
      <c r="B554" s="185">
        <v>42664</v>
      </c>
      <c r="C554" s="186">
        <v>129.59838991999999</v>
      </c>
      <c r="D554" s="186">
        <v>114.55630606</v>
      </c>
      <c r="E554" s="186"/>
      <c r="F554" s="186">
        <v>129.67092428999999</v>
      </c>
      <c r="G554" s="194">
        <v>137.12530932999999</v>
      </c>
      <c r="H554" s="198"/>
      <c r="I554" s="6"/>
      <c r="J554" s="6"/>
      <c r="K554" s="4"/>
    </row>
    <row r="555" spans="2:11" ht="15.6" x14ac:dyDescent="0.3">
      <c r="B555" s="187">
        <v>42667</v>
      </c>
      <c r="C555" s="188">
        <v>129.66525059</v>
      </c>
      <c r="D555" s="188">
        <v>114.46874664000001</v>
      </c>
      <c r="E555" s="188"/>
      <c r="F555" s="188">
        <v>129.73791274999999</v>
      </c>
      <c r="G555" s="195">
        <v>137.52344934999999</v>
      </c>
      <c r="H555" s="198"/>
      <c r="I555" s="6"/>
      <c r="J555" s="6"/>
      <c r="K555" s="4"/>
    </row>
    <row r="556" spans="2:11" ht="15.6" x14ac:dyDescent="0.3">
      <c r="B556" s="185">
        <v>42668</v>
      </c>
      <c r="C556" s="186">
        <v>129.73214590000001</v>
      </c>
      <c r="D556" s="186">
        <v>114.12386976000001</v>
      </c>
      <c r="E556" s="186"/>
      <c r="F556" s="186">
        <v>129.80493583000001</v>
      </c>
      <c r="G556" s="194">
        <v>137.25253452999999</v>
      </c>
      <c r="H556" s="198"/>
      <c r="I556" s="6"/>
      <c r="J556" s="6"/>
      <c r="K556" s="4"/>
    </row>
    <row r="557" spans="2:11" ht="15.6" x14ac:dyDescent="0.3">
      <c r="B557" s="187">
        <v>42669</v>
      </c>
      <c r="C557" s="188">
        <v>129.79907559</v>
      </c>
      <c r="D557" s="188">
        <v>114.05060576</v>
      </c>
      <c r="E557" s="188"/>
      <c r="F557" s="188">
        <v>129.87199382</v>
      </c>
      <c r="G557" s="195">
        <v>137.02801948000001</v>
      </c>
      <c r="H557" s="198"/>
      <c r="I557" s="6"/>
      <c r="J557" s="6"/>
      <c r="K557" s="4"/>
    </row>
    <row r="558" spans="2:11" ht="15.6" x14ac:dyDescent="0.3">
      <c r="B558" s="185">
        <v>42670</v>
      </c>
      <c r="C558" s="186">
        <v>129.86603991999999</v>
      </c>
      <c r="D558" s="186">
        <v>114.80826275</v>
      </c>
      <c r="E558" s="186"/>
      <c r="F558" s="186">
        <v>129.93908614</v>
      </c>
      <c r="G558" s="194">
        <v>137.06044943000001</v>
      </c>
      <c r="H558" s="198"/>
      <c r="I558" s="6"/>
      <c r="J558" s="6"/>
      <c r="K558" s="4"/>
    </row>
    <row r="559" spans="2:11" ht="15.6" x14ac:dyDescent="0.3">
      <c r="B559" s="187">
        <v>42671</v>
      </c>
      <c r="C559" s="188">
        <v>129.93303863</v>
      </c>
      <c r="D559" s="188">
        <v>114.91190450000001</v>
      </c>
      <c r="E559" s="188"/>
      <c r="F559" s="188">
        <v>130.00621336</v>
      </c>
      <c r="G559" s="195">
        <v>136.97413587</v>
      </c>
      <c r="H559" s="198"/>
      <c r="I559" s="6"/>
      <c r="J559" s="6"/>
      <c r="K559" s="4"/>
    </row>
    <row r="560" spans="2:11" ht="15.6" x14ac:dyDescent="0.3">
      <c r="B560" s="185">
        <v>42674</v>
      </c>
      <c r="C560" s="186">
        <v>130.00007199000001</v>
      </c>
      <c r="D560" s="186">
        <v>116.01443836</v>
      </c>
      <c r="E560" s="186">
        <v>119.08305845</v>
      </c>
      <c r="F560" s="186">
        <v>130.07337493</v>
      </c>
      <c r="G560" s="194">
        <v>137.16522312000001</v>
      </c>
      <c r="H560" s="198"/>
      <c r="I560" s="6"/>
      <c r="J560" s="6"/>
      <c r="K560" s="4"/>
    </row>
    <row r="561" spans="2:11" ht="15.6" x14ac:dyDescent="0.3">
      <c r="B561" s="187">
        <v>42675</v>
      </c>
      <c r="C561" s="188">
        <v>130.06713998999999</v>
      </c>
      <c r="D561" s="188">
        <v>113.15892927</v>
      </c>
      <c r="E561" s="188"/>
      <c r="F561" s="188">
        <v>130.14057138999999</v>
      </c>
      <c r="G561" s="195">
        <v>136.52261116</v>
      </c>
      <c r="H561" s="198"/>
      <c r="I561" s="6"/>
      <c r="J561" s="6"/>
      <c r="K561" s="4"/>
    </row>
    <row r="562" spans="2:11" ht="15.6" x14ac:dyDescent="0.3">
      <c r="B562" s="185">
        <v>42676</v>
      </c>
      <c r="C562" s="186"/>
      <c r="D562" s="186"/>
      <c r="E562" s="186"/>
      <c r="F562" s="186"/>
      <c r="G562" s="194"/>
      <c r="H562" s="198"/>
      <c r="I562" s="6"/>
      <c r="J562" s="6"/>
      <c r="K562" s="4"/>
    </row>
    <row r="563" spans="2:11" ht="15.6" x14ac:dyDescent="0.3">
      <c r="B563" s="187">
        <v>42677</v>
      </c>
      <c r="C563" s="188">
        <v>130.13424264</v>
      </c>
      <c r="D563" s="188">
        <v>110.34273256</v>
      </c>
      <c r="E563" s="188"/>
      <c r="F563" s="188">
        <v>130.20780275999999</v>
      </c>
      <c r="G563" s="195">
        <v>136.35497326000001</v>
      </c>
      <c r="H563" s="198"/>
      <c r="I563" s="6"/>
      <c r="J563" s="6"/>
      <c r="K563" s="4"/>
    </row>
    <row r="564" spans="2:11" ht="15.6" x14ac:dyDescent="0.3">
      <c r="B564" s="185">
        <v>42678</v>
      </c>
      <c r="C564" s="186">
        <v>130.20137994000001</v>
      </c>
      <c r="D564" s="186">
        <v>110.07111968</v>
      </c>
      <c r="E564" s="186"/>
      <c r="F564" s="186">
        <v>130.27506875</v>
      </c>
      <c r="G564" s="194">
        <v>136.68126846000001</v>
      </c>
      <c r="H564" s="198"/>
      <c r="I564" s="6"/>
      <c r="J564" s="6"/>
      <c r="K564" s="4"/>
    </row>
    <row r="565" spans="2:11" ht="15.6" x14ac:dyDescent="0.3">
      <c r="B565" s="187">
        <v>42681</v>
      </c>
      <c r="C565" s="188">
        <v>130.26855189</v>
      </c>
      <c r="D565" s="188">
        <v>114.45445123</v>
      </c>
      <c r="E565" s="188"/>
      <c r="F565" s="188">
        <v>130.34236937</v>
      </c>
      <c r="G565" s="195">
        <v>137.27498603000001</v>
      </c>
      <c r="H565" s="198"/>
      <c r="I565" s="6"/>
      <c r="J565" s="6"/>
      <c r="K565" s="4"/>
    </row>
    <row r="566" spans="2:11" ht="15.6" x14ac:dyDescent="0.3">
      <c r="B566" s="185">
        <v>42682</v>
      </c>
      <c r="C566" s="186">
        <v>130.33575848999999</v>
      </c>
      <c r="D566" s="186">
        <v>114.64386548</v>
      </c>
      <c r="E566" s="186"/>
      <c r="F566" s="186">
        <v>130.4097046</v>
      </c>
      <c r="G566" s="194">
        <v>137.56485989999999</v>
      </c>
      <c r="H566" s="198"/>
      <c r="I566" s="6"/>
      <c r="J566" s="6"/>
      <c r="K566" s="4"/>
    </row>
    <row r="567" spans="2:11" ht="15.6" x14ac:dyDescent="0.3">
      <c r="B567" s="187">
        <v>42683</v>
      </c>
      <c r="C567" s="188">
        <v>130.40299974000001</v>
      </c>
      <c r="D567" s="188">
        <v>113.03741823999999</v>
      </c>
      <c r="E567" s="188"/>
      <c r="F567" s="188">
        <v>130.47707502</v>
      </c>
      <c r="G567" s="195">
        <v>137.02702163000001</v>
      </c>
      <c r="H567" s="198"/>
      <c r="I567" s="6"/>
      <c r="J567" s="6"/>
      <c r="K567" s="4"/>
    </row>
    <row r="568" spans="2:11" ht="15.6" x14ac:dyDescent="0.3">
      <c r="B568" s="185">
        <v>42684</v>
      </c>
      <c r="C568" s="186">
        <v>130.47027564000001</v>
      </c>
      <c r="D568" s="186">
        <v>109.35992280000001</v>
      </c>
      <c r="E568" s="186"/>
      <c r="F568" s="186">
        <v>130.54448006000001</v>
      </c>
      <c r="G568" s="194">
        <v>135.41949389000001</v>
      </c>
      <c r="H568" s="198"/>
      <c r="I568" s="6"/>
      <c r="J568" s="6"/>
      <c r="K568" s="4"/>
    </row>
    <row r="569" spans="2:11" ht="15.6" x14ac:dyDescent="0.3">
      <c r="B569" s="187">
        <v>42685</v>
      </c>
      <c r="C569" s="188">
        <v>130.53758618000001</v>
      </c>
      <c r="D569" s="188">
        <v>105.75569136</v>
      </c>
      <c r="E569" s="188"/>
      <c r="F569" s="188">
        <v>130.61191972</v>
      </c>
      <c r="G569" s="195">
        <v>135.11215773999999</v>
      </c>
      <c r="H569" s="198"/>
      <c r="I569" s="6"/>
      <c r="J569" s="6"/>
      <c r="K569" s="4"/>
    </row>
    <row r="570" spans="2:11" ht="15.6" x14ac:dyDescent="0.3">
      <c r="B570" s="185">
        <v>42688</v>
      </c>
      <c r="C570" s="186">
        <v>130.60493138000001</v>
      </c>
      <c r="D570" s="186">
        <v>106.60269468</v>
      </c>
      <c r="E570" s="186"/>
      <c r="F570" s="186">
        <v>130.67939457</v>
      </c>
      <c r="G570" s="194">
        <v>133.99756525999999</v>
      </c>
      <c r="H570" s="198"/>
      <c r="I570" s="6"/>
      <c r="J570" s="6"/>
      <c r="K570" s="4"/>
    </row>
    <row r="571" spans="2:11" ht="15.6" x14ac:dyDescent="0.3">
      <c r="B571" s="187">
        <v>42689</v>
      </c>
      <c r="C571" s="188"/>
      <c r="D571" s="188"/>
      <c r="E571" s="188"/>
      <c r="F571" s="188"/>
      <c r="G571" s="195"/>
      <c r="H571" s="198"/>
      <c r="I571" s="6"/>
      <c r="J571" s="6"/>
      <c r="K571" s="4"/>
    </row>
    <row r="572" spans="2:11" ht="15.6" x14ac:dyDescent="0.3">
      <c r="B572" s="185">
        <v>42690</v>
      </c>
      <c r="C572" s="186">
        <v>130.67231150000001</v>
      </c>
      <c r="D572" s="186">
        <v>108.57188806000001</v>
      </c>
      <c r="E572" s="186"/>
      <c r="F572" s="186">
        <v>130.74690404</v>
      </c>
      <c r="G572" s="194">
        <v>134.94202523000001</v>
      </c>
      <c r="H572" s="198"/>
      <c r="I572" s="6"/>
      <c r="J572" s="6"/>
      <c r="K572" s="4"/>
    </row>
    <row r="573" spans="2:11" ht="15.6" x14ac:dyDescent="0.3">
      <c r="B573" s="187">
        <v>42691</v>
      </c>
      <c r="C573" s="188">
        <v>130.73972626</v>
      </c>
      <c r="D573" s="188">
        <v>106.80461741000001</v>
      </c>
      <c r="E573" s="188"/>
      <c r="F573" s="188">
        <v>130.81444841000001</v>
      </c>
      <c r="G573" s="195">
        <v>134.99391315</v>
      </c>
      <c r="H573" s="198"/>
      <c r="I573" s="6"/>
      <c r="J573" s="6"/>
      <c r="K573" s="4"/>
    </row>
    <row r="574" spans="2:11" ht="15.6" x14ac:dyDescent="0.3">
      <c r="B574" s="185">
        <v>42692</v>
      </c>
      <c r="C574" s="186">
        <v>130.80717596</v>
      </c>
      <c r="D574" s="186">
        <v>107.14592044</v>
      </c>
      <c r="E574" s="186"/>
      <c r="F574" s="186">
        <v>130.88202769</v>
      </c>
      <c r="G574" s="194">
        <v>135.29176978000001</v>
      </c>
      <c r="H574" s="198"/>
      <c r="I574" s="6"/>
      <c r="J574" s="6"/>
      <c r="K574" s="4"/>
    </row>
    <row r="575" spans="2:11" ht="15.6" x14ac:dyDescent="0.3">
      <c r="B575" s="187">
        <v>42695</v>
      </c>
      <c r="C575" s="188">
        <v>130.87466029999999</v>
      </c>
      <c r="D575" s="188">
        <v>109.12762231000001</v>
      </c>
      <c r="E575" s="188"/>
      <c r="F575" s="188">
        <v>130.94964188</v>
      </c>
      <c r="G575" s="195">
        <v>136.15740002000001</v>
      </c>
      <c r="H575" s="198"/>
      <c r="I575" s="6"/>
      <c r="J575" s="6"/>
      <c r="K575" s="4"/>
    </row>
    <row r="576" spans="2:11" ht="15.6" x14ac:dyDescent="0.3">
      <c r="B576" s="185">
        <v>42696</v>
      </c>
      <c r="C576" s="186">
        <v>130.94217957000001</v>
      </c>
      <c r="D576" s="186">
        <v>110.70726564</v>
      </c>
      <c r="E576" s="186"/>
      <c r="F576" s="186">
        <v>131.01729125</v>
      </c>
      <c r="G576" s="194">
        <v>136.24670710999999</v>
      </c>
      <c r="H576" s="198"/>
      <c r="I576" s="6"/>
      <c r="J576" s="6"/>
      <c r="K576" s="4"/>
    </row>
    <row r="577" spans="2:11" ht="15.6" x14ac:dyDescent="0.3">
      <c r="B577" s="187">
        <v>42697</v>
      </c>
      <c r="C577" s="188">
        <v>131.00973349</v>
      </c>
      <c r="D577" s="188">
        <v>110.76266037000001</v>
      </c>
      <c r="E577" s="188"/>
      <c r="F577" s="188">
        <v>131.08497524000001</v>
      </c>
      <c r="G577" s="195">
        <v>136.55254650000001</v>
      </c>
      <c r="H577" s="198"/>
      <c r="I577" s="6"/>
      <c r="J577" s="6"/>
      <c r="K577" s="4"/>
    </row>
    <row r="578" spans="2:11" ht="15.6" x14ac:dyDescent="0.3">
      <c r="B578" s="185">
        <v>42698</v>
      </c>
      <c r="C578" s="186">
        <v>131.07732232999999</v>
      </c>
      <c r="D578" s="186">
        <v>109.70837353</v>
      </c>
      <c r="E578" s="186"/>
      <c r="F578" s="186">
        <v>131.15269441999999</v>
      </c>
      <c r="G578" s="194">
        <v>136.53009499000001</v>
      </c>
      <c r="H578" s="198"/>
      <c r="I578" s="6"/>
      <c r="J578" s="6"/>
      <c r="K578" s="4"/>
    </row>
    <row r="579" spans="2:11" ht="15.6" x14ac:dyDescent="0.3">
      <c r="B579" s="187">
        <v>42699</v>
      </c>
      <c r="C579" s="188">
        <v>131.1449461</v>
      </c>
      <c r="D579" s="188">
        <v>110.00142954</v>
      </c>
      <c r="E579" s="188"/>
      <c r="F579" s="188">
        <v>131.2204485</v>
      </c>
      <c r="G579" s="195">
        <v>136.12796359999999</v>
      </c>
      <c r="H579" s="198"/>
      <c r="I579" s="6"/>
      <c r="J579" s="6"/>
      <c r="K579" s="4"/>
    </row>
    <row r="580" spans="2:11" ht="15.6" x14ac:dyDescent="0.3">
      <c r="B580" s="185">
        <v>42702</v>
      </c>
      <c r="C580" s="186">
        <v>131.21260480000001</v>
      </c>
      <c r="D580" s="186">
        <v>112.31728673000001</v>
      </c>
      <c r="E580" s="186"/>
      <c r="F580" s="186">
        <v>131.28823749</v>
      </c>
      <c r="G580" s="194">
        <v>136.20379979000001</v>
      </c>
      <c r="H580" s="198"/>
      <c r="I580" s="6"/>
      <c r="J580" s="6"/>
      <c r="K580" s="4"/>
    </row>
    <row r="581" spans="2:11" ht="15.6" x14ac:dyDescent="0.3">
      <c r="B581" s="187">
        <v>42703</v>
      </c>
      <c r="C581" s="188">
        <v>131.28029842000001</v>
      </c>
      <c r="D581" s="188">
        <v>108.97752045999999</v>
      </c>
      <c r="E581" s="188"/>
      <c r="F581" s="188">
        <v>131.35606167</v>
      </c>
      <c r="G581" s="195">
        <v>136.31206594</v>
      </c>
      <c r="H581" s="198"/>
      <c r="I581" s="6"/>
      <c r="J581" s="6"/>
      <c r="K581" s="4"/>
    </row>
    <row r="582" spans="2:11" ht="15.6" x14ac:dyDescent="0.3">
      <c r="B582" s="185">
        <v>42704</v>
      </c>
      <c r="C582" s="186">
        <v>131.34802697000001</v>
      </c>
      <c r="D582" s="186">
        <v>110.62149315000001</v>
      </c>
      <c r="E582" s="186">
        <v>119.29740799</v>
      </c>
      <c r="F582" s="186">
        <v>131.42392075000001</v>
      </c>
      <c r="G582" s="194">
        <v>136.83793007</v>
      </c>
      <c r="H582" s="198"/>
      <c r="I582" s="6"/>
      <c r="J582" s="6"/>
      <c r="K582" s="4"/>
    </row>
    <row r="583" spans="2:11" ht="15.6" x14ac:dyDescent="0.3">
      <c r="B583" s="187">
        <v>42705</v>
      </c>
      <c r="C583" s="188">
        <v>131.41464425999999</v>
      </c>
      <c r="D583" s="188">
        <v>106.33286873</v>
      </c>
      <c r="E583" s="188"/>
      <c r="F583" s="188">
        <v>131.49066827999999</v>
      </c>
      <c r="G583" s="195">
        <v>135.71186238000001</v>
      </c>
      <c r="H583" s="198"/>
      <c r="I583" s="6"/>
      <c r="J583" s="6"/>
      <c r="K583" s="4"/>
    </row>
    <row r="584" spans="2:11" ht="15.6" x14ac:dyDescent="0.3">
      <c r="B584" s="185">
        <v>42706</v>
      </c>
      <c r="C584" s="186">
        <v>131.48129537</v>
      </c>
      <c r="D584" s="186">
        <v>107.78027947</v>
      </c>
      <c r="E584" s="186"/>
      <c r="F584" s="186">
        <v>131.55744987</v>
      </c>
      <c r="G584" s="194">
        <v>135.42049173999999</v>
      </c>
      <c r="H584" s="198"/>
      <c r="I584" s="6"/>
      <c r="J584" s="6"/>
      <c r="K584" s="4"/>
    </row>
    <row r="585" spans="2:11" ht="15.6" x14ac:dyDescent="0.3">
      <c r="B585" s="187">
        <v>42709</v>
      </c>
      <c r="C585" s="188">
        <v>131.54798030000001</v>
      </c>
      <c r="D585" s="188">
        <v>106.91361995</v>
      </c>
      <c r="E585" s="188"/>
      <c r="F585" s="188">
        <v>131.62426522999999</v>
      </c>
      <c r="G585" s="195">
        <v>136.2531931</v>
      </c>
      <c r="H585" s="198"/>
      <c r="I585" s="6"/>
      <c r="J585" s="6"/>
      <c r="K585" s="4"/>
    </row>
    <row r="586" spans="2:11" ht="15.6" x14ac:dyDescent="0.3">
      <c r="B586" s="185">
        <v>42710</v>
      </c>
      <c r="C586" s="186">
        <v>131.61469904</v>
      </c>
      <c r="D586" s="186">
        <v>109.15978699</v>
      </c>
      <c r="E586" s="186"/>
      <c r="F586" s="186">
        <v>131.69111464</v>
      </c>
      <c r="G586" s="194">
        <v>136.21128363</v>
      </c>
      <c r="H586" s="198"/>
      <c r="I586" s="6"/>
      <c r="J586" s="6"/>
      <c r="K586" s="4"/>
    </row>
    <row r="587" spans="2:11" ht="15.6" x14ac:dyDescent="0.3">
      <c r="B587" s="187">
        <v>42711</v>
      </c>
      <c r="C587" s="188">
        <v>131.6814516</v>
      </c>
      <c r="D587" s="188">
        <v>109.74232514000001</v>
      </c>
      <c r="E587" s="188"/>
      <c r="F587" s="188">
        <v>131.75799810000001</v>
      </c>
      <c r="G587" s="195">
        <v>136.43280514</v>
      </c>
      <c r="H587" s="198"/>
      <c r="I587" s="6"/>
      <c r="J587" s="6"/>
      <c r="K587" s="4"/>
    </row>
    <row r="588" spans="2:11" ht="15.6" x14ac:dyDescent="0.3">
      <c r="B588" s="185">
        <v>42712</v>
      </c>
      <c r="C588" s="186">
        <v>131.74823798</v>
      </c>
      <c r="D588" s="186">
        <v>108.42357312999999</v>
      </c>
      <c r="E588" s="186"/>
      <c r="F588" s="186">
        <v>131.82491533000001</v>
      </c>
      <c r="G588" s="194">
        <v>137.22609163999999</v>
      </c>
      <c r="H588" s="198"/>
      <c r="I588" s="6"/>
      <c r="J588" s="6"/>
      <c r="K588" s="4"/>
    </row>
    <row r="589" spans="2:11" ht="15.6" x14ac:dyDescent="0.3">
      <c r="B589" s="187">
        <v>42713</v>
      </c>
      <c r="C589" s="188">
        <v>131.81505817999999</v>
      </c>
      <c r="D589" s="188">
        <v>108.10907401</v>
      </c>
      <c r="E589" s="188"/>
      <c r="F589" s="188">
        <v>131.89186662</v>
      </c>
      <c r="G589" s="195">
        <v>137.41867565999999</v>
      </c>
      <c r="H589" s="198"/>
      <c r="I589" s="6"/>
      <c r="J589" s="6"/>
      <c r="K589" s="4"/>
    </row>
    <row r="590" spans="2:11" ht="15.6" x14ac:dyDescent="0.3">
      <c r="B590" s="185">
        <v>42716</v>
      </c>
      <c r="C590" s="186">
        <v>131.88191247</v>
      </c>
      <c r="D590" s="186">
        <v>105.74675671999999</v>
      </c>
      <c r="E590" s="186"/>
      <c r="F590" s="186">
        <v>131.95885195</v>
      </c>
      <c r="G590" s="194">
        <v>137.43813363000001</v>
      </c>
      <c r="H590" s="198"/>
      <c r="I590" s="6"/>
      <c r="J590" s="6"/>
      <c r="K590" s="4"/>
    </row>
    <row r="591" spans="2:11" ht="15.6" x14ac:dyDescent="0.3">
      <c r="B591" s="187">
        <v>42717</v>
      </c>
      <c r="C591" s="188">
        <v>131.94880058000001</v>
      </c>
      <c r="D591" s="188">
        <v>105.92902325999999</v>
      </c>
      <c r="E591" s="188"/>
      <c r="F591" s="188">
        <v>132.02587105999999</v>
      </c>
      <c r="G591" s="195">
        <v>137.30891274999999</v>
      </c>
      <c r="H591" s="198"/>
      <c r="I591" s="6"/>
      <c r="J591" s="6"/>
      <c r="K591" s="4"/>
    </row>
    <row r="592" spans="2:11" ht="15.6" x14ac:dyDescent="0.3">
      <c r="B592" s="185">
        <v>42718</v>
      </c>
      <c r="C592" s="186">
        <v>132.01572250000001</v>
      </c>
      <c r="D592" s="186">
        <v>104.02058538999999</v>
      </c>
      <c r="E592" s="186"/>
      <c r="F592" s="186">
        <v>132.09292450999999</v>
      </c>
      <c r="G592" s="194">
        <v>137.54091163000001</v>
      </c>
      <c r="H592" s="198"/>
      <c r="I592" s="6"/>
      <c r="J592" s="6"/>
      <c r="K592" s="4"/>
    </row>
    <row r="593" spans="2:11" ht="15.6" x14ac:dyDescent="0.3">
      <c r="B593" s="187">
        <v>42719</v>
      </c>
      <c r="C593" s="188">
        <v>132.08267852</v>
      </c>
      <c r="D593" s="188">
        <v>104.34937993</v>
      </c>
      <c r="E593" s="188"/>
      <c r="F593" s="188">
        <v>132.16001199999999</v>
      </c>
      <c r="G593" s="195">
        <v>137.77989543000001</v>
      </c>
      <c r="H593" s="198"/>
      <c r="I593" s="6"/>
      <c r="J593" s="6"/>
      <c r="K593" s="4"/>
    </row>
    <row r="594" spans="2:11" ht="15.6" x14ac:dyDescent="0.3">
      <c r="B594" s="185">
        <v>42720</v>
      </c>
      <c r="C594" s="186">
        <v>132.14966835999999</v>
      </c>
      <c r="D594" s="186">
        <v>104.33687144</v>
      </c>
      <c r="E594" s="186"/>
      <c r="F594" s="186">
        <v>132.22713327</v>
      </c>
      <c r="G594" s="194">
        <v>138.20497725000001</v>
      </c>
      <c r="H594" s="198"/>
      <c r="I594" s="6"/>
      <c r="J594" s="6"/>
      <c r="K594" s="4"/>
    </row>
    <row r="595" spans="2:11" ht="15.6" x14ac:dyDescent="0.3">
      <c r="B595" s="187">
        <v>42723</v>
      </c>
      <c r="C595" s="188">
        <v>132.21669229</v>
      </c>
      <c r="D595" s="188">
        <v>102.05139201</v>
      </c>
      <c r="E595" s="188"/>
      <c r="F595" s="188">
        <v>132.29428887</v>
      </c>
      <c r="G595" s="195">
        <v>138.43448151999999</v>
      </c>
      <c r="H595" s="198"/>
      <c r="I595" s="6"/>
      <c r="J595" s="6"/>
      <c r="K595" s="4"/>
    </row>
    <row r="596" spans="2:11" ht="15.6" x14ac:dyDescent="0.3">
      <c r="B596" s="185">
        <v>42724</v>
      </c>
      <c r="C596" s="186">
        <v>132.28375004</v>
      </c>
      <c r="D596" s="186">
        <v>102.89482148</v>
      </c>
      <c r="E596" s="186"/>
      <c r="F596" s="186">
        <v>132.36147853</v>
      </c>
      <c r="G596" s="194">
        <v>138.54424442999999</v>
      </c>
      <c r="H596" s="198"/>
      <c r="I596" s="6"/>
      <c r="J596" s="6"/>
      <c r="K596" s="4"/>
    </row>
    <row r="597" spans="2:11" ht="15.6" x14ac:dyDescent="0.3">
      <c r="B597" s="187">
        <v>42725</v>
      </c>
      <c r="C597" s="188">
        <v>132.35084187999999</v>
      </c>
      <c r="D597" s="188">
        <v>103.0091848</v>
      </c>
      <c r="E597" s="188"/>
      <c r="F597" s="188">
        <v>132.42870252</v>
      </c>
      <c r="G597" s="195">
        <v>139.0217131</v>
      </c>
      <c r="H597" s="198"/>
      <c r="I597" s="6"/>
      <c r="J597" s="6"/>
      <c r="K597" s="4"/>
    </row>
    <row r="598" spans="2:11" ht="15.6" x14ac:dyDescent="0.3">
      <c r="B598" s="185">
        <v>42726</v>
      </c>
      <c r="C598" s="186">
        <v>132.41796782</v>
      </c>
      <c r="D598" s="186">
        <v>102.31049640000001</v>
      </c>
      <c r="E598" s="186"/>
      <c r="F598" s="186">
        <v>132.49596027999999</v>
      </c>
      <c r="G598" s="194">
        <v>139.39341023</v>
      </c>
      <c r="H598" s="198"/>
      <c r="I598" s="6"/>
      <c r="J598" s="6"/>
      <c r="K598" s="4"/>
    </row>
    <row r="599" spans="2:11" ht="15.6" x14ac:dyDescent="0.3">
      <c r="B599" s="187">
        <v>42727</v>
      </c>
      <c r="C599" s="188">
        <v>132.48512785</v>
      </c>
      <c r="D599" s="188">
        <v>103.52918051</v>
      </c>
      <c r="E599" s="188"/>
      <c r="F599" s="188">
        <v>132.56325237999999</v>
      </c>
      <c r="G599" s="195">
        <v>139.43781432</v>
      </c>
      <c r="H599" s="198"/>
      <c r="I599" s="6"/>
      <c r="J599" s="6"/>
      <c r="K599" s="4"/>
    </row>
    <row r="600" spans="2:11" ht="15.6" x14ac:dyDescent="0.3">
      <c r="B600" s="185">
        <v>42730</v>
      </c>
      <c r="C600" s="186">
        <v>132.55232197000001</v>
      </c>
      <c r="D600" s="186">
        <v>104.74965154</v>
      </c>
      <c r="E600" s="186"/>
      <c r="F600" s="186">
        <v>132.63057881</v>
      </c>
      <c r="G600" s="194">
        <v>139.59048455000001</v>
      </c>
      <c r="H600" s="198"/>
      <c r="I600" s="6"/>
      <c r="J600" s="6"/>
      <c r="K600" s="4"/>
    </row>
    <row r="601" spans="2:11" ht="15.6" x14ac:dyDescent="0.3">
      <c r="B601" s="187">
        <v>42731</v>
      </c>
      <c r="C601" s="188">
        <v>132.61955019000001</v>
      </c>
      <c r="D601" s="188">
        <v>104.88545798</v>
      </c>
      <c r="E601" s="188"/>
      <c r="F601" s="188">
        <v>132.6979393</v>
      </c>
      <c r="G601" s="195">
        <v>139.70872915000001</v>
      </c>
      <c r="H601" s="198"/>
      <c r="I601" s="6"/>
      <c r="J601" s="6"/>
      <c r="K601" s="4"/>
    </row>
    <row r="602" spans="2:11" ht="15.6" x14ac:dyDescent="0.3">
      <c r="B602" s="185">
        <v>42732</v>
      </c>
      <c r="C602" s="186">
        <v>132.68681251000001</v>
      </c>
      <c r="D602" s="186">
        <v>106.82427361000001</v>
      </c>
      <c r="E602" s="186"/>
      <c r="F602" s="186">
        <v>132.76533384000001</v>
      </c>
      <c r="G602" s="194">
        <v>139.87736489</v>
      </c>
      <c r="H602" s="198"/>
      <c r="I602" s="6"/>
      <c r="J602" s="6"/>
      <c r="K602" s="4"/>
    </row>
    <row r="603" spans="2:11" ht="15.6" x14ac:dyDescent="0.3">
      <c r="B603" s="187">
        <v>42733</v>
      </c>
      <c r="C603" s="188">
        <v>132.75410891000001</v>
      </c>
      <c r="D603" s="188">
        <v>107.62124298000001</v>
      </c>
      <c r="E603" s="188">
        <v>119.65530020999999</v>
      </c>
      <c r="F603" s="188">
        <v>132.83276272000001</v>
      </c>
      <c r="G603" s="195">
        <v>139.90530454</v>
      </c>
      <c r="H603" s="198"/>
      <c r="I603" s="6"/>
      <c r="J603" s="6"/>
      <c r="K603" s="4"/>
    </row>
    <row r="604" spans="2:11" ht="15.6" x14ac:dyDescent="0.3">
      <c r="B604" s="185">
        <v>42734</v>
      </c>
      <c r="C604" s="186">
        <v>132.82143941999999</v>
      </c>
      <c r="D604" s="186"/>
      <c r="E604" s="186"/>
      <c r="F604" s="186">
        <v>132.90022594000001</v>
      </c>
      <c r="G604" s="194">
        <v>139.96916659999999</v>
      </c>
      <c r="H604" s="198"/>
      <c r="I604" s="6"/>
      <c r="J604" s="6"/>
      <c r="K604" s="4"/>
    </row>
    <row r="605" spans="2:11" ht="15.6" x14ac:dyDescent="0.3">
      <c r="B605" s="187">
        <v>42737</v>
      </c>
      <c r="C605" s="188">
        <v>132.88880401</v>
      </c>
      <c r="D605" s="188">
        <v>106.47939673</v>
      </c>
      <c r="E605" s="188"/>
      <c r="F605" s="188">
        <v>132.96772349</v>
      </c>
      <c r="G605" s="195">
        <v>140.42318592000001</v>
      </c>
      <c r="H605" s="198"/>
      <c r="I605" s="6"/>
      <c r="J605" s="6"/>
      <c r="K605" s="4"/>
    </row>
    <row r="606" spans="2:11" ht="15.6" x14ac:dyDescent="0.3">
      <c r="B606" s="185">
        <v>42738</v>
      </c>
      <c r="C606" s="186">
        <v>132.95620271000001</v>
      </c>
      <c r="D606" s="186">
        <v>110.45530896</v>
      </c>
      <c r="E606" s="186"/>
      <c r="F606" s="186">
        <v>133.03525508999999</v>
      </c>
      <c r="G606" s="194">
        <v>140.45910832999999</v>
      </c>
      <c r="H606" s="198"/>
      <c r="I606" s="6"/>
      <c r="J606" s="6"/>
      <c r="K606" s="4"/>
    </row>
    <row r="607" spans="2:11" ht="15.6" x14ac:dyDescent="0.3">
      <c r="B607" s="187">
        <v>42739</v>
      </c>
      <c r="C607" s="188">
        <v>133.02363577</v>
      </c>
      <c r="D607" s="188">
        <v>110.05503734</v>
      </c>
      <c r="E607" s="188"/>
      <c r="F607" s="188">
        <v>133.10282103</v>
      </c>
      <c r="G607" s="195">
        <v>140.12233574999999</v>
      </c>
      <c r="H607" s="198"/>
      <c r="I607" s="6"/>
      <c r="J607" s="6"/>
      <c r="K607" s="4"/>
    </row>
    <row r="608" spans="2:11" ht="15.6" x14ac:dyDescent="0.3">
      <c r="B608" s="185">
        <v>42740</v>
      </c>
      <c r="C608" s="186">
        <v>133.09110293000001</v>
      </c>
      <c r="D608" s="186">
        <v>110.91454915</v>
      </c>
      <c r="E608" s="186"/>
      <c r="F608" s="186">
        <v>133.17042130999999</v>
      </c>
      <c r="G608" s="194">
        <v>140.12582821000001</v>
      </c>
      <c r="H608" s="198"/>
      <c r="I608" s="6"/>
      <c r="J608" s="6"/>
      <c r="K608" s="4"/>
    </row>
    <row r="609" spans="2:11" ht="15.6" x14ac:dyDescent="0.3">
      <c r="B609" s="187">
        <v>42741</v>
      </c>
      <c r="C609" s="188">
        <v>133.15860418</v>
      </c>
      <c r="D609" s="188">
        <v>110.19084377999999</v>
      </c>
      <c r="E609" s="188"/>
      <c r="F609" s="188">
        <v>133.23805593</v>
      </c>
      <c r="G609" s="195">
        <v>140.41420532000001</v>
      </c>
      <c r="H609" s="198"/>
      <c r="I609" s="6"/>
      <c r="J609" s="6"/>
      <c r="K609" s="4"/>
    </row>
    <row r="610" spans="2:11" ht="15.6" x14ac:dyDescent="0.3">
      <c r="B610" s="185">
        <v>42744</v>
      </c>
      <c r="C610" s="186">
        <v>133.2261398</v>
      </c>
      <c r="D610" s="186">
        <v>110.25338622</v>
      </c>
      <c r="E610" s="186"/>
      <c r="F610" s="186">
        <v>133.30572488000001</v>
      </c>
      <c r="G610" s="194">
        <v>140.43366329</v>
      </c>
      <c r="H610" s="198"/>
      <c r="I610" s="6"/>
      <c r="J610" s="6"/>
      <c r="K610" s="4"/>
    </row>
    <row r="611" spans="2:11" ht="15.6" x14ac:dyDescent="0.3">
      <c r="B611" s="187">
        <v>42745</v>
      </c>
      <c r="C611" s="188">
        <v>133.29370951999999</v>
      </c>
      <c r="D611" s="188">
        <v>111.02355169000001</v>
      </c>
      <c r="E611" s="188"/>
      <c r="F611" s="188">
        <v>133.37342845000001</v>
      </c>
      <c r="G611" s="195">
        <v>140.57086692999999</v>
      </c>
      <c r="H611" s="198"/>
      <c r="I611" s="6"/>
      <c r="J611" s="6"/>
      <c r="K611" s="4"/>
    </row>
    <row r="612" spans="2:11" ht="15.6" x14ac:dyDescent="0.3">
      <c r="B612" s="185">
        <v>42746</v>
      </c>
      <c r="C612" s="186">
        <v>133.36131361</v>
      </c>
      <c r="D612" s="186">
        <v>111.58643365</v>
      </c>
      <c r="E612" s="186"/>
      <c r="F612" s="186">
        <v>133.44116607000001</v>
      </c>
      <c r="G612" s="194">
        <v>140.49602858</v>
      </c>
      <c r="H612" s="198"/>
      <c r="I612" s="6"/>
      <c r="J612" s="6"/>
      <c r="K612" s="4"/>
    </row>
    <row r="613" spans="2:11" ht="15.6" x14ac:dyDescent="0.3">
      <c r="B613" s="187">
        <v>42747</v>
      </c>
      <c r="C613" s="188">
        <v>133.42544562</v>
      </c>
      <c r="D613" s="188">
        <v>114.2793324</v>
      </c>
      <c r="E613" s="188"/>
      <c r="F613" s="188">
        <v>133.50543058</v>
      </c>
      <c r="G613" s="195">
        <v>141.52081504</v>
      </c>
      <c r="H613" s="198"/>
      <c r="I613" s="6"/>
      <c r="J613" s="6"/>
      <c r="K613" s="4"/>
    </row>
    <row r="614" spans="2:11" ht="15.6" x14ac:dyDescent="0.3">
      <c r="B614" s="185">
        <v>42748</v>
      </c>
      <c r="C614" s="186">
        <v>133.48960867</v>
      </c>
      <c r="D614" s="186">
        <v>113.73968049</v>
      </c>
      <c r="E614" s="186"/>
      <c r="F614" s="186">
        <v>133.56972572999999</v>
      </c>
      <c r="G614" s="194">
        <v>141.50085815</v>
      </c>
      <c r="H614" s="198"/>
      <c r="I614" s="6"/>
      <c r="J614" s="6"/>
      <c r="K614" s="4"/>
    </row>
    <row r="615" spans="2:11" ht="15.6" x14ac:dyDescent="0.3">
      <c r="B615" s="187">
        <v>42751</v>
      </c>
      <c r="C615" s="188">
        <v>133.55380249999999</v>
      </c>
      <c r="D615" s="188">
        <v>114.06132732</v>
      </c>
      <c r="E615" s="188"/>
      <c r="F615" s="188">
        <v>133.63405209999999</v>
      </c>
      <c r="G615" s="195">
        <v>141.73285702999999</v>
      </c>
      <c r="H615" s="198"/>
      <c r="I615" s="6"/>
      <c r="J615" s="6"/>
      <c r="K615" s="4"/>
    </row>
    <row r="616" spans="2:11" ht="15.6" x14ac:dyDescent="0.3">
      <c r="B616" s="185">
        <v>42752</v>
      </c>
      <c r="C616" s="186">
        <v>133.61802709</v>
      </c>
      <c r="D616" s="186">
        <v>114.99589005999999</v>
      </c>
      <c r="E616" s="186"/>
      <c r="F616" s="186">
        <v>133.6984094</v>
      </c>
      <c r="G616" s="194">
        <v>141.49387322999999</v>
      </c>
      <c r="H616" s="198"/>
      <c r="I616" s="6"/>
      <c r="J616" s="6"/>
      <c r="K616" s="4"/>
    </row>
    <row r="617" spans="2:11" ht="15.6" x14ac:dyDescent="0.3">
      <c r="B617" s="187">
        <v>42753</v>
      </c>
      <c r="C617" s="188">
        <v>133.68228271999999</v>
      </c>
      <c r="D617" s="188">
        <v>114.62957006000001</v>
      </c>
      <c r="E617" s="188"/>
      <c r="F617" s="188">
        <v>133.76279762999999</v>
      </c>
      <c r="G617" s="195">
        <v>141.63456933000001</v>
      </c>
      <c r="H617" s="198"/>
      <c r="I617" s="6"/>
      <c r="J617" s="6"/>
      <c r="K617" s="4"/>
    </row>
    <row r="618" spans="2:11" ht="15.6" x14ac:dyDescent="0.3">
      <c r="B618" s="185">
        <v>42754</v>
      </c>
      <c r="C618" s="186">
        <v>133.74656913000001</v>
      </c>
      <c r="D618" s="186">
        <v>114.27397162</v>
      </c>
      <c r="E618" s="186"/>
      <c r="F618" s="186">
        <v>133.82721678999999</v>
      </c>
      <c r="G618" s="194">
        <v>142.04767702000001</v>
      </c>
      <c r="H618" s="198"/>
      <c r="I618" s="6"/>
      <c r="J618" s="6"/>
      <c r="K618" s="4"/>
    </row>
    <row r="619" spans="2:11" ht="15.6" x14ac:dyDescent="0.3">
      <c r="B619" s="187">
        <v>42755</v>
      </c>
      <c r="C619" s="188">
        <v>133.81088657999999</v>
      </c>
      <c r="D619" s="188">
        <v>115.29430685</v>
      </c>
      <c r="E619" s="188"/>
      <c r="F619" s="188">
        <v>133.89166717000001</v>
      </c>
      <c r="G619" s="195">
        <v>142.32507783</v>
      </c>
      <c r="H619" s="198"/>
      <c r="I619" s="6"/>
      <c r="J619" s="6"/>
      <c r="K619" s="4"/>
    </row>
    <row r="620" spans="2:11" ht="15.6" x14ac:dyDescent="0.3">
      <c r="B620" s="185">
        <v>42758</v>
      </c>
      <c r="C620" s="186">
        <v>133.87523479999999</v>
      </c>
      <c r="D620" s="186">
        <v>117.48686608</v>
      </c>
      <c r="E620" s="186"/>
      <c r="F620" s="186">
        <v>133.95614848</v>
      </c>
      <c r="G620" s="194">
        <v>142.23277719999999</v>
      </c>
      <c r="H620" s="198"/>
      <c r="I620" s="6"/>
      <c r="J620" s="6"/>
      <c r="K620" s="4"/>
    </row>
    <row r="621" spans="2:11" ht="15.6" x14ac:dyDescent="0.3">
      <c r="B621" s="187">
        <v>42759</v>
      </c>
      <c r="C621" s="188">
        <v>133.93961406</v>
      </c>
      <c r="D621" s="188">
        <v>117.65126334999999</v>
      </c>
      <c r="E621" s="188"/>
      <c r="F621" s="188">
        <v>134.02066072</v>
      </c>
      <c r="G621" s="195">
        <v>142.41987306999999</v>
      </c>
      <c r="H621" s="198"/>
      <c r="I621" s="6"/>
      <c r="J621" s="6"/>
      <c r="K621" s="4"/>
    </row>
    <row r="622" spans="2:11" ht="15.6" x14ac:dyDescent="0.3">
      <c r="B622" s="185">
        <v>42760</v>
      </c>
      <c r="C622" s="186">
        <v>134.00402437</v>
      </c>
      <c r="D622" s="186"/>
      <c r="E622" s="186"/>
      <c r="F622" s="186">
        <v>134.08520417</v>
      </c>
      <c r="G622" s="194">
        <v>142.49171788999999</v>
      </c>
      <c r="H622" s="198"/>
      <c r="I622" s="6"/>
      <c r="J622" s="6"/>
      <c r="K622" s="4"/>
    </row>
    <row r="623" spans="2:11" ht="15.6" x14ac:dyDescent="0.3">
      <c r="B623" s="187">
        <v>42761</v>
      </c>
      <c r="C623" s="188">
        <v>134.06846544000001</v>
      </c>
      <c r="D623" s="188">
        <v>118.27668774999999</v>
      </c>
      <c r="E623" s="188"/>
      <c r="F623" s="188">
        <v>134.14977884000001</v>
      </c>
      <c r="G623" s="195">
        <v>142.58052606000001</v>
      </c>
      <c r="H623" s="198"/>
      <c r="I623" s="6"/>
      <c r="J623" s="6"/>
      <c r="K623" s="4"/>
    </row>
    <row r="624" spans="2:11" ht="15.6" x14ac:dyDescent="0.3">
      <c r="B624" s="185">
        <v>42762</v>
      </c>
      <c r="C624" s="186">
        <v>134.13293757</v>
      </c>
      <c r="D624" s="186">
        <v>117.99614022999999</v>
      </c>
      <c r="E624" s="186"/>
      <c r="F624" s="186">
        <v>134.21438444</v>
      </c>
      <c r="G624" s="194">
        <v>142.86690748000001</v>
      </c>
      <c r="H624" s="198"/>
      <c r="I624" s="6"/>
      <c r="J624" s="6"/>
      <c r="K624" s="4"/>
    </row>
    <row r="625" spans="2:11" ht="15.6" x14ac:dyDescent="0.3">
      <c r="B625" s="187">
        <v>42765</v>
      </c>
      <c r="C625" s="188">
        <v>134.19744073000001</v>
      </c>
      <c r="D625" s="188">
        <v>114.90118294</v>
      </c>
      <c r="E625" s="188"/>
      <c r="F625" s="188">
        <v>134.27902126000001</v>
      </c>
      <c r="G625" s="195">
        <v>142.56306377999999</v>
      </c>
      <c r="H625" s="198"/>
      <c r="I625" s="6"/>
      <c r="J625" s="6"/>
      <c r="K625" s="4"/>
    </row>
    <row r="626" spans="2:11" ht="15.6" x14ac:dyDescent="0.3">
      <c r="B626" s="185">
        <v>42766</v>
      </c>
      <c r="C626" s="186">
        <v>134.26197495</v>
      </c>
      <c r="D626" s="186">
        <v>115.56055895</v>
      </c>
      <c r="E626" s="186">
        <v>120.10999036</v>
      </c>
      <c r="F626" s="186">
        <v>134.34368900999999</v>
      </c>
      <c r="G626" s="194">
        <v>142.55907239999999</v>
      </c>
      <c r="H626" s="198"/>
      <c r="I626" s="6"/>
      <c r="J626" s="6"/>
      <c r="K626" s="4"/>
    </row>
    <row r="627" spans="2:11" ht="15.6" x14ac:dyDescent="0.3">
      <c r="B627" s="187">
        <v>42767</v>
      </c>
      <c r="C627" s="188">
        <v>134.32654020000001</v>
      </c>
      <c r="D627" s="188">
        <v>115.8571888</v>
      </c>
      <c r="E627" s="188"/>
      <c r="F627" s="188">
        <v>134.40838797000001</v>
      </c>
      <c r="G627" s="195">
        <v>142.77560468999999</v>
      </c>
      <c r="H627" s="198"/>
      <c r="I627" s="6"/>
      <c r="J627" s="6"/>
      <c r="K627" s="4"/>
    </row>
    <row r="628" spans="2:11" ht="15.6" x14ac:dyDescent="0.3">
      <c r="B628" s="185">
        <v>42768</v>
      </c>
      <c r="C628" s="186">
        <v>134.39113651</v>
      </c>
      <c r="D628" s="186">
        <v>115.39616168000001</v>
      </c>
      <c r="E628" s="186"/>
      <c r="F628" s="186">
        <v>134.47311815</v>
      </c>
      <c r="G628" s="194">
        <v>142.70425879999999</v>
      </c>
      <c r="H628" s="198"/>
      <c r="I628" s="6"/>
      <c r="J628" s="6"/>
      <c r="K628" s="4"/>
    </row>
    <row r="629" spans="2:11" ht="15.6" x14ac:dyDescent="0.3">
      <c r="B629" s="187">
        <v>42769</v>
      </c>
      <c r="C629" s="188">
        <v>134.45576385999999</v>
      </c>
      <c r="D629" s="188">
        <v>116.06625923999999</v>
      </c>
      <c r="E629" s="188"/>
      <c r="F629" s="188">
        <v>134.53787955000001</v>
      </c>
      <c r="G629" s="195">
        <v>143.12684601000001</v>
      </c>
      <c r="H629" s="198"/>
      <c r="I629" s="6"/>
      <c r="J629" s="6"/>
      <c r="K629" s="4"/>
    </row>
    <row r="630" spans="2:11" ht="15.6" x14ac:dyDescent="0.3">
      <c r="B630" s="185">
        <v>42772</v>
      </c>
      <c r="C630" s="186">
        <v>134.52042225</v>
      </c>
      <c r="D630" s="186">
        <v>114.34902255</v>
      </c>
      <c r="E630" s="186"/>
      <c r="F630" s="186">
        <v>134.60267216</v>
      </c>
      <c r="G630" s="194">
        <v>143.03903568000001</v>
      </c>
      <c r="H630" s="198"/>
      <c r="I630" s="6"/>
      <c r="J630" s="6"/>
      <c r="K630" s="4"/>
    </row>
    <row r="631" spans="2:11" ht="15.6" x14ac:dyDescent="0.3">
      <c r="B631" s="187">
        <v>42773</v>
      </c>
      <c r="C631" s="188">
        <v>134.58511168999999</v>
      </c>
      <c r="D631" s="188">
        <v>114.71712948</v>
      </c>
      <c r="E631" s="188"/>
      <c r="F631" s="188">
        <v>134.66749569999999</v>
      </c>
      <c r="G631" s="195">
        <v>143.30845374</v>
      </c>
      <c r="H631" s="198"/>
      <c r="I631" s="6"/>
      <c r="J631" s="6"/>
      <c r="K631" s="4"/>
    </row>
    <row r="632" spans="2:11" ht="15.6" x14ac:dyDescent="0.3">
      <c r="B632" s="185">
        <v>42774</v>
      </c>
      <c r="C632" s="186">
        <v>134.64983217</v>
      </c>
      <c r="D632" s="186">
        <v>115.85540188</v>
      </c>
      <c r="E632" s="186"/>
      <c r="F632" s="186">
        <v>134.73235073999999</v>
      </c>
      <c r="G632" s="194">
        <v>143.6048136</v>
      </c>
      <c r="H632" s="198"/>
      <c r="I632" s="6"/>
      <c r="J632" s="6"/>
      <c r="K632" s="4"/>
    </row>
    <row r="633" spans="2:11" ht="15.6" x14ac:dyDescent="0.3">
      <c r="B633" s="187">
        <v>42775</v>
      </c>
      <c r="C633" s="188">
        <v>134.71458397999999</v>
      </c>
      <c r="D633" s="188">
        <v>116.08591543999999</v>
      </c>
      <c r="E633" s="188"/>
      <c r="F633" s="188">
        <v>134.79723698999999</v>
      </c>
      <c r="G633" s="195">
        <v>143.84279955</v>
      </c>
      <c r="H633" s="198"/>
      <c r="I633" s="6"/>
      <c r="J633" s="6"/>
      <c r="K633" s="4"/>
    </row>
    <row r="634" spans="2:11" ht="15.6" x14ac:dyDescent="0.3">
      <c r="B634" s="185">
        <v>42776</v>
      </c>
      <c r="C634" s="186">
        <v>134.77936682999999</v>
      </c>
      <c r="D634" s="186">
        <v>118.15875058</v>
      </c>
      <c r="E634" s="186"/>
      <c r="F634" s="186">
        <v>134.86215446</v>
      </c>
      <c r="G634" s="194">
        <v>144.23794604</v>
      </c>
      <c r="H634" s="198"/>
      <c r="I634" s="6"/>
      <c r="J634" s="6"/>
      <c r="K634" s="4"/>
    </row>
    <row r="635" spans="2:11" ht="15.6" x14ac:dyDescent="0.3">
      <c r="B635" s="187">
        <v>42779</v>
      </c>
      <c r="C635" s="188">
        <v>134.84418073000001</v>
      </c>
      <c r="D635" s="188">
        <v>119.66512991</v>
      </c>
      <c r="E635" s="188"/>
      <c r="F635" s="188">
        <v>134.92710314999999</v>
      </c>
      <c r="G635" s="195">
        <v>144.39909795</v>
      </c>
      <c r="H635" s="198"/>
      <c r="I635" s="6"/>
      <c r="J635" s="6"/>
      <c r="K635" s="4"/>
    </row>
    <row r="636" spans="2:11" ht="15.6" x14ac:dyDescent="0.3">
      <c r="B636" s="185">
        <v>42780</v>
      </c>
      <c r="C636" s="186">
        <v>134.90902593999999</v>
      </c>
      <c r="D636" s="186">
        <v>119.20946356</v>
      </c>
      <c r="E636" s="186"/>
      <c r="F636" s="186">
        <v>134.99208304999999</v>
      </c>
      <c r="G636" s="194">
        <v>144.45597509000001</v>
      </c>
      <c r="H636" s="198"/>
      <c r="I636" s="6"/>
      <c r="J636" s="6"/>
      <c r="K636" s="4"/>
    </row>
    <row r="637" spans="2:11" ht="15.6" x14ac:dyDescent="0.3">
      <c r="B637" s="187">
        <v>42781</v>
      </c>
      <c r="C637" s="188">
        <v>134.97390221000001</v>
      </c>
      <c r="D637" s="188">
        <v>121.46635216</v>
      </c>
      <c r="E637" s="188"/>
      <c r="F637" s="188">
        <v>135.05709444999999</v>
      </c>
      <c r="G637" s="195">
        <v>144.63558713</v>
      </c>
      <c r="H637" s="198"/>
      <c r="I637" s="6"/>
      <c r="J637" s="6"/>
      <c r="K637" s="4"/>
    </row>
    <row r="638" spans="2:11" ht="15.6" x14ac:dyDescent="0.3">
      <c r="B638" s="185">
        <v>42782</v>
      </c>
      <c r="C638" s="186">
        <v>135.0388098</v>
      </c>
      <c r="D638" s="186">
        <v>121.17865694</v>
      </c>
      <c r="E638" s="186"/>
      <c r="F638" s="186">
        <v>135.12213707000001</v>
      </c>
      <c r="G638" s="194">
        <v>144.24842340999999</v>
      </c>
      <c r="H638" s="198"/>
      <c r="I638" s="6"/>
      <c r="J638" s="6"/>
      <c r="K638" s="4"/>
    </row>
    <row r="639" spans="2:11" ht="15.6" x14ac:dyDescent="0.3">
      <c r="B639" s="187">
        <v>42783</v>
      </c>
      <c r="C639" s="188">
        <v>135.10374870999999</v>
      </c>
      <c r="D639" s="188">
        <v>121.06071977000001</v>
      </c>
      <c r="E639" s="188"/>
      <c r="F639" s="188">
        <v>135.1872109</v>
      </c>
      <c r="G639" s="195">
        <v>144.44799234000001</v>
      </c>
      <c r="H639" s="198"/>
      <c r="I639" s="6"/>
      <c r="J639" s="6"/>
      <c r="K639" s="4"/>
    </row>
    <row r="640" spans="2:11" ht="15.6" x14ac:dyDescent="0.3">
      <c r="B640" s="185">
        <v>42786</v>
      </c>
      <c r="C640" s="186">
        <v>135.16871866</v>
      </c>
      <c r="D640" s="186">
        <v>122.46167041</v>
      </c>
      <c r="E640" s="186"/>
      <c r="F640" s="186">
        <v>135.25231622999999</v>
      </c>
      <c r="G640" s="194">
        <v>144.65255049000001</v>
      </c>
      <c r="H640" s="198"/>
      <c r="I640" s="6"/>
      <c r="J640" s="6"/>
      <c r="K640" s="4"/>
    </row>
    <row r="641" spans="2:11" ht="15.6" x14ac:dyDescent="0.3">
      <c r="B641" s="187">
        <v>42787</v>
      </c>
      <c r="C641" s="188">
        <v>135.23371993999999</v>
      </c>
      <c r="D641" s="188">
        <v>123.39087237</v>
      </c>
      <c r="E641" s="188"/>
      <c r="F641" s="188">
        <v>135.31745276999999</v>
      </c>
      <c r="G641" s="195">
        <v>145.05917219</v>
      </c>
      <c r="H641" s="198"/>
      <c r="I641" s="6"/>
      <c r="J641" s="6"/>
      <c r="K641" s="4"/>
    </row>
    <row r="642" spans="2:11" ht="15.6" x14ac:dyDescent="0.3">
      <c r="B642" s="185">
        <v>42788</v>
      </c>
      <c r="C642" s="186">
        <v>135.29875254000001</v>
      </c>
      <c r="D642" s="186">
        <v>122.56352524</v>
      </c>
      <c r="E642" s="186"/>
      <c r="F642" s="186">
        <v>135.38262080999999</v>
      </c>
      <c r="G642" s="194">
        <v>144.98782629999999</v>
      </c>
      <c r="H642" s="198"/>
      <c r="I642" s="6"/>
      <c r="J642" s="6"/>
      <c r="K642" s="4"/>
    </row>
    <row r="643" spans="2:11" ht="15.6" x14ac:dyDescent="0.3">
      <c r="B643" s="187">
        <v>42789</v>
      </c>
      <c r="C643" s="188">
        <v>135.36023544</v>
      </c>
      <c r="D643" s="188">
        <v>120.54787177</v>
      </c>
      <c r="E643" s="188"/>
      <c r="F643" s="188">
        <v>135.4442377</v>
      </c>
      <c r="G643" s="195">
        <v>145.28169155000001</v>
      </c>
      <c r="H643" s="198"/>
      <c r="I643" s="6"/>
      <c r="J643" s="6"/>
      <c r="K643" s="4"/>
    </row>
    <row r="644" spans="2:11" ht="15.6" x14ac:dyDescent="0.3">
      <c r="B644" s="185">
        <v>42790</v>
      </c>
      <c r="C644" s="186">
        <v>135.42174635000001</v>
      </c>
      <c r="D644" s="186">
        <v>119.12011722</v>
      </c>
      <c r="E644" s="186">
        <v>120.50635330999999</v>
      </c>
      <c r="F644" s="186">
        <v>135.50588268000001</v>
      </c>
      <c r="G644" s="194">
        <v>144.9209707</v>
      </c>
      <c r="H644" s="198"/>
      <c r="I644" s="6"/>
      <c r="J644" s="6"/>
      <c r="K644" s="4"/>
    </row>
    <row r="645" spans="2:11" ht="15.6" x14ac:dyDescent="0.3">
      <c r="B645" s="187">
        <v>42793</v>
      </c>
      <c r="C645" s="188"/>
      <c r="D645" s="188"/>
      <c r="E645" s="188"/>
      <c r="F645" s="188"/>
      <c r="G645" s="195"/>
      <c r="H645" s="198"/>
      <c r="I645" s="6"/>
      <c r="J645" s="6"/>
      <c r="K645" s="4"/>
    </row>
    <row r="646" spans="2:11" ht="15.6" x14ac:dyDescent="0.3">
      <c r="B646" s="185">
        <v>42794</v>
      </c>
      <c r="C646" s="186"/>
      <c r="D646" s="186"/>
      <c r="E646" s="186"/>
      <c r="F646" s="186"/>
      <c r="G646" s="194"/>
      <c r="H646" s="198"/>
      <c r="I646" s="6"/>
      <c r="J646" s="6"/>
      <c r="K646" s="4"/>
    </row>
    <row r="647" spans="2:11" ht="15.6" x14ac:dyDescent="0.3">
      <c r="B647" s="187">
        <v>42795</v>
      </c>
      <c r="C647" s="188">
        <v>135.48328524999999</v>
      </c>
      <c r="D647" s="188">
        <v>119.70265537</v>
      </c>
      <c r="E647" s="188"/>
      <c r="F647" s="188">
        <v>135.56755547</v>
      </c>
      <c r="G647" s="195">
        <v>145.48026263</v>
      </c>
      <c r="H647" s="198"/>
      <c r="I647" s="6"/>
      <c r="J647" s="6"/>
      <c r="K647" s="4"/>
    </row>
    <row r="648" spans="2:11" ht="15.6" x14ac:dyDescent="0.3">
      <c r="B648" s="185">
        <v>42796</v>
      </c>
      <c r="C648" s="186">
        <v>135.54485213999999</v>
      </c>
      <c r="D648" s="186">
        <v>117.67628033</v>
      </c>
      <c r="E648" s="186"/>
      <c r="F648" s="186">
        <v>135.62925662999999</v>
      </c>
      <c r="G648" s="194">
        <v>145.35203959</v>
      </c>
      <c r="H648" s="198"/>
      <c r="I648" s="6"/>
      <c r="J648" s="6"/>
      <c r="K648" s="4"/>
    </row>
    <row r="649" spans="2:11" ht="15.6" x14ac:dyDescent="0.3">
      <c r="B649" s="187">
        <v>42797</v>
      </c>
      <c r="C649" s="188">
        <v>135.60644704000001</v>
      </c>
      <c r="D649" s="188">
        <v>119.33990922</v>
      </c>
      <c r="E649" s="188"/>
      <c r="F649" s="188">
        <v>135.69098589000001</v>
      </c>
      <c r="G649" s="195">
        <v>145.86592959000001</v>
      </c>
      <c r="H649" s="198"/>
      <c r="I649" s="6"/>
      <c r="J649" s="6"/>
      <c r="K649" s="4"/>
    </row>
    <row r="650" spans="2:11" ht="15.6" x14ac:dyDescent="0.3">
      <c r="B650" s="185">
        <v>42800</v>
      </c>
      <c r="C650" s="186">
        <v>135.66806991999999</v>
      </c>
      <c r="D650" s="186">
        <v>118.54651370000001</v>
      </c>
      <c r="E650" s="186"/>
      <c r="F650" s="186">
        <v>135.75274296000001</v>
      </c>
      <c r="G650" s="194">
        <v>145.97170113000001</v>
      </c>
      <c r="H650" s="198"/>
      <c r="I650" s="6"/>
      <c r="J650" s="6"/>
      <c r="K650" s="4"/>
    </row>
    <row r="651" spans="2:11" ht="15.6" x14ac:dyDescent="0.3">
      <c r="B651" s="187">
        <v>42801</v>
      </c>
      <c r="C651" s="188">
        <v>135.72972081</v>
      </c>
      <c r="D651" s="188">
        <v>117.47614452000001</v>
      </c>
      <c r="E651" s="188"/>
      <c r="F651" s="188">
        <v>135.81452841000001</v>
      </c>
      <c r="G651" s="195">
        <v>145.90734015000001</v>
      </c>
      <c r="H651" s="198"/>
      <c r="I651" s="6"/>
      <c r="J651" s="6"/>
      <c r="K651" s="4"/>
    </row>
    <row r="652" spans="2:11" ht="15.6" x14ac:dyDescent="0.3">
      <c r="B652" s="185">
        <v>42802</v>
      </c>
      <c r="C652" s="186">
        <v>135.79139968999999</v>
      </c>
      <c r="D652" s="186">
        <v>115.64633143</v>
      </c>
      <c r="E652" s="186"/>
      <c r="F652" s="186">
        <v>135.87634195000001</v>
      </c>
      <c r="G652" s="194">
        <v>145.73620979</v>
      </c>
      <c r="H652" s="198"/>
      <c r="I652" s="6"/>
      <c r="J652" s="6"/>
      <c r="K652" s="4"/>
    </row>
    <row r="653" spans="2:11" ht="15.6" x14ac:dyDescent="0.3">
      <c r="B653" s="187">
        <v>42803</v>
      </c>
      <c r="C653" s="188">
        <v>135.85310656999999</v>
      </c>
      <c r="D653" s="188">
        <v>115.40867016</v>
      </c>
      <c r="E653" s="188"/>
      <c r="F653" s="188">
        <v>135.93818358999999</v>
      </c>
      <c r="G653" s="195">
        <v>145.55709666999999</v>
      </c>
      <c r="H653" s="198"/>
      <c r="I653" s="6"/>
      <c r="J653" s="6"/>
      <c r="K653" s="4"/>
    </row>
    <row r="654" spans="2:11" ht="15.6" x14ac:dyDescent="0.3">
      <c r="B654" s="185">
        <v>42804</v>
      </c>
      <c r="C654" s="186">
        <v>135.91484144</v>
      </c>
      <c r="D654" s="186">
        <v>115.56949358</v>
      </c>
      <c r="E654" s="186"/>
      <c r="F654" s="186">
        <v>136.00005332000001</v>
      </c>
      <c r="G654" s="194">
        <v>146.19821185999999</v>
      </c>
      <c r="H654" s="198"/>
      <c r="I654" s="6"/>
      <c r="J654" s="6"/>
      <c r="K654" s="4"/>
    </row>
    <row r="655" spans="2:11" ht="15.6" x14ac:dyDescent="0.3">
      <c r="B655" s="187">
        <v>42807</v>
      </c>
      <c r="C655" s="188">
        <v>135.97660431</v>
      </c>
      <c r="D655" s="188">
        <v>117.10446374</v>
      </c>
      <c r="E655" s="188"/>
      <c r="F655" s="188">
        <v>136.06195113999999</v>
      </c>
      <c r="G655" s="195">
        <v>146.48259759000001</v>
      </c>
      <c r="H655" s="198"/>
      <c r="I655" s="6"/>
      <c r="J655" s="6"/>
      <c r="K655" s="4"/>
    </row>
    <row r="656" spans="2:11" ht="15.6" x14ac:dyDescent="0.3">
      <c r="B656" s="185">
        <v>42808</v>
      </c>
      <c r="C656" s="186">
        <v>136.03839517</v>
      </c>
      <c r="D656" s="186">
        <v>115.61237982</v>
      </c>
      <c r="E656" s="186"/>
      <c r="F656" s="186">
        <v>136.12387734000001</v>
      </c>
      <c r="G656" s="194">
        <v>146.03057396</v>
      </c>
      <c r="H656" s="198"/>
      <c r="I656" s="6"/>
      <c r="J656" s="6"/>
      <c r="K656" s="4"/>
    </row>
    <row r="657" spans="2:11" ht="15.6" x14ac:dyDescent="0.3">
      <c r="B657" s="187">
        <v>42809</v>
      </c>
      <c r="C657" s="188">
        <v>136.10021431000001</v>
      </c>
      <c r="D657" s="188">
        <v>118.35531253000001</v>
      </c>
      <c r="E657" s="188"/>
      <c r="F657" s="188">
        <v>136.18583163</v>
      </c>
      <c r="G657" s="195">
        <v>146.26406961000001</v>
      </c>
      <c r="H657" s="198"/>
      <c r="I657" s="6"/>
      <c r="J657" s="6"/>
      <c r="K657" s="4"/>
    </row>
    <row r="658" spans="2:11" ht="15.6" x14ac:dyDescent="0.3">
      <c r="B658" s="185">
        <v>42810</v>
      </c>
      <c r="C658" s="186">
        <v>136.16206145000001</v>
      </c>
      <c r="D658" s="186">
        <v>117.5476216</v>
      </c>
      <c r="E658" s="186"/>
      <c r="F658" s="186">
        <v>136.24781401999999</v>
      </c>
      <c r="G658" s="194">
        <v>146.18973018</v>
      </c>
      <c r="H658" s="198"/>
      <c r="I658" s="6"/>
      <c r="J658" s="6"/>
      <c r="K658" s="4"/>
    </row>
    <row r="659" spans="2:11" ht="15.6" x14ac:dyDescent="0.3">
      <c r="B659" s="187">
        <v>42811</v>
      </c>
      <c r="C659" s="188">
        <v>136.22393657999999</v>
      </c>
      <c r="D659" s="188">
        <v>114.73678567</v>
      </c>
      <c r="E659" s="188"/>
      <c r="F659" s="188">
        <v>136.30982478000001</v>
      </c>
      <c r="G659" s="195">
        <v>146.12686597000001</v>
      </c>
      <c r="H659" s="198"/>
      <c r="I659" s="6"/>
      <c r="J659" s="6"/>
      <c r="K659" s="4"/>
    </row>
    <row r="660" spans="2:11" ht="15.6" x14ac:dyDescent="0.3">
      <c r="B660" s="185">
        <v>42814</v>
      </c>
      <c r="C660" s="186">
        <v>136.28583997999999</v>
      </c>
      <c r="D660" s="186">
        <v>115.94296129</v>
      </c>
      <c r="E660" s="186"/>
      <c r="F660" s="186">
        <v>136.37186363999999</v>
      </c>
      <c r="G660" s="194">
        <v>146.02558474</v>
      </c>
      <c r="H660" s="198"/>
      <c r="I660" s="6"/>
      <c r="J660" s="6"/>
      <c r="K660" s="4"/>
    </row>
    <row r="661" spans="2:11" ht="15.6" x14ac:dyDescent="0.3">
      <c r="B661" s="187">
        <v>42815</v>
      </c>
      <c r="C661" s="188">
        <v>136.34777138000001</v>
      </c>
      <c r="D661" s="188">
        <v>112.54065258</v>
      </c>
      <c r="E661" s="188"/>
      <c r="F661" s="188">
        <v>136.43393087999999</v>
      </c>
      <c r="G661" s="195">
        <v>146.04953301</v>
      </c>
      <c r="H661" s="198"/>
      <c r="I661" s="6"/>
      <c r="J661" s="6"/>
      <c r="K661" s="4"/>
    </row>
    <row r="662" spans="2:11" ht="15.6" x14ac:dyDescent="0.3">
      <c r="B662" s="185">
        <v>42816</v>
      </c>
      <c r="C662" s="186">
        <v>136.40973106000001</v>
      </c>
      <c r="D662" s="186">
        <v>113.50738</v>
      </c>
      <c r="E662" s="186"/>
      <c r="F662" s="186">
        <v>136.49602621</v>
      </c>
      <c r="G662" s="194">
        <v>145.91632075000001</v>
      </c>
      <c r="H662" s="198"/>
      <c r="I662" s="6"/>
      <c r="J662" s="6"/>
      <c r="K662" s="4"/>
    </row>
    <row r="663" spans="2:11" ht="15.6" x14ac:dyDescent="0.3">
      <c r="B663" s="187">
        <v>42817</v>
      </c>
      <c r="C663" s="188">
        <v>136.47171872999999</v>
      </c>
      <c r="D663" s="188">
        <v>113.52346233999999</v>
      </c>
      <c r="E663" s="188"/>
      <c r="F663" s="188">
        <v>136.55814991</v>
      </c>
      <c r="G663" s="195">
        <v>145.93478087</v>
      </c>
      <c r="H663" s="198"/>
      <c r="I663" s="6"/>
      <c r="J663" s="6"/>
      <c r="K663" s="4"/>
    </row>
    <row r="664" spans="2:11" ht="15.6" x14ac:dyDescent="0.3">
      <c r="B664" s="185">
        <v>42818</v>
      </c>
      <c r="C664" s="186">
        <v>136.53373467</v>
      </c>
      <c r="D664" s="186">
        <v>114.10063972</v>
      </c>
      <c r="E664" s="186"/>
      <c r="F664" s="186">
        <v>136.62030171999999</v>
      </c>
      <c r="G664" s="194">
        <v>146.31645645</v>
      </c>
      <c r="H664" s="198"/>
      <c r="I664" s="6"/>
      <c r="J664" s="6"/>
      <c r="K664" s="4"/>
    </row>
    <row r="665" spans="2:11" ht="15.6" x14ac:dyDescent="0.3">
      <c r="B665" s="187">
        <v>42821</v>
      </c>
      <c r="C665" s="188">
        <v>136.59577888999999</v>
      </c>
      <c r="D665" s="188">
        <v>114.91369143</v>
      </c>
      <c r="E665" s="188"/>
      <c r="F665" s="188">
        <v>136.68248217999999</v>
      </c>
      <c r="G665" s="195">
        <v>146.38780234999999</v>
      </c>
      <c r="H665" s="198"/>
      <c r="I665" s="6"/>
      <c r="J665" s="6"/>
      <c r="K665" s="4"/>
    </row>
    <row r="666" spans="2:11" ht="15.6" x14ac:dyDescent="0.3">
      <c r="B666" s="185">
        <v>42822</v>
      </c>
      <c r="C666" s="186">
        <v>136.65785109999999</v>
      </c>
      <c r="D666" s="186">
        <v>115.50695114</v>
      </c>
      <c r="E666" s="186"/>
      <c r="F666" s="186">
        <v>136.74469045000001</v>
      </c>
      <c r="G666" s="194">
        <v>146.43719565999999</v>
      </c>
      <c r="H666" s="198"/>
      <c r="I666" s="6"/>
      <c r="J666" s="6"/>
      <c r="K666" s="4"/>
    </row>
    <row r="667" spans="2:11" ht="15.6" x14ac:dyDescent="0.3">
      <c r="B667" s="187">
        <v>42823</v>
      </c>
      <c r="C667" s="188">
        <v>136.71995158999999</v>
      </c>
      <c r="D667" s="188">
        <v>117.09374218000001</v>
      </c>
      <c r="E667" s="188"/>
      <c r="F667" s="188">
        <v>136.80692737999999</v>
      </c>
      <c r="G667" s="195">
        <v>146.57040792000001</v>
      </c>
      <c r="H667" s="198"/>
      <c r="I667" s="6"/>
      <c r="J667" s="6"/>
      <c r="K667" s="4"/>
    </row>
    <row r="668" spans="2:11" ht="15.6" x14ac:dyDescent="0.3">
      <c r="B668" s="185">
        <v>42824</v>
      </c>
      <c r="C668" s="186">
        <v>136.78208033999999</v>
      </c>
      <c r="D668" s="186">
        <v>116.62378042</v>
      </c>
      <c r="E668" s="186"/>
      <c r="F668" s="186">
        <v>136.86919269000001</v>
      </c>
      <c r="G668" s="194">
        <v>146.47810729</v>
      </c>
      <c r="H668" s="198"/>
      <c r="I668" s="6"/>
      <c r="J668" s="6"/>
      <c r="K668" s="4"/>
    </row>
    <row r="669" spans="2:11" ht="15.6" x14ac:dyDescent="0.3">
      <c r="B669" s="187">
        <v>42825</v>
      </c>
      <c r="C669" s="188">
        <v>136.84423738000001</v>
      </c>
      <c r="D669" s="188">
        <v>116.12165397</v>
      </c>
      <c r="E669" s="188">
        <v>120.8076192</v>
      </c>
      <c r="F669" s="188">
        <v>136.9314861</v>
      </c>
      <c r="G669" s="195">
        <v>146.55344456</v>
      </c>
      <c r="H669" s="198"/>
      <c r="I669" s="6"/>
      <c r="J669" s="6"/>
      <c r="K669" s="4"/>
    </row>
    <row r="670" spans="2:11" ht="15.6" x14ac:dyDescent="0.3">
      <c r="B670" s="185">
        <v>42828</v>
      </c>
      <c r="C670" s="186">
        <v>136.90642267999999</v>
      </c>
      <c r="D670" s="186">
        <v>116.52728637</v>
      </c>
      <c r="E670" s="186"/>
      <c r="F670" s="186">
        <v>136.99380787999999</v>
      </c>
      <c r="G670" s="194">
        <v>146.62030014999999</v>
      </c>
      <c r="H670" s="198"/>
      <c r="I670" s="6"/>
      <c r="J670" s="6"/>
      <c r="K670" s="4"/>
    </row>
    <row r="671" spans="2:11" ht="15.6" x14ac:dyDescent="0.3">
      <c r="B671" s="187">
        <v>42829</v>
      </c>
      <c r="C671" s="188">
        <v>136.96863626000001</v>
      </c>
      <c r="D671" s="188">
        <v>117.52260462</v>
      </c>
      <c r="E671" s="188"/>
      <c r="F671" s="188">
        <v>137.05615804000001</v>
      </c>
      <c r="G671" s="195">
        <v>146.80589925999999</v>
      </c>
      <c r="H671" s="198"/>
      <c r="I671" s="6"/>
      <c r="J671" s="6"/>
      <c r="K671" s="4"/>
    </row>
    <row r="672" spans="2:11" ht="15.6" x14ac:dyDescent="0.3">
      <c r="B672" s="185">
        <v>42830</v>
      </c>
      <c r="C672" s="186">
        <v>137.03087812000001</v>
      </c>
      <c r="D672" s="186">
        <v>115.74639934</v>
      </c>
      <c r="E672" s="186"/>
      <c r="F672" s="186">
        <v>137.11853658000001</v>
      </c>
      <c r="G672" s="194">
        <v>146.77396823000001</v>
      </c>
      <c r="H672" s="198"/>
      <c r="I672" s="6"/>
      <c r="J672" s="6"/>
      <c r="K672" s="4"/>
    </row>
    <row r="673" spans="2:11" ht="15.6" x14ac:dyDescent="0.3">
      <c r="B673" s="187">
        <v>42831</v>
      </c>
      <c r="C673" s="188">
        <v>137.09314824</v>
      </c>
      <c r="D673" s="188">
        <v>114.76001572</v>
      </c>
      <c r="E673" s="188"/>
      <c r="F673" s="188">
        <v>137.18094377</v>
      </c>
      <c r="G673" s="195">
        <v>146.32892950999999</v>
      </c>
      <c r="H673" s="198"/>
      <c r="I673" s="6"/>
      <c r="J673" s="6"/>
      <c r="K673" s="4"/>
    </row>
    <row r="674" spans="2:11" ht="15.6" x14ac:dyDescent="0.3">
      <c r="B674" s="185">
        <v>42832</v>
      </c>
      <c r="C674" s="186">
        <v>137.15544664000001</v>
      </c>
      <c r="D674" s="186">
        <v>115.42296558</v>
      </c>
      <c r="E674" s="186"/>
      <c r="F674" s="186">
        <v>137.24337907</v>
      </c>
      <c r="G674" s="194">
        <v>146.62528936999999</v>
      </c>
      <c r="H674" s="198"/>
      <c r="I674" s="6"/>
      <c r="J674" s="6"/>
      <c r="K674" s="4"/>
    </row>
    <row r="675" spans="2:11" ht="15.6" x14ac:dyDescent="0.3">
      <c r="B675" s="187">
        <v>42835</v>
      </c>
      <c r="C675" s="188">
        <v>137.21777331999999</v>
      </c>
      <c r="D675" s="188">
        <v>115.52303348</v>
      </c>
      <c r="E675" s="188"/>
      <c r="F675" s="188">
        <v>137.30584274</v>
      </c>
      <c r="G675" s="195">
        <v>147.0079628</v>
      </c>
      <c r="H675" s="198"/>
      <c r="I675" s="6"/>
      <c r="J675" s="6"/>
      <c r="K675" s="4"/>
    </row>
    <row r="676" spans="2:11" ht="15.6" x14ac:dyDescent="0.3">
      <c r="B676" s="185">
        <v>42836</v>
      </c>
      <c r="C676" s="186">
        <v>137.28012826</v>
      </c>
      <c r="D676" s="186">
        <v>115.0048247</v>
      </c>
      <c r="E676" s="186"/>
      <c r="F676" s="186">
        <v>137.36833507</v>
      </c>
      <c r="G676" s="194">
        <v>146.9386126</v>
      </c>
      <c r="H676" s="198"/>
      <c r="I676" s="6"/>
      <c r="J676" s="6"/>
      <c r="K676" s="4"/>
    </row>
    <row r="677" spans="2:11" ht="15.6" x14ac:dyDescent="0.3">
      <c r="B677" s="187">
        <v>42837</v>
      </c>
      <c r="C677" s="188">
        <v>137.34251148000001</v>
      </c>
      <c r="D677" s="188">
        <v>114.16854293999999</v>
      </c>
      <c r="E677" s="188"/>
      <c r="F677" s="188">
        <v>137.43085576999999</v>
      </c>
      <c r="G677" s="195">
        <v>146.63975812000001</v>
      </c>
      <c r="H677" s="198"/>
      <c r="I677" s="6"/>
      <c r="J677" s="6"/>
      <c r="K677" s="4"/>
    </row>
    <row r="678" spans="2:11" ht="15.6" x14ac:dyDescent="0.3">
      <c r="B678" s="185">
        <v>42838</v>
      </c>
      <c r="C678" s="186">
        <v>137.40003861</v>
      </c>
      <c r="D678" s="186">
        <v>112.26546585</v>
      </c>
      <c r="E678" s="186"/>
      <c r="F678" s="186">
        <v>137.48851826000001</v>
      </c>
      <c r="G678" s="194">
        <v>146.26905883000001</v>
      </c>
      <c r="H678" s="198"/>
      <c r="I678" s="6"/>
      <c r="J678" s="6"/>
      <c r="K678" s="4"/>
    </row>
    <row r="679" spans="2:11" ht="15.6" x14ac:dyDescent="0.3">
      <c r="B679" s="187">
        <v>42839</v>
      </c>
      <c r="C679" s="188"/>
      <c r="D679" s="188"/>
      <c r="E679" s="188"/>
      <c r="F679" s="188"/>
      <c r="G679" s="195"/>
      <c r="H679" s="198"/>
      <c r="I679" s="6"/>
      <c r="J679" s="6"/>
      <c r="K679" s="4"/>
    </row>
    <row r="680" spans="2:11" ht="15.6" x14ac:dyDescent="0.3">
      <c r="B680" s="185">
        <v>42842</v>
      </c>
      <c r="C680" s="186">
        <v>137.45758986000001</v>
      </c>
      <c r="D680" s="186">
        <v>114.96015153</v>
      </c>
      <c r="E680" s="186"/>
      <c r="F680" s="186">
        <v>137.54620485999999</v>
      </c>
      <c r="G680" s="194">
        <v>146.58088529</v>
      </c>
      <c r="H680" s="198"/>
      <c r="I680" s="6"/>
      <c r="J680" s="6"/>
      <c r="K680" s="4"/>
    </row>
    <row r="681" spans="2:11" ht="15.6" x14ac:dyDescent="0.3">
      <c r="B681" s="187">
        <v>42843</v>
      </c>
      <c r="C681" s="188">
        <v>137.51516523000001</v>
      </c>
      <c r="D681" s="188">
        <v>114.6456524</v>
      </c>
      <c r="E681" s="188"/>
      <c r="F681" s="188">
        <v>137.60391558000001</v>
      </c>
      <c r="G681" s="195">
        <v>146.78095314000001</v>
      </c>
      <c r="H681" s="198"/>
      <c r="I681" s="6"/>
      <c r="J681" s="6"/>
      <c r="K681" s="4"/>
    </row>
    <row r="682" spans="2:11" ht="15.6" x14ac:dyDescent="0.3">
      <c r="B682" s="185">
        <v>42844</v>
      </c>
      <c r="C682" s="186">
        <v>137.57276469999999</v>
      </c>
      <c r="D682" s="186">
        <v>113.30188342</v>
      </c>
      <c r="E682" s="186"/>
      <c r="F682" s="186">
        <v>137.66165071</v>
      </c>
      <c r="G682" s="194">
        <v>146.62628721999999</v>
      </c>
      <c r="H682" s="198"/>
      <c r="I682" s="6"/>
      <c r="J682" s="6"/>
      <c r="K682" s="4"/>
    </row>
    <row r="683" spans="2:11" ht="15.6" x14ac:dyDescent="0.3">
      <c r="B683" s="187">
        <v>42845</v>
      </c>
      <c r="C683" s="188">
        <v>137.63038829999999</v>
      </c>
      <c r="D683" s="188">
        <v>113.93445552</v>
      </c>
      <c r="E683" s="188"/>
      <c r="F683" s="188">
        <v>137.71940996000001</v>
      </c>
      <c r="G683" s="195">
        <v>146.65871716999999</v>
      </c>
      <c r="H683" s="198"/>
      <c r="I683" s="6"/>
      <c r="J683" s="6"/>
      <c r="K683" s="4"/>
    </row>
    <row r="684" spans="2:11" ht="15.6" x14ac:dyDescent="0.3">
      <c r="B684" s="185">
        <v>42846</v>
      </c>
      <c r="C684" s="186"/>
      <c r="D684" s="186"/>
      <c r="E684" s="186"/>
      <c r="F684" s="186"/>
      <c r="G684" s="194"/>
      <c r="H684" s="198"/>
      <c r="I684" s="6"/>
      <c r="J684" s="6"/>
      <c r="K684" s="4"/>
    </row>
    <row r="685" spans="2:11" ht="15.6" x14ac:dyDescent="0.3">
      <c r="B685" s="187">
        <v>42849</v>
      </c>
      <c r="C685" s="188">
        <v>137.68803600999999</v>
      </c>
      <c r="D685" s="188">
        <v>115.0584325</v>
      </c>
      <c r="E685" s="188"/>
      <c r="F685" s="188">
        <v>137.77719332999999</v>
      </c>
      <c r="G685" s="195">
        <v>146.83683243999999</v>
      </c>
      <c r="H685" s="198"/>
      <c r="I685" s="6"/>
      <c r="J685" s="6"/>
      <c r="K685" s="4"/>
    </row>
    <row r="686" spans="2:11" ht="15.6" x14ac:dyDescent="0.3">
      <c r="B686" s="185">
        <v>42850</v>
      </c>
      <c r="C686" s="186">
        <v>137.74570782999999</v>
      </c>
      <c r="D686" s="186">
        <v>116.41470998</v>
      </c>
      <c r="E686" s="186"/>
      <c r="F686" s="186">
        <v>137.83500111000001</v>
      </c>
      <c r="G686" s="194">
        <v>146.71409754999999</v>
      </c>
      <c r="H686" s="198"/>
      <c r="I686" s="6"/>
      <c r="J686" s="6"/>
      <c r="K686" s="4"/>
    </row>
    <row r="687" spans="2:11" ht="15.6" x14ac:dyDescent="0.3">
      <c r="B687" s="187">
        <v>42851</v>
      </c>
      <c r="C687" s="188">
        <v>137.80340405000001</v>
      </c>
      <c r="D687" s="188">
        <v>115.90186197</v>
      </c>
      <c r="E687" s="188"/>
      <c r="F687" s="188">
        <v>137.89283301</v>
      </c>
      <c r="G687" s="195">
        <v>146.67418376000001</v>
      </c>
      <c r="H687" s="198"/>
      <c r="I687" s="6"/>
      <c r="J687" s="6"/>
      <c r="K687" s="4"/>
    </row>
    <row r="688" spans="2:11" ht="15.6" x14ac:dyDescent="0.3">
      <c r="B688" s="185">
        <v>42852</v>
      </c>
      <c r="C688" s="186">
        <v>137.86112438999999</v>
      </c>
      <c r="D688" s="186">
        <v>115.57128050999999</v>
      </c>
      <c r="E688" s="186"/>
      <c r="F688" s="186">
        <v>137.95068931</v>
      </c>
      <c r="G688" s="194">
        <v>146.60732816999999</v>
      </c>
      <c r="H688" s="198"/>
      <c r="I688" s="6"/>
      <c r="J688" s="6"/>
      <c r="K688" s="4"/>
    </row>
    <row r="689" spans="2:11" ht="15.6" x14ac:dyDescent="0.3">
      <c r="B689" s="187">
        <v>42853</v>
      </c>
      <c r="C689" s="188">
        <v>137.91886883000001</v>
      </c>
      <c r="D689" s="188">
        <v>116.87037632000001</v>
      </c>
      <c r="E689" s="188">
        <v>120.97674988</v>
      </c>
      <c r="F689" s="188">
        <v>138.00856973</v>
      </c>
      <c r="G689" s="195">
        <v>146.93512014000001</v>
      </c>
      <c r="H689" s="198"/>
      <c r="I689" s="6"/>
      <c r="J689" s="6"/>
      <c r="K689" s="4"/>
    </row>
    <row r="690" spans="2:11" ht="15.6" x14ac:dyDescent="0.3">
      <c r="B690" s="185">
        <v>42856</v>
      </c>
      <c r="C690" s="186"/>
      <c r="D690" s="186"/>
      <c r="E690" s="186"/>
      <c r="F690" s="186"/>
      <c r="G690" s="194"/>
      <c r="H690" s="198"/>
      <c r="I690" s="6"/>
      <c r="J690" s="6"/>
      <c r="K690" s="4"/>
    </row>
    <row r="691" spans="2:11" ht="15.6" x14ac:dyDescent="0.3">
      <c r="B691" s="187">
        <v>42857</v>
      </c>
      <c r="C691" s="188">
        <v>137.97663739999999</v>
      </c>
      <c r="D691" s="188">
        <v>119.2255459</v>
      </c>
      <c r="E691" s="188"/>
      <c r="F691" s="188">
        <v>138.06647455000001</v>
      </c>
      <c r="G691" s="195">
        <v>147.3073162</v>
      </c>
      <c r="H691" s="198"/>
      <c r="I691" s="6"/>
      <c r="J691" s="6"/>
      <c r="K691" s="4"/>
    </row>
    <row r="692" spans="2:11" ht="15.6" x14ac:dyDescent="0.3">
      <c r="B692" s="185">
        <v>42858</v>
      </c>
      <c r="C692" s="186">
        <v>138.03443035999999</v>
      </c>
      <c r="D692" s="186">
        <v>118.10335584000001</v>
      </c>
      <c r="E692" s="186"/>
      <c r="F692" s="186">
        <v>138.1244035</v>
      </c>
      <c r="G692" s="194">
        <v>147.40360820999999</v>
      </c>
      <c r="H692" s="198"/>
      <c r="I692" s="6"/>
      <c r="J692" s="6"/>
      <c r="K692" s="4"/>
    </row>
    <row r="693" spans="2:11" ht="15.6" x14ac:dyDescent="0.3">
      <c r="B693" s="187">
        <v>42859</v>
      </c>
      <c r="C693" s="188">
        <v>138.09224742999999</v>
      </c>
      <c r="D693" s="188">
        <v>115.90364889999999</v>
      </c>
      <c r="E693" s="188"/>
      <c r="F693" s="188">
        <v>138.18235713999999</v>
      </c>
      <c r="G693" s="195">
        <v>147.27488625000001</v>
      </c>
      <c r="H693" s="198"/>
      <c r="I693" s="6"/>
      <c r="J693" s="6"/>
      <c r="K693" s="4"/>
    </row>
    <row r="694" spans="2:11" ht="15.6" x14ac:dyDescent="0.3">
      <c r="B694" s="185">
        <v>42860</v>
      </c>
      <c r="C694" s="186">
        <v>138.15008861999999</v>
      </c>
      <c r="D694" s="186">
        <v>117.41717594000001</v>
      </c>
      <c r="E694" s="186"/>
      <c r="F694" s="186">
        <v>138.24033460999999</v>
      </c>
      <c r="G694" s="194">
        <v>147.58421809000001</v>
      </c>
      <c r="H694" s="198"/>
      <c r="I694" s="6"/>
      <c r="J694" s="6"/>
      <c r="K694" s="4"/>
    </row>
    <row r="695" spans="2:11" ht="15.6" x14ac:dyDescent="0.3">
      <c r="B695" s="187">
        <v>42863</v>
      </c>
      <c r="C695" s="188">
        <v>138.20795419999999</v>
      </c>
      <c r="D695" s="188">
        <v>117.09016832</v>
      </c>
      <c r="E695" s="188"/>
      <c r="F695" s="188">
        <v>138.29833676999999</v>
      </c>
      <c r="G695" s="195">
        <v>147.60766744</v>
      </c>
      <c r="H695" s="198"/>
      <c r="I695" s="6"/>
      <c r="J695" s="6"/>
      <c r="K695" s="4"/>
    </row>
    <row r="696" spans="2:11" ht="15.6" x14ac:dyDescent="0.3">
      <c r="B696" s="185">
        <v>42864</v>
      </c>
      <c r="C696" s="186">
        <v>138.26584389000001</v>
      </c>
      <c r="D696" s="186">
        <v>118.43215038</v>
      </c>
      <c r="E696" s="186"/>
      <c r="F696" s="186">
        <v>138.35636305</v>
      </c>
      <c r="G696" s="194">
        <v>147.94194540000001</v>
      </c>
      <c r="H696" s="198"/>
      <c r="I696" s="6"/>
      <c r="J696" s="6"/>
      <c r="K696" s="4"/>
    </row>
    <row r="697" spans="2:11" ht="15.6" x14ac:dyDescent="0.3">
      <c r="B697" s="187">
        <v>42865</v>
      </c>
      <c r="C697" s="188">
        <v>138.32375798000001</v>
      </c>
      <c r="D697" s="188">
        <v>120.34773595999999</v>
      </c>
      <c r="E697" s="188"/>
      <c r="F697" s="188">
        <v>138.41441402000001</v>
      </c>
      <c r="G697" s="195">
        <v>148.21136344999999</v>
      </c>
      <c r="H697" s="198"/>
      <c r="I697" s="6"/>
      <c r="J697" s="6"/>
      <c r="K697" s="4"/>
    </row>
    <row r="698" spans="2:11" ht="15.6" x14ac:dyDescent="0.3">
      <c r="B698" s="185">
        <v>42866</v>
      </c>
      <c r="C698" s="186">
        <v>138.38169619000001</v>
      </c>
      <c r="D698" s="186">
        <v>120.68367821</v>
      </c>
      <c r="E698" s="186"/>
      <c r="F698" s="186">
        <v>138.47248883</v>
      </c>
      <c r="G698" s="194">
        <v>148.51371039</v>
      </c>
      <c r="H698" s="198"/>
      <c r="I698" s="6"/>
      <c r="J698" s="6"/>
      <c r="K698" s="4"/>
    </row>
    <row r="699" spans="2:11" ht="15.6" x14ac:dyDescent="0.3">
      <c r="B699" s="187">
        <v>42867</v>
      </c>
      <c r="C699" s="188">
        <v>138.43965879000001</v>
      </c>
      <c r="D699" s="188">
        <v>121.90593617</v>
      </c>
      <c r="E699" s="188"/>
      <c r="F699" s="188">
        <v>138.53058833</v>
      </c>
      <c r="G699" s="195">
        <v>148.65241079</v>
      </c>
      <c r="H699" s="198"/>
      <c r="I699" s="6"/>
      <c r="J699" s="6"/>
      <c r="K699" s="4"/>
    </row>
    <row r="700" spans="2:11" ht="15.6" x14ac:dyDescent="0.3">
      <c r="B700" s="185">
        <v>42870</v>
      </c>
      <c r="C700" s="186">
        <v>138.4976455</v>
      </c>
      <c r="D700" s="186">
        <v>122.35802866</v>
      </c>
      <c r="E700" s="186"/>
      <c r="F700" s="186">
        <v>138.58871223</v>
      </c>
      <c r="G700" s="194">
        <v>149.04655943</v>
      </c>
      <c r="H700" s="198"/>
      <c r="I700" s="6"/>
      <c r="J700" s="6"/>
      <c r="K700" s="4"/>
    </row>
    <row r="701" spans="2:11" ht="15.6" x14ac:dyDescent="0.3">
      <c r="B701" s="187">
        <v>42871</v>
      </c>
      <c r="C701" s="188">
        <v>138.55565659999999</v>
      </c>
      <c r="D701" s="188">
        <v>122.73328329</v>
      </c>
      <c r="E701" s="188"/>
      <c r="F701" s="188">
        <v>138.64686053</v>
      </c>
      <c r="G701" s="195">
        <v>149.43023070000001</v>
      </c>
      <c r="H701" s="198"/>
      <c r="I701" s="6"/>
      <c r="J701" s="6"/>
      <c r="K701" s="4"/>
    </row>
    <row r="702" spans="2:11" ht="15.6" x14ac:dyDescent="0.3">
      <c r="B702" s="185">
        <v>42872</v>
      </c>
      <c r="C702" s="186">
        <v>138.61369182999999</v>
      </c>
      <c r="D702" s="186">
        <v>120.68903899</v>
      </c>
      <c r="E702" s="186"/>
      <c r="F702" s="186">
        <v>138.70503296000001</v>
      </c>
      <c r="G702" s="194">
        <v>148.95326095999999</v>
      </c>
      <c r="H702" s="198"/>
      <c r="I702" s="6"/>
      <c r="J702" s="6"/>
      <c r="K702" s="4"/>
    </row>
    <row r="703" spans="2:11" ht="15.6" x14ac:dyDescent="0.3">
      <c r="B703" s="187">
        <v>42873</v>
      </c>
      <c r="C703" s="188">
        <v>138.67175144000001</v>
      </c>
      <c r="D703" s="188">
        <v>110.06933275999999</v>
      </c>
      <c r="E703" s="188"/>
      <c r="F703" s="188">
        <v>138.76323006999999</v>
      </c>
      <c r="G703" s="195">
        <v>143.1757404</v>
      </c>
      <c r="H703" s="198"/>
      <c r="I703" s="6"/>
      <c r="J703" s="6"/>
      <c r="K703" s="4"/>
    </row>
    <row r="704" spans="2:11" ht="15.6" x14ac:dyDescent="0.3">
      <c r="B704" s="185">
        <v>42874</v>
      </c>
      <c r="C704" s="186">
        <v>138.72983545</v>
      </c>
      <c r="D704" s="186">
        <v>111.93131053</v>
      </c>
      <c r="E704" s="186"/>
      <c r="F704" s="186">
        <v>138.82145159000001</v>
      </c>
      <c r="G704" s="194">
        <v>144.26788138000001</v>
      </c>
      <c r="H704" s="198"/>
      <c r="I704" s="6"/>
      <c r="J704" s="6"/>
      <c r="K704" s="4"/>
    </row>
    <row r="705" spans="2:11" ht="15.6" x14ac:dyDescent="0.3">
      <c r="B705" s="187">
        <v>42877</v>
      </c>
      <c r="C705" s="188">
        <v>138.78794385</v>
      </c>
      <c r="D705" s="188">
        <v>110.2051392</v>
      </c>
      <c r="E705" s="188"/>
      <c r="F705" s="188">
        <v>138.87969723</v>
      </c>
      <c r="G705" s="195">
        <v>143.73104094999999</v>
      </c>
      <c r="H705" s="198"/>
      <c r="I705" s="6"/>
      <c r="J705" s="6"/>
      <c r="K705" s="4"/>
    </row>
    <row r="706" spans="2:11" ht="15.6" x14ac:dyDescent="0.3">
      <c r="B706" s="185">
        <v>42878</v>
      </c>
      <c r="C706" s="186">
        <v>138.84607636000001</v>
      </c>
      <c r="D706" s="186">
        <v>111.97240985000001</v>
      </c>
      <c r="E706" s="186"/>
      <c r="F706" s="186">
        <v>138.93796756</v>
      </c>
      <c r="G706" s="194">
        <v>144.42603975</v>
      </c>
      <c r="H706" s="198"/>
      <c r="I706" s="6"/>
      <c r="J706" s="6"/>
      <c r="K706" s="4"/>
    </row>
    <row r="707" spans="2:11" ht="15.6" x14ac:dyDescent="0.3">
      <c r="B707" s="187">
        <v>42879</v>
      </c>
      <c r="C707" s="188">
        <v>138.90423326999999</v>
      </c>
      <c r="D707" s="188">
        <v>113.03563131999999</v>
      </c>
      <c r="E707" s="188"/>
      <c r="F707" s="188">
        <v>138.99626229</v>
      </c>
      <c r="G707" s="195">
        <v>144.88454937</v>
      </c>
      <c r="H707" s="198"/>
      <c r="I707" s="6"/>
      <c r="J707" s="6"/>
      <c r="K707" s="4"/>
    </row>
    <row r="708" spans="2:11" ht="15.6" x14ac:dyDescent="0.3">
      <c r="B708" s="185">
        <v>42880</v>
      </c>
      <c r="C708" s="186">
        <v>138.96241456999999</v>
      </c>
      <c r="D708" s="186">
        <v>112.98023658</v>
      </c>
      <c r="E708" s="186"/>
      <c r="F708" s="186">
        <v>139.05458171999999</v>
      </c>
      <c r="G708" s="194">
        <v>144.90400733999999</v>
      </c>
      <c r="H708" s="198"/>
      <c r="I708" s="6"/>
      <c r="J708" s="6"/>
      <c r="K708" s="4"/>
    </row>
    <row r="709" spans="2:11" ht="15.6" x14ac:dyDescent="0.3">
      <c r="B709" s="187">
        <v>42881</v>
      </c>
      <c r="C709" s="188">
        <v>139.02062025999999</v>
      </c>
      <c r="D709" s="188">
        <v>114.51520674</v>
      </c>
      <c r="E709" s="188"/>
      <c r="F709" s="188">
        <v>139.11292526</v>
      </c>
      <c r="G709" s="195">
        <v>145.27320986999999</v>
      </c>
      <c r="H709" s="198"/>
      <c r="I709" s="6"/>
      <c r="J709" s="6"/>
      <c r="K709" s="4"/>
    </row>
    <row r="710" spans="2:11" ht="15.6" x14ac:dyDescent="0.3">
      <c r="B710" s="185">
        <v>42884</v>
      </c>
      <c r="C710" s="186">
        <v>139.07885035000001</v>
      </c>
      <c r="D710" s="186">
        <v>113.93445552</v>
      </c>
      <c r="E710" s="186"/>
      <c r="F710" s="186">
        <v>139.17129349000001</v>
      </c>
      <c r="G710" s="194">
        <v>145.54761715000001</v>
      </c>
      <c r="H710" s="198"/>
      <c r="I710" s="6"/>
      <c r="J710" s="6"/>
      <c r="K710" s="4"/>
    </row>
    <row r="711" spans="2:11" ht="15.6" x14ac:dyDescent="0.3">
      <c r="B711" s="187">
        <v>42885</v>
      </c>
      <c r="C711" s="188">
        <v>139.13710481999999</v>
      </c>
      <c r="D711" s="188">
        <v>114.29541474</v>
      </c>
      <c r="E711" s="188"/>
      <c r="F711" s="188">
        <v>139.22968612</v>
      </c>
      <c r="G711" s="195">
        <v>145.28418615999999</v>
      </c>
      <c r="H711" s="198"/>
      <c r="I711" s="6"/>
      <c r="J711" s="6"/>
      <c r="K711" s="4"/>
    </row>
    <row r="712" spans="2:11" ht="15.6" x14ac:dyDescent="0.3">
      <c r="B712" s="185">
        <v>42886</v>
      </c>
      <c r="C712" s="186">
        <v>139.19538369</v>
      </c>
      <c r="D712" s="186">
        <v>112.05996926</v>
      </c>
      <c r="E712" s="186">
        <v>121.35177781</v>
      </c>
      <c r="F712" s="186">
        <v>139.28810315999999</v>
      </c>
      <c r="G712" s="194">
        <v>145.46479604000001</v>
      </c>
      <c r="H712" s="198"/>
      <c r="I712" s="6"/>
      <c r="J712" s="6"/>
      <c r="K712" s="4"/>
    </row>
    <row r="713" spans="2:11" ht="15.6" x14ac:dyDescent="0.3">
      <c r="B713" s="187">
        <v>42887</v>
      </c>
      <c r="C713" s="188">
        <v>139.24874217000001</v>
      </c>
      <c r="D713" s="188">
        <v>111.30409921</v>
      </c>
      <c r="E713" s="188"/>
      <c r="F713" s="188">
        <v>139.34154762</v>
      </c>
      <c r="G713" s="195">
        <v>145.12253532</v>
      </c>
      <c r="H713" s="198"/>
      <c r="I713" s="6"/>
      <c r="J713" s="6"/>
      <c r="K713" s="4"/>
    </row>
    <row r="714" spans="2:11" ht="15.6" x14ac:dyDescent="0.3">
      <c r="B714" s="185">
        <v>42888</v>
      </c>
      <c r="C714" s="186">
        <v>139.30212116000001</v>
      </c>
      <c r="D714" s="186">
        <v>111.70079696000001</v>
      </c>
      <c r="E714" s="186"/>
      <c r="F714" s="186">
        <v>139.39501250000001</v>
      </c>
      <c r="G714" s="194">
        <v>145.13750299</v>
      </c>
      <c r="H714" s="198"/>
      <c r="I714" s="6"/>
      <c r="J714" s="6"/>
      <c r="K714" s="4"/>
    </row>
    <row r="715" spans="2:11" ht="15.6" x14ac:dyDescent="0.3">
      <c r="B715" s="187">
        <v>42891</v>
      </c>
      <c r="C715" s="188">
        <v>139.35552066</v>
      </c>
      <c r="D715" s="188">
        <v>111.59358134999999</v>
      </c>
      <c r="E715" s="188"/>
      <c r="F715" s="188">
        <v>139.44849782</v>
      </c>
      <c r="G715" s="195">
        <v>145.13450946</v>
      </c>
      <c r="H715" s="198"/>
      <c r="I715" s="6"/>
      <c r="J715" s="6"/>
      <c r="K715" s="4"/>
    </row>
    <row r="716" spans="2:11" ht="15.6" x14ac:dyDescent="0.3">
      <c r="B716" s="185">
        <v>42892</v>
      </c>
      <c r="C716" s="186">
        <v>139.40894066999999</v>
      </c>
      <c r="D716" s="186">
        <v>112.49419248</v>
      </c>
      <c r="E716" s="186"/>
      <c r="F716" s="186">
        <v>139.50200357</v>
      </c>
      <c r="G716" s="194">
        <v>145.41640057000001</v>
      </c>
      <c r="H716" s="198"/>
      <c r="I716" s="6"/>
      <c r="J716" s="6"/>
      <c r="K716" s="4"/>
    </row>
    <row r="717" spans="2:11" ht="15.6" x14ac:dyDescent="0.3">
      <c r="B717" s="187">
        <v>42893</v>
      </c>
      <c r="C717" s="188">
        <v>139.46238119</v>
      </c>
      <c r="D717" s="188">
        <v>112.88016868</v>
      </c>
      <c r="E717" s="188"/>
      <c r="F717" s="188">
        <v>139.55553003</v>
      </c>
      <c r="G717" s="195">
        <v>145.44633590999999</v>
      </c>
      <c r="H717" s="198"/>
      <c r="I717" s="6"/>
      <c r="J717" s="6"/>
      <c r="K717" s="4"/>
    </row>
    <row r="718" spans="2:11" ht="15.6" x14ac:dyDescent="0.3">
      <c r="B718" s="185">
        <v>42894</v>
      </c>
      <c r="C718" s="186">
        <v>139.51584223</v>
      </c>
      <c r="D718" s="186">
        <v>112.13859404</v>
      </c>
      <c r="E718" s="186"/>
      <c r="F718" s="186">
        <v>139.60907692999999</v>
      </c>
      <c r="G718" s="194">
        <v>145.4258801</v>
      </c>
      <c r="H718" s="198"/>
      <c r="I718" s="6"/>
      <c r="J718" s="6"/>
      <c r="K718" s="4"/>
    </row>
    <row r="719" spans="2:11" ht="15.6" x14ac:dyDescent="0.3">
      <c r="B719" s="187">
        <v>42895</v>
      </c>
      <c r="C719" s="188">
        <v>139.56932377999999</v>
      </c>
      <c r="D719" s="188">
        <v>111.16471891</v>
      </c>
      <c r="E719" s="188"/>
      <c r="F719" s="188">
        <v>139.66264425</v>
      </c>
      <c r="G719" s="195">
        <v>145.73670870999999</v>
      </c>
      <c r="H719" s="198"/>
      <c r="I719" s="6"/>
      <c r="J719" s="6"/>
      <c r="K719" s="4"/>
    </row>
    <row r="720" spans="2:11" ht="15.6" x14ac:dyDescent="0.3">
      <c r="B720" s="185">
        <v>42898</v>
      </c>
      <c r="C720" s="186">
        <v>139.62282556</v>
      </c>
      <c r="D720" s="186">
        <v>110.25338622</v>
      </c>
      <c r="E720" s="186"/>
      <c r="F720" s="186">
        <v>139.7162323</v>
      </c>
      <c r="G720" s="194">
        <v>145.74568930999999</v>
      </c>
      <c r="H720" s="198"/>
      <c r="I720" s="6"/>
      <c r="J720" s="6"/>
      <c r="K720" s="4"/>
    </row>
    <row r="721" spans="2:11" ht="15.6" x14ac:dyDescent="0.3">
      <c r="B721" s="187">
        <v>42899</v>
      </c>
      <c r="C721" s="188">
        <v>139.67634785000001</v>
      </c>
      <c r="D721" s="188">
        <v>110.48211286</v>
      </c>
      <c r="E721" s="188"/>
      <c r="F721" s="188">
        <v>139.76984106</v>
      </c>
      <c r="G721" s="195">
        <v>145.72373673000001</v>
      </c>
      <c r="H721" s="198"/>
      <c r="I721" s="6"/>
      <c r="J721" s="6"/>
      <c r="K721" s="4"/>
    </row>
    <row r="722" spans="2:11" ht="15.6" x14ac:dyDescent="0.3">
      <c r="B722" s="185">
        <v>42900</v>
      </c>
      <c r="C722" s="186">
        <v>139.72989066</v>
      </c>
      <c r="D722" s="186">
        <v>110.65008398000001</v>
      </c>
      <c r="E722" s="186"/>
      <c r="F722" s="186">
        <v>139.82346996000001</v>
      </c>
      <c r="G722" s="194">
        <v>145.78460525</v>
      </c>
      <c r="H722" s="198"/>
      <c r="I722" s="6"/>
      <c r="J722" s="6"/>
      <c r="K722" s="4"/>
    </row>
    <row r="723" spans="2:11" ht="15.6" x14ac:dyDescent="0.3">
      <c r="B723" s="187">
        <v>42901</v>
      </c>
      <c r="C723" s="188"/>
      <c r="D723" s="188"/>
      <c r="E723" s="188"/>
      <c r="F723" s="188"/>
      <c r="G723" s="195"/>
      <c r="H723" s="198"/>
      <c r="I723" s="6"/>
      <c r="J723" s="6"/>
      <c r="K723" s="4"/>
    </row>
    <row r="724" spans="2:11" ht="15.6" x14ac:dyDescent="0.3">
      <c r="B724" s="185">
        <v>42902</v>
      </c>
      <c r="C724" s="186">
        <v>139.78345425000001</v>
      </c>
      <c r="D724" s="186">
        <v>110.12115364</v>
      </c>
      <c r="E724" s="186"/>
      <c r="F724" s="186">
        <v>139.87711987</v>
      </c>
      <c r="G724" s="194">
        <v>146.16228945</v>
      </c>
      <c r="H724" s="198"/>
      <c r="I724" s="6"/>
      <c r="J724" s="6"/>
      <c r="K724" s="4"/>
    </row>
    <row r="725" spans="2:11" ht="15.6" x14ac:dyDescent="0.3">
      <c r="B725" s="187">
        <v>42905</v>
      </c>
      <c r="C725" s="188">
        <v>139.83703836000001</v>
      </c>
      <c r="D725" s="188">
        <v>110.81448125</v>
      </c>
      <c r="E725" s="188"/>
      <c r="F725" s="188">
        <v>139.93079021</v>
      </c>
      <c r="G725" s="195">
        <v>146.48609005</v>
      </c>
      <c r="H725" s="198"/>
      <c r="I725" s="6"/>
      <c r="J725" s="6"/>
      <c r="K725" s="4"/>
    </row>
    <row r="726" spans="2:11" ht="15.6" x14ac:dyDescent="0.3">
      <c r="B726" s="185">
        <v>42906</v>
      </c>
      <c r="C726" s="186">
        <v>139.89064298</v>
      </c>
      <c r="D726" s="186">
        <v>108.58439654999999</v>
      </c>
      <c r="E726" s="186"/>
      <c r="F726" s="186">
        <v>139.98448098</v>
      </c>
      <c r="G726" s="194">
        <v>146.13185519000001</v>
      </c>
      <c r="H726" s="198"/>
      <c r="I726" s="6"/>
      <c r="J726" s="6"/>
      <c r="K726" s="4"/>
    </row>
    <row r="727" spans="2:11" ht="15.6" x14ac:dyDescent="0.3">
      <c r="B727" s="187">
        <v>42907</v>
      </c>
      <c r="C727" s="188">
        <v>139.94426811</v>
      </c>
      <c r="D727" s="188">
        <v>108.57546192</v>
      </c>
      <c r="E727" s="188"/>
      <c r="F727" s="188">
        <v>140.03819246</v>
      </c>
      <c r="G727" s="195">
        <v>146.31346292000001</v>
      </c>
      <c r="H727" s="198"/>
      <c r="I727" s="6"/>
      <c r="J727" s="6"/>
      <c r="K727" s="4"/>
    </row>
    <row r="728" spans="2:11" ht="15.6" x14ac:dyDescent="0.3">
      <c r="B728" s="185">
        <v>42908</v>
      </c>
      <c r="C728" s="186">
        <v>139.99791375999999</v>
      </c>
      <c r="D728" s="186">
        <v>109.48858153</v>
      </c>
      <c r="E728" s="186"/>
      <c r="F728" s="186">
        <v>140.09192465999999</v>
      </c>
      <c r="G728" s="194">
        <v>146.32094674999999</v>
      </c>
      <c r="H728" s="198"/>
      <c r="I728" s="6"/>
      <c r="J728" s="6"/>
      <c r="K728" s="4"/>
    </row>
    <row r="729" spans="2:11" ht="15.6" x14ac:dyDescent="0.3">
      <c r="B729" s="187">
        <v>42909</v>
      </c>
      <c r="C729" s="188">
        <v>140.05157990999999</v>
      </c>
      <c r="D729" s="188">
        <v>109.15800007</v>
      </c>
      <c r="E729" s="188"/>
      <c r="F729" s="188">
        <v>140.14567729999999</v>
      </c>
      <c r="G729" s="195">
        <v>146.41374630999999</v>
      </c>
      <c r="H729" s="198"/>
      <c r="I729" s="6"/>
      <c r="J729" s="6"/>
      <c r="K729" s="4"/>
    </row>
    <row r="730" spans="2:11" ht="15.6" x14ac:dyDescent="0.3">
      <c r="B730" s="185">
        <v>42912</v>
      </c>
      <c r="C730" s="186">
        <v>140.10526658000001</v>
      </c>
      <c r="D730" s="186">
        <v>111.12540652</v>
      </c>
      <c r="E730" s="186"/>
      <c r="F730" s="186">
        <v>140.19945064000001</v>
      </c>
      <c r="G730" s="194">
        <v>146.55993054999999</v>
      </c>
      <c r="H730" s="198"/>
      <c r="I730" s="6"/>
      <c r="J730" s="6"/>
      <c r="K730" s="4"/>
    </row>
    <row r="731" spans="2:11" ht="15.6" x14ac:dyDescent="0.3">
      <c r="B731" s="187">
        <v>42913</v>
      </c>
      <c r="C731" s="188">
        <v>140.15897404</v>
      </c>
      <c r="D731" s="188">
        <v>110.20871305</v>
      </c>
      <c r="E731" s="188"/>
      <c r="F731" s="188">
        <v>140.25324470999999</v>
      </c>
      <c r="G731" s="195">
        <v>146.65372794999999</v>
      </c>
      <c r="H731" s="198"/>
      <c r="I731" s="6"/>
      <c r="J731" s="6"/>
      <c r="K731" s="4"/>
    </row>
    <row r="732" spans="2:11" ht="15.6" x14ac:dyDescent="0.3">
      <c r="B732" s="185">
        <v>42914</v>
      </c>
      <c r="C732" s="186">
        <v>140.21270200999999</v>
      </c>
      <c r="D732" s="186">
        <v>110.81984203</v>
      </c>
      <c r="E732" s="186"/>
      <c r="F732" s="186">
        <v>140.30705949</v>
      </c>
      <c r="G732" s="194">
        <v>146.91167078999999</v>
      </c>
      <c r="H732" s="198"/>
      <c r="I732" s="6"/>
      <c r="J732" s="6"/>
      <c r="K732" s="4"/>
    </row>
    <row r="733" spans="2:11" ht="15.6" x14ac:dyDescent="0.3">
      <c r="B733" s="187">
        <v>42915</v>
      </c>
      <c r="C733" s="188">
        <v>140.26645049000001</v>
      </c>
      <c r="D733" s="188">
        <v>111.21475286</v>
      </c>
      <c r="E733" s="188"/>
      <c r="F733" s="188">
        <v>140.36089469999999</v>
      </c>
      <c r="G733" s="195">
        <v>146.86377425000001</v>
      </c>
      <c r="H733" s="198"/>
      <c r="I733" s="6"/>
      <c r="J733" s="6"/>
      <c r="K733" s="4"/>
    </row>
    <row r="734" spans="2:11" ht="15.6" x14ac:dyDescent="0.3">
      <c r="B734" s="185">
        <v>42916</v>
      </c>
      <c r="C734" s="186">
        <v>140.32021975999999</v>
      </c>
      <c r="D734" s="186">
        <v>112.39591151</v>
      </c>
      <c r="E734" s="186">
        <v>121.07266871</v>
      </c>
      <c r="F734" s="186">
        <v>140.41475062999999</v>
      </c>
      <c r="G734" s="194">
        <v>147.19006945000001</v>
      </c>
      <c r="H734" s="198"/>
      <c r="I734" s="6"/>
      <c r="J734" s="6"/>
      <c r="K734" s="4"/>
    </row>
    <row r="735" spans="2:11" ht="15.6" x14ac:dyDescent="0.3">
      <c r="B735" s="187">
        <v>42919</v>
      </c>
      <c r="C735" s="188">
        <v>140.37400954</v>
      </c>
      <c r="D735" s="188">
        <v>113.07494371</v>
      </c>
      <c r="E735" s="188"/>
      <c r="F735" s="188">
        <v>140.46862727000001</v>
      </c>
      <c r="G735" s="195">
        <v>147.4614832</v>
      </c>
      <c r="H735" s="198"/>
      <c r="I735" s="6"/>
      <c r="J735" s="6"/>
      <c r="K735" s="4"/>
    </row>
    <row r="736" spans="2:11" ht="15.6" x14ac:dyDescent="0.3">
      <c r="B736" s="185">
        <v>42920</v>
      </c>
      <c r="C736" s="186">
        <v>140.42781984000001</v>
      </c>
      <c r="D736" s="186">
        <v>112.98917122</v>
      </c>
      <c r="E736" s="186"/>
      <c r="F736" s="186">
        <v>140.52252433999999</v>
      </c>
      <c r="G736" s="194">
        <v>147.45948751</v>
      </c>
      <c r="H736" s="198"/>
      <c r="I736" s="6"/>
      <c r="J736" s="6"/>
      <c r="K736" s="4"/>
    </row>
    <row r="737" spans="2:11" ht="15.6" x14ac:dyDescent="0.3">
      <c r="B737" s="187">
        <v>42921</v>
      </c>
      <c r="C737" s="188">
        <v>140.48165091999999</v>
      </c>
      <c r="D737" s="188">
        <v>112.85157785</v>
      </c>
      <c r="E737" s="188"/>
      <c r="F737" s="188">
        <v>140.57644242000001</v>
      </c>
      <c r="G737" s="195">
        <v>147.56775364999999</v>
      </c>
      <c r="H737" s="198"/>
      <c r="I737" s="6"/>
      <c r="J737" s="6"/>
      <c r="K737" s="4"/>
    </row>
    <row r="738" spans="2:11" ht="15.6" x14ac:dyDescent="0.3">
      <c r="B738" s="185">
        <v>42922</v>
      </c>
      <c r="C738" s="186">
        <v>140.53550251999999</v>
      </c>
      <c r="D738" s="186">
        <v>111.62931989</v>
      </c>
      <c r="E738" s="186"/>
      <c r="F738" s="186">
        <v>140.63038091999999</v>
      </c>
      <c r="G738" s="194">
        <v>147.7074519</v>
      </c>
      <c r="H738" s="198"/>
      <c r="I738" s="6"/>
      <c r="J738" s="6"/>
      <c r="K738" s="4"/>
    </row>
    <row r="739" spans="2:11" ht="15.6" x14ac:dyDescent="0.3">
      <c r="B739" s="187">
        <v>42923</v>
      </c>
      <c r="C739" s="188">
        <v>140.5893749</v>
      </c>
      <c r="D739" s="188">
        <v>111.36485472</v>
      </c>
      <c r="E739" s="188"/>
      <c r="F739" s="188">
        <v>140.68434042999999</v>
      </c>
      <c r="G739" s="195">
        <v>147.63959847000001</v>
      </c>
      <c r="H739" s="198"/>
      <c r="I739" s="6"/>
      <c r="J739" s="6"/>
      <c r="K739" s="4"/>
    </row>
    <row r="740" spans="2:11" ht="15.6" x14ac:dyDescent="0.3">
      <c r="B740" s="185">
        <v>42926</v>
      </c>
      <c r="C740" s="186">
        <v>140.64326779999999</v>
      </c>
      <c r="D740" s="186">
        <v>112.62106429000001</v>
      </c>
      <c r="E740" s="186"/>
      <c r="F740" s="186">
        <v>140.73832035999999</v>
      </c>
      <c r="G740" s="194">
        <v>147.75933982999999</v>
      </c>
      <c r="H740" s="198"/>
      <c r="I740" s="6"/>
      <c r="J740" s="6"/>
      <c r="K740" s="4"/>
    </row>
    <row r="741" spans="2:11" ht="15.6" x14ac:dyDescent="0.3">
      <c r="B741" s="187">
        <v>42927</v>
      </c>
      <c r="C741" s="188">
        <v>140.69718148999999</v>
      </c>
      <c r="D741" s="188">
        <v>114.06311425</v>
      </c>
      <c r="E741" s="188"/>
      <c r="F741" s="188">
        <v>140.7923213</v>
      </c>
      <c r="G741" s="195">
        <v>147.97038397</v>
      </c>
      <c r="H741" s="198"/>
      <c r="I741" s="6"/>
      <c r="J741" s="6"/>
      <c r="K741" s="4"/>
    </row>
    <row r="742" spans="2:11" ht="15.6" x14ac:dyDescent="0.3">
      <c r="B742" s="185">
        <v>42928</v>
      </c>
      <c r="C742" s="186">
        <v>140.75111569000001</v>
      </c>
      <c r="D742" s="186">
        <v>115.85540188</v>
      </c>
      <c r="E742" s="186"/>
      <c r="F742" s="186">
        <v>140.84634267000001</v>
      </c>
      <c r="G742" s="194">
        <v>148.29967271000001</v>
      </c>
      <c r="H742" s="198"/>
      <c r="I742" s="6"/>
      <c r="J742" s="6"/>
      <c r="K742" s="4"/>
    </row>
    <row r="743" spans="2:11" ht="15.6" x14ac:dyDescent="0.3">
      <c r="B743" s="187">
        <v>42929</v>
      </c>
      <c r="C743" s="188">
        <v>140.80507066999999</v>
      </c>
      <c r="D743" s="188">
        <v>116.46831778000001</v>
      </c>
      <c r="E743" s="188"/>
      <c r="F743" s="188">
        <v>140.90038475</v>
      </c>
      <c r="G743" s="195">
        <v>148.3061587</v>
      </c>
      <c r="H743" s="198"/>
      <c r="I743" s="6"/>
      <c r="J743" s="6"/>
      <c r="K743" s="4"/>
    </row>
    <row r="744" spans="2:11" ht="15.6" x14ac:dyDescent="0.3">
      <c r="B744" s="185">
        <v>42930</v>
      </c>
      <c r="C744" s="186">
        <v>140.85904617</v>
      </c>
      <c r="D744" s="186">
        <v>116.92934491</v>
      </c>
      <c r="E744" s="186"/>
      <c r="F744" s="186">
        <v>140.95444782999999</v>
      </c>
      <c r="G744" s="194">
        <v>148.62946037</v>
      </c>
      <c r="H744" s="198"/>
      <c r="I744" s="6"/>
      <c r="J744" s="6"/>
      <c r="K744" s="4"/>
    </row>
    <row r="745" spans="2:11" ht="15.6" x14ac:dyDescent="0.3">
      <c r="B745" s="187">
        <v>42933</v>
      </c>
      <c r="C745" s="188">
        <v>140.91304246000001</v>
      </c>
      <c r="D745" s="188">
        <v>116.52907329999999</v>
      </c>
      <c r="E745" s="188"/>
      <c r="F745" s="188">
        <v>141.00853133999999</v>
      </c>
      <c r="G745" s="195">
        <v>148.81505946999999</v>
      </c>
      <c r="H745" s="198"/>
      <c r="I745" s="6"/>
      <c r="J745" s="6"/>
      <c r="K745" s="4"/>
    </row>
    <row r="746" spans="2:11" ht="15.6" x14ac:dyDescent="0.3">
      <c r="B746" s="185">
        <v>42934</v>
      </c>
      <c r="C746" s="186">
        <v>140.96705954000001</v>
      </c>
      <c r="D746" s="186">
        <v>116.75243915</v>
      </c>
      <c r="E746" s="186"/>
      <c r="F746" s="186">
        <v>141.06263586</v>
      </c>
      <c r="G746" s="194">
        <v>148.94827172999999</v>
      </c>
      <c r="H746" s="198"/>
      <c r="I746" s="6"/>
      <c r="J746" s="6"/>
      <c r="K746" s="4"/>
    </row>
    <row r="747" spans="2:11" ht="15.6" x14ac:dyDescent="0.3">
      <c r="B747" s="187">
        <v>42935</v>
      </c>
      <c r="C747" s="188">
        <v>141.02109712999999</v>
      </c>
      <c r="D747" s="188">
        <v>116.47010471</v>
      </c>
      <c r="E747" s="188"/>
      <c r="F747" s="188">
        <v>141.11676109000001</v>
      </c>
      <c r="G747" s="195">
        <v>149.22517361999999</v>
      </c>
      <c r="H747" s="198"/>
      <c r="I747" s="6"/>
      <c r="J747" s="6"/>
      <c r="K747" s="4"/>
    </row>
    <row r="748" spans="2:11" ht="15.6" x14ac:dyDescent="0.3">
      <c r="B748" s="185">
        <v>42936</v>
      </c>
      <c r="C748" s="186">
        <v>141.07515551</v>
      </c>
      <c r="D748" s="186">
        <v>116.03945534</v>
      </c>
      <c r="E748" s="186"/>
      <c r="F748" s="186">
        <v>141.17090703</v>
      </c>
      <c r="G748" s="194">
        <v>149.61383412000001</v>
      </c>
      <c r="H748" s="198"/>
      <c r="I748" s="6"/>
      <c r="J748" s="6"/>
      <c r="K748" s="4"/>
    </row>
    <row r="749" spans="2:11" ht="15.6" x14ac:dyDescent="0.3">
      <c r="B749" s="187">
        <v>42937</v>
      </c>
      <c r="C749" s="188">
        <v>141.12923468</v>
      </c>
      <c r="D749" s="188">
        <v>115.58557592</v>
      </c>
      <c r="E749" s="188"/>
      <c r="F749" s="188">
        <v>141.22507368999999</v>
      </c>
      <c r="G749" s="195">
        <v>149.65773927999999</v>
      </c>
      <c r="H749" s="198"/>
      <c r="I749" s="6"/>
      <c r="J749" s="6"/>
      <c r="K749" s="4"/>
    </row>
    <row r="750" spans="2:11" ht="15.6" x14ac:dyDescent="0.3">
      <c r="B750" s="185">
        <v>42940</v>
      </c>
      <c r="C750" s="186">
        <v>141.18333464</v>
      </c>
      <c r="D750" s="186">
        <v>116.32715056000001</v>
      </c>
      <c r="E750" s="186"/>
      <c r="F750" s="186">
        <v>141.27926135000001</v>
      </c>
      <c r="G750" s="194">
        <v>149.59088369</v>
      </c>
      <c r="H750" s="198"/>
      <c r="I750" s="6"/>
      <c r="J750" s="6"/>
      <c r="K750" s="4"/>
    </row>
    <row r="751" spans="2:11" ht="15.6" x14ac:dyDescent="0.3">
      <c r="B751" s="187">
        <v>42941</v>
      </c>
      <c r="C751" s="188">
        <v>141.23745539000001</v>
      </c>
      <c r="D751" s="188">
        <v>117.34212501</v>
      </c>
      <c r="E751" s="188"/>
      <c r="F751" s="188">
        <v>141.33346972999999</v>
      </c>
      <c r="G751" s="195">
        <v>149.55496127999999</v>
      </c>
      <c r="H751" s="198"/>
      <c r="I751" s="6"/>
      <c r="J751" s="6"/>
      <c r="K751" s="4"/>
    </row>
    <row r="752" spans="2:11" ht="15.6" x14ac:dyDescent="0.3">
      <c r="B752" s="185">
        <v>42942</v>
      </c>
      <c r="C752" s="186">
        <v>141.29159663999999</v>
      </c>
      <c r="D752" s="186">
        <v>116.16811407</v>
      </c>
      <c r="E752" s="186"/>
      <c r="F752" s="186">
        <v>141.38769882</v>
      </c>
      <c r="G752" s="194">
        <v>149.49808414</v>
      </c>
      <c r="H752" s="198"/>
      <c r="I752" s="6"/>
      <c r="J752" s="6"/>
      <c r="K752" s="4"/>
    </row>
    <row r="753" spans="2:11" ht="15.6" x14ac:dyDescent="0.3">
      <c r="B753" s="187">
        <v>42943</v>
      </c>
      <c r="C753" s="188">
        <v>141.34064316000001</v>
      </c>
      <c r="D753" s="188">
        <v>116.64522354</v>
      </c>
      <c r="E753" s="188"/>
      <c r="F753" s="188">
        <v>141.43682989000001</v>
      </c>
      <c r="G753" s="195">
        <v>150.20056678</v>
      </c>
      <c r="H753" s="198"/>
      <c r="I753" s="6"/>
      <c r="J753" s="6"/>
      <c r="K753" s="4"/>
    </row>
    <row r="754" spans="2:11" ht="15.6" x14ac:dyDescent="0.3">
      <c r="B754" s="185">
        <v>42944</v>
      </c>
      <c r="C754" s="186">
        <v>141.38970658</v>
      </c>
      <c r="D754" s="186">
        <v>117.03834745</v>
      </c>
      <c r="E754" s="186"/>
      <c r="F754" s="186">
        <v>141.48597799999999</v>
      </c>
      <c r="G754" s="194">
        <v>150.46948591</v>
      </c>
      <c r="H754" s="198"/>
      <c r="I754" s="6"/>
      <c r="J754" s="6"/>
      <c r="K754" s="4"/>
    </row>
    <row r="755" spans="2:11" ht="15.6" x14ac:dyDescent="0.3">
      <c r="B755" s="187">
        <v>42947</v>
      </c>
      <c r="C755" s="188">
        <v>141.4387869</v>
      </c>
      <c r="D755" s="188">
        <v>117.7942175</v>
      </c>
      <c r="E755" s="188">
        <v>121.36324313</v>
      </c>
      <c r="F755" s="188">
        <v>141.53514340999999</v>
      </c>
      <c r="G755" s="195">
        <v>150.62016044999999</v>
      </c>
      <c r="H755" s="198"/>
      <c r="I755" s="6"/>
      <c r="J755" s="6"/>
      <c r="K755" s="4"/>
    </row>
    <row r="756" spans="2:11" ht="15.6" x14ac:dyDescent="0.3">
      <c r="B756" s="185">
        <v>42948</v>
      </c>
      <c r="C756" s="186">
        <v>141.48788442</v>
      </c>
      <c r="D756" s="186">
        <v>118.8592259</v>
      </c>
      <c r="E756" s="186"/>
      <c r="F756" s="186">
        <v>141.58432585</v>
      </c>
      <c r="G756" s="194">
        <v>150.83170351999999</v>
      </c>
      <c r="H756" s="198"/>
      <c r="I756" s="6"/>
      <c r="J756" s="6"/>
      <c r="K756" s="4"/>
    </row>
    <row r="757" spans="2:11" ht="15.6" x14ac:dyDescent="0.3">
      <c r="B757" s="187">
        <v>42949</v>
      </c>
      <c r="C757" s="188">
        <v>141.53699884</v>
      </c>
      <c r="D757" s="188">
        <v>119.96533361</v>
      </c>
      <c r="E757" s="188"/>
      <c r="F757" s="188">
        <v>141.63352531000001</v>
      </c>
      <c r="G757" s="195">
        <v>151.09862697</v>
      </c>
      <c r="H757" s="198"/>
      <c r="I757" s="6"/>
      <c r="J757" s="6"/>
      <c r="K757" s="4"/>
    </row>
    <row r="758" spans="2:11" ht="15.6" x14ac:dyDescent="0.3">
      <c r="B758" s="185">
        <v>42950</v>
      </c>
      <c r="C758" s="186">
        <v>141.58613045000001</v>
      </c>
      <c r="D758" s="186">
        <v>119.3256138</v>
      </c>
      <c r="E758" s="186"/>
      <c r="F758" s="186">
        <v>141.6827418</v>
      </c>
      <c r="G758" s="194">
        <v>151.30418295999999</v>
      </c>
      <c r="H758" s="198"/>
      <c r="I758" s="6"/>
      <c r="J758" s="6"/>
      <c r="K758" s="4"/>
    </row>
    <row r="759" spans="2:11" ht="15.6" x14ac:dyDescent="0.3">
      <c r="B759" s="187">
        <v>42951</v>
      </c>
      <c r="C759" s="188">
        <v>141.63527897</v>
      </c>
      <c r="D759" s="188">
        <v>119.54004503</v>
      </c>
      <c r="E759" s="188"/>
      <c r="F759" s="188">
        <v>141.7319756</v>
      </c>
      <c r="G759" s="195">
        <v>151.22834677</v>
      </c>
      <c r="H759" s="198"/>
      <c r="I759" s="6"/>
      <c r="J759" s="6"/>
      <c r="K759" s="4"/>
    </row>
    <row r="760" spans="2:11" ht="15.6" x14ac:dyDescent="0.3">
      <c r="B760" s="185">
        <v>42954</v>
      </c>
      <c r="C760" s="186">
        <v>141.68444467</v>
      </c>
      <c r="D760" s="186">
        <v>121.4020228</v>
      </c>
      <c r="E760" s="186"/>
      <c r="F760" s="186">
        <v>141.78122643</v>
      </c>
      <c r="G760" s="194">
        <v>151.21836832</v>
      </c>
      <c r="H760" s="198"/>
      <c r="I760" s="6"/>
      <c r="J760" s="6"/>
      <c r="K760" s="4"/>
    </row>
    <row r="761" spans="2:11" ht="15.6" x14ac:dyDescent="0.3">
      <c r="B761" s="187">
        <v>42955</v>
      </c>
      <c r="C761" s="188">
        <v>141.73362728000001</v>
      </c>
      <c r="D761" s="188">
        <v>121.3287588</v>
      </c>
      <c r="E761" s="188"/>
      <c r="F761" s="188">
        <v>141.83049434</v>
      </c>
      <c r="G761" s="195">
        <v>151.21587371000001</v>
      </c>
      <c r="H761" s="198"/>
      <c r="I761" s="6"/>
      <c r="J761" s="6"/>
      <c r="K761" s="4"/>
    </row>
    <row r="762" spans="2:11" ht="15.6" x14ac:dyDescent="0.3">
      <c r="B762" s="185">
        <v>42956</v>
      </c>
      <c r="C762" s="186">
        <v>141.78282708</v>
      </c>
      <c r="D762" s="186">
        <v>120.9231264</v>
      </c>
      <c r="E762" s="186"/>
      <c r="F762" s="186">
        <v>141.87977936999999</v>
      </c>
      <c r="G762" s="194">
        <v>151.00283388</v>
      </c>
      <c r="H762" s="198"/>
      <c r="I762" s="6"/>
      <c r="J762" s="6"/>
      <c r="K762" s="4"/>
    </row>
    <row r="763" spans="2:11" ht="15.6" x14ac:dyDescent="0.3">
      <c r="B763" s="187">
        <v>42957</v>
      </c>
      <c r="C763" s="188">
        <v>141.83204405999999</v>
      </c>
      <c r="D763" s="188">
        <v>119.70980308</v>
      </c>
      <c r="E763" s="188"/>
      <c r="F763" s="188">
        <v>141.92908152999999</v>
      </c>
      <c r="G763" s="195">
        <v>150.75387164</v>
      </c>
      <c r="H763" s="198"/>
      <c r="I763" s="6"/>
      <c r="J763" s="6"/>
      <c r="K763" s="4"/>
    </row>
    <row r="764" spans="2:11" ht="15.6" x14ac:dyDescent="0.3">
      <c r="B764" s="185">
        <v>42958</v>
      </c>
      <c r="C764" s="186">
        <v>141.88127795</v>
      </c>
      <c r="D764" s="186">
        <v>120.36381830000001</v>
      </c>
      <c r="E764" s="186"/>
      <c r="F764" s="186">
        <v>141.97840083</v>
      </c>
      <c r="G764" s="194">
        <v>150.90853756000001</v>
      </c>
      <c r="H764" s="198"/>
      <c r="I764" s="6"/>
      <c r="J764" s="6"/>
      <c r="K764" s="4"/>
    </row>
    <row r="765" spans="2:11" ht="15.6" x14ac:dyDescent="0.3">
      <c r="B765" s="187">
        <v>42961</v>
      </c>
      <c r="C765" s="188">
        <v>141.93052903</v>
      </c>
      <c r="D765" s="188">
        <v>122.01851256</v>
      </c>
      <c r="E765" s="188"/>
      <c r="F765" s="188">
        <v>142.02773725</v>
      </c>
      <c r="G765" s="195">
        <v>151.12556877</v>
      </c>
      <c r="H765" s="198"/>
      <c r="I765" s="6"/>
      <c r="J765" s="6"/>
      <c r="K765" s="4"/>
    </row>
    <row r="766" spans="2:11" ht="15.6" x14ac:dyDescent="0.3">
      <c r="B766" s="185">
        <v>42962</v>
      </c>
      <c r="C766" s="186">
        <v>141.9797973</v>
      </c>
      <c r="D766" s="186">
        <v>122.14538435999999</v>
      </c>
      <c r="E766" s="186"/>
      <c r="F766" s="186">
        <v>142.07709083</v>
      </c>
      <c r="G766" s="194">
        <v>151.23034246</v>
      </c>
      <c r="H766" s="198"/>
      <c r="I766" s="6"/>
      <c r="J766" s="6"/>
      <c r="K766" s="4"/>
    </row>
    <row r="767" spans="2:11" ht="15.6" x14ac:dyDescent="0.3">
      <c r="B767" s="187">
        <v>42963</v>
      </c>
      <c r="C767" s="188">
        <v>142.02908246999999</v>
      </c>
      <c r="D767" s="188">
        <v>122.57245988</v>
      </c>
      <c r="E767" s="188"/>
      <c r="F767" s="188">
        <v>142.12646156</v>
      </c>
      <c r="G767" s="195">
        <v>151.35407520000001</v>
      </c>
      <c r="H767" s="198"/>
      <c r="I767" s="6"/>
      <c r="J767" s="6"/>
      <c r="K767" s="4"/>
    </row>
    <row r="768" spans="2:11" ht="15.6" x14ac:dyDescent="0.3">
      <c r="B768" s="185">
        <v>42964</v>
      </c>
      <c r="C768" s="186">
        <v>142.07838482</v>
      </c>
      <c r="D768" s="186">
        <v>121.46813908999999</v>
      </c>
      <c r="E768" s="186"/>
      <c r="F768" s="186">
        <v>142.17584941999999</v>
      </c>
      <c r="G768" s="194">
        <v>150.98337591000001</v>
      </c>
      <c r="H768" s="198"/>
      <c r="I768" s="6"/>
      <c r="J768" s="6"/>
      <c r="K768" s="4"/>
    </row>
    <row r="769" spans="2:11" ht="15.6" x14ac:dyDescent="0.3">
      <c r="B769" s="187">
        <v>42965</v>
      </c>
      <c r="C769" s="188">
        <v>142.12770437</v>
      </c>
      <c r="D769" s="188">
        <v>122.78689110000001</v>
      </c>
      <c r="E769" s="188"/>
      <c r="F769" s="188">
        <v>142.22525447999999</v>
      </c>
      <c r="G769" s="195">
        <v>151.30867327000001</v>
      </c>
      <c r="H769" s="198"/>
      <c r="I769" s="6"/>
      <c r="J769" s="6"/>
      <c r="K769" s="4"/>
    </row>
    <row r="770" spans="2:11" ht="15.6" x14ac:dyDescent="0.3">
      <c r="B770" s="185">
        <v>42968</v>
      </c>
      <c r="C770" s="186">
        <v>142.1770411</v>
      </c>
      <c r="D770" s="186">
        <v>122.64393695</v>
      </c>
      <c r="E770" s="186"/>
      <c r="F770" s="186">
        <v>142.27467668</v>
      </c>
      <c r="G770" s="194">
        <v>151.24780473999999</v>
      </c>
      <c r="H770" s="198"/>
      <c r="I770" s="6"/>
      <c r="J770" s="6"/>
      <c r="K770" s="4"/>
    </row>
    <row r="771" spans="2:11" ht="15.6" x14ac:dyDescent="0.3">
      <c r="B771" s="187">
        <v>42969</v>
      </c>
      <c r="C771" s="188">
        <v>142.22639473999999</v>
      </c>
      <c r="D771" s="188">
        <v>125.10453522</v>
      </c>
      <c r="E771" s="188"/>
      <c r="F771" s="188">
        <v>142.3241161</v>
      </c>
      <c r="G771" s="195">
        <v>151.58657299999999</v>
      </c>
      <c r="H771" s="198"/>
      <c r="I771" s="6"/>
      <c r="J771" s="6"/>
      <c r="K771" s="4"/>
    </row>
    <row r="772" spans="2:11" ht="15.6" x14ac:dyDescent="0.3">
      <c r="B772" s="185">
        <v>42970</v>
      </c>
      <c r="C772" s="186">
        <v>142.27576556</v>
      </c>
      <c r="D772" s="186">
        <v>125.93724312000001</v>
      </c>
      <c r="E772" s="186"/>
      <c r="F772" s="186">
        <v>142.37357266999999</v>
      </c>
      <c r="G772" s="194">
        <v>151.8904167</v>
      </c>
      <c r="H772" s="198"/>
      <c r="I772" s="6"/>
      <c r="J772" s="6"/>
      <c r="K772" s="4"/>
    </row>
    <row r="773" spans="2:11" ht="15.6" x14ac:dyDescent="0.3">
      <c r="B773" s="187">
        <v>42971</v>
      </c>
      <c r="C773" s="188">
        <v>142.32515357</v>
      </c>
      <c r="D773" s="188">
        <v>127.10768021</v>
      </c>
      <c r="E773" s="188"/>
      <c r="F773" s="188">
        <v>142.42304626000001</v>
      </c>
      <c r="G773" s="195">
        <v>152.17530135000001</v>
      </c>
      <c r="H773" s="198"/>
      <c r="I773" s="6"/>
      <c r="J773" s="6"/>
      <c r="K773" s="4"/>
    </row>
    <row r="774" spans="2:11" ht="15.6" x14ac:dyDescent="0.3">
      <c r="B774" s="185">
        <v>42972</v>
      </c>
      <c r="C774" s="186">
        <v>142.37455876000001</v>
      </c>
      <c r="D774" s="186">
        <v>127.00225152</v>
      </c>
      <c r="E774" s="186"/>
      <c r="F774" s="186">
        <v>142.47253745</v>
      </c>
      <c r="G774" s="194">
        <v>152.35641014999999</v>
      </c>
      <c r="H774" s="198"/>
      <c r="I774" s="6"/>
      <c r="J774" s="6"/>
      <c r="K774" s="4"/>
    </row>
    <row r="775" spans="2:11" ht="15.6" x14ac:dyDescent="0.3">
      <c r="B775" s="187">
        <v>42975</v>
      </c>
      <c r="C775" s="188">
        <v>142.42398114</v>
      </c>
      <c r="D775" s="188">
        <v>126.90039668999999</v>
      </c>
      <c r="E775" s="188"/>
      <c r="F775" s="188">
        <v>142.52204538000001</v>
      </c>
      <c r="G775" s="195">
        <v>152.41478407</v>
      </c>
      <c r="H775" s="198"/>
      <c r="I775" s="6"/>
      <c r="J775" s="6"/>
      <c r="K775" s="4"/>
    </row>
    <row r="776" spans="2:11" ht="15.6" x14ac:dyDescent="0.3">
      <c r="B776" s="185">
        <v>42976</v>
      </c>
      <c r="C776" s="186">
        <v>142.47342071</v>
      </c>
      <c r="D776" s="186">
        <v>127.46122368</v>
      </c>
      <c r="E776" s="186"/>
      <c r="F776" s="186">
        <v>142.57157090000001</v>
      </c>
      <c r="G776" s="194">
        <v>152.50459008999999</v>
      </c>
      <c r="H776" s="198"/>
      <c r="I776" s="6"/>
      <c r="J776" s="6"/>
      <c r="K776" s="4"/>
    </row>
    <row r="777" spans="2:11" ht="15.6" x14ac:dyDescent="0.3">
      <c r="B777" s="187">
        <v>42977</v>
      </c>
      <c r="C777" s="188">
        <v>142.52287745999999</v>
      </c>
      <c r="D777" s="188">
        <v>126.66856079999999</v>
      </c>
      <c r="E777" s="188"/>
      <c r="F777" s="188">
        <v>142.62111345</v>
      </c>
      <c r="G777" s="195">
        <v>152.53153189</v>
      </c>
      <c r="H777" s="198"/>
      <c r="I777" s="6"/>
      <c r="J777" s="6"/>
      <c r="K777" s="4"/>
    </row>
    <row r="778" spans="2:11" ht="15.6" x14ac:dyDescent="0.3">
      <c r="B778" s="185">
        <v>42978</v>
      </c>
      <c r="C778" s="186">
        <v>142.57235112000001</v>
      </c>
      <c r="D778" s="186">
        <v>126.57705228</v>
      </c>
      <c r="E778" s="186">
        <v>121.59383328</v>
      </c>
      <c r="F778" s="186">
        <v>142.67067302000001</v>
      </c>
      <c r="G778" s="194">
        <v>152.71812883999999</v>
      </c>
      <c r="H778" s="198"/>
      <c r="I778" s="6"/>
      <c r="J778" s="6"/>
      <c r="K778" s="4"/>
    </row>
    <row r="779" spans="2:11" ht="15.6" x14ac:dyDescent="0.3">
      <c r="B779" s="187">
        <v>42979</v>
      </c>
      <c r="C779" s="188">
        <v>142.62184196999999</v>
      </c>
      <c r="D779" s="188">
        <v>128.52133591</v>
      </c>
      <c r="E779" s="188"/>
      <c r="F779" s="188">
        <v>142.72025019</v>
      </c>
      <c r="G779" s="195">
        <v>152.8378702</v>
      </c>
      <c r="H779" s="198"/>
      <c r="I779" s="6"/>
      <c r="J779" s="6"/>
      <c r="K779" s="4"/>
    </row>
    <row r="780" spans="2:11" ht="15.6" x14ac:dyDescent="0.3">
      <c r="B780" s="185">
        <v>42982</v>
      </c>
      <c r="C780" s="186">
        <v>142.67134999999999</v>
      </c>
      <c r="D780" s="186">
        <v>128.88894250000001</v>
      </c>
      <c r="E780" s="186"/>
      <c r="F780" s="186">
        <v>142.76984439</v>
      </c>
      <c r="G780" s="194">
        <v>152.91420532000001</v>
      </c>
      <c r="H780" s="198"/>
      <c r="I780" s="6"/>
      <c r="J780" s="6"/>
      <c r="K780" s="4"/>
    </row>
    <row r="781" spans="2:11" ht="15.6" x14ac:dyDescent="0.3">
      <c r="B781" s="187">
        <v>42983</v>
      </c>
      <c r="C781" s="188">
        <v>142.72087522000001</v>
      </c>
      <c r="D781" s="188">
        <v>128.92834422999999</v>
      </c>
      <c r="E781" s="188"/>
      <c r="F781" s="188">
        <v>142.81945589</v>
      </c>
      <c r="G781" s="195">
        <v>152.93466112999999</v>
      </c>
      <c r="H781" s="198"/>
      <c r="I781" s="6"/>
      <c r="J781" s="6"/>
      <c r="K781" s="4"/>
    </row>
    <row r="782" spans="2:11" ht="15.6" x14ac:dyDescent="0.3">
      <c r="B782" s="185">
        <v>42984</v>
      </c>
      <c r="C782" s="186">
        <v>142.77041761999999</v>
      </c>
      <c r="D782" s="186">
        <v>131.18260605</v>
      </c>
      <c r="E782" s="186"/>
      <c r="F782" s="186">
        <v>142.86908442999999</v>
      </c>
      <c r="G782" s="194">
        <v>153.56180649999999</v>
      </c>
      <c r="H782" s="198"/>
      <c r="I782" s="6"/>
      <c r="J782" s="6"/>
      <c r="K782" s="4"/>
    </row>
    <row r="783" spans="2:11" ht="15.6" x14ac:dyDescent="0.3">
      <c r="B783" s="187">
        <v>42985</v>
      </c>
      <c r="C783" s="188"/>
      <c r="D783" s="188"/>
      <c r="E783" s="188"/>
      <c r="F783" s="188"/>
      <c r="G783" s="195"/>
      <c r="H783" s="198"/>
      <c r="I783" s="6"/>
      <c r="J783" s="6"/>
      <c r="K783" s="4"/>
    </row>
    <row r="784" spans="2:11" ht="15.6" x14ac:dyDescent="0.3">
      <c r="B784" s="185">
        <v>42986</v>
      </c>
      <c r="C784" s="186">
        <v>142.81476078</v>
      </c>
      <c r="D784" s="186">
        <v>130.58655873999999</v>
      </c>
      <c r="E784" s="186"/>
      <c r="F784" s="186">
        <v>142.91351051999999</v>
      </c>
      <c r="G784" s="194">
        <v>153.71347889</v>
      </c>
      <c r="H784" s="198"/>
      <c r="I784" s="6"/>
      <c r="J784" s="6"/>
      <c r="K784" s="4"/>
    </row>
    <row r="785" spans="2:11" ht="15.6" x14ac:dyDescent="0.3">
      <c r="B785" s="187">
        <v>42989</v>
      </c>
      <c r="C785" s="188">
        <v>142.85911752000001</v>
      </c>
      <c r="D785" s="188">
        <v>132.80300918</v>
      </c>
      <c r="E785" s="188"/>
      <c r="F785" s="188">
        <v>142.95795050999999</v>
      </c>
      <c r="G785" s="195">
        <v>153.83621378000001</v>
      </c>
      <c r="H785" s="198"/>
      <c r="I785" s="6"/>
      <c r="J785" s="6"/>
      <c r="K785" s="4"/>
    </row>
    <row r="786" spans="2:11" ht="15.6" x14ac:dyDescent="0.3">
      <c r="B786" s="185">
        <v>42990</v>
      </c>
      <c r="C786" s="186">
        <v>142.90348811000001</v>
      </c>
      <c r="D786" s="186">
        <v>133.19493585000001</v>
      </c>
      <c r="E786" s="186"/>
      <c r="F786" s="186">
        <v>143.00240441</v>
      </c>
      <c r="G786" s="194">
        <v>153.85267822</v>
      </c>
      <c r="H786" s="198"/>
      <c r="I786" s="6"/>
      <c r="J786" s="6"/>
      <c r="K786" s="4"/>
    </row>
    <row r="787" spans="2:11" ht="15.6" x14ac:dyDescent="0.3">
      <c r="B787" s="187">
        <v>42991</v>
      </c>
      <c r="C787" s="188">
        <v>142.94787256999999</v>
      </c>
      <c r="D787" s="188">
        <v>133.63991637000001</v>
      </c>
      <c r="E787" s="188"/>
      <c r="F787" s="188">
        <v>143.04687193000001</v>
      </c>
      <c r="G787" s="195">
        <v>153.90855751999999</v>
      </c>
      <c r="H787" s="198"/>
      <c r="I787" s="6"/>
      <c r="J787" s="6"/>
      <c r="K787" s="4"/>
    </row>
    <row r="788" spans="2:11" ht="15.6" x14ac:dyDescent="0.3">
      <c r="B788" s="185">
        <v>42992</v>
      </c>
      <c r="C788" s="186">
        <v>142.99227060999999</v>
      </c>
      <c r="D788" s="186">
        <v>133.40602551999999</v>
      </c>
      <c r="E788" s="186"/>
      <c r="F788" s="186">
        <v>143.09135334999999</v>
      </c>
      <c r="G788" s="194">
        <v>154.16051329000001</v>
      </c>
      <c r="H788" s="198"/>
      <c r="I788" s="6"/>
      <c r="J788" s="6"/>
      <c r="K788" s="4"/>
    </row>
    <row r="789" spans="2:11" ht="15.6" x14ac:dyDescent="0.3">
      <c r="B789" s="187">
        <v>42993</v>
      </c>
      <c r="C789" s="188">
        <v>143.03668250999999</v>
      </c>
      <c r="D789" s="188">
        <v>135.37135914000001</v>
      </c>
      <c r="E789" s="188"/>
      <c r="F789" s="188">
        <v>143.13584868000001</v>
      </c>
      <c r="G789" s="195">
        <v>154.45038715999999</v>
      </c>
      <c r="H789" s="198"/>
      <c r="I789" s="6"/>
      <c r="J789" s="6"/>
      <c r="K789" s="4"/>
    </row>
    <row r="790" spans="2:11" ht="15.6" x14ac:dyDescent="0.3">
      <c r="B790" s="185">
        <v>42996</v>
      </c>
      <c r="C790" s="186">
        <v>143.08110826999999</v>
      </c>
      <c r="D790" s="186">
        <v>135.78930346000001</v>
      </c>
      <c r="E790" s="186"/>
      <c r="F790" s="186">
        <v>143.18035763</v>
      </c>
      <c r="G790" s="194">
        <v>154.64995608999999</v>
      </c>
      <c r="H790" s="198"/>
      <c r="I790" s="6"/>
      <c r="J790" s="6"/>
      <c r="K790" s="4"/>
    </row>
    <row r="791" spans="2:11" ht="15.6" x14ac:dyDescent="0.3">
      <c r="B791" s="187">
        <v>42997</v>
      </c>
      <c r="C791" s="188">
        <v>143.12554788</v>
      </c>
      <c r="D791" s="188">
        <v>135.76030162999999</v>
      </c>
      <c r="E791" s="188"/>
      <c r="F791" s="188">
        <v>143.22488049</v>
      </c>
      <c r="G791" s="195">
        <v>154.87097868999999</v>
      </c>
      <c r="H791" s="198"/>
      <c r="I791" s="6"/>
      <c r="J791" s="6"/>
      <c r="K791" s="4"/>
    </row>
    <row r="792" spans="2:11" ht="15.6" x14ac:dyDescent="0.3">
      <c r="B792" s="185">
        <v>42998</v>
      </c>
      <c r="C792" s="186">
        <v>143.17000135999999</v>
      </c>
      <c r="D792" s="186">
        <v>135.81385582999999</v>
      </c>
      <c r="E792" s="186"/>
      <c r="F792" s="186">
        <v>143.26941725</v>
      </c>
      <c r="G792" s="194">
        <v>154.98672866999999</v>
      </c>
      <c r="H792" s="198"/>
      <c r="I792" s="6"/>
      <c r="J792" s="6"/>
      <c r="K792" s="4"/>
    </row>
    <row r="793" spans="2:11" ht="15.6" x14ac:dyDescent="0.3">
      <c r="B793" s="187">
        <v>42999</v>
      </c>
      <c r="C793" s="188">
        <v>143.21446842</v>
      </c>
      <c r="D793" s="188">
        <v>135.09942461</v>
      </c>
      <c r="E793" s="188"/>
      <c r="F793" s="188">
        <v>143.31396791</v>
      </c>
      <c r="G793" s="195">
        <v>155.20825017999999</v>
      </c>
      <c r="H793" s="198"/>
      <c r="I793" s="6"/>
      <c r="J793" s="6"/>
      <c r="K793" s="4"/>
    </row>
    <row r="794" spans="2:11" ht="15.6" x14ac:dyDescent="0.3">
      <c r="B794" s="185">
        <v>43000</v>
      </c>
      <c r="C794" s="186">
        <v>143.25894933999999</v>
      </c>
      <c r="D794" s="186">
        <v>134.71596797999999</v>
      </c>
      <c r="E794" s="186"/>
      <c r="F794" s="186">
        <v>143.35853248000001</v>
      </c>
      <c r="G794" s="194">
        <v>155.27610361999999</v>
      </c>
      <c r="H794" s="198"/>
      <c r="I794" s="6"/>
      <c r="J794" s="6"/>
      <c r="K794" s="4"/>
    </row>
    <row r="795" spans="2:11" ht="15.6" x14ac:dyDescent="0.3">
      <c r="B795" s="187">
        <v>43003</v>
      </c>
      <c r="C795" s="188">
        <v>143.30344411999999</v>
      </c>
      <c r="D795" s="188">
        <v>133.02503485</v>
      </c>
      <c r="E795" s="188"/>
      <c r="F795" s="188">
        <v>143.40311068</v>
      </c>
      <c r="G795" s="195">
        <v>154.84353795999999</v>
      </c>
      <c r="H795" s="198"/>
      <c r="I795" s="6"/>
      <c r="J795" s="6"/>
      <c r="K795" s="4"/>
    </row>
    <row r="796" spans="2:11" ht="15.6" x14ac:dyDescent="0.3">
      <c r="B796" s="185">
        <v>43004</v>
      </c>
      <c r="C796" s="186">
        <v>143.34795276</v>
      </c>
      <c r="D796" s="186">
        <v>132.80211571999999</v>
      </c>
      <c r="E796" s="186"/>
      <c r="F796" s="186">
        <v>143.44770306000001</v>
      </c>
      <c r="G796" s="194">
        <v>155.00618664000001</v>
      </c>
      <c r="H796" s="198"/>
      <c r="I796" s="6"/>
      <c r="J796" s="6"/>
      <c r="K796" s="4"/>
    </row>
    <row r="797" spans="2:11" ht="15.6" x14ac:dyDescent="0.3">
      <c r="B797" s="187">
        <v>43005</v>
      </c>
      <c r="C797" s="188">
        <v>143.39247524999999</v>
      </c>
      <c r="D797" s="188">
        <v>131.86932203999999</v>
      </c>
      <c r="E797" s="188"/>
      <c r="F797" s="188">
        <v>143.49230906</v>
      </c>
      <c r="G797" s="195">
        <v>154.93533966999999</v>
      </c>
      <c r="H797" s="198"/>
      <c r="I797" s="6"/>
      <c r="J797" s="6"/>
      <c r="K797" s="4"/>
    </row>
    <row r="798" spans="2:11" ht="15.6" x14ac:dyDescent="0.3">
      <c r="B798" s="185">
        <v>43006</v>
      </c>
      <c r="C798" s="186">
        <v>143.43701161000001</v>
      </c>
      <c r="D798" s="186">
        <v>131.45929380999999</v>
      </c>
      <c r="E798" s="186"/>
      <c r="F798" s="186">
        <v>143.53692896000001</v>
      </c>
      <c r="G798" s="194">
        <v>154.99920172</v>
      </c>
      <c r="H798" s="198"/>
      <c r="I798" s="6"/>
      <c r="J798" s="6"/>
      <c r="K798" s="4"/>
    </row>
    <row r="799" spans="2:11" ht="15.6" x14ac:dyDescent="0.3">
      <c r="B799" s="187">
        <v>43007</v>
      </c>
      <c r="C799" s="188">
        <v>143.48156183</v>
      </c>
      <c r="D799" s="188">
        <v>132.75706729999999</v>
      </c>
      <c r="E799" s="188">
        <v>121.78838340999999</v>
      </c>
      <c r="F799" s="188">
        <v>143.58156278000001</v>
      </c>
      <c r="G799" s="195">
        <v>155.33198292</v>
      </c>
      <c r="H799" s="198"/>
      <c r="I799" s="6"/>
      <c r="J799" s="6"/>
      <c r="K799" s="4"/>
    </row>
    <row r="800" spans="2:11" ht="15.6" x14ac:dyDescent="0.3">
      <c r="B800" s="185">
        <v>43010</v>
      </c>
      <c r="C800" s="186">
        <v>143.52612561999999</v>
      </c>
      <c r="D800" s="186">
        <v>132.87557627999999</v>
      </c>
      <c r="E800" s="186"/>
      <c r="F800" s="186">
        <v>143.62621049000001</v>
      </c>
      <c r="G800" s="194">
        <v>155.43975014</v>
      </c>
      <c r="H800" s="198"/>
      <c r="I800" s="6"/>
      <c r="J800" s="6"/>
      <c r="K800" s="4"/>
    </row>
    <row r="801" spans="2:11" ht="15.6" x14ac:dyDescent="0.3">
      <c r="B801" s="187">
        <v>43011</v>
      </c>
      <c r="C801" s="188">
        <v>143.57070328</v>
      </c>
      <c r="D801" s="188">
        <v>137.16970444</v>
      </c>
      <c r="E801" s="188"/>
      <c r="F801" s="188">
        <v>143.67087211</v>
      </c>
      <c r="G801" s="195">
        <v>155.84986429</v>
      </c>
      <c r="H801" s="198"/>
      <c r="I801" s="6"/>
      <c r="J801" s="6"/>
      <c r="K801" s="4"/>
    </row>
    <row r="802" spans="2:11" ht="15.6" x14ac:dyDescent="0.3">
      <c r="B802" s="185">
        <v>43012</v>
      </c>
      <c r="C802" s="186">
        <v>143.61529479999999</v>
      </c>
      <c r="D802" s="186">
        <v>136.8633001</v>
      </c>
      <c r="E802" s="186"/>
      <c r="F802" s="186">
        <v>143.71554735999999</v>
      </c>
      <c r="G802" s="194">
        <v>155.89576514999999</v>
      </c>
      <c r="H802" s="198"/>
      <c r="I802" s="6"/>
      <c r="J802" s="6"/>
      <c r="K802" s="4"/>
    </row>
    <row r="803" spans="2:11" ht="15.6" x14ac:dyDescent="0.3">
      <c r="B803" s="187">
        <v>43013</v>
      </c>
      <c r="C803" s="188">
        <v>143.65990017999999</v>
      </c>
      <c r="D803" s="188">
        <v>136.90992102000001</v>
      </c>
      <c r="E803" s="188"/>
      <c r="F803" s="188">
        <v>143.76023678999999</v>
      </c>
      <c r="G803" s="195">
        <v>155.82890956</v>
      </c>
      <c r="H803" s="198"/>
      <c r="I803" s="6"/>
      <c r="J803" s="6"/>
      <c r="K803" s="4"/>
    </row>
    <row r="804" spans="2:11" ht="15.6" x14ac:dyDescent="0.3">
      <c r="B804" s="185">
        <v>43014</v>
      </c>
      <c r="C804" s="186">
        <v>143.70451940999999</v>
      </c>
      <c r="D804" s="186">
        <v>135.90422072000001</v>
      </c>
      <c r="E804" s="186"/>
      <c r="F804" s="186">
        <v>143.80494012</v>
      </c>
      <c r="G804" s="194">
        <v>155.98507223999999</v>
      </c>
      <c r="H804" s="198"/>
      <c r="I804" s="6"/>
      <c r="J804" s="6"/>
      <c r="K804" s="4"/>
    </row>
    <row r="805" spans="2:11" ht="15.6" x14ac:dyDescent="0.3">
      <c r="B805" s="187">
        <v>43017</v>
      </c>
      <c r="C805" s="188">
        <v>143.74915250999999</v>
      </c>
      <c r="D805" s="188">
        <v>135.31826953999999</v>
      </c>
      <c r="E805" s="188"/>
      <c r="F805" s="188">
        <v>143.84965707999999</v>
      </c>
      <c r="G805" s="195">
        <v>155.84537399000001</v>
      </c>
      <c r="H805" s="198"/>
      <c r="I805" s="6"/>
      <c r="J805" s="6"/>
      <c r="K805" s="4"/>
    </row>
    <row r="806" spans="2:11" ht="15.6" x14ac:dyDescent="0.3">
      <c r="B806" s="185">
        <v>43018</v>
      </c>
      <c r="C806" s="186">
        <v>143.79379947000001</v>
      </c>
      <c r="D806" s="186">
        <v>137.40968871999999</v>
      </c>
      <c r="E806" s="186"/>
      <c r="F806" s="186">
        <v>143.89438823</v>
      </c>
      <c r="G806" s="194">
        <v>156.24201724</v>
      </c>
      <c r="H806" s="198"/>
      <c r="I806" s="6"/>
      <c r="J806" s="6"/>
      <c r="K806" s="4"/>
    </row>
    <row r="807" spans="2:11" ht="15.6" x14ac:dyDescent="0.3">
      <c r="B807" s="187">
        <v>43019</v>
      </c>
      <c r="C807" s="188">
        <v>143.83846027999999</v>
      </c>
      <c r="D807" s="188">
        <v>136.98545442</v>
      </c>
      <c r="E807" s="188"/>
      <c r="F807" s="188">
        <v>143.93913327999999</v>
      </c>
      <c r="G807" s="195">
        <v>156.30039116</v>
      </c>
      <c r="H807" s="198"/>
      <c r="I807" s="6"/>
      <c r="J807" s="6"/>
      <c r="K807" s="4"/>
    </row>
    <row r="808" spans="2:11" ht="15.6" x14ac:dyDescent="0.3">
      <c r="B808" s="185">
        <v>43020</v>
      </c>
      <c r="C808" s="186"/>
      <c r="D808" s="186"/>
      <c r="E808" s="186"/>
      <c r="F808" s="186"/>
      <c r="G808" s="194"/>
      <c r="H808" s="198"/>
      <c r="I808" s="6"/>
      <c r="J808" s="6"/>
      <c r="K808" s="4"/>
    </row>
    <row r="809" spans="2:11" ht="15.6" x14ac:dyDescent="0.3">
      <c r="B809" s="187">
        <v>43021</v>
      </c>
      <c r="C809" s="188">
        <v>143.88313495</v>
      </c>
      <c r="D809" s="188">
        <v>137.5751224</v>
      </c>
      <c r="E809" s="188"/>
      <c r="F809" s="188">
        <v>143.98389194999999</v>
      </c>
      <c r="G809" s="195">
        <v>156.35477369</v>
      </c>
      <c r="H809" s="198"/>
      <c r="I809" s="6"/>
      <c r="J809" s="6"/>
      <c r="K809" s="4"/>
    </row>
    <row r="810" spans="2:11" ht="15.6" x14ac:dyDescent="0.3">
      <c r="B810" s="185">
        <v>43024</v>
      </c>
      <c r="C810" s="186">
        <v>143.92782349000001</v>
      </c>
      <c r="D810" s="186">
        <v>137.40009291999999</v>
      </c>
      <c r="E810" s="186"/>
      <c r="F810" s="186">
        <v>144.02866481000001</v>
      </c>
      <c r="G810" s="194">
        <v>156.24750538999999</v>
      </c>
      <c r="H810" s="198"/>
      <c r="I810" s="6"/>
      <c r="J810" s="6"/>
      <c r="K810" s="4"/>
    </row>
    <row r="811" spans="2:11" ht="15.6" x14ac:dyDescent="0.3">
      <c r="B811" s="187">
        <v>43025</v>
      </c>
      <c r="C811" s="188">
        <v>143.97252588000001</v>
      </c>
      <c r="D811" s="188">
        <v>136.16605910999999</v>
      </c>
      <c r="E811" s="188"/>
      <c r="F811" s="188">
        <v>144.07345158000001</v>
      </c>
      <c r="G811" s="195">
        <v>156.09932545999999</v>
      </c>
      <c r="H811" s="198"/>
      <c r="I811" s="6"/>
      <c r="J811" s="6"/>
      <c r="K811" s="4"/>
    </row>
    <row r="812" spans="2:11" ht="15.6" x14ac:dyDescent="0.3">
      <c r="B812" s="185">
        <v>43026</v>
      </c>
      <c r="C812" s="186">
        <v>144.01724240999999</v>
      </c>
      <c r="D812" s="186">
        <v>136.86267466999999</v>
      </c>
      <c r="E812" s="186"/>
      <c r="F812" s="186">
        <v>144.11825225000001</v>
      </c>
      <c r="G812" s="194">
        <v>156.37273489</v>
      </c>
      <c r="H812" s="198"/>
      <c r="I812" s="6"/>
      <c r="J812" s="6"/>
      <c r="K812" s="4"/>
    </row>
    <row r="813" spans="2:11" ht="15.6" x14ac:dyDescent="0.3">
      <c r="B813" s="187">
        <v>43027</v>
      </c>
      <c r="C813" s="188">
        <v>144.06197280000001</v>
      </c>
      <c r="D813" s="188">
        <v>136.31242628999999</v>
      </c>
      <c r="E813" s="188"/>
      <c r="F813" s="188">
        <v>144.16306682999999</v>
      </c>
      <c r="G813" s="195">
        <v>156.34080385999999</v>
      </c>
      <c r="H813" s="198"/>
      <c r="I813" s="6"/>
      <c r="J813" s="6"/>
      <c r="K813" s="4"/>
    </row>
    <row r="814" spans="2:11" ht="15.6" x14ac:dyDescent="0.3">
      <c r="B814" s="185">
        <v>43028</v>
      </c>
      <c r="C814" s="186">
        <v>144.10671704999999</v>
      </c>
      <c r="D814" s="186">
        <v>136.50425289</v>
      </c>
      <c r="E814" s="186"/>
      <c r="F814" s="186">
        <v>144.20789531</v>
      </c>
      <c r="G814" s="194">
        <v>156.60523269999999</v>
      </c>
      <c r="H814" s="198"/>
      <c r="I814" s="6"/>
      <c r="J814" s="6"/>
      <c r="K814" s="4"/>
    </row>
    <row r="815" spans="2:11" ht="15.6" x14ac:dyDescent="0.3">
      <c r="B815" s="187">
        <v>43031</v>
      </c>
      <c r="C815" s="188">
        <v>144.15147515999999</v>
      </c>
      <c r="D815" s="188">
        <v>134.75774633</v>
      </c>
      <c r="E815" s="188"/>
      <c r="F815" s="188">
        <v>144.25273769</v>
      </c>
      <c r="G815" s="195">
        <v>156.29041271</v>
      </c>
      <c r="H815" s="198"/>
      <c r="I815" s="6"/>
      <c r="J815" s="6"/>
      <c r="K815" s="4"/>
    </row>
    <row r="816" spans="2:11" ht="15.6" x14ac:dyDescent="0.3">
      <c r="B816" s="185">
        <v>43032</v>
      </c>
      <c r="C816" s="186">
        <v>144.19624712999999</v>
      </c>
      <c r="D816" s="186">
        <v>136.43220400000001</v>
      </c>
      <c r="E816" s="186"/>
      <c r="F816" s="186">
        <v>144.29759397999999</v>
      </c>
      <c r="G816" s="194">
        <v>156.47401613</v>
      </c>
      <c r="H816" s="198"/>
      <c r="I816" s="6"/>
      <c r="J816" s="6"/>
      <c r="K816" s="4"/>
    </row>
    <row r="817" spans="2:11" ht="15.6" x14ac:dyDescent="0.3">
      <c r="B817" s="187">
        <v>43033</v>
      </c>
      <c r="C817" s="188">
        <v>144.24103295</v>
      </c>
      <c r="D817" s="188">
        <v>137.0057003</v>
      </c>
      <c r="E817" s="188"/>
      <c r="F817" s="188">
        <v>144.34246446</v>
      </c>
      <c r="G817" s="195">
        <v>156.66510338000001</v>
      </c>
      <c r="H817" s="198"/>
      <c r="I817" s="6"/>
      <c r="J817" s="6"/>
      <c r="K817" s="4"/>
    </row>
    <row r="818" spans="2:11" ht="15.6" x14ac:dyDescent="0.3">
      <c r="B818" s="185">
        <v>43034</v>
      </c>
      <c r="C818" s="186">
        <v>144.28184804</v>
      </c>
      <c r="D818" s="186">
        <v>135.62122511999999</v>
      </c>
      <c r="E818" s="186"/>
      <c r="F818" s="186">
        <v>144.38336153</v>
      </c>
      <c r="G818" s="194">
        <v>156.10032330000001</v>
      </c>
      <c r="H818" s="198"/>
      <c r="I818" s="6"/>
      <c r="J818" s="6"/>
      <c r="K818" s="4"/>
    </row>
    <row r="819" spans="2:11" ht="15.6" x14ac:dyDescent="0.3">
      <c r="B819" s="187">
        <v>43035</v>
      </c>
      <c r="C819" s="188">
        <v>144.32267476000001</v>
      </c>
      <c r="D819" s="188">
        <v>135.76303562999999</v>
      </c>
      <c r="E819" s="188"/>
      <c r="F819" s="188">
        <v>144.42427022999999</v>
      </c>
      <c r="G819" s="195">
        <v>156.16967351</v>
      </c>
      <c r="H819" s="198"/>
      <c r="I819" s="6"/>
      <c r="J819" s="6"/>
      <c r="K819" s="4"/>
    </row>
    <row r="820" spans="2:11" ht="15.6" x14ac:dyDescent="0.3">
      <c r="B820" s="185">
        <v>43038</v>
      </c>
      <c r="C820" s="186">
        <v>144.36351285999999</v>
      </c>
      <c r="D820" s="186">
        <v>133.66271756</v>
      </c>
      <c r="E820" s="186"/>
      <c r="F820" s="186">
        <v>144.46519056</v>
      </c>
      <c r="G820" s="194">
        <v>155.73461323999999</v>
      </c>
      <c r="H820" s="198"/>
      <c r="I820" s="6"/>
      <c r="J820" s="6"/>
      <c r="K820" s="4"/>
    </row>
    <row r="821" spans="2:11" ht="15.6" x14ac:dyDescent="0.3">
      <c r="B821" s="187">
        <v>43039</v>
      </c>
      <c r="C821" s="188">
        <v>144.40436259000001</v>
      </c>
      <c r="D821" s="188">
        <v>132.78383546000001</v>
      </c>
      <c r="E821" s="188">
        <v>122.29989461</v>
      </c>
      <c r="F821" s="188">
        <v>144.50612225</v>
      </c>
      <c r="G821" s="195">
        <v>155.7271294</v>
      </c>
      <c r="H821" s="198"/>
      <c r="I821" s="6"/>
      <c r="J821" s="6"/>
      <c r="K821" s="4"/>
    </row>
    <row r="822" spans="2:11" ht="15.6" x14ac:dyDescent="0.3">
      <c r="B822" s="185">
        <v>43040</v>
      </c>
      <c r="C822" s="186">
        <v>144.44522395999999</v>
      </c>
      <c r="D822" s="186">
        <v>131.91762266999999</v>
      </c>
      <c r="E822" s="186"/>
      <c r="F822" s="186">
        <v>144.54706585</v>
      </c>
      <c r="G822" s="194">
        <v>155.63981799000001</v>
      </c>
      <c r="H822" s="198"/>
      <c r="I822" s="6"/>
      <c r="J822" s="6"/>
      <c r="K822" s="4"/>
    </row>
    <row r="823" spans="2:11" ht="15.6" x14ac:dyDescent="0.3">
      <c r="B823" s="187">
        <v>43041</v>
      </c>
      <c r="C823" s="188"/>
      <c r="D823" s="188"/>
      <c r="E823" s="188"/>
      <c r="F823" s="188"/>
      <c r="G823" s="195"/>
      <c r="H823" s="198"/>
      <c r="I823" s="6"/>
      <c r="J823" s="6"/>
      <c r="K823" s="4"/>
    </row>
    <row r="824" spans="2:11" ht="15.6" x14ac:dyDescent="0.3">
      <c r="B824" s="185">
        <v>43042</v>
      </c>
      <c r="C824" s="186">
        <v>144.48609669999999</v>
      </c>
      <c r="D824" s="186">
        <v>132.08146599</v>
      </c>
      <c r="E824" s="186"/>
      <c r="F824" s="186">
        <v>144.58802080000001</v>
      </c>
      <c r="G824" s="194">
        <v>155.28109284000001</v>
      </c>
      <c r="H824" s="198"/>
      <c r="I824" s="6"/>
      <c r="J824" s="6"/>
      <c r="K824" s="4"/>
    </row>
    <row r="825" spans="2:11" ht="15.6" x14ac:dyDescent="0.3">
      <c r="B825" s="187">
        <v>43045</v>
      </c>
      <c r="C825" s="188">
        <v>144.52698108000001</v>
      </c>
      <c r="D825" s="188">
        <v>132.78794539</v>
      </c>
      <c r="E825" s="188"/>
      <c r="F825" s="188">
        <v>144.62898767999999</v>
      </c>
      <c r="G825" s="195">
        <v>155.42727708000001</v>
      </c>
      <c r="H825" s="198"/>
      <c r="I825" s="6"/>
      <c r="J825" s="6"/>
      <c r="K825" s="4"/>
    </row>
    <row r="826" spans="2:11" ht="15.6" x14ac:dyDescent="0.3">
      <c r="B826" s="185">
        <v>43046</v>
      </c>
      <c r="C826" s="186">
        <v>144.56787711000001</v>
      </c>
      <c r="D826" s="186">
        <v>129.40009291999999</v>
      </c>
      <c r="E826" s="186"/>
      <c r="F826" s="186">
        <v>144.66996589999999</v>
      </c>
      <c r="G826" s="194">
        <v>154.89642372</v>
      </c>
      <c r="H826" s="198"/>
      <c r="I826" s="6"/>
      <c r="J826" s="6"/>
      <c r="K826" s="4"/>
    </row>
    <row r="827" spans="2:11" ht="15.6" x14ac:dyDescent="0.3">
      <c r="B827" s="187">
        <v>43047</v>
      </c>
      <c r="C827" s="188">
        <v>144.60878477</v>
      </c>
      <c r="D827" s="188">
        <v>132.88147314</v>
      </c>
      <c r="E827" s="188"/>
      <c r="F827" s="188">
        <v>144.71095575999999</v>
      </c>
      <c r="G827" s="195">
        <v>155.51359063999999</v>
      </c>
      <c r="H827" s="198"/>
      <c r="I827" s="6"/>
      <c r="J827" s="6"/>
      <c r="K827" s="4"/>
    </row>
    <row r="828" spans="2:11" ht="15.6" x14ac:dyDescent="0.3">
      <c r="B828" s="185">
        <v>43048</v>
      </c>
      <c r="C828" s="186">
        <v>144.6497038</v>
      </c>
      <c r="D828" s="186">
        <v>130.32180765999999</v>
      </c>
      <c r="E828" s="186"/>
      <c r="F828" s="186">
        <v>144.75195725</v>
      </c>
      <c r="G828" s="194">
        <v>155.10996248000001</v>
      </c>
      <c r="H828" s="198"/>
      <c r="I828" s="6"/>
      <c r="J828" s="6"/>
      <c r="K828" s="4"/>
    </row>
    <row r="829" spans="2:11" ht="15.6" x14ac:dyDescent="0.3">
      <c r="B829" s="187">
        <v>43049</v>
      </c>
      <c r="C829" s="188">
        <v>144.69063448</v>
      </c>
      <c r="D829" s="188">
        <v>128.95471927</v>
      </c>
      <c r="E829" s="188"/>
      <c r="F829" s="188">
        <v>144.79297038000001</v>
      </c>
      <c r="G829" s="195">
        <v>154.79464357000001</v>
      </c>
      <c r="H829" s="198"/>
      <c r="I829" s="6"/>
      <c r="J829" s="6"/>
      <c r="K829" s="4"/>
    </row>
    <row r="830" spans="2:11" ht="15.6" x14ac:dyDescent="0.3">
      <c r="B830" s="185">
        <v>43052</v>
      </c>
      <c r="C830" s="186">
        <v>144.73157678999999</v>
      </c>
      <c r="D830" s="186">
        <v>129.50782674000001</v>
      </c>
      <c r="E830" s="186"/>
      <c r="F830" s="186">
        <v>144.83399514000001</v>
      </c>
      <c r="G830" s="194">
        <v>154.85750777999999</v>
      </c>
      <c r="H830" s="198"/>
      <c r="I830" s="6"/>
      <c r="J830" s="6"/>
      <c r="K830" s="4"/>
    </row>
    <row r="831" spans="2:11" ht="15.6" x14ac:dyDescent="0.3">
      <c r="B831" s="187">
        <v>43053</v>
      </c>
      <c r="C831" s="188">
        <v>144.77253074999999</v>
      </c>
      <c r="D831" s="188">
        <v>126.56193488</v>
      </c>
      <c r="E831" s="188"/>
      <c r="F831" s="188">
        <v>144.87503154000001</v>
      </c>
      <c r="G831" s="195">
        <v>154.42294644</v>
      </c>
      <c r="H831" s="198"/>
      <c r="I831" s="6"/>
      <c r="J831" s="6"/>
      <c r="K831" s="4"/>
    </row>
    <row r="832" spans="2:11" ht="15.6" x14ac:dyDescent="0.3">
      <c r="B832" s="185">
        <v>43054</v>
      </c>
      <c r="C832" s="186"/>
      <c r="D832" s="186"/>
      <c r="E832" s="186"/>
      <c r="F832" s="186"/>
      <c r="G832" s="194"/>
      <c r="H832" s="198"/>
      <c r="I832" s="6"/>
      <c r="J832" s="6"/>
      <c r="K832" s="4"/>
    </row>
    <row r="833" spans="2:11" ht="15.6" x14ac:dyDescent="0.3">
      <c r="B833" s="187">
        <v>43055</v>
      </c>
      <c r="C833" s="188">
        <v>144.81349607000001</v>
      </c>
      <c r="D833" s="188">
        <v>129.57326399999999</v>
      </c>
      <c r="E833" s="188"/>
      <c r="F833" s="188">
        <v>144.91607929</v>
      </c>
      <c r="G833" s="195">
        <v>155.02614353000001</v>
      </c>
      <c r="H833" s="198"/>
      <c r="I833" s="6"/>
      <c r="J833" s="6"/>
      <c r="K833" s="4"/>
    </row>
    <row r="834" spans="2:11" ht="15.6" x14ac:dyDescent="0.3">
      <c r="B834" s="185">
        <v>43056</v>
      </c>
      <c r="C834" s="186">
        <v>144.85447303000001</v>
      </c>
      <c r="D834" s="186">
        <v>131.22704691999999</v>
      </c>
      <c r="E834" s="186"/>
      <c r="F834" s="186">
        <v>144.95713896000001</v>
      </c>
      <c r="G834" s="194">
        <v>155.42278678</v>
      </c>
      <c r="H834" s="198"/>
      <c r="I834" s="6"/>
      <c r="J834" s="6"/>
      <c r="K834" s="4"/>
    </row>
    <row r="835" spans="2:11" ht="15.6" x14ac:dyDescent="0.3">
      <c r="B835" s="187">
        <v>43059</v>
      </c>
      <c r="C835" s="188">
        <v>144.89546164000001</v>
      </c>
      <c r="D835" s="188"/>
      <c r="E835" s="188"/>
      <c r="F835" s="188">
        <v>144.99821026000001</v>
      </c>
      <c r="G835" s="195">
        <v>155.48864452999999</v>
      </c>
      <c r="H835" s="198"/>
      <c r="I835" s="6"/>
      <c r="J835" s="6"/>
      <c r="K835" s="4"/>
    </row>
    <row r="836" spans="2:11" ht="15.6" x14ac:dyDescent="0.3">
      <c r="B836" s="185">
        <v>43060</v>
      </c>
      <c r="C836" s="186">
        <v>144.93646188</v>
      </c>
      <c r="D836" s="186">
        <v>133.29511097</v>
      </c>
      <c r="E836" s="186"/>
      <c r="F836" s="186">
        <v>145.0392932</v>
      </c>
      <c r="G836" s="194">
        <v>155.97609163999999</v>
      </c>
      <c r="H836" s="198"/>
      <c r="I836" s="6"/>
      <c r="J836" s="6"/>
      <c r="K836" s="4"/>
    </row>
    <row r="837" spans="2:11" ht="15.6" x14ac:dyDescent="0.3">
      <c r="B837" s="187">
        <v>43061</v>
      </c>
      <c r="C837" s="188">
        <v>144.97747376999999</v>
      </c>
      <c r="D837" s="188">
        <v>133.15962617</v>
      </c>
      <c r="E837" s="188"/>
      <c r="F837" s="188">
        <v>145.08038776999999</v>
      </c>
      <c r="G837" s="195">
        <v>155.91123174000001</v>
      </c>
      <c r="H837" s="198"/>
      <c r="I837" s="6"/>
      <c r="J837" s="6"/>
      <c r="K837" s="4"/>
    </row>
    <row r="838" spans="2:11" ht="15.6" x14ac:dyDescent="0.3">
      <c r="B838" s="185">
        <v>43062</v>
      </c>
      <c r="C838" s="186">
        <v>145.01849730000001</v>
      </c>
      <c r="D838" s="186">
        <v>133.10206926000001</v>
      </c>
      <c r="E838" s="186"/>
      <c r="F838" s="186">
        <v>145.12149398</v>
      </c>
      <c r="G838" s="194">
        <v>156.04294723000001</v>
      </c>
      <c r="H838" s="198"/>
      <c r="I838" s="6"/>
      <c r="J838" s="6"/>
      <c r="K838" s="4"/>
    </row>
    <row r="839" spans="2:11" ht="15.6" x14ac:dyDescent="0.3">
      <c r="B839" s="187">
        <v>43063</v>
      </c>
      <c r="C839" s="188">
        <v>145.05953248</v>
      </c>
      <c r="D839" s="188">
        <v>132.51379507999999</v>
      </c>
      <c r="E839" s="188"/>
      <c r="F839" s="188">
        <v>145.16261182</v>
      </c>
      <c r="G839" s="195">
        <v>156.13874032000001</v>
      </c>
      <c r="H839" s="198"/>
      <c r="I839" s="6"/>
      <c r="J839" s="6"/>
      <c r="K839" s="4"/>
    </row>
    <row r="840" spans="2:11" ht="15.6" x14ac:dyDescent="0.3">
      <c r="B840" s="185">
        <v>43066</v>
      </c>
      <c r="C840" s="186">
        <v>145.10057900999999</v>
      </c>
      <c r="D840" s="186">
        <v>132.33787212999999</v>
      </c>
      <c r="E840" s="186"/>
      <c r="F840" s="186">
        <v>145.20374129000001</v>
      </c>
      <c r="G840" s="194">
        <v>155.96910672999999</v>
      </c>
      <c r="H840" s="198"/>
      <c r="I840" s="6"/>
      <c r="J840" s="6"/>
      <c r="K840" s="4"/>
    </row>
    <row r="841" spans="2:11" ht="15.6" x14ac:dyDescent="0.3">
      <c r="B841" s="187">
        <v>43067</v>
      </c>
      <c r="C841" s="188">
        <v>145.14163719000001</v>
      </c>
      <c r="D841" s="188">
        <v>132.48225582000001</v>
      </c>
      <c r="E841" s="188"/>
      <c r="F841" s="188">
        <v>145.24488239999999</v>
      </c>
      <c r="G841" s="195">
        <v>156.08535563000001</v>
      </c>
      <c r="H841" s="198"/>
      <c r="I841" s="6"/>
      <c r="J841" s="6"/>
      <c r="K841" s="4"/>
    </row>
    <row r="842" spans="2:11" ht="15.6" x14ac:dyDescent="0.3">
      <c r="B842" s="185">
        <v>43068</v>
      </c>
      <c r="C842" s="186">
        <v>145.18270701</v>
      </c>
      <c r="D842" s="186">
        <v>129.91038562</v>
      </c>
      <c r="E842" s="186"/>
      <c r="F842" s="186">
        <v>145.28603515</v>
      </c>
      <c r="G842" s="194">
        <v>155.43027061999999</v>
      </c>
      <c r="H842" s="198"/>
      <c r="I842" s="6"/>
      <c r="J842" s="6"/>
      <c r="K842" s="4"/>
    </row>
    <row r="843" spans="2:11" ht="15.6" x14ac:dyDescent="0.3">
      <c r="B843" s="187">
        <v>43069</v>
      </c>
      <c r="C843" s="188">
        <v>145.22378848</v>
      </c>
      <c r="D843" s="188">
        <v>128.60689396000001</v>
      </c>
      <c r="E843" s="188">
        <v>122.64233428999999</v>
      </c>
      <c r="F843" s="188">
        <v>145.32719953</v>
      </c>
      <c r="G843" s="195">
        <v>155.25764348999999</v>
      </c>
      <c r="H843" s="198"/>
      <c r="I843" s="6"/>
      <c r="J843" s="6"/>
      <c r="K843" s="4"/>
    </row>
    <row r="844" spans="2:11" ht="15.6" x14ac:dyDescent="0.3">
      <c r="B844" s="185">
        <v>43070</v>
      </c>
      <c r="C844" s="186">
        <v>145.26488158000001</v>
      </c>
      <c r="D844" s="186">
        <v>129.13128552000001</v>
      </c>
      <c r="E844" s="186"/>
      <c r="F844" s="186">
        <v>145.36837553999999</v>
      </c>
      <c r="G844" s="194">
        <v>155.18879221</v>
      </c>
      <c r="H844" s="198"/>
      <c r="I844" s="6"/>
      <c r="J844" s="6"/>
      <c r="K844" s="4"/>
    </row>
    <row r="845" spans="2:11" ht="15.6" x14ac:dyDescent="0.3">
      <c r="B845" s="187">
        <v>43073</v>
      </c>
      <c r="C845" s="188">
        <v>145.30598633</v>
      </c>
      <c r="D845" s="188">
        <v>130.60678675</v>
      </c>
      <c r="E845" s="188"/>
      <c r="F845" s="188">
        <v>145.40956348</v>
      </c>
      <c r="G845" s="195">
        <v>155.41679970999999</v>
      </c>
      <c r="H845" s="198"/>
      <c r="I845" s="6"/>
      <c r="J845" s="6"/>
      <c r="K845" s="4"/>
    </row>
    <row r="846" spans="2:11" ht="15.6" x14ac:dyDescent="0.3">
      <c r="B846" s="185">
        <v>43074</v>
      </c>
      <c r="C846" s="186">
        <v>145.34710272000001</v>
      </c>
      <c r="D846" s="186">
        <v>129.63469855</v>
      </c>
      <c r="E846" s="186"/>
      <c r="F846" s="186">
        <v>145.45076276</v>
      </c>
      <c r="G846" s="194">
        <v>155.32000877999999</v>
      </c>
      <c r="H846" s="198"/>
      <c r="I846" s="6"/>
      <c r="J846" s="6"/>
      <c r="K846" s="4"/>
    </row>
    <row r="847" spans="2:11" ht="15.6" x14ac:dyDescent="0.3">
      <c r="B847" s="187">
        <v>43075</v>
      </c>
      <c r="C847" s="188">
        <v>145.38823074999999</v>
      </c>
      <c r="D847" s="188">
        <v>130.92518136999999</v>
      </c>
      <c r="E847" s="188"/>
      <c r="F847" s="188">
        <v>145.49197396</v>
      </c>
      <c r="G847" s="195">
        <v>155.35393550000001</v>
      </c>
      <c r="H847" s="198"/>
      <c r="I847" s="6"/>
      <c r="J847" s="6"/>
      <c r="K847" s="4"/>
    </row>
    <row r="848" spans="2:11" ht="15.6" x14ac:dyDescent="0.3">
      <c r="B848" s="185">
        <v>43076</v>
      </c>
      <c r="C848" s="186">
        <v>145.42667725000001</v>
      </c>
      <c r="D848" s="186">
        <v>129.52978807</v>
      </c>
      <c r="E848" s="186"/>
      <c r="F848" s="186">
        <v>145.53050178999999</v>
      </c>
      <c r="G848" s="194">
        <v>155.07952821999999</v>
      </c>
      <c r="H848" s="198"/>
      <c r="I848" s="6"/>
      <c r="J848" s="6"/>
      <c r="K848" s="4"/>
    </row>
    <row r="849" spans="2:11" ht="15.6" x14ac:dyDescent="0.3">
      <c r="B849" s="187">
        <v>43077</v>
      </c>
      <c r="C849" s="188">
        <v>145.46513400000001</v>
      </c>
      <c r="D849" s="188">
        <v>129.96647725</v>
      </c>
      <c r="E849" s="188"/>
      <c r="F849" s="188">
        <v>145.56904012000001</v>
      </c>
      <c r="G849" s="195">
        <v>155.21174264000001</v>
      </c>
      <c r="H849" s="198"/>
      <c r="I849" s="6"/>
      <c r="J849" s="6"/>
      <c r="K849" s="4"/>
    </row>
    <row r="850" spans="2:11" ht="15.6" x14ac:dyDescent="0.3">
      <c r="B850" s="185">
        <v>43080</v>
      </c>
      <c r="C850" s="186">
        <v>145.50360074</v>
      </c>
      <c r="D850" s="186">
        <v>130.08834565999999</v>
      </c>
      <c r="E850" s="186"/>
      <c r="F850" s="186">
        <v>145.60758838000001</v>
      </c>
      <c r="G850" s="194">
        <v>155.24417259000001</v>
      </c>
      <c r="H850" s="198"/>
      <c r="I850" s="6"/>
      <c r="J850" s="6"/>
      <c r="K850" s="4"/>
    </row>
    <row r="851" spans="2:11" ht="15.6" x14ac:dyDescent="0.3">
      <c r="B851" s="187">
        <v>43081</v>
      </c>
      <c r="C851" s="188">
        <v>145.54207772000001</v>
      </c>
      <c r="D851" s="188">
        <v>131.89937814999999</v>
      </c>
      <c r="E851" s="188"/>
      <c r="F851" s="188">
        <v>145.64614685999999</v>
      </c>
      <c r="G851" s="195">
        <v>155.39135467</v>
      </c>
      <c r="H851" s="198"/>
      <c r="I851" s="6"/>
      <c r="J851" s="6"/>
      <c r="K851" s="4"/>
    </row>
    <row r="852" spans="2:11" ht="15.6" x14ac:dyDescent="0.3">
      <c r="B852" s="185">
        <v>43082</v>
      </c>
      <c r="C852" s="186">
        <v>145.58056497000001</v>
      </c>
      <c r="D852" s="186">
        <v>130.29257353</v>
      </c>
      <c r="E852" s="186"/>
      <c r="F852" s="186">
        <v>145.68471554999999</v>
      </c>
      <c r="G852" s="194">
        <v>155.12942045</v>
      </c>
      <c r="H852" s="198"/>
      <c r="I852" s="6"/>
      <c r="J852" s="6"/>
      <c r="K852" s="4"/>
    </row>
    <row r="853" spans="2:11" ht="15.6" x14ac:dyDescent="0.3">
      <c r="B853" s="187">
        <v>43083</v>
      </c>
      <c r="C853" s="188">
        <v>145.61906218999999</v>
      </c>
      <c r="D853" s="188">
        <v>129.42519924000001</v>
      </c>
      <c r="E853" s="188"/>
      <c r="F853" s="188">
        <v>145.72329446000001</v>
      </c>
      <c r="G853" s="195">
        <v>154.95130517999999</v>
      </c>
      <c r="H853" s="198"/>
      <c r="I853" s="6"/>
      <c r="J853" s="6"/>
      <c r="K853" s="4"/>
    </row>
    <row r="854" spans="2:11" ht="15.6" x14ac:dyDescent="0.3">
      <c r="B854" s="185">
        <v>43084</v>
      </c>
      <c r="C854" s="186">
        <v>145.65756966999999</v>
      </c>
      <c r="D854" s="186">
        <v>129.74464814999999</v>
      </c>
      <c r="E854" s="186"/>
      <c r="F854" s="186">
        <v>145.76188386000001</v>
      </c>
      <c r="G854" s="194">
        <v>155.20974695000001</v>
      </c>
      <c r="H854" s="198"/>
      <c r="I854" s="6"/>
      <c r="J854" s="6"/>
      <c r="K854" s="4"/>
    </row>
    <row r="855" spans="2:11" ht="15.6" x14ac:dyDescent="0.3">
      <c r="B855" s="187">
        <v>43087</v>
      </c>
      <c r="C855" s="188">
        <v>145.69608740999999</v>
      </c>
      <c r="D855" s="188">
        <v>130.65196026000001</v>
      </c>
      <c r="E855" s="188"/>
      <c r="F855" s="188">
        <v>145.8004832</v>
      </c>
      <c r="G855" s="195">
        <v>155.64929752</v>
      </c>
      <c r="H855" s="198"/>
      <c r="I855" s="6"/>
      <c r="J855" s="6"/>
      <c r="K855" s="4"/>
    </row>
    <row r="856" spans="2:11" ht="15.6" x14ac:dyDescent="0.3">
      <c r="B856" s="185">
        <v>43088</v>
      </c>
      <c r="C856" s="186">
        <v>145.7346154</v>
      </c>
      <c r="D856" s="186">
        <v>129.87450412999999</v>
      </c>
      <c r="E856" s="186"/>
      <c r="F856" s="186">
        <v>145.83909276</v>
      </c>
      <c r="G856" s="194">
        <v>155.68322423999999</v>
      </c>
      <c r="H856" s="198"/>
      <c r="I856" s="6"/>
      <c r="J856" s="6"/>
      <c r="K856" s="4"/>
    </row>
    <row r="857" spans="2:11" ht="15.6" x14ac:dyDescent="0.3">
      <c r="B857" s="187">
        <v>43089</v>
      </c>
      <c r="C857" s="188">
        <v>145.77315336999999</v>
      </c>
      <c r="D857" s="188">
        <v>131.10151531</v>
      </c>
      <c r="E857" s="188"/>
      <c r="F857" s="188">
        <v>145.87771253</v>
      </c>
      <c r="G857" s="195">
        <v>155.99654745999999</v>
      </c>
      <c r="H857" s="198"/>
      <c r="I857" s="6"/>
      <c r="J857" s="6"/>
      <c r="K857" s="4"/>
    </row>
    <row r="858" spans="2:11" ht="15.6" x14ac:dyDescent="0.3">
      <c r="B858" s="185">
        <v>43090</v>
      </c>
      <c r="C858" s="186">
        <v>145.81170159000001</v>
      </c>
      <c r="D858" s="186">
        <v>134.25794289000001</v>
      </c>
      <c r="E858" s="186"/>
      <c r="F858" s="186">
        <v>145.9163428</v>
      </c>
      <c r="G858" s="194">
        <v>156.41414545000001</v>
      </c>
      <c r="H858" s="198"/>
      <c r="I858" s="6"/>
      <c r="J858" s="6"/>
      <c r="K858" s="4"/>
    </row>
    <row r="859" spans="2:11" ht="15.6" x14ac:dyDescent="0.3">
      <c r="B859" s="187">
        <v>43091</v>
      </c>
      <c r="C859" s="188">
        <v>145.85026008</v>
      </c>
      <c r="D859" s="188">
        <v>134.35282871000001</v>
      </c>
      <c r="E859" s="188"/>
      <c r="F859" s="188">
        <v>145.954983</v>
      </c>
      <c r="G859" s="195">
        <v>156.48648918000001</v>
      </c>
      <c r="H859" s="198"/>
      <c r="I859" s="6"/>
      <c r="J859" s="6"/>
      <c r="K859" s="4"/>
    </row>
    <row r="860" spans="2:11" ht="15.6" x14ac:dyDescent="0.3">
      <c r="B860" s="185">
        <v>43094</v>
      </c>
      <c r="C860" s="186"/>
      <c r="D860" s="186"/>
      <c r="E860" s="186"/>
      <c r="F860" s="186"/>
      <c r="G860" s="194"/>
      <c r="H860" s="198"/>
      <c r="I860" s="6"/>
      <c r="J860" s="6"/>
      <c r="K860" s="4"/>
    </row>
    <row r="861" spans="2:11" ht="15.6" x14ac:dyDescent="0.3">
      <c r="B861" s="187">
        <v>43095</v>
      </c>
      <c r="C861" s="188">
        <v>145.88882881000001</v>
      </c>
      <c r="D861" s="188">
        <v>135.28417497999999</v>
      </c>
      <c r="E861" s="188"/>
      <c r="F861" s="188">
        <v>145.9936337</v>
      </c>
      <c r="G861" s="195">
        <v>156.80430271</v>
      </c>
      <c r="H861" s="198"/>
      <c r="I861" s="6"/>
      <c r="J861" s="6"/>
      <c r="K861" s="4"/>
    </row>
    <row r="862" spans="2:11" ht="15.6" x14ac:dyDescent="0.3">
      <c r="B862" s="185">
        <v>43096</v>
      </c>
      <c r="C862" s="186">
        <v>145.92740753000001</v>
      </c>
      <c r="D862" s="186">
        <v>135.93606376</v>
      </c>
      <c r="E862" s="186"/>
      <c r="F862" s="186">
        <v>146.03229433999999</v>
      </c>
      <c r="G862" s="194">
        <v>156.95298156000001</v>
      </c>
      <c r="H862" s="198"/>
      <c r="I862" s="6"/>
      <c r="J862" s="6"/>
      <c r="K862" s="4"/>
    </row>
    <row r="863" spans="2:11" ht="15.6" x14ac:dyDescent="0.3">
      <c r="B863" s="187">
        <v>43097</v>
      </c>
      <c r="C863" s="188">
        <v>145.96599649999999</v>
      </c>
      <c r="D863" s="188">
        <v>136.52492763000001</v>
      </c>
      <c r="E863" s="188">
        <v>123.18196061</v>
      </c>
      <c r="F863" s="188">
        <v>146.07096547</v>
      </c>
      <c r="G863" s="195">
        <v>157.26830047000001</v>
      </c>
      <c r="H863" s="198"/>
      <c r="I863" s="6"/>
      <c r="J863" s="6"/>
      <c r="K863" s="4"/>
    </row>
    <row r="864" spans="2:11" ht="15.6" x14ac:dyDescent="0.3">
      <c r="B864" s="185">
        <v>43098</v>
      </c>
      <c r="C864" s="186">
        <v>146.00459573000001</v>
      </c>
      <c r="D864" s="186"/>
      <c r="E864" s="186"/>
      <c r="F864" s="186">
        <v>146.10964654</v>
      </c>
      <c r="G864" s="194">
        <v>157.33515606</v>
      </c>
      <c r="H864" s="198"/>
      <c r="I864" s="6"/>
      <c r="J864" s="6"/>
      <c r="K864" s="4"/>
    </row>
    <row r="865" spans="2:11" ht="15.6" x14ac:dyDescent="0.3">
      <c r="B865" s="187">
        <v>43101</v>
      </c>
      <c r="C865" s="188"/>
      <c r="D865" s="188"/>
      <c r="E865" s="188"/>
      <c r="F865" s="188"/>
      <c r="G865" s="195"/>
      <c r="H865" s="198"/>
      <c r="I865" s="6"/>
      <c r="J865" s="6"/>
      <c r="K865" s="4"/>
    </row>
    <row r="866" spans="2:11" ht="15.6" x14ac:dyDescent="0.3">
      <c r="B866" s="185">
        <v>43102</v>
      </c>
      <c r="C866" s="186">
        <v>146.04320522</v>
      </c>
      <c r="D866" s="186">
        <v>139.18559021999999</v>
      </c>
      <c r="E866" s="186"/>
      <c r="F866" s="186">
        <v>146.14833811</v>
      </c>
      <c r="G866" s="194">
        <v>158.16586174</v>
      </c>
      <c r="H866" s="198"/>
      <c r="I866" s="6"/>
      <c r="J866" s="6"/>
      <c r="K866" s="4"/>
    </row>
    <row r="867" spans="2:11" ht="15.6" x14ac:dyDescent="0.3">
      <c r="B867" s="187">
        <v>43103</v>
      </c>
      <c r="C867" s="188">
        <v>146.08182496000001</v>
      </c>
      <c r="D867" s="188">
        <v>139.37164504</v>
      </c>
      <c r="E867" s="188"/>
      <c r="F867" s="188">
        <v>146.18703988999999</v>
      </c>
      <c r="G867" s="195">
        <v>158.36742636</v>
      </c>
      <c r="H867" s="198"/>
      <c r="I867" s="6"/>
      <c r="J867" s="6"/>
      <c r="K867" s="4"/>
    </row>
    <row r="868" spans="2:11" ht="15.6" x14ac:dyDescent="0.3">
      <c r="B868" s="185">
        <v>43104</v>
      </c>
      <c r="C868" s="186">
        <v>146.12045495999999</v>
      </c>
      <c r="D868" s="186">
        <v>140.53718595000001</v>
      </c>
      <c r="E868" s="186"/>
      <c r="F868" s="186">
        <v>146.22575189</v>
      </c>
      <c r="G868" s="194">
        <v>158.75858145999999</v>
      </c>
      <c r="H868" s="198"/>
      <c r="I868" s="6"/>
      <c r="J868" s="6"/>
      <c r="K868" s="4"/>
    </row>
    <row r="869" spans="2:11" ht="15.6" x14ac:dyDescent="0.3">
      <c r="B869" s="187">
        <v>43105</v>
      </c>
      <c r="C869" s="188">
        <v>146.15909493000001</v>
      </c>
      <c r="D869" s="188">
        <v>141.29493228000001</v>
      </c>
      <c r="E869" s="188"/>
      <c r="F869" s="188">
        <v>146.2644741</v>
      </c>
      <c r="G869" s="195">
        <v>158.80997045999999</v>
      </c>
      <c r="H869" s="198"/>
      <c r="I869" s="6"/>
      <c r="J869" s="6"/>
      <c r="K869" s="4"/>
    </row>
    <row r="870" spans="2:11" ht="15.6" x14ac:dyDescent="0.3">
      <c r="B870" s="185">
        <v>43108</v>
      </c>
      <c r="C870" s="186">
        <v>146.19774516999999</v>
      </c>
      <c r="D870" s="186">
        <v>141.84364389999999</v>
      </c>
      <c r="E870" s="186"/>
      <c r="F870" s="186">
        <v>146.30320653000001</v>
      </c>
      <c r="G870" s="194">
        <v>158.77155343999999</v>
      </c>
      <c r="H870" s="198"/>
      <c r="I870" s="6"/>
      <c r="J870" s="6"/>
      <c r="K870" s="4"/>
    </row>
    <row r="871" spans="2:11" ht="15.6" x14ac:dyDescent="0.3">
      <c r="B871" s="187">
        <v>43109</v>
      </c>
      <c r="C871" s="188">
        <v>146.23640564999999</v>
      </c>
      <c r="D871" s="188">
        <v>140.92337658</v>
      </c>
      <c r="E871" s="188"/>
      <c r="F871" s="188">
        <v>146.34194946</v>
      </c>
      <c r="G871" s="195">
        <v>158.66977328999999</v>
      </c>
      <c r="H871" s="198"/>
      <c r="I871" s="6"/>
      <c r="J871" s="6"/>
      <c r="K871" s="4"/>
    </row>
    <row r="872" spans="2:11" ht="15.6" x14ac:dyDescent="0.3">
      <c r="B872" s="185">
        <v>43110</v>
      </c>
      <c r="C872" s="186">
        <v>146.27507639999999</v>
      </c>
      <c r="D872" s="186">
        <v>139.73869769000001</v>
      </c>
      <c r="E872" s="186"/>
      <c r="F872" s="186">
        <v>146.38070232000001</v>
      </c>
      <c r="G872" s="194">
        <v>158.69871078</v>
      </c>
      <c r="H872" s="198"/>
      <c r="I872" s="6"/>
      <c r="J872" s="6"/>
      <c r="K872" s="4"/>
    </row>
    <row r="873" spans="2:11" ht="15.6" x14ac:dyDescent="0.3">
      <c r="B873" s="187">
        <v>43111</v>
      </c>
      <c r="C873" s="188">
        <v>146.31375739999999</v>
      </c>
      <c r="D873" s="188">
        <v>141.82023516000001</v>
      </c>
      <c r="E873" s="188"/>
      <c r="F873" s="188">
        <v>146.41946568</v>
      </c>
      <c r="G873" s="195">
        <v>159.13227429</v>
      </c>
      <c r="H873" s="198"/>
      <c r="I873" s="6"/>
      <c r="J873" s="6"/>
      <c r="K873" s="4"/>
    </row>
    <row r="874" spans="2:11" ht="15.6" x14ac:dyDescent="0.3">
      <c r="B874" s="185">
        <v>43112</v>
      </c>
      <c r="C874" s="186">
        <v>146.35244865000001</v>
      </c>
      <c r="D874" s="186">
        <v>141.79107250999999</v>
      </c>
      <c r="E874" s="186"/>
      <c r="F874" s="186">
        <v>146.45823926</v>
      </c>
      <c r="G874" s="194">
        <v>159.36726669999999</v>
      </c>
      <c r="H874" s="198"/>
      <c r="I874" s="6"/>
      <c r="J874" s="6"/>
      <c r="K874" s="4"/>
    </row>
    <row r="875" spans="2:11" ht="15.6" x14ac:dyDescent="0.3">
      <c r="B875" s="187">
        <v>43115</v>
      </c>
      <c r="C875" s="188">
        <v>146.39115017</v>
      </c>
      <c r="D875" s="188">
        <v>142.51165076000001</v>
      </c>
      <c r="E875" s="188"/>
      <c r="F875" s="188">
        <v>146.49702305</v>
      </c>
      <c r="G875" s="195">
        <v>159.70852958</v>
      </c>
      <c r="H875" s="198"/>
      <c r="I875" s="6"/>
      <c r="J875" s="6"/>
      <c r="K875" s="4"/>
    </row>
    <row r="876" spans="2:11" ht="15.6" x14ac:dyDescent="0.3">
      <c r="B876" s="185">
        <v>43116</v>
      </c>
      <c r="C876" s="186">
        <v>146.42986192999999</v>
      </c>
      <c r="D876" s="186">
        <v>142.65351489</v>
      </c>
      <c r="E876" s="186"/>
      <c r="F876" s="186">
        <v>146.53581706</v>
      </c>
      <c r="G876" s="194">
        <v>159.67260716999999</v>
      </c>
      <c r="H876" s="198"/>
      <c r="I876" s="6"/>
      <c r="J876" s="6"/>
      <c r="K876" s="4"/>
    </row>
    <row r="877" spans="2:11" ht="15.6" x14ac:dyDescent="0.3">
      <c r="B877" s="187">
        <v>43117</v>
      </c>
      <c r="C877" s="188">
        <v>146.46858395999999</v>
      </c>
      <c r="D877" s="188">
        <v>145.07908938</v>
      </c>
      <c r="E877" s="188"/>
      <c r="F877" s="188">
        <v>146.57462129000001</v>
      </c>
      <c r="G877" s="195">
        <v>160.02035602999999</v>
      </c>
      <c r="H877" s="198"/>
      <c r="I877" s="6"/>
      <c r="J877" s="6"/>
      <c r="K877" s="4"/>
    </row>
    <row r="878" spans="2:11" ht="15.6" x14ac:dyDescent="0.3">
      <c r="B878" s="185">
        <v>43118</v>
      </c>
      <c r="C878" s="186">
        <v>146.50731623999999</v>
      </c>
      <c r="D878" s="186">
        <v>144.67433258</v>
      </c>
      <c r="E878" s="186"/>
      <c r="F878" s="186">
        <v>146.61343600999999</v>
      </c>
      <c r="G878" s="194">
        <v>160.05528059</v>
      </c>
      <c r="H878" s="198"/>
      <c r="I878" s="6"/>
      <c r="J878" s="6"/>
      <c r="K878" s="4"/>
    </row>
    <row r="879" spans="2:11" ht="15.6" x14ac:dyDescent="0.3">
      <c r="B879" s="187">
        <v>43119</v>
      </c>
      <c r="C879" s="188">
        <v>146.54605878000001</v>
      </c>
      <c r="D879" s="188">
        <v>145.13330474</v>
      </c>
      <c r="E879" s="188"/>
      <c r="F879" s="188">
        <v>146.65226095</v>
      </c>
      <c r="G879" s="195">
        <v>160.32270295999999</v>
      </c>
      <c r="H879" s="198"/>
      <c r="I879" s="6"/>
      <c r="J879" s="6"/>
      <c r="K879" s="4"/>
    </row>
    <row r="880" spans="2:11" ht="15.6" x14ac:dyDescent="0.3">
      <c r="B880" s="185">
        <v>43122</v>
      </c>
      <c r="C880" s="186">
        <v>146.58481129</v>
      </c>
      <c r="D880" s="186">
        <v>145.94800043000001</v>
      </c>
      <c r="E880" s="186"/>
      <c r="F880" s="186">
        <v>146.69109610999999</v>
      </c>
      <c r="G880" s="194">
        <v>160.45840982999999</v>
      </c>
      <c r="H880" s="198"/>
      <c r="I880" s="6"/>
      <c r="J880" s="6"/>
      <c r="K880" s="4"/>
    </row>
    <row r="881" spans="2:11" ht="15.6" x14ac:dyDescent="0.3">
      <c r="B881" s="187">
        <v>43123</v>
      </c>
      <c r="C881" s="188">
        <v>146.62357406000001</v>
      </c>
      <c r="D881" s="188">
        <v>144.16630928000001</v>
      </c>
      <c r="E881" s="188"/>
      <c r="F881" s="188">
        <v>146.72994148000001</v>
      </c>
      <c r="G881" s="195">
        <v>160.30474176000001</v>
      </c>
      <c r="H881" s="198"/>
      <c r="I881" s="6"/>
      <c r="J881" s="6"/>
      <c r="K881" s="4"/>
    </row>
    <row r="882" spans="2:11" ht="15.6" x14ac:dyDescent="0.3">
      <c r="B882" s="185">
        <v>43124</v>
      </c>
      <c r="C882" s="186">
        <v>146.66234709</v>
      </c>
      <c r="D882" s="186">
        <v>149.53003824000001</v>
      </c>
      <c r="E882" s="186"/>
      <c r="F882" s="186">
        <v>146.76879735</v>
      </c>
      <c r="G882" s="194">
        <v>161.42432346000001</v>
      </c>
      <c r="H882" s="198"/>
      <c r="I882" s="6"/>
      <c r="J882" s="6"/>
      <c r="K882" s="4"/>
    </row>
    <row r="883" spans="2:11" ht="15.6" x14ac:dyDescent="0.3">
      <c r="B883" s="187">
        <v>43125</v>
      </c>
      <c r="C883" s="188">
        <v>146.70113036999999</v>
      </c>
      <c r="D883" s="188"/>
      <c r="E883" s="188"/>
      <c r="F883" s="188">
        <v>146.80766344</v>
      </c>
      <c r="G883" s="195">
        <v>161.44627603999999</v>
      </c>
      <c r="H883" s="198"/>
      <c r="I883" s="6"/>
      <c r="J883" s="6"/>
      <c r="K883" s="4"/>
    </row>
    <row r="884" spans="2:11" ht="15.6" x14ac:dyDescent="0.3">
      <c r="B884" s="185">
        <v>43126</v>
      </c>
      <c r="C884" s="186">
        <v>146.73992390999999</v>
      </c>
      <c r="D884" s="186">
        <v>152.83735392</v>
      </c>
      <c r="E884" s="186"/>
      <c r="F884" s="186">
        <v>146.84653974</v>
      </c>
      <c r="G884" s="194">
        <v>162.36179852000001</v>
      </c>
      <c r="H884" s="198"/>
      <c r="I884" s="6"/>
      <c r="J884" s="6"/>
      <c r="K884" s="4"/>
    </row>
    <row r="885" spans="2:11" ht="15.6" x14ac:dyDescent="0.3">
      <c r="B885" s="187">
        <v>43129</v>
      </c>
      <c r="C885" s="188">
        <v>146.77872771</v>
      </c>
      <c r="D885" s="188">
        <v>151.34914764000001</v>
      </c>
      <c r="E885" s="188"/>
      <c r="F885" s="188">
        <v>146.88542626</v>
      </c>
      <c r="G885" s="195">
        <v>162.14227269</v>
      </c>
      <c r="H885" s="198"/>
      <c r="I885" s="6"/>
      <c r="J885" s="6"/>
      <c r="K885" s="4"/>
    </row>
    <row r="886" spans="2:11" ht="15.6" x14ac:dyDescent="0.3">
      <c r="B886" s="185">
        <v>43130</v>
      </c>
      <c r="C886" s="186">
        <v>146.81754176000001</v>
      </c>
      <c r="D886" s="186">
        <v>150.96397554999999</v>
      </c>
      <c r="E886" s="186"/>
      <c r="F886" s="186">
        <v>146.92432328000001</v>
      </c>
      <c r="G886" s="194">
        <v>162.02203241000001</v>
      </c>
      <c r="H886" s="198"/>
      <c r="I886" s="6"/>
      <c r="J886" s="6"/>
      <c r="K886" s="4"/>
    </row>
    <row r="887" spans="2:11" ht="15.6" x14ac:dyDescent="0.3">
      <c r="B887" s="187">
        <v>43131</v>
      </c>
      <c r="C887" s="188">
        <v>146.85636607000001</v>
      </c>
      <c r="D887" s="188">
        <v>151.73278296000001</v>
      </c>
      <c r="E887" s="188">
        <v>123.53918826</v>
      </c>
      <c r="F887" s="188">
        <v>146.96323050999999</v>
      </c>
      <c r="G887" s="195">
        <v>162.24455176999999</v>
      </c>
      <c r="H887" s="198"/>
      <c r="I887" s="6"/>
      <c r="J887" s="6"/>
      <c r="K887" s="4"/>
    </row>
    <row r="888" spans="2:11" ht="15.6" x14ac:dyDescent="0.3">
      <c r="B888" s="185">
        <v>43132</v>
      </c>
      <c r="C888" s="186">
        <v>146.89520091</v>
      </c>
      <c r="D888" s="186">
        <v>152.77373932</v>
      </c>
      <c r="E888" s="186"/>
      <c r="F888" s="186">
        <v>147.00214797000001</v>
      </c>
      <c r="G888" s="194">
        <v>162.5089806</v>
      </c>
      <c r="H888" s="198"/>
      <c r="I888" s="6"/>
      <c r="J888" s="6"/>
      <c r="K888" s="4"/>
    </row>
    <row r="889" spans="2:11" ht="15.6" x14ac:dyDescent="0.3">
      <c r="B889" s="187">
        <v>43133</v>
      </c>
      <c r="C889" s="188">
        <v>146.934046</v>
      </c>
      <c r="D889" s="188">
        <v>150.17572638999999</v>
      </c>
      <c r="E889" s="188"/>
      <c r="F889" s="188">
        <v>147.04107592</v>
      </c>
      <c r="G889" s="195">
        <v>162.04248823</v>
      </c>
      <c r="H889" s="198"/>
      <c r="I889" s="6"/>
      <c r="J889" s="6"/>
      <c r="K889" s="4"/>
    </row>
    <row r="890" spans="2:11" ht="15.6" x14ac:dyDescent="0.3">
      <c r="B890" s="185">
        <v>43136</v>
      </c>
      <c r="C890" s="186">
        <v>146.97290135</v>
      </c>
      <c r="D890" s="186">
        <v>146.27977913999999</v>
      </c>
      <c r="E890" s="186"/>
      <c r="F890" s="186">
        <v>147.08001408000001</v>
      </c>
      <c r="G890" s="194">
        <v>161.06809292</v>
      </c>
      <c r="H890" s="198"/>
      <c r="I890" s="6"/>
      <c r="J890" s="6"/>
      <c r="K890" s="4"/>
    </row>
    <row r="891" spans="2:11" ht="15.6" x14ac:dyDescent="0.3">
      <c r="B891" s="187">
        <v>43137</v>
      </c>
      <c r="C891" s="188">
        <v>147.01176695999999</v>
      </c>
      <c r="D891" s="188">
        <v>149.91251206000001</v>
      </c>
      <c r="E891" s="188"/>
      <c r="F891" s="188">
        <v>147.11896247000001</v>
      </c>
      <c r="G891" s="195">
        <v>161.42132993000001</v>
      </c>
      <c r="H891" s="198"/>
      <c r="I891" s="6"/>
      <c r="J891" s="6"/>
      <c r="K891" s="4"/>
    </row>
    <row r="892" spans="2:11" ht="15.6" x14ac:dyDescent="0.3">
      <c r="B892" s="185">
        <v>43138</v>
      </c>
      <c r="C892" s="186">
        <v>147.05064282999999</v>
      </c>
      <c r="D892" s="186">
        <v>147.89809156000001</v>
      </c>
      <c r="E892" s="186"/>
      <c r="F892" s="186">
        <v>147.15792135000001</v>
      </c>
      <c r="G892" s="194">
        <v>161.20479764000001</v>
      </c>
      <c r="H892" s="198"/>
      <c r="I892" s="6"/>
      <c r="J892" s="6"/>
      <c r="K892" s="4"/>
    </row>
    <row r="893" spans="2:11" ht="15.6" x14ac:dyDescent="0.3">
      <c r="B893" s="187">
        <v>43139</v>
      </c>
      <c r="C893" s="188">
        <v>147.08816213</v>
      </c>
      <c r="D893" s="188">
        <v>145.69266644999999</v>
      </c>
      <c r="E893" s="188"/>
      <c r="F893" s="188">
        <v>147.19552264999999</v>
      </c>
      <c r="G893" s="195">
        <v>160.70387962000001</v>
      </c>
      <c r="H893" s="198"/>
      <c r="I893" s="6"/>
      <c r="J893" s="6"/>
      <c r="K893" s="4"/>
    </row>
    <row r="894" spans="2:11" ht="15.6" x14ac:dyDescent="0.3">
      <c r="B894" s="185">
        <v>43140</v>
      </c>
      <c r="C894" s="186">
        <v>147.12569113000001</v>
      </c>
      <c r="D894" s="186">
        <v>144.56005861</v>
      </c>
      <c r="E894" s="186"/>
      <c r="F894" s="186">
        <v>147.23313389</v>
      </c>
      <c r="G894" s="194">
        <v>160.25684520999999</v>
      </c>
      <c r="H894" s="198"/>
      <c r="I894" s="6"/>
      <c r="J894" s="6"/>
      <c r="K894" s="4"/>
    </row>
    <row r="895" spans="2:11" ht="15.6" x14ac:dyDescent="0.3">
      <c r="B895" s="187">
        <v>43143</v>
      </c>
      <c r="C895" s="188"/>
      <c r="D895" s="188"/>
      <c r="E895" s="188"/>
      <c r="F895" s="188"/>
      <c r="G895" s="195"/>
      <c r="H895" s="198"/>
      <c r="I895" s="6"/>
      <c r="J895" s="6"/>
      <c r="K895" s="4"/>
    </row>
    <row r="896" spans="2:11" ht="15.6" x14ac:dyDescent="0.3">
      <c r="B896" s="185">
        <v>43144</v>
      </c>
      <c r="C896" s="186"/>
      <c r="D896" s="186"/>
      <c r="E896" s="186"/>
      <c r="F896" s="186"/>
      <c r="G896" s="194"/>
      <c r="H896" s="198"/>
      <c r="I896" s="6"/>
      <c r="J896" s="6"/>
      <c r="K896" s="4"/>
    </row>
    <row r="897" spans="2:11" ht="15.6" x14ac:dyDescent="0.3">
      <c r="B897" s="187">
        <v>43145</v>
      </c>
      <c r="C897" s="188">
        <v>147.16322955000001</v>
      </c>
      <c r="D897" s="188">
        <v>149.28494334999999</v>
      </c>
      <c r="E897" s="188"/>
      <c r="F897" s="188">
        <v>147.27075449</v>
      </c>
      <c r="G897" s="195">
        <v>161.70920810999999</v>
      </c>
      <c r="H897" s="198"/>
      <c r="I897" s="6"/>
      <c r="J897" s="6"/>
      <c r="K897" s="4"/>
    </row>
    <row r="898" spans="2:11" ht="15.6" x14ac:dyDescent="0.3">
      <c r="B898" s="185">
        <v>43146</v>
      </c>
      <c r="C898" s="186">
        <v>147.20077767000001</v>
      </c>
      <c r="D898" s="186">
        <v>150.62108215999999</v>
      </c>
      <c r="E898" s="186"/>
      <c r="F898" s="186">
        <v>147.30838473</v>
      </c>
      <c r="G898" s="194">
        <v>162.12131794999999</v>
      </c>
      <c r="H898" s="198"/>
      <c r="I898" s="6"/>
      <c r="J898" s="6"/>
      <c r="K898" s="4"/>
    </row>
    <row r="899" spans="2:11" ht="15.6" x14ac:dyDescent="0.3">
      <c r="B899" s="187">
        <v>43147</v>
      </c>
      <c r="C899" s="188">
        <v>147.23833522000001</v>
      </c>
      <c r="D899" s="188">
        <v>151.03924090999999</v>
      </c>
      <c r="E899" s="188"/>
      <c r="F899" s="188">
        <v>147.34602462999999</v>
      </c>
      <c r="G899" s="195">
        <v>162.38624571</v>
      </c>
      <c r="H899" s="198"/>
      <c r="I899" s="6"/>
      <c r="J899" s="6"/>
      <c r="K899" s="4"/>
    </row>
    <row r="900" spans="2:11" ht="15.6" x14ac:dyDescent="0.3">
      <c r="B900" s="185">
        <v>43150</v>
      </c>
      <c r="C900" s="186">
        <v>147.27590248000001</v>
      </c>
      <c r="D900" s="186">
        <v>151.51836961000001</v>
      </c>
      <c r="E900" s="186"/>
      <c r="F900" s="186">
        <v>147.38367418000001</v>
      </c>
      <c r="G900" s="194">
        <v>162.51846012999999</v>
      </c>
      <c r="H900" s="198"/>
      <c r="I900" s="6"/>
      <c r="J900" s="6"/>
      <c r="K900" s="4"/>
    </row>
    <row r="901" spans="2:11" ht="15.6" x14ac:dyDescent="0.3">
      <c r="B901" s="187">
        <v>43151</v>
      </c>
      <c r="C901" s="188">
        <v>147.31347915000001</v>
      </c>
      <c r="D901" s="188">
        <v>153.32539937999999</v>
      </c>
      <c r="E901" s="188"/>
      <c r="F901" s="188">
        <v>147.42133337000001</v>
      </c>
      <c r="G901" s="195">
        <v>162.75145685000001</v>
      </c>
      <c r="H901" s="198"/>
      <c r="I901" s="6"/>
      <c r="J901" s="6"/>
      <c r="K901" s="4"/>
    </row>
    <row r="902" spans="2:11" ht="15.6" x14ac:dyDescent="0.3">
      <c r="B902" s="185">
        <v>43152</v>
      </c>
      <c r="C902" s="186">
        <v>147.35106553</v>
      </c>
      <c r="D902" s="186">
        <v>153.76830706999999</v>
      </c>
      <c r="E902" s="186"/>
      <c r="F902" s="186">
        <v>147.45900220999999</v>
      </c>
      <c r="G902" s="194">
        <v>163.03684042</v>
      </c>
      <c r="H902" s="198"/>
      <c r="I902" s="6"/>
      <c r="J902" s="6"/>
      <c r="K902" s="4"/>
    </row>
    <row r="903" spans="2:11" ht="15.6" x14ac:dyDescent="0.3">
      <c r="B903" s="187">
        <v>43153</v>
      </c>
      <c r="C903" s="188">
        <v>147.38866161000001</v>
      </c>
      <c r="D903" s="188">
        <v>154.90234444999999</v>
      </c>
      <c r="E903" s="188"/>
      <c r="F903" s="188">
        <v>147.49668070000001</v>
      </c>
      <c r="G903" s="195">
        <v>163.09172187999999</v>
      </c>
      <c r="H903" s="198"/>
      <c r="I903" s="6"/>
      <c r="J903" s="6"/>
      <c r="K903" s="4"/>
    </row>
    <row r="904" spans="2:11" ht="15.6" x14ac:dyDescent="0.3">
      <c r="B904" s="185">
        <v>43154</v>
      </c>
      <c r="C904" s="186">
        <v>147.42626711</v>
      </c>
      <c r="D904" s="186">
        <v>155.98663379000001</v>
      </c>
      <c r="E904" s="186"/>
      <c r="F904" s="186">
        <v>147.53436855000001</v>
      </c>
      <c r="G904" s="194">
        <v>163.17903329000001</v>
      </c>
      <c r="H904" s="198"/>
      <c r="I904" s="6"/>
      <c r="J904" s="6"/>
      <c r="K904" s="4"/>
    </row>
    <row r="905" spans="2:11" ht="15.6" x14ac:dyDescent="0.3">
      <c r="B905" s="187">
        <v>43157</v>
      </c>
      <c r="C905" s="188">
        <v>147.46388232000001</v>
      </c>
      <c r="D905" s="188">
        <v>156.62885528999999</v>
      </c>
      <c r="E905" s="188"/>
      <c r="F905" s="188">
        <v>147.57206633999999</v>
      </c>
      <c r="G905" s="195">
        <v>163.42899337</v>
      </c>
      <c r="H905" s="198"/>
      <c r="I905" s="6"/>
      <c r="J905" s="6"/>
      <c r="K905" s="4"/>
    </row>
    <row r="906" spans="2:11" ht="15.6" x14ac:dyDescent="0.3">
      <c r="B906" s="185">
        <v>43158</v>
      </c>
      <c r="C906" s="186">
        <v>147.50150694999999</v>
      </c>
      <c r="D906" s="186">
        <v>155.34727136000001</v>
      </c>
      <c r="E906" s="186"/>
      <c r="F906" s="186">
        <v>147.60977349000001</v>
      </c>
      <c r="G906" s="194">
        <v>163.33918736000001</v>
      </c>
      <c r="H906" s="198"/>
      <c r="I906" s="6"/>
      <c r="J906" s="6"/>
      <c r="K906" s="4"/>
    </row>
    <row r="907" spans="2:11" ht="15.6" x14ac:dyDescent="0.3">
      <c r="B907" s="187">
        <v>43159</v>
      </c>
      <c r="C907" s="188">
        <v>147.53914128</v>
      </c>
      <c r="D907" s="188">
        <v>152.52063901</v>
      </c>
      <c r="E907" s="188">
        <v>123.93451369</v>
      </c>
      <c r="F907" s="188">
        <v>147.64749058000001</v>
      </c>
      <c r="G907" s="195">
        <v>163.20198371999999</v>
      </c>
      <c r="H907" s="198"/>
      <c r="I907" s="6"/>
      <c r="J907" s="6"/>
      <c r="K907" s="4"/>
    </row>
    <row r="908" spans="2:11" ht="15.6" x14ac:dyDescent="0.3">
      <c r="B908" s="185">
        <v>43160</v>
      </c>
      <c r="C908" s="186">
        <v>147.57678530999999</v>
      </c>
      <c r="D908" s="186">
        <v>152.56386477000001</v>
      </c>
      <c r="E908" s="186"/>
      <c r="F908" s="186">
        <v>147.68521702000001</v>
      </c>
      <c r="G908" s="194">
        <v>162.82829089000001</v>
      </c>
      <c r="H908" s="198"/>
      <c r="I908" s="6"/>
      <c r="J908" s="6"/>
      <c r="K908" s="4"/>
    </row>
    <row r="909" spans="2:11" ht="15.6" x14ac:dyDescent="0.3">
      <c r="B909" s="187">
        <v>43161</v>
      </c>
      <c r="C909" s="188">
        <v>147.61443876999999</v>
      </c>
      <c r="D909" s="188">
        <v>153.24924056</v>
      </c>
      <c r="E909" s="188"/>
      <c r="F909" s="188">
        <v>147.72295312</v>
      </c>
      <c r="G909" s="195">
        <v>163.32471860999999</v>
      </c>
      <c r="H909" s="198"/>
      <c r="I909" s="6"/>
      <c r="J909" s="6"/>
      <c r="K909" s="4"/>
    </row>
    <row r="910" spans="2:11" ht="15.6" x14ac:dyDescent="0.3">
      <c r="B910" s="185">
        <v>43164</v>
      </c>
      <c r="C910" s="186">
        <v>147.65210192999999</v>
      </c>
      <c r="D910" s="186">
        <v>153.71650406000001</v>
      </c>
      <c r="E910" s="186"/>
      <c r="F910" s="186">
        <v>147.76069914999999</v>
      </c>
      <c r="G910" s="194">
        <v>163.60511296000001</v>
      </c>
      <c r="H910" s="198"/>
      <c r="I910" s="6"/>
      <c r="J910" s="6"/>
      <c r="K910" s="4"/>
    </row>
    <row r="911" spans="2:11" ht="15.6" x14ac:dyDescent="0.3">
      <c r="B911" s="187">
        <v>43165</v>
      </c>
      <c r="C911" s="188">
        <v>147.68977479</v>
      </c>
      <c r="D911" s="188">
        <v>153.05568063999999</v>
      </c>
      <c r="E911" s="188"/>
      <c r="F911" s="188">
        <v>147.79845453999999</v>
      </c>
      <c r="G911" s="195">
        <v>163.7043985</v>
      </c>
      <c r="H911" s="198"/>
      <c r="I911" s="6"/>
      <c r="J911" s="6"/>
      <c r="K911" s="4"/>
    </row>
    <row r="912" spans="2:11" ht="15.6" x14ac:dyDescent="0.3">
      <c r="B912" s="185">
        <v>43166</v>
      </c>
      <c r="C912" s="186">
        <v>147.72745707999999</v>
      </c>
      <c r="D912" s="186">
        <v>152.75285015</v>
      </c>
      <c r="E912" s="186"/>
      <c r="F912" s="186">
        <v>147.83621958000001</v>
      </c>
      <c r="G912" s="194">
        <v>163.73682844999999</v>
      </c>
      <c r="H912" s="198"/>
      <c r="I912" s="6"/>
      <c r="J912" s="6"/>
      <c r="K912" s="4"/>
    </row>
    <row r="913" spans="2:11" ht="15.6" x14ac:dyDescent="0.3">
      <c r="B913" s="187">
        <v>43167</v>
      </c>
      <c r="C913" s="188">
        <v>147.76514906</v>
      </c>
      <c r="D913" s="188">
        <v>151.86128087</v>
      </c>
      <c r="E913" s="188"/>
      <c r="F913" s="188">
        <v>147.87399456</v>
      </c>
      <c r="G913" s="195">
        <v>163.61459248</v>
      </c>
      <c r="H913" s="198"/>
      <c r="I913" s="6"/>
      <c r="J913" s="6"/>
      <c r="K913" s="4"/>
    </row>
    <row r="914" spans="2:11" ht="15.6" x14ac:dyDescent="0.3">
      <c r="B914" s="185">
        <v>43168</v>
      </c>
      <c r="C914" s="186">
        <v>147.80285075</v>
      </c>
      <c r="D914" s="186">
        <v>154.33939101999999</v>
      </c>
      <c r="E914" s="186"/>
      <c r="F914" s="186">
        <v>147.91177888999999</v>
      </c>
      <c r="G914" s="194">
        <v>164.05613873999999</v>
      </c>
      <c r="H914" s="198"/>
      <c r="I914" s="6"/>
      <c r="J914" s="6"/>
      <c r="K914" s="4"/>
    </row>
    <row r="915" spans="2:11" ht="15.6" x14ac:dyDescent="0.3">
      <c r="B915" s="187">
        <v>43171</v>
      </c>
      <c r="C915" s="188">
        <v>147.84056186999999</v>
      </c>
      <c r="D915" s="188">
        <v>155.28471105</v>
      </c>
      <c r="E915" s="188"/>
      <c r="F915" s="188">
        <v>147.94957316</v>
      </c>
      <c r="G915" s="195">
        <v>164.22976370999999</v>
      </c>
      <c r="H915" s="198"/>
      <c r="I915" s="6"/>
      <c r="J915" s="6"/>
      <c r="K915" s="4"/>
    </row>
    <row r="916" spans="2:11" ht="15.6" x14ac:dyDescent="0.3">
      <c r="B916" s="185">
        <v>43172</v>
      </c>
      <c r="C916" s="186">
        <v>147.87828268000001</v>
      </c>
      <c r="D916" s="186">
        <v>154.36162039000001</v>
      </c>
      <c r="E916" s="186"/>
      <c r="F916" s="186">
        <v>147.98737679999999</v>
      </c>
      <c r="G916" s="194">
        <v>164.19883053000001</v>
      </c>
      <c r="H916" s="198"/>
      <c r="I916" s="6"/>
      <c r="J916" s="6"/>
      <c r="K916" s="4"/>
    </row>
    <row r="917" spans="2:11" ht="15.6" x14ac:dyDescent="0.3">
      <c r="B917" s="187">
        <v>43173</v>
      </c>
      <c r="C917" s="188">
        <v>147.91601320000001</v>
      </c>
      <c r="D917" s="188">
        <v>153.76677031</v>
      </c>
      <c r="E917" s="188"/>
      <c r="F917" s="188">
        <v>148.02519007999999</v>
      </c>
      <c r="G917" s="195">
        <v>164.03019477999999</v>
      </c>
      <c r="H917" s="198"/>
      <c r="I917" s="6"/>
      <c r="J917" s="6"/>
      <c r="K917" s="4"/>
    </row>
    <row r="918" spans="2:11" ht="15.6" x14ac:dyDescent="0.3">
      <c r="B918" s="185">
        <v>43174</v>
      </c>
      <c r="C918" s="186">
        <v>147.95375342</v>
      </c>
      <c r="D918" s="186">
        <v>151.76048033000001</v>
      </c>
      <c r="E918" s="186"/>
      <c r="F918" s="186">
        <v>148.06301329999999</v>
      </c>
      <c r="G918" s="194">
        <v>163.75229504000001</v>
      </c>
      <c r="H918" s="198"/>
      <c r="I918" s="6"/>
      <c r="J918" s="6"/>
      <c r="K918" s="4"/>
    </row>
    <row r="919" spans="2:11" ht="15.6" x14ac:dyDescent="0.3">
      <c r="B919" s="187">
        <v>43175</v>
      </c>
      <c r="C919" s="188">
        <v>147.99150306000001</v>
      </c>
      <c r="D919" s="188">
        <v>151.68594761</v>
      </c>
      <c r="E919" s="188"/>
      <c r="F919" s="188">
        <v>148.10084588000001</v>
      </c>
      <c r="G919" s="195">
        <v>164.00474973999999</v>
      </c>
      <c r="H919" s="198"/>
      <c r="I919" s="6"/>
      <c r="J919" s="6"/>
      <c r="K919" s="4"/>
    </row>
    <row r="920" spans="2:11" ht="15.6" x14ac:dyDescent="0.3">
      <c r="B920" s="185">
        <v>43178</v>
      </c>
      <c r="C920" s="186">
        <v>148.02926239999999</v>
      </c>
      <c r="D920" s="186">
        <v>149.94649941</v>
      </c>
      <c r="E920" s="186"/>
      <c r="F920" s="186">
        <v>148.13868839</v>
      </c>
      <c r="G920" s="194">
        <v>163.77025624999999</v>
      </c>
      <c r="H920" s="198"/>
      <c r="I920" s="6"/>
      <c r="J920" s="6"/>
      <c r="K920" s="4"/>
    </row>
    <row r="921" spans="2:11" ht="15.6" x14ac:dyDescent="0.3">
      <c r="B921" s="187">
        <v>43179</v>
      </c>
      <c r="C921" s="188">
        <v>148.06703145</v>
      </c>
      <c r="D921" s="188">
        <v>150.39455344999999</v>
      </c>
      <c r="E921" s="188"/>
      <c r="F921" s="188">
        <v>148.17654055</v>
      </c>
      <c r="G921" s="195">
        <v>163.70938772</v>
      </c>
      <c r="H921" s="198"/>
      <c r="I921" s="6"/>
      <c r="J921" s="6"/>
      <c r="K921" s="4"/>
    </row>
    <row r="922" spans="2:11" ht="15.6" x14ac:dyDescent="0.3">
      <c r="B922" s="185">
        <v>43180</v>
      </c>
      <c r="C922" s="186">
        <v>148.1048102</v>
      </c>
      <c r="D922" s="186">
        <v>151.84694972</v>
      </c>
      <c r="E922" s="186"/>
      <c r="F922" s="186">
        <v>148.21440207000001</v>
      </c>
      <c r="G922" s="194">
        <v>164.10154066999999</v>
      </c>
      <c r="H922" s="198"/>
      <c r="I922" s="6"/>
      <c r="J922" s="6"/>
      <c r="K922" s="4"/>
    </row>
    <row r="923" spans="2:11" ht="15.6" x14ac:dyDescent="0.3">
      <c r="B923" s="187">
        <v>43181</v>
      </c>
      <c r="C923" s="188">
        <v>148.14121879000001</v>
      </c>
      <c r="D923" s="188">
        <v>151.47400021000001</v>
      </c>
      <c r="E923" s="188"/>
      <c r="F923" s="188">
        <v>148.25089295999999</v>
      </c>
      <c r="G923" s="195">
        <v>164.31308374</v>
      </c>
      <c r="H923" s="198"/>
      <c r="I923" s="6"/>
      <c r="J923" s="6"/>
      <c r="K923" s="4"/>
    </row>
    <row r="924" spans="2:11" ht="15.6" x14ac:dyDescent="0.3">
      <c r="B924" s="185">
        <v>43182</v>
      </c>
      <c r="C924" s="186">
        <v>148.17763626000001</v>
      </c>
      <c r="D924" s="186">
        <v>150.77586577</v>
      </c>
      <c r="E924" s="186"/>
      <c r="F924" s="186">
        <v>148.28739264999999</v>
      </c>
      <c r="G924" s="194">
        <v>164.20681328000001</v>
      </c>
      <c r="H924" s="198"/>
      <c r="I924" s="6"/>
      <c r="J924" s="6"/>
      <c r="K924" s="4"/>
    </row>
    <row r="925" spans="2:11" ht="15.6" x14ac:dyDescent="0.3">
      <c r="B925" s="187">
        <v>43185</v>
      </c>
      <c r="C925" s="188">
        <v>148.21406268000001</v>
      </c>
      <c r="D925" s="188">
        <v>152.04578107</v>
      </c>
      <c r="E925" s="188"/>
      <c r="F925" s="188">
        <v>148.32390142</v>
      </c>
      <c r="G925" s="195">
        <v>164.65983476</v>
      </c>
      <c r="H925" s="198"/>
      <c r="I925" s="6"/>
      <c r="J925" s="6"/>
      <c r="K925" s="4"/>
    </row>
    <row r="926" spans="2:11" ht="15.6" x14ac:dyDescent="0.3">
      <c r="B926" s="185">
        <v>43186</v>
      </c>
      <c r="C926" s="186">
        <v>148.25049806000001</v>
      </c>
      <c r="D926" s="186">
        <v>149.75887209000001</v>
      </c>
      <c r="E926" s="186"/>
      <c r="F926" s="186">
        <v>148.36041926999999</v>
      </c>
      <c r="G926" s="194">
        <v>163.99177775999999</v>
      </c>
      <c r="H926" s="198"/>
      <c r="I926" s="6"/>
      <c r="J926" s="6"/>
      <c r="K926" s="4"/>
    </row>
    <row r="927" spans="2:11" ht="15.6" x14ac:dyDescent="0.3">
      <c r="B927" s="187">
        <v>43187</v>
      </c>
      <c r="C927" s="188">
        <v>148.28694243999999</v>
      </c>
      <c r="D927" s="188">
        <v>149.87695221999999</v>
      </c>
      <c r="E927" s="188"/>
      <c r="F927" s="188">
        <v>148.39694592000001</v>
      </c>
      <c r="G927" s="195">
        <v>163.72136186</v>
      </c>
      <c r="H927" s="198"/>
      <c r="I927" s="6"/>
      <c r="J927" s="6"/>
      <c r="K927" s="4"/>
    </row>
    <row r="928" spans="2:11" ht="15.6" x14ac:dyDescent="0.3">
      <c r="B928" s="185">
        <v>43188</v>
      </c>
      <c r="C928" s="186">
        <v>148.32339567</v>
      </c>
      <c r="D928" s="186">
        <v>152.54201065000001</v>
      </c>
      <c r="E928" s="186">
        <v>124.04605476</v>
      </c>
      <c r="F928" s="186">
        <v>148.43348165</v>
      </c>
      <c r="G928" s="194">
        <v>164.18785424000001</v>
      </c>
      <c r="H928" s="198"/>
      <c r="I928" s="6"/>
      <c r="J928" s="6"/>
      <c r="K928" s="4"/>
    </row>
    <row r="929" spans="2:11" ht="15.6" x14ac:dyDescent="0.3">
      <c r="B929" s="187">
        <v>43189</v>
      </c>
      <c r="C929" s="188"/>
      <c r="D929" s="188"/>
      <c r="E929" s="188"/>
      <c r="F929" s="188"/>
      <c r="G929" s="195"/>
      <c r="H929" s="198"/>
      <c r="I929" s="6"/>
      <c r="J929" s="6"/>
      <c r="K929" s="4"/>
    </row>
    <row r="930" spans="2:11" ht="15.6" x14ac:dyDescent="0.3">
      <c r="B930" s="185">
        <v>43192</v>
      </c>
      <c r="C930" s="186">
        <v>148.35985804000001</v>
      </c>
      <c r="D930" s="186">
        <v>151.29273436</v>
      </c>
      <c r="E930" s="186"/>
      <c r="F930" s="186">
        <v>148.47002617999999</v>
      </c>
      <c r="G930" s="194">
        <v>163.78871637</v>
      </c>
      <c r="H930" s="198"/>
      <c r="I930" s="6"/>
      <c r="J930" s="6"/>
      <c r="K930" s="4"/>
    </row>
    <row r="931" spans="2:11" ht="15.6" x14ac:dyDescent="0.3">
      <c r="B931" s="187">
        <v>43193</v>
      </c>
      <c r="C931" s="188">
        <v>148.39632929000001</v>
      </c>
      <c r="D931" s="188">
        <v>151.21593224</v>
      </c>
      <c r="E931" s="188"/>
      <c r="F931" s="188">
        <v>148.50657978000001</v>
      </c>
      <c r="G931" s="195">
        <v>163.78921528999999</v>
      </c>
      <c r="H931" s="198"/>
      <c r="I931" s="6"/>
      <c r="J931" s="6"/>
      <c r="K931" s="4"/>
    </row>
    <row r="932" spans="2:11" ht="15.6" x14ac:dyDescent="0.3">
      <c r="B932" s="185">
        <v>43194</v>
      </c>
      <c r="C932" s="186">
        <v>148.4328094</v>
      </c>
      <c r="D932" s="186">
        <v>150.74459454999999</v>
      </c>
      <c r="E932" s="186"/>
      <c r="F932" s="186">
        <v>148.54314274999999</v>
      </c>
      <c r="G932" s="194">
        <v>163.66298795</v>
      </c>
      <c r="H932" s="198"/>
      <c r="I932" s="6"/>
      <c r="J932" s="6"/>
      <c r="K932" s="4"/>
    </row>
    <row r="933" spans="2:11" ht="15.6" x14ac:dyDescent="0.3">
      <c r="B933" s="187">
        <v>43195</v>
      </c>
      <c r="C933" s="188">
        <v>148.46929865999999</v>
      </c>
      <c r="D933" s="188">
        <v>152.26342876000001</v>
      </c>
      <c r="E933" s="188"/>
      <c r="F933" s="188">
        <v>148.57971423999999</v>
      </c>
      <c r="G933" s="195">
        <v>164.21130357999999</v>
      </c>
      <c r="H933" s="198"/>
      <c r="I933" s="6"/>
      <c r="J933" s="6"/>
      <c r="K933" s="4"/>
    </row>
    <row r="934" spans="2:11" ht="15.6" x14ac:dyDescent="0.3">
      <c r="B934" s="185">
        <v>43196</v>
      </c>
      <c r="C934" s="186">
        <v>148.50579679000001</v>
      </c>
      <c r="D934" s="186">
        <v>151.56788535000001</v>
      </c>
      <c r="E934" s="186"/>
      <c r="F934" s="186">
        <v>148.61629508999999</v>
      </c>
      <c r="G934" s="194">
        <v>163.97830686</v>
      </c>
      <c r="H934" s="198"/>
      <c r="I934" s="6"/>
      <c r="J934" s="6"/>
      <c r="K934" s="4"/>
    </row>
    <row r="935" spans="2:11" ht="15.6" x14ac:dyDescent="0.3">
      <c r="B935" s="187">
        <v>43199</v>
      </c>
      <c r="C935" s="188">
        <v>148.54230379000001</v>
      </c>
      <c r="D935" s="188">
        <v>148.86392552000001</v>
      </c>
      <c r="E935" s="188"/>
      <c r="F935" s="188">
        <v>148.65288473000001</v>
      </c>
      <c r="G935" s="195">
        <v>163.7647681</v>
      </c>
      <c r="H935" s="198"/>
      <c r="I935" s="6"/>
      <c r="J935" s="6"/>
      <c r="K935" s="4"/>
    </row>
    <row r="936" spans="2:11" ht="15.6" x14ac:dyDescent="0.3">
      <c r="B936" s="185">
        <v>43200</v>
      </c>
      <c r="C936" s="186">
        <v>148.57881993999999</v>
      </c>
      <c r="D936" s="186">
        <v>151.01383081</v>
      </c>
      <c r="E936" s="186"/>
      <c r="F936" s="186">
        <v>148.68948345999999</v>
      </c>
      <c r="G936" s="194">
        <v>164.10054282999999</v>
      </c>
      <c r="H936" s="198"/>
      <c r="I936" s="6"/>
      <c r="J936" s="6"/>
      <c r="K936" s="4"/>
    </row>
    <row r="937" spans="2:11" ht="15.6" x14ac:dyDescent="0.3">
      <c r="B937" s="187">
        <v>43201</v>
      </c>
      <c r="C937" s="188">
        <v>148.61534495999999</v>
      </c>
      <c r="D937" s="188">
        <v>152.32763303999999</v>
      </c>
      <c r="E937" s="188"/>
      <c r="F937" s="188">
        <v>148.72609127000001</v>
      </c>
      <c r="G937" s="195">
        <v>164.19932944999999</v>
      </c>
      <c r="H937" s="198"/>
      <c r="I937" s="6"/>
      <c r="J937" s="6"/>
      <c r="K937" s="4"/>
    </row>
    <row r="938" spans="2:11" ht="15.6" x14ac:dyDescent="0.3">
      <c r="B938" s="185">
        <v>43202</v>
      </c>
      <c r="C938" s="186">
        <v>148.65187885</v>
      </c>
      <c r="D938" s="186">
        <v>152.68133734</v>
      </c>
      <c r="E938" s="186"/>
      <c r="F938" s="186">
        <v>148.76270787000001</v>
      </c>
      <c r="G938" s="194">
        <v>164.54907399999999</v>
      </c>
      <c r="H938" s="198"/>
      <c r="I938" s="6"/>
      <c r="J938" s="6"/>
      <c r="K938" s="4"/>
    </row>
    <row r="939" spans="2:11" ht="15.6" x14ac:dyDescent="0.3">
      <c r="B939" s="187">
        <v>43203</v>
      </c>
      <c r="C939" s="188">
        <v>148.68842187999999</v>
      </c>
      <c r="D939" s="188">
        <v>150.69942104</v>
      </c>
      <c r="E939" s="188"/>
      <c r="F939" s="188">
        <v>148.79933356000001</v>
      </c>
      <c r="G939" s="195">
        <v>164.19633590999999</v>
      </c>
      <c r="H939" s="198"/>
      <c r="I939" s="6"/>
      <c r="J939" s="6"/>
      <c r="K939" s="4"/>
    </row>
    <row r="940" spans="2:11" ht="15.6" x14ac:dyDescent="0.3">
      <c r="B940" s="185">
        <v>43206</v>
      </c>
      <c r="C940" s="186">
        <v>148.72497379000001</v>
      </c>
      <c r="D940" s="186">
        <v>148.06758156999999</v>
      </c>
      <c r="E940" s="186"/>
      <c r="F940" s="186">
        <v>148.83596832000001</v>
      </c>
      <c r="G940" s="194">
        <v>164.09405684000001</v>
      </c>
      <c r="H940" s="198"/>
      <c r="I940" s="6"/>
      <c r="J940" s="6"/>
      <c r="K940" s="4"/>
    </row>
    <row r="941" spans="2:11" ht="15.6" x14ac:dyDescent="0.3">
      <c r="B941" s="187">
        <v>43207</v>
      </c>
      <c r="C941" s="188">
        <v>148.76153484</v>
      </c>
      <c r="D941" s="188">
        <v>150.25576283999999</v>
      </c>
      <c r="E941" s="188"/>
      <c r="F941" s="188">
        <v>148.87261217</v>
      </c>
      <c r="G941" s="195">
        <v>164.44529815999999</v>
      </c>
      <c r="H941" s="198"/>
      <c r="I941" s="6"/>
      <c r="J941" s="6"/>
      <c r="K941" s="4"/>
    </row>
    <row r="942" spans="2:11" ht="15.6" x14ac:dyDescent="0.3">
      <c r="B942" s="185">
        <v>43208</v>
      </c>
      <c r="C942" s="186">
        <v>148.79810476</v>
      </c>
      <c r="D942" s="186">
        <v>153.27625889000001</v>
      </c>
      <c r="E942" s="186"/>
      <c r="F942" s="186">
        <v>148.9092651</v>
      </c>
      <c r="G942" s="194">
        <v>164.95120539999999</v>
      </c>
      <c r="H942" s="198"/>
      <c r="I942" s="6"/>
      <c r="J942" s="6"/>
      <c r="K942" s="4"/>
    </row>
    <row r="943" spans="2:11" ht="15.6" x14ac:dyDescent="0.3">
      <c r="B943" s="187">
        <v>43209</v>
      </c>
      <c r="C943" s="188">
        <v>148.83468382999999</v>
      </c>
      <c r="D943" s="188">
        <v>153.36167399000001</v>
      </c>
      <c r="E943" s="188"/>
      <c r="F943" s="188">
        <v>148.94592682000001</v>
      </c>
      <c r="G943" s="195">
        <v>165.09838748000001</v>
      </c>
      <c r="H943" s="198"/>
      <c r="I943" s="6"/>
      <c r="J943" s="6"/>
      <c r="K943" s="4"/>
    </row>
    <row r="944" spans="2:11" ht="15.6" x14ac:dyDescent="0.3">
      <c r="B944" s="185">
        <v>43210</v>
      </c>
      <c r="C944" s="186">
        <v>148.87127176999999</v>
      </c>
      <c r="D944" s="186">
        <v>152.87175225999999</v>
      </c>
      <c r="E944" s="186"/>
      <c r="F944" s="186">
        <v>148.98259762999999</v>
      </c>
      <c r="G944" s="194">
        <v>165.11235730999999</v>
      </c>
      <c r="H944" s="198"/>
      <c r="I944" s="6"/>
      <c r="J944" s="6"/>
      <c r="K944" s="4"/>
    </row>
    <row r="945" spans="2:11" ht="15.6" x14ac:dyDescent="0.3">
      <c r="B945" s="187">
        <v>43213</v>
      </c>
      <c r="C945" s="188">
        <v>148.90786858000001</v>
      </c>
      <c r="D945" s="188">
        <v>152.9654051</v>
      </c>
      <c r="E945" s="188"/>
      <c r="F945" s="188">
        <v>149.01927750999999</v>
      </c>
      <c r="G945" s="195">
        <v>165.17322583000001</v>
      </c>
      <c r="H945" s="198"/>
      <c r="I945" s="6"/>
      <c r="J945" s="6"/>
      <c r="K945" s="4"/>
    </row>
    <row r="946" spans="2:11" ht="15.6" x14ac:dyDescent="0.3">
      <c r="B946" s="185">
        <v>43214</v>
      </c>
      <c r="C946" s="186">
        <v>148.94447453999999</v>
      </c>
      <c r="D946" s="186">
        <v>152.72699331999999</v>
      </c>
      <c r="E946" s="186"/>
      <c r="F946" s="186">
        <v>149.05596648</v>
      </c>
      <c r="G946" s="194">
        <v>164.97116229</v>
      </c>
      <c r="H946" s="198"/>
      <c r="I946" s="6"/>
      <c r="J946" s="6"/>
      <c r="K946" s="4"/>
    </row>
    <row r="947" spans="2:11" ht="15.6" x14ac:dyDescent="0.3">
      <c r="B947" s="187">
        <v>43215</v>
      </c>
      <c r="C947" s="188">
        <v>148.98108937000001</v>
      </c>
      <c r="D947" s="188">
        <v>151.96810335999999</v>
      </c>
      <c r="E947" s="188"/>
      <c r="F947" s="188">
        <v>149.09266453000001</v>
      </c>
      <c r="G947" s="195">
        <v>165.02005668000001</v>
      </c>
      <c r="H947" s="198"/>
      <c r="I947" s="6"/>
      <c r="J947" s="6"/>
      <c r="K947" s="4"/>
    </row>
    <row r="948" spans="2:11" ht="15.6" x14ac:dyDescent="0.3">
      <c r="B948" s="185">
        <v>43216</v>
      </c>
      <c r="C948" s="186">
        <v>149.01771334</v>
      </c>
      <c r="D948" s="186">
        <v>154.36045888000001</v>
      </c>
      <c r="E948" s="186"/>
      <c r="F948" s="186">
        <v>149.12937137</v>
      </c>
      <c r="G948" s="194">
        <v>165.27700168000001</v>
      </c>
      <c r="H948" s="198"/>
      <c r="I948" s="6"/>
      <c r="J948" s="6"/>
      <c r="K948" s="4"/>
    </row>
    <row r="949" spans="2:11" ht="15.6" x14ac:dyDescent="0.3">
      <c r="B949" s="187">
        <v>43217</v>
      </c>
      <c r="C949" s="188">
        <v>149.05434618999999</v>
      </c>
      <c r="D949" s="188">
        <v>154.47028341000001</v>
      </c>
      <c r="E949" s="188"/>
      <c r="F949" s="188">
        <v>149.16608729999999</v>
      </c>
      <c r="G949" s="195">
        <v>165.30045103</v>
      </c>
      <c r="H949" s="198"/>
      <c r="I949" s="6"/>
      <c r="J949" s="6"/>
      <c r="K949" s="4"/>
    </row>
    <row r="950" spans="2:11" ht="15.6" x14ac:dyDescent="0.3">
      <c r="B950" s="185">
        <v>43220</v>
      </c>
      <c r="C950" s="186">
        <v>149.09098818000001</v>
      </c>
      <c r="D950" s="186">
        <v>153.88209857000001</v>
      </c>
      <c r="E950" s="186">
        <v>124.31895606</v>
      </c>
      <c r="F950" s="186">
        <v>149.20281259000001</v>
      </c>
      <c r="G950" s="194">
        <v>165.13430989</v>
      </c>
      <c r="H950" s="198"/>
      <c r="I950" s="6"/>
      <c r="J950" s="6"/>
      <c r="K950" s="4"/>
    </row>
    <row r="951" spans="2:11" ht="15.6" x14ac:dyDescent="0.3">
      <c r="B951" s="187">
        <v>43221</v>
      </c>
      <c r="C951" s="188"/>
      <c r="D951" s="188"/>
      <c r="E951" s="188"/>
      <c r="F951" s="188"/>
      <c r="G951" s="195"/>
      <c r="H951" s="198"/>
      <c r="I951" s="6"/>
      <c r="J951" s="6"/>
      <c r="K951" s="4"/>
    </row>
    <row r="952" spans="2:11" ht="15.6" x14ac:dyDescent="0.3">
      <c r="B952" s="185">
        <v>43222</v>
      </c>
      <c r="C952" s="186">
        <v>149.12763903999999</v>
      </c>
      <c r="D952" s="186">
        <v>151.07946464</v>
      </c>
      <c r="E952" s="186"/>
      <c r="F952" s="186">
        <v>149.23954667999999</v>
      </c>
      <c r="G952" s="194">
        <v>164.85840583999999</v>
      </c>
      <c r="H952" s="198"/>
      <c r="I952" s="6"/>
      <c r="J952" s="6"/>
      <c r="K952" s="4"/>
    </row>
    <row r="953" spans="2:11" ht="15.6" x14ac:dyDescent="0.3">
      <c r="B953" s="187">
        <v>43223</v>
      </c>
      <c r="C953" s="188">
        <v>149.16429905000001</v>
      </c>
      <c r="D953" s="188">
        <v>148.82981308999999</v>
      </c>
      <c r="E953" s="188"/>
      <c r="F953" s="188">
        <v>149.27628984</v>
      </c>
      <c r="G953" s="195">
        <v>164.45627445</v>
      </c>
      <c r="H953" s="198"/>
      <c r="I953" s="6"/>
      <c r="J953" s="6"/>
      <c r="K953" s="4"/>
    </row>
    <row r="954" spans="2:11" ht="15.6" x14ac:dyDescent="0.3">
      <c r="B954" s="185">
        <v>43224</v>
      </c>
      <c r="C954" s="186">
        <v>149.20096792999999</v>
      </c>
      <c r="D954" s="186">
        <v>148.52583895999999</v>
      </c>
      <c r="E954" s="186"/>
      <c r="F954" s="186">
        <v>149.31304180999999</v>
      </c>
      <c r="G954" s="194">
        <v>164.60645006999999</v>
      </c>
      <c r="H954" s="198"/>
      <c r="I954" s="6"/>
      <c r="J954" s="6"/>
      <c r="K954" s="4"/>
    </row>
    <row r="955" spans="2:11" ht="15.6" x14ac:dyDescent="0.3">
      <c r="B955" s="187">
        <v>43227</v>
      </c>
      <c r="C955" s="188">
        <v>149.23764596000001</v>
      </c>
      <c r="D955" s="188">
        <v>147.80463528999999</v>
      </c>
      <c r="E955" s="188"/>
      <c r="F955" s="188">
        <v>149.34980314000001</v>
      </c>
      <c r="G955" s="195">
        <v>164.49768499999999</v>
      </c>
      <c r="H955" s="198"/>
      <c r="I955" s="6"/>
      <c r="J955" s="6"/>
      <c r="K955" s="4"/>
    </row>
    <row r="956" spans="2:11" ht="15.6" x14ac:dyDescent="0.3">
      <c r="B956" s="185">
        <v>43228</v>
      </c>
      <c r="C956" s="186">
        <v>149.27433285999999</v>
      </c>
      <c r="D956" s="186">
        <v>148.23639255000001</v>
      </c>
      <c r="E956" s="186"/>
      <c r="F956" s="186">
        <v>149.38657355000001</v>
      </c>
      <c r="G956" s="194">
        <v>164.36247705</v>
      </c>
      <c r="H956" s="198"/>
      <c r="I956" s="6"/>
      <c r="J956" s="6"/>
      <c r="K956" s="4"/>
    </row>
    <row r="957" spans="2:11" ht="15.6" x14ac:dyDescent="0.3">
      <c r="B957" s="187">
        <v>43229</v>
      </c>
      <c r="C957" s="188">
        <v>149.3110289</v>
      </c>
      <c r="D957" s="188">
        <v>150.57626604000001</v>
      </c>
      <c r="E957" s="188"/>
      <c r="F957" s="188">
        <v>149.42335276</v>
      </c>
      <c r="G957" s="195">
        <v>164.70124530999999</v>
      </c>
      <c r="H957" s="198"/>
      <c r="I957" s="6"/>
      <c r="J957" s="6"/>
      <c r="K957" s="4"/>
    </row>
    <row r="958" spans="2:11" ht="15.6" x14ac:dyDescent="0.3">
      <c r="B958" s="185">
        <v>43230</v>
      </c>
      <c r="C958" s="186">
        <v>149.34773380999999</v>
      </c>
      <c r="D958" s="186">
        <v>153.42768307</v>
      </c>
      <c r="E958" s="186"/>
      <c r="F958" s="186">
        <v>149.46014133</v>
      </c>
      <c r="G958" s="194">
        <v>165.15925601000001</v>
      </c>
      <c r="H958" s="198"/>
      <c r="I958" s="6"/>
      <c r="J958" s="6"/>
      <c r="K958" s="4"/>
    </row>
    <row r="959" spans="2:11" ht="15.6" x14ac:dyDescent="0.3">
      <c r="B959" s="187">
        <v>43231</v>
      </c>
      <c r="C959" s="188">
        <v>149.38444788000001</v>
      </c>
      <c r="D959" s="188">
        <v>152.28233444</v>
      </c>
      <c r="E959" s="188"/>
      <c r="F959" s="188">
        <v>149.49693869999999</v>
      </c>
      <c r="G959" s="195">
        <v>164.94471941</v>
      </c>
      <c r="H959" s="198"/>
      <c r="I959" s="6"/>
      <c r="J959" s="6"/>
      <c r="K959" s="4"/>
    </row>
    <row r="960" spans="2:11" ht="15.6" x14ac:dyDescent="0.3">
      <c r="B960" s="185">
        <v>43234</v>
      </c>
      <c r="C960" s="186">
        <v>149.42117107999999</v>
      </c>
      <c r="D960" s="186">
        <v>152.30367035</v>
      </c>
      <c r="E960" s="186"/>
      <c r="F960" s="186">
        <v>149.53374514999999</v>
      </c>
      <c r="G960" s="194">
        <v>164.63339187</v>
      </c>
      <c r="H960" s="198"/>
      <c r="I960" s="6"/>
      <c r="J960" s="6"/>
      <c r="K960" s="4"/>
    </row>
    <row r="961" spans="2:11" ht="15.6" x14ac:dyDescent="0.3">
      <c r="B961" s="187">
        <v>43235</v>
      </c>
      <c r="C961" s="188">
        <v>149.45790316</v>
      </c>
      <c r="D961" s="188">
        <v>152.12183267</v>
      </c>
      <c r="E961" s="188"/>
      <c r="F961" s="188">
        <v>149.57056068</v>
      </c>
      <c r="G961" s="195">
        <v>164.59497485</v>
      </c>
      <c r="H961" s="198"/>
      <c r="I961" s="6"/>
      <c r="J961" s="6"/>
      <c r="K961" s="4"/>
    </row>
    <row r="962" spans="2:11" ht="15.6" x14ac:dyDescent="0.3">
      <c r="B962" s="185">
        <v>43236</v>
      </c>
      <c r="C962" s="186">
        <v>149.49464438999999</v>
      </c>
      <c r="D962" s="186">
        <v>154.63523462000001</v>
      </c>
      <c r="E962" s="186"/>
      <c r="F962" s="186">
        <v>149.60738529</v>
      </c>
      <c r="G962" s="194">
        <v>164.8843498</v>
      </c>
      <c r="H962" s="198"/>
      <c r="I962" s="6"/>
      <c r="J962" s="6"/>
      <c r="K962" s="4"/>
    </row>
    <row r="963" spans="2:11" ht="15.6" x14ac:dyDescent="0.3">
      <c r="B963" s="187">
        <v>43237</v>
      </c>
      <c r="C963" s="188">
        <v>149.53139449</v>
      </c>
      <c r="D963" s="188">
        <v>149.42630714000001</v>
      </c>
      <c r="E963" s="188"/>
      <c r="F963" s="188">
        <v>149.64421926</v>
      </c>
      <c r="G963" s="195">
        <v>163.88800191999999</v>
      </c>
      <c r="H963" s="198"/>
      <c r="I963" s="6"/>
      <c r="J963" s="6"/>
      <c r="K963" s="4"/>
    </row>
    <row r="964" spans="2:11" ht="15.6" x14ac:dyDescent="0.3">
      <c r="B964" s="185">
        <v>43238</v>
      </c>
      <c r="C964" s="186">
        <v>149.56815373000001</v>
      </c>
      <c r="D964" s="186">
        <v>148.46124155999999</v>
      </c>
      <c r="E964" s="186"/>
      <c r="F964" s="186">
        <v>149.68106204</v>
      </c>
      <c r="G964" s="194">
        <v>163.32521753</v>
      </c>
      <c r="H964" s="198"/>
      <c r="I964" s="6"/>
      <c r="J964" s="6"/>
      <c r="K964" s="4"/>
    </row>
    <row r="965" spans="2:11" ht="15.6" x14ac:dyDescent="0.3">
      <c r="B965" s="187">
        <v>43241</v>
      </c>
      <c r="C965" s="188">
        <v>149.60492212</v>
      </c>
      <c r="D965" s="188">
        <v>146.19799148999999</v>
      </c>
      <c r="E965" s="188"/>
      <c r="F965" s="188">
        <v>149.71791389000001</v>
      </c>
      <c r="G965" s="195">
        <v>163.41701924</v>
      </c>
      <c r="H965" s="198"/>
      <c r="I965" s="6"/>
      <c r="J965" s="6"/>
      <c r="K965" s="4"/>
    </row>
    <row r="966" spans="2:11" ht="15.6" x14ac:dyDescent="0.3">
      <c r="B966" s="185">
        <v>43242</v>
      </c>
      <c r="C966" s="186">
        <v>149.64169938000001</v>
      </c>
      <c r="D966" s="186">
        <v>147.84832564999999</v>
      </c>
      <c r="E966" s="186"/>
      <c r="F966" s="186">
        <v>149.75477454</v>
      </c>
      <c r="G966" s="194">
        <v>164.05963120000001</v>
      </c>
      <c r="H966" s="198"/>
      <c r="I966" s="6"/>
      <c r="J966" s="6"/>
      <c r="K966" s="4"/>
    </row>
    <row r="967" spans="2:11" ht="15.6" x14ac:dyDescent="0.3">
      <c r="B967" s="187">
        <v>43243</v>
      </c>
      <c r="C967" s="188">
        <v>149.67848579</v>
      </c>
      <c r="D967" s="188">
        <v>144.50393124000001</v>
      </c>
      <c r="E967" s="188"/>
      <c r="F967" s="188">
        <v>149.79164456000001</v>
      </c>
      <c r="G967" s="195">
        <v>163.14610440999999</v>
      </c>
      <c r="H967" s="198"/>
      <c r="I967" s="6"/>
      <c r="J967" s="6"/>
      <c r="K967" s="4"/>
    </row>
    <row r="968" spans="2:11" ht="15.6" x14ac:dyDescent="0.3">
      <c r="B968" s="185">
        <v>43244</v>
      </c>
      <c r="C968" s="186">
        <v>149.71528107</v>
      </c>
      <c r="D968" s="186">
        <v>143.17270647999999</v>
      </c>
      <c r="E968" s="186"/>
      <c r="F968" s="186">
        <v>149.82852364999999</v>
      </c>
      <c r="G968" s="194">
        <v>162.84375747999999</v>
      </c>
      <c r="H968" s="198"/>
      <c r="I968" s="6"/>
      <c r="J968" s="6"/>
      <c r="K968" s="4"/>
    </row>
    <row r="969" spans="2:11" ht="15.6" x14ac:dyDescent="0.3">
      <c r="B969" s="187">
        <v>43245</v>
      </c>
      <c r="C969" s="188">
        <v>149.75208549000001</v>
      </c>
      <c r="D969" s="188">
        <v>140.98434652</v>
      </c>
      <c r="E969" s="188"/>
      <c r="F969" s="188">
        <v>149.86541183</v>
      </c>
      <c r="G969" s="195">
        <v>162.24205716</v>
      </c>
      <c r="H969" s="198"/>
      <c r="I969" s="6"/>
      <c r="J969" s="6"/>
      <c r="K969" s="4"/>
    </row>
    <row r="970" spans="2:11" ht="15.6" x14ac:dyDescent="0.3">
      <c r="B970" s="185">
        <v>43248</v>
      </c>
      <c r="C970" s="186">
        <v>149.78889907000001</v>
      </c>
      <c r="D970" s="186">
        <v>134.65537329</v>
      </c>
      <c r="E970" s="186"/>
      <c r="F970" s="186">
        <v>149.90230908999999</v>
      </c>
      <c r="G970" s="194">
        <v>161.48718767</v>
      </c>
      <c r="H970" s="198"/>
      <c r="I970" s="6"/>
      <c r="J970" s="6"/>
      <c r="K970" s="4"/>
    </row>
    <row r="971" spans="2:11" ht="15.6" x14ac:dyDescent="0.3">
      <c r="B971" s="187">
        <v>43249</v>
      </c>
      <c r="C971" s="188">
        <v>149.82572150999999</v>
      </c>
      <c r="D971" s="188">
        <v>135.93504521</v>
      </c>
      <c r="E971" s="188"/>
      <c r="F971" s="188">
        <v>149.93921542999999</v>
      </c>
      <c r="G971" s="195">
        <v>160.99075995999999</v>
      </c>
      <c r="H971" s="198"/>
      <c r="I971" s="6"/>
      <c r="J971" s="6"/>
      <c r="K971" s="4"/>
    </row>
    <row r="972" spans="2:11" ht="15.6" x14ac:dyDescent="0.3">
      <c r="B972" s="185">
        <v>43250</v>
      </c>
      <c r="C972" s="186">
        <v>149.86255310000001</v>
      </c>
      <c r="D972" s="186">
        <v>137.15308601999999</v>
      </c>
      <c r="E972" s="186">
        <v>124.81623186</v>
      </c>
      <c r="F972" s="186">
        <v>149.97613085</v>
      </c>
      <c r="G972" s="194">
        <v>161.50265426999999</v>
      </c>
      <c r="H972" s="198"/>
      <c r="I972" s="6"/>
      <c r="J972" s="6"/>
      <c r="K972" s="4"/>
    </row>
    <row r="973" spans="2:11" ht="15.6" x14ac:dyDescent="0.3">
      <c r="B973" s="187">
        <v>43251</v>
      </c>
      <c r="C973" s="188"/>
      <c r="D973" s="188"/>
      <c r="E973" s="188"/>
      <c r="F973" s="188"/>
      <c r="G973" s="195"/>
      <c r="H973" s="198"/>
      <c r="I973" s="6"/>
      <c r="J973" s="6"/>
      <c r="K973" s="4"/>
    </row>
    <row r="974" spans="2:11" ht="15.6" x14ac:dyDescent="0.3">
      <c r="B974" s="185">
        <v>43252</v>
      </c>
      <c r="C974" s="186">
        <v>149.89939383999999</v>
      </c>
      <c r="D974" s="186">
        <v>138.02178264</v>
      </c>
      <c r="E974" s="186"/>
      <c r="F974" s="186">
        <v>150.01305535</v>
      </c>
      <c r="G974" s="194">
        <v>162.2610162</v>
      </c>
      <c r="H974" s="198"/>
      <c r="I974" s="6"/>
      <c r="J974" s="6"/>
      <c r="K974" s="4"/>
    </row>
    <row r="975" spans="2:11" ht="15.6" x14ac:dyDescent="0.3">
      <c r="B975" s="187">
        <v>43255</v>
      </c>
      <c r="C975" s="188">
        <v>149.93624344</v>
      </c>
      <c r="D975" s="188">
        <v>140.44540938</v>
      </c>
      <c r="E975" s="188"/>
      <c r="F975" s="188">
        <v>150.04998893000001</v>
      </c>
      <c r="G975" s="195">
        <v>162.72501396999999</v>
      </c>
      <c r="H975" s="198"/>
      <c r="I975" s="6"/>
      <c r="J975" s="6"/>
      <c r="K975" s="4"/>
    </row>
    <row r="976" spans="2:11" ht="15.6" x14ac:dyDescent="0.3">
      <c r="B976" s="185">
        <v>43256</v>
      </c>
      <c r="C976" s="186">
        <v>149.9731022</v>
      </c>
      <c r="D976" s="186">
        <v>136.95314678</v>
      </c>
      <c r="E976" s="186"/>
      <c r="F976" s="186">
        <v>150.08693159000001</v>
      </c>
      <c r="G976" s="194">
        <v>162.06992894999999</v>
      </c>
      <c r="H976" s="198"/>
      <c r="I976" s="6"/>
      <c r="J976" s="6"/>
      <c r="K976" s="4"/>
    </row>
    <row r="977" spans="2:11" ht="15.6" x14ac:dyDescent="0.3">
      <c r="B977" s="187">
        <v>43257</v>
      </c>
      <c r="C977" s="188">
        <v>150.0099701</v>
      </c>
      <c r="D977" s="188">
        <v>136.01590365000001</v>
      </c>
      <c r="E977" s="188"/>
      <c r="F977" s="188">
        <v>150.12388333000001</v>
      </c>
      <c r="G977" s="195">
        <v>161.94669514</v>
      </c>
      <c r="H977" s="198"/>
      <c r="I977" s="6"/>
      <c r="J977" s="6"/>
      <c r="K977" s="4"/>
    </row>
    <row r="978" spans="2:11" ht="15.6" x14ac:dyDescent="0.3">
      <c r="B978" s="185">
        <v>43258</v>
      </c>
      <c r="C978" s="186">
        <v>150.04684687</v>
      </c>
      <c r="D978" s="186">
        <v>131.96715628000001</v>
      </c>
      <c r="E978" s="186"/>
      <c r="F978" s="186">
        <v>150.16084415</v>
      </c>
      <c r="G978" s="194">
        <v>160.83359942999999</v>
      </c>
      <c r="H978" s="198"/>
      <c r="I978" s="6"/>
      <c r="J978" s="6"/>
      <c r="K978" s="4"/>
    </row>
    <row r="979" spans="2:11" ht="15.6" x14ac:dyDescent="0.3">
      <c r="B979" s="187">
        <v>43259</v>
      </c>
      <c r="C979" s="188">
        <v>150.08373279</v>
      </c>
      <c r="D979" s="188">
        <v>130.34214288000001</v>
      </c>
      <c r="E979" s="188"/>
      <c r="F979" s="188">
        <v>150.19781434000001</v>
      </c>
      <c r="G979" s="195">
        <v>160.72233975</v>
      </c>
      <c r="H979" s="198"/>
      <c r="I979" s="6"/>
      <c r="J979" s="6"/>
      <c r="K979" s="4"/>
    </row>
    <row r="980" spans="2:11" ht="15.6" x14ac:dyDescent="0.3">
      <c r="B980" s="185">
        <v>43262</v>
      </c>
      <c r="C980" s="186">
        <v>150.12062786000001</v>
      </c>
      <c r="D980" s="186">
        <v>129.20869518999999</v>
      </c>
      <c r="E980" s="186"/>
      <c r="F980" s="186">
        <v>150.23479333</v>
      </c>
      <c r="G980" s="194">
        <v>160.94835155999999</v>
      </c>
      <c r="H980" s="198"/>
      <c r="I980" s="6"/>
      <c r="J980" s="6"/>
      <c r="K980" s="4"/>
    </row>
    <row r="981" spans="2:11" ht="15.6" x14ac:dyDescent="0.3">
      <c r="B981" s="187">
        <v>43263</v>
      </c>
      <c r="C981" s="188">
        <v>150.15753179000001</v>
      </c>
      <c r="D981" s="188">
        <v>130.00630785000001</v>
      </c>
      <c r="E981" s="188"/>
      <c r="F981" s="188">
        <v>150.27178139</v>
      </c>
      <c r="G981" s="195">
        <v>161.17735690999999</v>
      </c>
      <c r="H981" s="198"/>
      <c r="I981" s="6"/>
      <c r="J981" s="6"/>
      <c r="K981" s="4"/>
    </row>
    <row r="982" spans="2:11" ht="15.6" x14ac:dyDescent="0.3">
      <c r="B982" s="185">
        <v>43264</v>
      </c>
      <c r="C982" s="186">
        <v>150.19444487999999</v>
      </c>
      <c r="D982" s="186">
        <v>128.87698796000001</v>
      </c>
      <c r="E982" s="186"/>
      <c r="F982" s="186">
        <v>150.30877881999999</v>
      </c>
      <c r="G982" s="194">
        <v>161.14692264999999</v>
      </c>
      <c r="H982" s="198"/>
      <c r="I982" s="6"/>
      <c r="J982" s="6"/>
      <c r="K982" s="4"/>
    </row>
    <row r="983" spans="2:11" ht="15.6" x14ac:dyDescent="0.3">
      <c r="B983" s="187">
        <v>43265</v>
      </c>
      <c r="C983" s="188">
        <v>150.23136711000001</v>
      </c>
      <c r="D983" s="188">
        <v>127.62444158</v>
      </c>
      <c r="E983" s="188"/>
      <c r="F983" s="188">
        <v>150.34578533000001</v>
      </c>
      <c r="G983" s="195">
        <v>160.6944001</v>
      </c>
      <c r="H983" s="198"/>
      <c r="I983" s="6"/>
      <c r="J983" s="6"/>
      <c r="K983" s="4"/>
    </row>
    <row r="984" spans="2:11" ht="15.6" x14ac:dyDescent="0.3">
      <c r="B984" s="185">
        <v>43266</v>
      </c>
      <c r="C984" s="186">
        <v>150.26829849000001</v>
      </c>
      <c r="D984" s="186">
        <v>126.4388871</v>
      </c>
      <c r="E984" s="186"/>
      <c r="F984" s="186">
        <v>150.38280064</v>
      </c>
      <c r="G984" s="194">
        <v>160.72283866999999</v>
      </c>
      <c r="H984" s="198"/>
      <c r="I984" s="6"/>
      <c r="J984" s="6"/>
      <c r="K984" s="4"/>
    </row>
    <row r="985" spans="2:11" ht="15.6" x14ac:dyDescent="0.3">
      <c r="B985" s="187">
        <v>43269</v>
      </c>
      <c r="C985" s="188">
        <v>150.30523873999999</v>
      </c>
      <c r="D985" s="188">
        <v>124.75383295</v>
      </c>
      <c r="E985" s="188"/>
      <c r="F985" s="188">
        <v>150.41982532</v>
      </c>
      <c r="G985" s="195">
        <v>160.77722120000001</v>
      </c>
      <c r="H985" s="198"/>
      <c r="I985" s="6"/>
      <c r="J985" s="6"/>
      <c r="K985" s="4"/>
    </row>
    <row r="986" spans="2:11" ht="15.6" x14ac:dyDescent="0.3">
      <c r="B986" s="185">
        <v>43270</v>
      </c>
      <c r="C986" s="186">
        <v>150.34218813000001</v>
      </c>
      <c r="D986" s="186">
        <v>127.5764626</v>
      </c>
      <c r="E986" s="186"/>
      <c r="F986" s="186">
        <v>150.45685907000001</v>
      </c>
      <c r="G986" s="194">
        <v>161.21028577999999</v>
      </c>
      <c r="H986" s="198"/>
      <c r="I986" s="6"/>
      <c r="J986" s="6"/>
      <c r="K986" s="4"/>
    </row>
    <row r="987" spans="2:11" ht="15.6" x14ac:dyDescent="0.3">
      <c r="B987" s="187">
        <v>43271</v>
      </c>
      <c r="C987" s="188">
        <v>150.37914667000001</v>
      </c>
      <c r="D987" s="188">
        <v>128.87925734999999</v>
      </c>
      <c r="E987" s="188"/>
      <c r="F987" s="188">
        <v>150.4939019</v>
      </c>
      <c r="G987" s="195">
        <v>161.50714457000001</v>
      </c>
      <c r="H987" s="198"/>
      <c r="I987" s="6"/>
      <c r="J987" s="6"/>
      <c r="K987" s="4"/>
    </row>
    <row r="988" spans="2:11" ht="15.6" x14ac:dyDescent="0.3">
      <c r="B988" s="185">
        <v>43272</v>
      </c>
      <c r="C988" s="186">
        <v>150.41611435999999</v>
      </c>
      <c r="D988" s="186">
        <v>125.21871984000001</v>
      </c>
      <c r="E988" s="186"/>
      <c r="F988" s="186">
        <v>150.53095382000001</v>
      </c>
      <c r="G988" s="194">
        <v>161.29310688999999</v>
      </c>
      <c r="H988" s="198"/>
      <c r="I988" s="6"/>
      <c r="J988" s="6"/>
      <c r="K988" s="4"/>
    </row>
    <row r="989" spans="2:11" ht="15.6" x14ac:dyDescent="0.3">
      <c r="B989" s="187">
        <v>43273</v>
      </c>
      <c r="C989" s="188">
        <v>150.45309119999999</v>
      </c>
      <c r="D989" s="188">
        <v>126.22967370000001</v>
      </c>
      <c r="E989" s="188"/>
      <c r="F989" s="188">
        <v>150.5680151</v>
      </c>
      <c r="G989" s="195">
        <v>161.41883532</v>
      </c>
      <c r="H989" s="198"/>
      <c r="I989" s="6"/>
      <c r="J989" s="6"/>
      <c r="K989" s="4"/>
    </row>
    <row r="990" spans="2:11" ht="15.6" x14ac:dyDescent="0.3">
      <c r="B990" s="185">
        <v>43276</v>
      </c>
      <c r="C990" s="186">
        <v>150.49007691</v>
      </c>
      <c r="D990" s="186">
        <v>126.78776669</v>
      </c>
      <c r="E990" s="186"/>
      <c r="F990" s="186">
        <v>150.60508517</v>
      </c>
      <c r="G990" s="194">
        <v>161.44627603999999</v>
      </c>
      <c r="H990" s="198"/>
      <c r="I990" s="6"/>
      <c r="J990" s="6"/>
      <c r="K990" s="4"/>
    </row>
    <row r="991" spans="2:11" ht="15.6" x14ac:dyDescent="0.3">
      <c r="B991" s="187">
        <v>43277</v>
      </c>
      <c r="C991" s="188">
        <v>150.52707176000001</v>
      </c>
      <c r="D991" s="188">
        <v>127.5947786</v>
      </c>
      <c r="E991" s="188"/>
      <c r="F991" s="188">
        <v>150.64216461999999</v>
      </c>
      <c r="G991" s="195">
        <v>161.69424043999999</v>
      </c>
      <c r="H991" s="198"/>
      <c r="I991" s="6"/>
      <c r="J991" s="6"/>
      <c r="K991" s="4"/>
    </row>
    <row r="992" spans="2:11" ht="15.6" x14ac:dyDescent="0.3">
      <c r="B992" s="185">
        <v>43278</v>
      </c>
      <c r="C992" s="186">
        <v>150.56407576999999</v>
      </c>
      <c r="D992" s="186">
        <v>126.17313534</v>
      </c>
      <c r="E992" s="186"/>
      <c r="F992" s="186">
        <v>150.67925313999999</v>
      </c>
      <c r="G992" s="194">
        <v>161.67677816</v>
      </c>
      <c r="H992" s="198"/>
      <c r="I992" s="6"/>
      <c r="J992" s="6"/>
      <c r="K992" s="4"/>
    </row>
    <row r="993" spans="2:11" ht="15.6" x14ac:dyDescent="0.3">
      <c r="B993" s="187">
        <v>43279</v>
      </c>
      <c r="C993" s="188">
        <v>150.60108892</v>
      </c>
      <c r="D993" s="188">
        <v>128.24153889999999</v>
      </c>
      <c r="E993" s="188"/>
      <c r="F993" s="188">
        <v>150.71635074</v>
      </c>
      <c r="G993" s="195">
        <v>162.09437614999999</v>
      </c>
      <c r="H993" s="198"/>
      <c r="I993" s="6"/>
      <c r="J993" s="6"/>
      <c r="K993" s="4"/>
    </row>
    <row r="994" spans="2:11" ht="15.6" x14ac:dyDescent="0.3">
      <c r="B994" s="185">
        <v>43280</v>
      </c>
      <c r="C994" s="186">
        <v>150.63811121000001</v>
      </c>
      <c r="D994" s="186">
        <v>130.02130016999999</v>
      </c>
      <c r="E994" s="186">
        <v>126.38891640999999</v>
      </c>
      <c r="F994" s="186">
        <v>150.75345741999999</v>
      </c>
      <c r="G994" s="194">
        <v>162.33785023999999</v>
      </c>
      <c r="H994" s="198"/>
      <c r="I994" s="6"/>
      <c r="J994" s="6"/>
      <c r="K994" s="4"/>
    </row>
    <row r="995" spans="2:11" ht="15.6" x14ac:dyDescent="0.3">
      <c r="B995" s="187">
        <v>43283</v>
      </c>
      <c r="C995" s="188">
        <v>150.67514238000001</v>
      </c>
      <c r="D995" s="188">
        <v>130.15928665999999</v>
      </c>
      <c r="E995" s="188"/>
      <c r="F995" s="188">
        <v>150.79057319</v>
      </c>
      <c r="G995" s="195">
        <v>162.57833081000001</v>
      </c>
      <c r="H995" s="198"/>
      <c r="I995" s="6"/>
      <c r="J995" s="6"/>
      <c r="K995" s="4"/>
    </row>
    <row r="996" spans="2:11" ht="15.6" x14ac:dyDescent="0.3">
      <c r="B996" s="185">
        <v>43284</v>
      </c>
      <c r="C996" s="186">
        <v>150.71218268999999</v>
      </c>
      <c r="D996" s="186">
        <v>131.63889782000001</v>
      </c>
      <c r="E996" s="186"/>
      <c r="F996" s="186">
        <v>150.82769832</v>
      </c>
      <c r="G996" s="194">
        <v>162.69956893</v>
      </c>
      <c r="H996" s="198"/>
      <c r="I996" s="6"/>
      <c r="J996" s="6"/>
      <c r="K996" s="4"/>
    </row>
    <row r="997" spans="2:11" ht="15.6" x14ac:dyDescent="0.3">
      <c r="B997" s="187">
        <v>43285</v>
      </c>
      <c r="C997" s="188">
        <v>150.74923215000001</v>
      </c>
      <c r="D997" s="188">
        <v>133.56048747</v>
      </c>
      <c r="E997" s="188"/>
      <c r="F997" s="188">
        <v>150.86483253</v>
      </c>
      <c r="G997" s="195">
        <v>163.01089646</v>
      </c>
      <c r="H997" s="198"/>
      <c r="I997" s="6"/>
      <c r="J997" s="6"/>
      <c r="K997" s="4"/>
    </row>
    <row r="998" spans="2:11" ht="15.6" x14ac:dyDescent="0.3">
      <c r="B998" s="185">
        <v>43286</v>
      </c>
      <c r="C998" s="186">
        <v>150.78629076000001</v>
      </c>
      <c r="D998" s="186">
        <v>133.22086415999999</v>
      </c>
      <c r="E998" s="186"/>
      <c r="F998" s="186">
        <v>150.90197581999999</v>
      </c>
      <c r="G998" s="194">
        <v>163.01438891999999</v>
      </c>
      <c r="H998" s="198"/>
      <c r="I998" s="6"/>
      <c r="J998" s="6"/>
      <c r="K998" s="4"/>
    </row>
    <row r="999" spans="2:11" ht="15.6" x14ac:dyDescent="0.3">
      <c r="B999" s="187">
        <v>43287</v>
      </c>
      <c r="C999" s="188">
        <v>150.82335852</v>
      </c>
      <c r="D999" s="188">
        <v>134.03807940999999</v>
      </c>
      <c r="E999" s="188"/>
      <c r="F999" s="188">
        <v>150.93912818999999</v>
      </c>
      <c r="G999" s="195">
        <v>162.96599345000001</v>
      </c>
      <c r="H999" s="198"/>
      <c r="I999" s="6"/>
      <c r="J999" s="6"/>
      <c r="K999" s="4"/>
    </row>
    <row r="1000" spans="2:11" ht="15.6" x14ac:dyDescent="0.3">
      <c r="B1000" s="185">
        <v>43290</v>
      </c>
      <c r="C1000" s="186">
        <v>150.86043541999999</v>
      </c>
      <c r="D1000" s="186"/>
      <c r="E1000" s="186"/>
      <c r="F1000" s="186">
        <v>150.97628964</v>
      </c>
      <c r="G1000" s="194">
        <v>163.0562984</v>
      </c>
      <c r="H1000" s="198"/>
      <c r="I1000" s="6"/>
      <c r="J1000" s="6"/>
      <c r="K1000" s="4"/>
    </row>
    <row r="1001" spans="2:11" ht="15.6" x14ac:dyDescent="0.3">
      <c r="B1001" s="187">
        <v>43291</v>
      </c>
      <c r="C1001" s="188">
        <v>150.89752146999999</v>
      </c>
      <c r="D1001" s="188">
        <v>133.77359637000001</v>
      </c>
      <c r="E1001" s="188"/>
      <c r="F1001" s="188">
        <v>151.01346046</v>
      </c>
      <c r="G1001" s="195">
        <v>162.90013571</v>
      </c>
      <c r="H1001" s="198"/>
      <c r="I1001" s="6"/>
      <c r="J1001" s="6"/>
      <c r="K1001" s="4"/>
    </row>
    <row r="1002" spans="2:11" ht="15.6" x14ac:dyDescent="0.3">
      <c r="B1002" s="185">
        <v>43292</v>
      </c>
      <c r="C1002" s="186">
        <v>150.93461639</v>
      </c>
      <c r="D1002" s="186">
        <v>132.94476609</v>
      </c>
      <c r="E1002" s="186"/>
      <c r="F1002" s="186">
        <v>151.05064035000001</v>
      </c>
      <c r="G1002" s="194">
        <v>162.95850962</v>
      </c>
      <c r="H1002" s="198"/>
      <c r="I1002" s="6"/>
      <c r="J1002" s="6"/>
      <c r="K1002" s="4"/>
    </row>
    <row r="1003" spans="2:11" ht="15.6" x14ac:dyDescent="0.3">
      <c r="B1003" s="187">
        <v>43293</v>
      </c>
      <c r="C1003" s="188">
        <v>150.97172046</v>
      </c>
      <c r="D1003" s="188">
        <v>135.54953361</v>
      </c>
      <c r="E1003" s="188"/>
      <c r="F1003" s="188">
        <v>151.08782933000001</v>
      </c>
      <c r="G1003" s="195">
        <v>163.14111518999999</v>
      </c>
      <c r="H1003" s="198"/>
      <c r="I1003" s="6"/>
      <c r="J1003" s="6"/>
      <c r="K1003" s="4"/>
    </row>
    <row r="1004" spans="2:11" ht="15.6" x14ac:dyDescent="0.3">
      <c r="B1004" s="185">
        <v>43294</v>
      </c>
      <c r="C1004" s="186">
        <v>151.00883367</v>
      </c>
      <c r="D1004" s="186">
        <v>136.86851791999999</v>
      </c>
      <c r="E1004" s="186"/>
      <c r="F1004" s="186">
        <v>151.12502767999999</v>
      </c>
      <c r="G1004" s="194">
        <v>163.19899018000001</v>
      </c>
      <c r="H1004" s="198"/>
      <c r="I1004" s="6"/>
      <c r="J1004" s="6"/>
      <c r="K1004" s="4"/>
    </row>
    <row r="1005" spans="2:11" ht="15.6" x14ac:dyDescent="0.3">
      <c r="B1005" s="187">
        <v>43297</v>
      </c>
      <c r="C1005" s="188">
        <v>151.04595603999999</v>
      </c>
      <c r="D1005" s="188">
        <v>136.97257067000001</v>
      </c>
      <c r="E1005" s="188"/>
      <c r="F1005" s="188">
        <v>151.1622351</v>
      </c>
      <c r="G1005" s="195">
        <v>163.38907958999999</v>
      </c>
      <c r="H1005" s="198"/>
      <c r="I1005" s="6"/>
      <c r="J1005" s="6"/>
      <c r="K1005" s="4"/>
    </row>
    <row r="1006" spans="2:11" ht="15.6" x14ac:dyDescent="0.3">
      <c r="B1006" s="185">
        <v>43298</v>
      </c>
      <c r="C1006" s="186">
        <v>151.08308754999999</v>
      </c>
      <c r="D1006" s="186">
        <v>139.61313034</v>
      </c>
      <c r="E1006" s="186"/>
      <c r="F1006" s="186">
        <v>151.1994516</v>
      </c>
      <c r="G1006" s="194">
        <v>163.67496208</v>
      </c>
      <c r="H1006" s="198"/>
      <c r="I1006" s="6"/>
      <c r="J1006" s="6"/>
      <c r="K1006" s="4"/>
    </row>
    <row r="1007" spans="2:11" ht="15.6" x14ac:dyDescent="0.3">
      <c r="B1007" s="187">
        <v>43299</v>
      </c>
      <c r="C1007" s="188">
        <v>151.12022820000001</v>
      </c>
      <c r="D1007" s="188">
        <v>138.24137808</v>
      </c>
      <c r="E1007" s="188"/>
      <c r="F1007" s="188">
        <v>151.23667718999999</v>
      </c>
      <c r="G1007" s="195">
        <v>163.52678215</v>
      </c>
      <c r="H1007" s="198"/>
      <c r="I1007" s="6"/>
      <c r="J1007" s="6"/>
      <c r="K1007" s="4"/>
    </row>
    <row r="1008" spans="2:11" ht="15.6" x14ac:dyDescent="0.3">
      <c r="B1008" s="185">
        <v>43300</v>
      </c>
      <c r="C1008" s="186">
        <v>151.15737801</v>
      </c>
      <c r="D1008" s="186">
        <v>138.46331438999999</v>
      </c>
      <c r="E1008" s="186"/>
      <c r="F1008" s="186">
        <v>151.27391213999999</v>
      </c>
      <c r="G1008" s="194">
        <v>163.63305260999999</v>
      </c>
      <c r="H1008" s="198"/>
      <c r="I1008" s="6"/>
      <c r="J1008" s="6"/>
      <c r="K1008" s="4"/>
    </row>
    <row r="1009" spans="2:11" ht="15.6" x14ac:dyDescent="0.3">
      <c r="B1009" s="187">
        <v>43301</v>
      </c>
      <c r="C1009" s="188">
        <v>151.19453695999999</v>
      </c>
      <c r="D1009" s="188">
        <v>140.40114721</v>
      </c>
      <c r="E1009" s="188"/>
      <c r="F1009" s="188">
        <v>151.31115617</v>
      </c>
      <c r="G1009" s="195">
        <v>163.94388122000001</v>
      </c>
      <c r="H1009" s="198"/>
      <c r="I1009" s="6"/>
      <c r="J1009" s="6"/>
      <c r="K1009" s="4"/>
    </row>
    <row r="1010" spans="2:11" ht="15.6" x14ac:dyDescent="0.3">
      <c r="B1010" s="185">
        <v>43304</v>
      </c>
      <c r="C1010" s="186">
        <v>151.23170506</v>
      </c>
      <c r="D1010" s="186">
        <v>139.37336049000001</v>
      </c>
      <c r="E1010" s="186"/>
      <c r="F1010" s="186">
        <v>151.34840928</v>
      </c>
      <c r="G1010" s="194">
        <v>163.95435859</v>
      </c>
      <c r="H1010" s="198"/>
      <c r="I1010" s="6"/>
      <c r="J1010" s="6"/>
      <c r="K1010" s="4"/>
    </row>
    <row r="1011" spans="2:11" ht="15.6" x14ac:dyDescent="0.3">
      <c r="B1011" s="187">
        <v>43305</v>
      </c>
      <c r="C1011" s="188">
        <v>151.2688823</v>
      </c>
      <c r="D1011" s="188">
        <v>141.44417641000001</v>
      </c>
      <c r="E1011" s="188"/>
      <c r="F1011" s="188">
        <v>151.38567147000001</v>
      </c>
      <c r="G1011" s="195">
        <v>164.18835315999999</v>
      </c>
      <c r="H1011" s="198"/>
      <c r="I1011" s="6"/>
      <c r="J1011" s="6"/>
      <c r="K1011" s="4"/>
    </row>
    <row r="1012" spans="2:11" ht="15.6" x14ac:dyDescent="0.3">
      <c r="B1012" s="185">
        <v>43306</v>
      </c>
      <c r="C1012" s="186">
        <v>151.30606868999999</v>
      </c>
      <c r="D1012" s="186">
        <v>143.34378685999999</v>
      </c>
      <c r="E1012" s="186"/>
      <c r="F1012" s="186">
        <v>151.42294303</v>
      </c>
      <c r="G1012" s="194">
        <v>164.39690268999999</v>
      </c>
      <c r="H1012" s="198"/>
      <c r="I1012" s="6"/>
      <c r="J1012" s="6"/>
      <c r="K1012" s="4"/>
    </row>
    <row r="1013" spans="2:11" ht="15.6" x14ac:dyDescent="0.3">
      <c r="B1013" s="187">
        <v>43307</v>
      </c>
      <c r="C1013" s="188">
        <v>151.34326422999999</v>
      </c>
      <c r="D1013" s="188">
        <v>141.89153354000001</v>
      </c>
      <c r="E1013" s="188"/>
      <c r="F1013" s="188">
        <v>151.46022395</v>
      </c>
      <c r="G1013" s="195">
        <v>164.11102020000001</v>
      </c>
      <c r="H1013" s="198"/>
      <c r="I1013" s="6"/>
      <c r="J1013" s="6"/>
      <c r="K1013" s="4"/>
    </row>
    <row r="1014" spans="2:11" ht="15.6" x14ac:dyDescent="0.3">
      <c r="B1014" s="185">
        <v>43308</v>
      </c>
      <c r="C1014" s="186">
        <v>151.38046892</v>
      </c>
      <c r="D1014" s="186">
        <v>142.71489582000001</v>
      </c>
      <c r="E1014" s="186"/>
      <c r="F1014" s="186">
        <v>151.49751366999999</v>
      </c>
      <c r="G1014" s="194">
        <v>164.10603097000001</v>
      </c>
      <c r="H1014" s="198"/>
      <c r="I1014" s="6"/>
      <c r="J1014" s="6"/>
      <c r="K1014" s="4"/>
    </row>
    <row r="1015" spans="2:11" ht="15.6" x14ac:dyDescent="0.3">
      <c r="B1015" s="187">
        <v>43311</v>
      </c>
      <c r="C1015" s="188">
        <v>151.41768275999999</v>
      </c>
      <c r="D1015" s="188">
        <v>143.44662450000001</v>
      </c>
      <c r="E1015" s="188"/>
      <c r="F1015" s="188">
        <v>151.53481274999999</v>
      </c>
      <c r="G1015" s="195">
        <v>164.18835315999999</v>
      </c>
      <c r="H1015" s="198"/>
      <c r="I1015" s="6"/>
      <c r="J1015" s="6"/>
      <c r="K1015" s="4"/>
    </row>
    <row r="1016" spans="2:11" ht="15.6" x14ac:dyDescent="0.3">
      <c r="B1016" s="185">
        <v>43312</v>
      </c>
      <c r="C1016" s="186">
        <v>151.45490573999999</v>
      </c>
      <c r="D1016" s="186">
        <v>141.56113077000001</v>
      </c>
      <c r="E1016" s="186">
        <v>126.80599984</v>
      </c>
      <c r="F1016" s="186">
        <v>151.57212092</v>
      </c>
      <c r="G1016" s="194">
        <v>164.07809132</v>
      </c>
      <c r="H1016" s="198"/>
      <c r="I1016" s="6"/>
      <c r="J1016" s="6"/>
      <c r="K1016" s="4"/>
    </row>
    <row r="1017" spans="2:11" ht="15.6" x14ac:dyDescent="0.3">
      <c r="B1017" s="187">
        <v>43313</v>
      </c>
      <c r="C1017" s="188">
        <v>151.49213786999999</v>
      </c>
      <c r="D1017" s="188">
        <v>141.70624710000001</v>
      </c>
      <c r="E1017" s="188"/>
      <c r="F1017" s="188">
        <v>151.60943843999999</v>
      </c>
      <c r="G1017" s="195">
        <v>164.33154386999999</v>
      </c>
      <c r="H1017" s="198"/>
      <c r="I1017" s="6"/>
      <c r="J1017" s="6"/>
      <c r="K1017" s="4"/>
    </row>
    <row r="1018" spans="2:11" ht="15.6" x14ac:dyDescent="0.3">
      <c r="B1018" s="185">
        <v>43314</v>
      </c>
      <c r="C1018" s="186">
        <v>151.52937915000001</v>
      </c>
      <c r="D1018" s="186">
        <v>142.30493906999999</v>
      </c>
      <c r="E1018" s="186"/>
      <c r="F1018" s="186">
        <v>151.64676505</v>
      </c>
      <c r="G1018" s="194">
        <v>164.38293286999999</v>
      </c>
      <c r="H1018" s="198"/>
      <c r="I1018" s="6"/>
      <c r="J1018" s="6"/>
      <c r="K1018" s="4"/>
    </row>
    <row r="1019" spans="2:11" ht="15.6" x14ac:dyDescent="0.3">
      <c r="B1019" s="187">
        <v>43315</v>
      </c>
      <c r="C1019" s="188">
        <v>151.56662957</v>
      </c>
      <c r="D1019" s="188">
        <v>145.51835174000001</v>
      </c>
      <c r="E1019" s="188"/>
      <c r="F1019" s="188">
        <v>151.68410073999999</v>
      </c>
      <c r="G1019" s="195">
        <v>164.58749101999999</v>
      </c>
      <c r="H1019" s="198"/>
      <c r="I1019" s="6"/>
      <c r="J1019" s="6"/>
      <c r="K1019" s="4"/>
    </row>
    <row r="1020" spans="2:11" ht="15.6" x14ac:dyDescent="0.3">
      <c r="B1020" s="185">
        <v>43318</v>
      </c>
      <c r="C1020" s="186">
        <v>151.60388914000001</v>
      </c>
      <c r="D1020" s="186">
        <v>144.83177871000001</v>
      </c>
      <c r="E1020" s="186"/>
      <c r="F1020" s="186">
        <v>151.7214458</v>
      </c>
      <c r="G1020" s="194">
        <v>164.63389079999999</v>
      </c>
      <c r="H1020" s="198"/>
      <c r="I1020" s="6"/>
      <c r="J1020" s="6"/>
      <c r="K1020" s="4"/>
    </row>
    <row r="1021" spans="2:11" ht="15.6" x14ac:dyDescent="0.3">
      <c r="B1021" s="187">
        <v>43319</v>
      </c>
      <c r="C1021" s="188">
        <v>151.64115785999999</v>
      </c>
      <c r="D1021" s="188">
        <v>143.57337122000001</v>
      </c>
      <c r="E1021" s="188"/>
      <c r="F1021" s="188">
        <v>151.75880022000001</v>
      </c>
      <c r="G1021" s="195">
        <v>164.40638221</v>
      </c>
      <c r="H1021" s="198"/>
      <c r="I1021" s="6"/>
      <c r="J1021" s="6"/>
      <c r="K1021" s="4"/>
    </row>
    <row r="1022" spans="2:11" ht="15.6" x14ac:dyDescent="0.3">
      <c r="B1022" s="185">
        <v>43320</v>
      </c>
      <c r="C1022" s="186">
        <v>151.67843572000001</v>
      </c>
      <c r="D1022" s="186">
        <v>141.43829742</v>
      </c>
      <c r="E1022" s="186"/>
      <c r="F1022" s="186">
        <v>151.79616343000001</v>
      </c>
      <c r="G1022" s="194">
        <v>164.31707512</v>
      </c>
      <c r="H1022" s="198"/>
      <c r="I1022" s="6"/>
      <c r="J1022" s="6"/>
      <c r="K1022" s="4"/>
    </row>
    <row r="1023" spans="2:11" ht="15.6" x14ac:dyDescent="0.3">
      <c r="B1023" s="187">
        <v>43321</v>
      </c>
      <c r="C1023" s="188">
        <v>151.71572273999999</v>
      </c>
      <c r="D1023" s="188">
        <v>140.75263572</v>
      </c>
      <c r="E1023" s="188"/>
      <c r="F1023" s="188">
        <v>151.83353600999999</v>
      </c>
      <c r="G1023" s="195">
        <v>164.19334237999999</v>
      </c>
      <c r="H1023" s="198"/>
      <c r="I1023" s="6"/>
      <c r="J1023" s="6"/>
      <c r="K1023" s="4"/>
    </row>
    <row r="1024" spans="2:11" ht="15.6" x14ac:dyDescent="0.3">
      <c r="B1024" s="185">
        <v>43322</v>
      </c>
      <c r="C1024" s="186">
        <v>151.7530189</v>
      </c>
      <c r="D1024" s="186">
        <v>136.72556377999999</v>
      </c>
      <c r="E1024" s="186"/>
      <c r="F1024" s="186">
        <v>151.87091796000001</v>
      </c>
      <c r="G1024" s="194">
        <v>163.57168515999999</v>
      </c>
      <c r="H1024" s="198"/>
      <c r="I1024" s="6"/>
      <c r="J1024" s="6"/>
      <c r="K1024" s="4"/>
    </row>
    <row r="1025" spans="2:11" ht="15.6" x14ac:dyDescent="0.3">
      <c r="B1025" s="187">
        <v>43325</v>
      </c>
      <c r="C1025" s="188">
        <v>151.79032419999999</v>
      </c>
      <c r="D1025" s="188">
        <v>138.48050463000001</v>
      </c>
      <c r="E1025" s="188"/>
      <c r="F1025" s="188">
        <v>151.90830898999999</v>
      </c>
      <c r="G1025" s="195">
        <v>163.9279157</v>
      </c>
      <c r="H1025" s="198"/>
      <c r="I1025" s="6"/>
      <c r="J1025" s="6"/>
      <c r="K1025" s="4"/>
    </row>
    <row r="1026" spans="2:11" ht="15.6" x14ac:dyDescent="0.3">
      <c r="B1026" s="185">
        <v>43326</v>
      </c>
      <c r="C1026" s="186">
        <v>151.82763865999999</v>
      </c>
      <c r="D1026" s="186">
        <v>140.45623816</v>
      </c>
      <c r="E1026" s="186"/>
      <c r="F1026" s="186">
        <v>151.94570909000001</v>
      </c>
      <c r="G1026" s="194">
        <v>164.35648997999999</v>
      </c>
      <c r="H1026" s="198"/>
      <c r="I1026" s="6"/>
      <c r="J1026" s="6"/>
      <c r="K1026" s="4"/>
    </row>
    <row r="1027" spans="2:11" ht="15.6" x14ac:dyDescent="0.3">
      <c r="B1027" s="187">
        <v>43327</v>
      </c>
      <c r="C1027" s="188">
        <v>151.86496226</v>
      </c>
      <c r="D1027" s="188">
        <v>137.73185376000001</v>
      </c>
      <c r="E1027" s="188"/>
      <c r="F1027" s="188">
        <v>151.98311856000001</v>
      </c>
      <c r="G1027" s="195">
        <v>164.13047817</v>
      </c>
      <c r="H1027" s="198"/>
      <c r="I1027" s="6"/>
      <c r="J1027" s="6"/>
      <c r="K1027" s="4"/>
    </row>
    <row r="1028" spans="2:11" ht="15.6" x14ac:dyDescent="0.3">
      <c r="B1028" s="185">
        <v>43328</v>
      </c>
      <c r="C1028" s="186">
        <v>151.90229500999999</v>
      </c>
      <c r="D1028" s="186">
        <v>137.26943283</v>
      </c>
      <c r="E1028" s="186"/>
      <c r="F1028" s="186">
        <v>152.02053712</v>
      </c>
      <c r="G1028" s="194">
        <v>164.05563982000001</v>
      </c>
      <c r="H1028" s="198"/>
      <c r="I1028" s="6"/>
      <c r="J1028" s="6"/>
      <c r="K1028" s="4"/>
    </row>
    <row r="1029" spans="2:11" ht="15.6" x14ac:dyDescent="0.3">
      <c r="B1029" s="187">
        <v>43329</v>
      </c>
      <c r="C1029" s="188">
        <v>151.93963718000001</v>
      </c>
      <c r="D1029" s="188">
        <v>135.85738537</v>
      </c>
      <c r="E1029" s="188"/>
      <c r="F1029" s="188">
        <v>152.05796502999999</v>
      </c>
      <c r="G1029" s="195">
        <v>163.99776482999999</v>
      </c>
      <c r="H1029" s="198"/>
      <c r="I1029" s="6"/>
      <c r="J1029" s="6"/>
      <c r="K1029" s="4"/>
    </row>
    <row r="1030" spans="2:11" ht="15.6" x14ac:dyDescent="0.3">
      <c r="B1030" s="185">
        <v>43332</v>
      </c>
      <c r="C1030" s="186">
        <v>151.9769885</v>
      </c>
      <c r="D1030" s="186">
        <v>136.39235553</v>
      </c>
      <c r="E1030" s="186"/>
      <c r="F1030" s="186">
        <v>152.09540203</v>
      </c>
      <c r="G1030" s="194">
        <v>164.09804822000001</v>
      </c>
      <c r="H1030" s="198"/>
      <c r="I1030" s="6"/>
      <c r="J1030" s="6"/>
      <c r="K1030" s="4"/>
    </row>
    <row r="1031" spans="2:11" ht="15.6" x14ac:dyDescent="0.3">
      <c r="B1031" s="187">
        <v>43333</v>
      </c>
      <c r="C1031" s="188">
        <v>152.01434896999999</v>
      </c>
      <c r="D1031" s="188">
        <v>134.34187484</v>
      </c>
      <c r="E1031" s="188"/>
      <c r="F1031" s="188">
        <v>152.13284811</v>
      </c>
      <c r="G1031" s="195">
        <v>163.80418295999999</v>
      </c>
      <c r="H1031" s="198"/>
      <c r="I1031" s="6"/>
      <c r="J1031" s="6"/>
      <c r="K1031" s="4"/>
    </row>
    <row r="1032" spans="2:11" ht="15.6" x14ac:dyDescent="0.3">
      <c r="B1032" s="185">
        <v>43334</v>
      </c>
      <c r="C1032" s="186">
        <v>152.05171859000001</v>
      </c>
      <c r="D1032" s="186">
        <v>137.41880204</v>
      </c>
      <c r="E1032" s="186"/>
      <c r="F1032" s="186">
        <v>152.17030382999999</v>
      </c>
      <c r="G1032" s="194">
        <v>164.27566456</v>
      </c>
      <c r="H1032" s="198"/>
      <c r="I1032" s="6"/>
      <c r="J1032" s="6"/>
      <c r="K1032" s="4"/>
    </row>
    <row r="1033" spans="2:11" ht="15.6" x14ac:dyDescent="0.3">
      <c r="B1033" s="187">
        <v>43335</v>
      </c>
      <c r="C1033" s="188">
        <v>152.08909735</v>
      </c>
      <c r="D1033" s="188">
        <v>135.15201386999999</v>
      </c>
      <c r="E1033" s="188"/>
      <c r="F1033" s="188">
        <v>152.20776835999999</v>
      </c>
      <c r="G1033" s="195">
        <v>164.14644368</v>
      </c>
      <c r="H1033" s="198"/>
      <c r="I1033" s="6"/>
      <c r="J1033" s="6"/>
      <c r="K1033" s="4"/>
    </row>
    <row r="1034" spans="2:11" ht="15.6" x14ac:dyDescent="0.3">
      <c r="B1034" s="185">
        <v>43336</v>
      </c>
      <c r="C1034" s="186">
        <v>152.12648526000001</v>
      </c>
      <c r="D1034" s="186">
        <v>136.27504378</v>
      </c>
      <c r="E1034" s="186"/>
      <c r="F1034" s="186">
        <v>152.24524224999999</v>
      </c>
      <c r="G1034" s="194">
        <v>164.19733375999999</v>
      </c>
      <c r="H1034" s="198"/>
      <c r="I1034" s="6"/>
      <c r="J1034" s="6"/>
      <c r="K1034" s="4"/>
    </row>
    <row r="1035" spans="2:11" ht="15.6" x14ac:dyDescent="0.3">
      <c r="B1035" s="187">
        <v>43339</v>
      </c>
      <c r="C1035" s="188">
        <v>152.16388232</v>
      </c>
      <c r="D1035" s="188">
        <v>139.25465493999999</v>
      </c>
      <c r="E1035" s="188"/>
      <c r="F1035" s="188">
        <v>152.2827255</v>
      </c>
      <c r="G1035" s="195">
        <v>164.47573242000001</v>
      </c>
      <c r="H1035" s="198"/>
      <c r="I1035" s="6"/>
      <c r="J1035" s="6"/>
      <c r="K1035" s="4"/>
    </row>
    <row r="1036" spans="2:11" ht="15.6" x14ac:dyDescent="0.3">
      <c r="B1036" s="185">
        <v>43340</v>
      </c>
      <c r="C1036" s="186">
        <v>152.20128879999999</v>
      </c>
      <c r="D1036" s="186">
        <v>138.43890497000001</v>
      </c>
      <c r="E1036" s="186"/>
      <c r="F1036" s="186">
        <v>152.32021782999999</v>
      </c>
      <c r="G1036" s="194">
        <v>164.55555999000001</v>
      </c>
      <c r="H1036" s="198"/>
      <c r="I1036" s="6"/>
      <c r="J1036" s="6"/>
      <c r="K1036" s="4"/>
    </row>
    <row r="1037" spans="2:11" ht="15.6" x14ac:dyDescent="0.3">
      <c r="B1037" s="187">
        <v>43341</v>
      </c>
      <c r="C1037" s="188">
        <v>152.23870443000001</v>
      </c>
      <c r="D1037" s="188">
        <v>140.0751224</v>
      </c>
      <c r="E1037" s="188"/>
      <c r="F1037" s="188">
        <v>152.35771953</v>
      </c>
      <c r="G1037" s="195">
        <v>164.80102977999999</v>
      </c>
      <c r="H1037" s="198"/>
      <c r="I1037" s="6"/>
      <c r="J1037" s="6"/>
      <c r="K1037" s="4"/>
    </row>
    <row r="1038" spans="2:11" ht="15.6" x14ac:dyDescent="0.3">
      <c r="B1038" s="185">
        <v>43342</v>
      </c>
      <c r="C1038" s="186">
        <v>152.27612920000001</v>
      </c>
      <c r="D1038" s="186">
        <v>136.52853722</v>
      </c>
      <c r="E1038" s="186"/>
      <c r="F1038" s="186">
        <v>152.39523030999999</v>
      </c>
      <c r="G1038" s="194">
        <v>164.45677337000001</v>
      </c>
      <c r="H1038" s="198"/>
      <c r="I1038" s="6"/>
      <c r="J1038" s="6"/>
      <c r="K1038" s="4"/>
    </row>
    <row r="1039" spans="2:11" ht="15.6" x14ac:dyDescent="0.3">
      <c r="B1039" s="187">
        <v>43343</v>
      </c>
      <c r="C1039" s="188">
        <v>152.31356313000001</v>
      </c>
      <c r="D1039" s="188">
        <v>137.01713663000001</v>
      </c>
      <c r="E1039" s="188">
        <v>126.69187443</v>
      </c>
      <c r="F1039" s="188">
        <v>152.43275044999999</v>
      </c>
      <c r="G1039" s="195">
        <v>164.19184561</v>
      </c>
      <c r="H1039" s="198"/>
      <c r="I1039" s="6"/>
      <c r="J1039" s="6"/>
      <c r="K1039" s="4"/>
    </row>
    <row r="1040" spans="2:11" ht="15.6" x14ac:dyDescent="0.3">
      <c r="B1040" s="185">
        <v>43346</v>
      </c>
      <c r="C1040" s="186">
        <v>152.3510062</v>
      </c>
      <c r="D1040" s="186">
        <v>136.15085235999999</v>
      </c>
      <c r="E1040" s="186"/>
      <c r="F1040" s="186">
        <v>152.47027968</v>
      </c>
      <c r="G1040" s="194">
        <v>164.29911390999999</v>
      </c>
      <c r="H1040" s="198"/>
      <c r="I1040" s="6"/>
      <c r="J1040" s="6"/>
      <c r="K1040" s="4"/>
    </row>
    <row r="1041" spans="2:11" ht="15.6" x14ac:dyDescent="0.3">
      <c r="B1041" s="187">
        <v>43347</v>
      </c>
      <c r="C1041" s="188">
        <v>152.38845868999999</v>
      </c>
      <c r="D1041" s="188">
        <v>133.50452092</v>
      </c>
      <c r="E1041" s="188"/>
      <c r="F1041" s="188">
        <v>152.50781827</v>
      </c>
      <c r="G1041" s="195">
        <v>164.12099864000001</v>
      </c>
      <c r="H1041" s="198"/>
      <c r="I1041" s="6"/>
      <c r="J1041" s="6"/>
      <c r="K1041" s="4"/>
    </row>
    <row r="1042" spans="2:11" ht="15.6" x14ac:dyDescent="0.3">
      <c r="B1042" s="185">
        <v>43348</v>
      </c>
      <c r="C1042" s="186">
        <v>152.42592034</v>
      </c>
      <c r="D1042" s="186">
        <v>134.18439298000001</v>
      </c>
      <c r="E1042" s="186"/>
      <c r="F1042" s="186">
        <v>152.54536622000001</v>
      </c>
      <c r="G1042" s="194">
        <v>164.08457730999999</v>
      </c>
      <c r="H1042" s="198"/>
      <c r="I1042" s="6"/>
      <c r="J1042" s="6"/>
      <c r="K1042" s="4"/>
    </row>
    <row r="1043" spans="2:11" ht="15.6" x14ac:dyDescent="0.3">
      <c r="B1043" s="187">
        <v>43349</v>
      </c>
      <c r="C1043" s="188">
        <v>152.46339112000001</v>
      </c>
      <c r="D1043" s="188">
        <v>136.54983738999999</v>
      </c>
      <c r="E1043" s="188"/>
      <c r="F1043" s="188">
        <v>152.58292324999999</v>
      </c>
      <c r="G1043" s="195">
        <v>164.15941566000001</v>
      </c>
      <c r="H1043" s="198"/>
      <c r="I1043" s="6"/>
      <c r="J1043" s="6"/>
      <c r="K1043" s="4"/>
    </row>
    <row r="1044" spans="2:11" ht="15.6" x14ac:dyDescent="0.3">
      <c r="B1044" s="185">
        <v>43350</v>
      </c>
      <c r="C1044" s="186"/>
      <c r="D1044" s="186"/>
      <c r="E1044" s="186"/>
      <c r="F1044" s="186"/>
      <c r="G1044" s="194"/>
      <c r="H1044" s="198"/>
      <c r="I1044" s="6"/>
      <c r="J1044" s="6"/>
      <c r="K1044" s="4"/>
    </row>
    <row r="1045" spans="2:11" ht="15.6" x14ac:dyDescent="0.3">
      <c r="B1045" s="187">
        <v>43353</v>
      </c>
      <c r="C1045" s="188">
        <v>152.50087106000001</v>
      </c>
      <c r="D1045" s="188">
        <v>136.58618347999999</v>
      </c>
      <c r="E1045" s="188"/>
      <c r="F1045" s="188">
        <v>152.62048937</v>
      </c>
      <c r="G1045" s="195">
        <v>164.31108805</v>
      </c>
      <c r="H1045" s="198"/>
      <c r="I1045" s="6"/>
      <c r="J1045" s="6"/>
      <c r="K1045" s="4"/>
    </row>
    <row r="1046" spans="2:11" ht="15.6" x14ac:dyDescent="0.3">
      <c r="B1046" s="185">
        <v>43354</v>
      </c>
      <c r="C1046" s="186">
        <v>152.53836014999999</v>
      </c>
      <c r="D1046" s="186">
        <v>133.40572173999999</v>
      </c>
      <c r="E1046" s="186"/>
      <c r="F1046" s="186">
        <v>152.65806513000001</v>
      </c>
      <c r="G1046" s="194">
        <v>164.35000399</v>
      </c>
      <c r="H1046" s="198"/>
      <c r="I1046" s="6"/>
      <c r="J1046" s="6"/>
      <c r="K1046" s="4"/>
    </row>
    <row r="1047" spans="2:11" ht="15.6" x14ac:dyDescent="0.3">
      <c r="B1047" s="187">
        <v>43355</v>
      </c>
      <c r="C1047" s="188">
        <v>152.57585864999999</v>
      </c>
      <c r="D1047" s="188">
        <v>134.24253958</v>
      </c>
      <c r="E1047" s="188"/>
      <c r="F1047" s="188">
        <v>152.69564998000001</v>
      </c>
      <c r="G1047" s="195">
        <v>164.24423246000001</v>
      </c>
      <c r="H1047" s="198"/>
      <c r="I1047" s="6"/>
      <c r="J1047" s="6"/>
      <c r="K1047" s="4"/>
    </row>
    <row r="1048" spans="2:11" ht="15.6" x14ac:dyDescent="0.3">
      <c r="B1048" s="185">
        <v>43356</v>
      </c>
      <c r="C1048" s="186">
        <v>152.61336631</v>
      </c>
      <c r="D1048" s="186">
        <v>133.45963331999999</v>
      </c>
      <c r="E1048" s="186"/>
      <c r="F1048" s="186">
        <v>152.73324389999999</v>
      </c>
      <c r="G1048" s="194">
        <v>164.21928634</v>
      </c>
      <c r="H1048" s="198"/>
      <c r="I1048" s="6"/>
      <c r="J1048" s="6"/>
      <c r="K1048" s="4"/>
    </row>
    <row r="1049" spans="2:11" ht="15.6" x14ac:dyDescent="0.3">
      <c r="B1049" s="187">
        <v>43357</v>
      </c>
      <c r="C1049" s="188">
        <v>152.65088311</v>
      </c>
      <c r="D1049" s="188">
        <v>134.78628355000001</v>
      </c>
      <c r="E1049" s="188"/>
      <c r="F1049" s="188">
        <v>152.77084719000001</v>
      </c>
      <c r="G1049" s="195">
        <v>164.29911390999999</v>
      </c>
      <c r="H1049" s="198"/>
      <c r="I1049" s="6"/>
      <c r="J1049" s="6"/>
      <c r="K1049" s="4"/>
    </row>
    <row r="1050" spans="2:11" ht="15.6" x14ac:dyDescent="0.3">
      <c r="B1050" s="185">
        <v>43360</v>
      </c>
      <c r="C1050" s="186">
        <v>152.68840906</v>
      </c>
      <c r="D1050" s="186">
        <v>137.21607519</v>
      </c>
      <c r="E1050" s="186"/>
      <c r="F1050" s="186">
        <v>152.80845984999999</v>
      </c>
      <c r="G1050" s="194">
        <v>164.60694899000001</v>
      </c>
      <c r="H1050" s="198"/>
      <c r="I1050" s="6"/>
      <c r="J1050" s="6"/>
      <c r="K1050" s="4"/>
    </row>
    <row r="1051" spans="2:11" ht="15.6" x14ac:dyDescent="0.3">
      <c r="B1051" s="187">
        <v>43361</v>
      </c>
      <c r="C1051" s="188">
        <v>152.72594444000001</v>
      </c>
      <c r="D1051" s="188">
        <v>139.94133518999999</v>
      </c>
      <c r="E1051" s="188"/>
      <c r="F1051" s="188">
        <v>152.84608158</v>
      </c>
      <c r="G1051" s="195">
        <v>164.80951146000001</v>
      </c>
      <c r="H1051" s="198"/>
      <c r="I1051" s="6"/>
      <c r="J1051" s="6"/>
      <c r="K1051" s="4"/>
    </row>
    <row r="1052" spans="2:11" ht="15.6" x14ac:dyDescent="0.3">
      <c r="B1052" s="185">
        <v>43362</v>
      </c>
      <c r="C1052" s="186">
        <v>152.76348895999999</v>
      </c>
      <c r="D1052" s="186">
        <v>139.68167685</v>
      </c>
      <c r="E1052" s="186"/>
      <c r="F1052" s="186">
        <v>152.88371268</v>
      </c>
      <c r="G1052" s="194">
        <v>164.65035523</v>
      </c>
      <c r="H1052" s="198"/>
      <c r="I1052" s="6"/>
      <c r="J1052" s="6"/>
      <c r="K1052" s="4"/>
    </row>
    <row r="1053" spans="2:11" ht="15.6" x14ac:dyDescent="0.3">
      <c r="B1053" s="187">
        <v>43363</v>
      </c>
      <c r="C1053" s="188">
        <v>152.80104263000001</v>
      </c>
      <c r="D1053" s="188">
        <v>139.58761301999999</v>
      </c>
      <c r="E1053" s="188"/>
      <c r="F1053" s="188">
        <v>152.92135314000001</v>
      </c>
      <c r="G1053" s="195">
        <v>164.58300072</v>
      </c>
      <c r="H1053" s="198"/>
      <c r="I1053" s="6"/>
      <c r="J1053" s="6"/>
      <c r="K1053" s="4"/>
    </row>
    <row r="1054" spans="2:11" ht="15.6" x14ac:dyDescent="0.3">
      <c r="B1054" s="185">
        <v>43364</v>
      </c>
      <c r="C1054" s="186">
        <v>152.83860572</v>
      </c>
      <c r="D1054" s="186">
        <v>141.96113434</v>
      </c>
      <c r="E1054" s="186"/>
      <c r="F1054" s="186">
        <v>152.95900269000001</v>
      </c>
      <c r="G1054" s="194">
        <v>164.74215694</v>
      </c>
      <c r="H1054" s="198"/>
      <c r="I1054" s="6"/>
      <c r="J1054" s="6"/>
      <c r="K1054" s="4"/>
    </row>
    <row r="1055" spans="2:11" ht="15.6" x14ac:dyDescent="0.3">
      <c r="B1055" s="187">
        <v>43367</v>
      </c>
      <c r="C1055" s="188">
        <v>152.87617796999999</v>
      </c>
      <c r="D1055" s="188">
        <v>139.35204246000001</v>
      </c>
      <c r="E1055" s="188"/>
      <c r="F1055" s="188">
        <v>152.99666160000001</v>
      </c>
      <c r="G1055" s="195">
        <v>164.81150714</v>
      </c>
      <c r="H1055" s="198"/>
      <c r="I1055" s="6"/>
      <c r="J1055" s="6"/>
      <c r="K1055" s="4"/>
    </row>
    <row r="1056" spans="2:11" ht="15.6" x14ac:dyDescent="0.3">
      <c r="B1056" s="185">
        <v>43368</v>
      </c>
      <c r="C1056" s="186">
        <v>152.91375934999999</v>
      </c>
      <c r="D1056" s="186">
        <v>140.50632572000001</v>
      </c>
      <c r="E1056" s="186"/>
      <c r="F1056" s="186">
        <v>153.03432959</v>
      </c>
      <c r="G1056" s="194">
        <v>164.99910194</v>
      </c>
      <c r="H1056" s="198"/>
      <c r="I1056" s="6"/>
      <c r="J1056" s="6"/>
      <c r="K1056" s="4"/>
    </row>
    <row r="1057" spans="2:11" ht="15.6" x14ac:dyDescent="0.3">
      <c r="B1057" s="187">
        <v>43369</v>
      </c>
      <c r="C1057" s="188">
        <v>152.95135017000001</v>
      </c>
      <c r="D1057" s="188">
        <v>140.55280368999999</v>
      </c>
      <c r="E1057" s="188"/>
      <c r="F1057" s="188">
        <v>153.07200723</v>
      </c>
      <c r="G1057" s="195">
        <v>164.76710306000001</v>
      </c>
      <c r="H1057" s="198"/>
      <c r="I1057" s="6"/>
      <c r="J1057" s="6"/>
      <c r="K1057" s="4"/>
    </row>
    <row r="1058" spans="2:11" ht="15.6" x14ac:dyDescent="0.3">
      <c r="B1058" s="185">
        <v>43370</v>
      </c>
      <c r="C1058" s="186">
        <v>152.98895013000001</v>
      </c>
      <c r="D1058" s="186">
        <v>142.95430827999999</v>
      </c>
      <c r="E1058" s="186"/>
      <c r="F1058" s="186">
        <v>153.10969395000001</v>
      </c>
      <c r="G1058" s="194">
        <v>164.92027221000001</v>
      </c>
      <c r="H1058" s="198"/>
      <c r="I1058" s="6"/>
      <c r="J1058" s="6"/>
      <c r="K1058" s="4"/>
    </row>
    <row r="1059" spans="2:11" ht="15.6" x14ac:dyDescent="0.3">
      <c r="B1059" s="187">
        <v>43371</v>
      </c>
      <c r="C1059" s="188">
        <v>153.02655923</v>
      </c>
      <c r="D1059" s="188">
        <v>141.77911796999999</v>
      </c>
      <c r="E1059" s="188">
        <v>127.29999545</v>
      </c>
      <c r="F1059" s="188">
        <v>153.14738975</v>
      </c>
      <c r="G1059" s="195">
        <v>164.95819030999999</v>
      </c>
      <c r="H1059" s="198"/>
      <c r="I1059" s="6"/>
      <c r="J1059" s="6"/>
      <c r="K1059" s="4"/>
    </row>
    <row r="1060" spans="2:11" ht="15.6" x14ac:dyDescent="0.3">
      <c r="B1060" s="185">
        <v>43374</v>
      </c>
      <c r="C1060" s="186">
        <v>153.06423487000001</v>
      </c>
      <c r="D1060" s="186">
        <v>140.49472857000001</v>
      </c>
      <c r="E1060" s="186"/>
      <c r="F1060" s="186">
        <v>153.18509520000001</v>
      </c>
      <c r="G1060" s="194">
        <v>164.49818392</v>
      </c>
      <c r="H1060" s="198"/>
      <c r="I1060" s="6"/>
      <c r="J1060" s="6"/>
      <c r="K1060" s="4"/>
    </row>
    <row r="1061" spans="2:11" ht="15.6" x14ac:dyDescent="0.3">
      <c r="B1061" s="187">
        <v>43375</v>
      </c>
      <c r="C1061" s="188">
        <v>153.10191965000001</v>
      </c>
      <c r="D1061" s="188">
        <v>145.83517387000001</v>
      </c>
      <c r="E1061" s="188"/>
      <c r="F1061" s="188">
        <v>153.22280972999999</v>
      </c>
      <c r="G1061" s="195">
        <v>164.80352439000001</v>
      </c>
      <c r="H1061" s="198"/>
      <c r="I1061" s="6"/>
      <c r="J1061" s="6"/>
      <c r="K1061" s="4"/>
    </row>
    <row r="1062" spans="2:11" ht="15.6" x14ac:dyDescent="0.3">
      <c r="B1062" s="185">
        <v>43376</v>
      </c>
      <c r="C1062" s="186">
        <v>153.13961384999999</v>
      </c>
      <c r="D1062" s="186">
        <v>148.80347379</v>
      </c>
      <c r="E1062" s="186"/>
      <c r="F1062" s="186">
        <v>153.26053333999999</v>
      </c>
      <c r="G1062" s="194">
        <v>165.40871716999999</v>
      </c>
      <c r="H1062" s="198"/>
      <c r="I1062" s="6"/>
      <c r="J1062" s="6"/>
      <c r="K1062" s="4"/>
    </row>
    <row r="1063" spans="2:11" ht="15.6" x14ac:dyDescent="0.3">
      <c r="B1063" s="187">
        <v>43377</v>
      </c>
      <c r="C1063" s="188">
        <v>153.1773172</v>
      </c>
      <c r="D1063" s="188">
        <v>148.23060290999999</v>
      </c>
      <c r="E1063" s="188"/>
      <c r="F1063" s="188">
        <v>153.29826659</v>
      </c>
      <c r="G1063" s="195">
        <v>165.62524945999999</v>
      </c>
      <c r="H1063" s="198"/>
      <c r="I1063" s="6"/>
      <c r="J1063" s="6"/>
      <c r="K1063" s="4"/>
    </row>
    <row r="1064" spans="2:11" ht="15.6" x14ac:dyDescent="0.3">
      <c r="B1064" s="185">
        <v>43378</v>
      </c>
      <c r="C1064" s="186">
        <v>153.2150297</v>
      </c>
      <c r="D1064" s="186">
        <v>147.10253385999999</v>
      </c>
      <c r="E1064" s="186"/>
      <c r="F1064" s="186">
        <v>153.33600892999999</v>
      </c>
      <c r="G1064" s="194">
        <v>165.6127764</v>
      </c>
      <c r="H1064" s="198"/>
      <c r="I1064" s="6"/>
      <c r="J1064" s="6"/>
      <c r="K1064" s="4"/>
    </row>
    <row r="1065" spans="2:11" ht="15.6" x14ac:dyDescent="0.3">
      <c r="B1065" s="187">
        <v>43381</v>
      </c>
      <c r="C1065" s="188">
        <v>153.25275163000001</v>
      </c>
      <c r="D1065" s="188">
        <v>153.82566742</v>
      </c>
      <c r="E1065" s="188"/>
      <c r="F1065" s="188">
        <v>153.37376064</v>
      </c>
      <c r="G1065" s="195">
        <v>166.80969107000001</v>
      </c>
      <c r="H1065" s="198"/>
      <c r="I1065" s="6"/>
      <c r="J1065" s="6"/>
      <c r="K1065" s="4"/>
    </row>
    <row r="1066" spans="2:11" ht="15.6" x14ac:dyDescent="0.3">
      <c r="B1066" s="185">
        <v>43382</v>
      </c>
      <c r="C1066" s="186">
        <v>153.29048270000001</v>
      </c>
      <c r="D1066" s="186">
        <v>153.83215396</v>
      </c>
      <c r="E1066" s="186"/>
      <c r="F1066" s="186">
        <v>153.41152170999999</v>
      </c>
      <c r="G1066" s="194">
        <v>167.0471781</v>
      </c>
      <c r="H1066" s="198"/>
      <c r="I1066" s="6"/>
      <c r="J1066" s="6"/>
      <c r="K1066" s="4"/>
    </row>
    <row r="1067" spans="2:11" ht="15.6" x14ac:dyDescent="0.3">
      <c r="B1067" s="187">
        <v>43383</v>
      </c>
      <c r="C1067" s="188">
        <v>153.32822318999999</v>
      </c>
      <c r="D1067" s="188">
        <v>149.52846574</v>
      </c>
      <c r="E1067" s="188"/>
      <c r="F1067" s="188">
        <v>153.44929214000001</v>
      </c>
      <c r="G1067" s="195">
        <v>166.55274607000001</v>
      </c>
      <c r="H1067" s="198"/>
      <c r="I1067" s="6"/>
      <c r="J1067" s="6"/>
      <c r="K1067" s="4"/>
    </row>
    <row r="1068" spans="2:11" ht="15.6" x14ac:dyDescent="0.3">
      <c r="B1068" s="185">
        <v>43384</v>
      </c>
      <c r="C1068" s="186">
        <v>153.36597311</v>
      </c>
      <c r="D1068" s="186">
        <v>148.17390372</v>
      </c>
      <c r="E1068" s="186"/>
      <c r="F1068" s="186">
        <v>153.48707164999999</v>
      </c>
      <c r="G1068" s="194">
        <v>166.24890237</v>
      </c>
      <c r="H1068" s="198"/>
      <c r="I1068" s="6"/>
      <c r="J1068" s="6"/>
      <c r="K1068" s="4"/>
    </row>
    <row r="1069" spans="2:11" ht="15.6" x14ac:dyDescent="0.3">
      <c r="B1069" s="187">
        <v>43385</v>
      </c>
      <c r="C1069" s="188"/>
      <c r="D1069" s="188"/>
      <c r="E1069" s="188"/>
      <c r="F1069" s="188"/>
      <c r="G1069" s="195"/>
      <c r="H1069" s="198"/>
      <c r="I1069" s="6"/>
      <c r="J1069" s="6"/>
      <c r="K1069" s="4"/>
    </row>
    <row r="1070" spans="2:11" ht="15.6" x14ac:dyDescent="0.3">
      <c r="B1070" s="185">
        <v>43388</v>
      </c>
      <c r="C1070" s="186">
        <v>153.40373217999999</v>
      </c>
      <c r="D1070" s="186">
        <v>148.95781066000001</v>
      </c>
      <c r="E1070" s="186"/>
      <c r="F1070" s="186">
        <v>153.52486053000001</v>
      </c>
      <c r="G1070" s="194">
        <v>166.31176658000001</v>
      </c>
      <c r="H1070" s="198"/>
      <c r="I1070" s="6"/>
      <c r="J1070" s="6"/>
      <c r="K1070" s="4"/>
    </row>
    <row r="1071" spans="2:11" ht="15.6" x14ac:dyDescent="0.3">
      <c r="B1071" s="187">
        <v>43389</v>
      </c>
      <c r="C1071" s="188">
        <v>153.44150067000001</v>
      </c>
      <c r="D1071" s="188">
        <v>153.17102677</v>
      </c>
      <c r="E1071" s="188"/>
      <c r="F1071" s="188">
        <v>153.56265877000001</v>
      </c>
      <c r="G1071" s="195">
        <v>167.06464037999999</v>
      </c>
      <c r="H1071" s="198"/>
      <c r="I1071" s="6"/>
      <c r="J1071" s="6"/>
      <c r="K1071" s="4"/>
    </row>
    <row r="1072" spans="2:11" ht="15.6" x14ac:dyDescent="0.3">
      <c r="B1072" s="185">
        <v>43390</v>
      </c>
      <c r="C1072" s="186">
        <v>153.47927831000001</v>
      </c>
      <c r="D1072" s="186">
        <v>153.2539223</v>
      </c>
      <c r="E1072" s="186"/>
      <c r="F1072" s="186">
        <v>153.60046610000001</v>
      </c>
      <c r="G1072" s="194">
        <v>167.21132354</v>
      </c>
      <c r="H1072" s="198"/>
      <c r="I1072" s="6"/>
      <c r="J1072" s="6"/>
      <c r="K1072" s="4"/>
    </row>
    <row r="1073" spans="2:11" ht="15.6" x14ac:dyDescent="0.3">
      <c r="B1073" s="187">
        <v>43391</v>
      </c>
      <c r="C1073" s="188">
        <v>153.51706537000001</v>
      </c>
      <c r="D1073" s="188">
        <v>149.82866945000001</v>
      </c>
      <c r="E1073" s="188"/>
      <c r="F1073" s="188">
        <v>153.63828307</v>
      </c>
      <c r="G1073" s="195">
        <v>166.71739044</v>
      </c>
      <c r="H1073" s="198"/>
      <c r="I1073" s="6"/>
      <c r="J1073" s="6"/>
      <c r="K1073" s="4"/>
    </row>
    <row r="1074" spans="2:11" ht="15.6" x14ac:dyDescent="0.3">
      <c r="B1074" s="185">
        <v>43392</v>
      </c>
      <c r="C1074" s="186">
        <v>153.55486157999999</v>
      </c>
      <c r="D1074" s="186">
        <v>150.49453199999999</v>
      </c>
      <c r="E1074" s="186"/>
      <c r="F1074" s="186">
        <v>153.67610912000001</v>
      </c>
      <c r="G1074" s="194">
        <v>166.78624171999999</v>
      </c>
      <c r="H1074" s="198"/>
      <c r="I1074" s="6"/>
      <c r="J1074" s="6"/>
      <c r="K1074" s="4"/>
    </row>
    <row r="1075" spans="2:11" ht="15.6" x14ac:dyDescent="0.3">
      <c r="B1075" s="187">
        <v>43395</v>
      </c>
      <c r="C1075" s="188">
        <v>153.59266722000001</v>
      </c>
      <c r="D1075" s="188">
        <v>152.95504091999999</v>
      </c>
      <c r="E1075" s="188"/>
      <c r="F1075" s="188">
        <v>153.71394454</v>
      </c>
      <c r="G1075" s="195">
        <v>167.41837631000001</v>
      </c>
      <c r="H1075" s="198"/>
      <c r="I1075" s="6"/>
      <c r="J1075" s="6"/>
      <c r="K1075" s="4"/>
    </row>
    <row r="1076" spans="2:11" ht="15.6" x14ac:dyDescent="0.3">
      <c r="B1076" s="185">
        <v>43396</v>
      </c>
      <c r="C1076" s="186">
        <v>153.630482</v>
      </c>
      <c r="D1076" s="186">
        <v>152.4249312</v>
      </c>
      <c r="E1076" s="186"/>
      <c r="F1076" s="186">
        <v>153.75178932</v>
      </c>
      <c r="G1076" s="194">
        <v>167.31110801</v>
      </c>
      <c r="H1076" s="198"/>
      <c r="I1076" s="6"/>
      <c r="J1076" s="6"/>
      <c r="K1076" s="4"/>
    </row>
    <row r="1077" spans="2:11" ht="15.6" x14ac:dyDescent="0.3">
      <c r="B1077" s="187">
        <v>43397</v>
      </c>
      <c r="C1077" s="188">
        <v>153.66830621</v>
      </c>
      <c r="D1077" s="188">
        <v>148.42850505999999</v>
      </c>
      <c r="E1077" s="188"/>
      <c r="F1077" s="188">
        <v>153.78964346999999</v>
      </c>
      <c r="G1077" s="195">
        <v>166.63057795</v>
      </c>
      <c r="H1077" s="198"/>
      <c r="I1077" s="6"/>
      <c r="J1077" s="6"/>
      <c r="K1077" s="4"/>
    </row>
    <row r="1078" spans="2:11" ht="15.6" x14ac:dyDescent="0.3">
      <c r="B1078" s="185">
        <v>43398</v>
      </c>
      <c r="C1078" s="186">
        <v>153.70613983999999</v>
      </c>
      <c r="D1078" s="186">
        <v>150.25108109000001</v>
      </c>
      <c r="E1078" s="186"/>
      <c r="F1078" s="186">
        <v>153.82750669999999</v>
      </c>
      <c r="G1078" s="194">
        <v>167.08609404000001</v>
      </c>
      <c r="H1078" s="198"/>
      <c r="I1078" s="6"/>
      <c r="J1078" s="6"/>
      <c r="K1078" s="4"/>
    </row>
    <row r="1079" spans="2:11" ht="15.6" x14ac:dyDescent="0.3">
      <c r="B1079" s="187">
        <v>43399</v>
      </c>
      <c r="C1079" s="188">
        <v>153.74398262</v>
      </c>
      <c r="D1079" s="188">
        <v>153.17515456999999</v>
      </c>
      <c r="E1079" s="188"/>
      <c r="F1079" s="188">
        <v>153.86537956999999</v>
      </c>
      <c r="G1079" s="195">
        <v>167.77560468999999</v>
      </c>
      <c r="H1079" s="198"/>
      <c r="I1079" s="6"/>
      <c r="J1079" s="6"/>
      <c r="K1079" s="4"/>
    </row>
    <row r="1080" spans="2:11" ht="15.6" x14ac:dyDescent="0.3">
      <c r="B1080" s="185">
        <v>43402</v>
      </c>
      <c r="C1080" s="186">
        <v>153.78183482</v>
      </c>
      <c r="D1080" s="186">
        <v>149.73859046999999</v>
      </c>
      <c r="E1080" s="186"/>
      <c r="F1080" s="186">
        <v>153.90326153000001</v>
      </c>
      <c r="G1080" s="194">
        <v>166.98630957</v>
      </c>
      <c r="H1080" s="198"/>
      <c r="I1080" s="6"/>
      <c r="J1080" s="6"/>
      <c r="K1080" s="4"/>
    </row>
    <row r="1081" spans="2:11" ht="15.6" x14ac:dyDescent="0.3">
      <c r="B1081" s="187">
        <v>43403</v>
      </c>
      <c r="C1081" s="188">
        <v>153.81969616999999</v>
      </c>
      <c r="D1081" s="188">
        <v>155.25840749</v>
      </c>
      <c r="E1081" s="188"/>
      <c r="F1081" s="188">
        <v>153.94115285000001</v>
      </c>
      <c r="G1081" s="195">
        <v>167.96569410000001</v>
      </c>
      <c r="H1081" s="198"/>
      <c r="I1081" s="6"/>
      <c r="J1081" s="6"/>
      <c r="K1081" s="4"/>
    </row>
    <row r="1082" spans="2:11" ht="15.6" x14ac:dyDescent="0.3">
      <c r="B1082" s="185">
        <v>43404</v>
      </c>
      <c r="C1082" s="186">
        <v>153.85756694</v>
      </c>
      <c r="D1082" s="186">
        <v>156.21948821999999</v>
      </c>
      <c r="E1082" s="186">
        <v>127.87284541</v>
      </c>
      <c r="F1082" s="186">
        <v>153.97905352999999</v>
      </c>
      <c r="G1082" s="194">
        <v>168.25806258</v>
      </c>
      <c r="H1082" s="198"/>
      <c r="I1082" s="6"/>
      <c r="J1082" s="6"/>
      <c r="K1082" s="4"/>
    </row>
    <row r="1083" spans="2:11" ht="15.6" x14ac:dyDescent="0.3">
      <c r="B1083" s="187">
        <v>43405</v>
      </c>
      <c r="C1083" s="188">
        <v>153.89544713999999</v>
      </c>
      <c r="D1083" s="188">
        <v>157.99837389999999</v>
      </c>
      <c r="E1083" s="188"/>
      <c r="F1083" s="188">
        <v>154.01696358000001</v>
      </c>
      <c r="G1083" s="195">
        <v>168.36433303999999</v>
      </c>
      <c r="H1083" s="198"/>
      <c r="I1083" s="6"/>
      <c r="J1083" s="6"/>
      <c r="K1083" s="4"/>
    </row>
    <row r="1084" spans="2:11" ht="15.6" x14ac:dyDescent="0.3">
      <c r="B1084" s="185">
        <v>43406</v>
      </c>
      <c r="C1084" s="186"/>
      <c r="D1084" s="186"/>
      <c r="E1084" s="186"/>
      <c r="F1084" s="186"/>
      <c r="G1084" s="194"/>
      <c r="H1084" s="198"/>
      <c r="I1084" s="6"/>
      <c r="J1084" s="6"/>
      <c r="K1084" s="4"/>
    </row>
    <row r="1085" spans="2:11" ht="15.6" x14ac:dyDescent="0.3">
      <c r="B1085" s="187">
        <v>43409</v>
      </c>
      <c r="C1085" s="188">
        <v>153.93333648999999</v>
      </c>
      <c r="D1085" s="188">
        <v>160.10535720999999</v>
      </c>
      <c r="E1085" s="188"/>
      <c r="F1085" s="188">
        <v>154.05488299999999</v>
      </c>
      <c r="G1085" s="195">
        <v>168.69511854000001</v>
      </c>
      <c r="H1085" s="198"/>
      <c r="I1085" s="6"/>
      <c r="J1085" s="6"/>
      <c r="K1085" s="4"/>
    </row>
    <row r="1086" spans="2:11" ht="15.6" x14ac:dyDescent="0.3">
      <c r="B1086" s="185">
        <v>43410</v>
      </c>
      <c r="C1086" s="186">
        <v>153.97123525999999</v>
      </c>
      <c r="D1086" s="186">
        <v>158.44487330999999</v>
      </c>
      <c r="E1086" s="186"/>
      <c r="F1086" s="186">
        <v>154.09281178000001</v>
      </c>
      <c r="G1086" s="194">
        <v>168.27103457000001</v>
      </c>
      <c r="H1086" s="198"/>
      <c r="I1086" s="6"/>
      <c r="J1086" s="6"/>
      <c r="K1086" s="4"/>
    </row>
    <row r="1087" spans="2:11" ht="15.6" x14ac:dyDescent="0.3">
      <c r="B1087" s="187">
        <v>43411</v>
      </c>
      <c r="C1087" s="188">
        <v>154.00914345000001</v>
      </c>
      <c r="D1087" s="188">
        <v>156.73912655000001</v>
      </c>
      <c r="E1087" s="188"/>
      <c r="F1087" s="188">
        <v>154.13074964</v>
      </c>
      <c r="G1087" s="195">
        <v>167.83148399000001</v>
      </c>
      <c r="H1087" s="198"/>
      <c r="I1087" s="6"/>
      <c r="J1087" s="6"/>
      <c r="K1087" s="4"/>
    </row>
    <row r="1088" spans="2:11" ht="15.6" x14ac:dyDescent="0.3">
      <c r="B1088" s="185">
        <v>43412</v>
      </c>
      <c r="C1088" s="186">
        <v>154.0470608</v>
      </c>
      <c r="D1088" s="186">
        <v>152.99692648999999</v>
      </c>
      <c r="E1088" s="186"/>
      <c r="F1088" s="186">
        <v>154.16869715000001</v>
      </c>
      <c r="G1088" s="194">
        <v>167.27368883</v>
      </c>
      <c r="H1088" s="198"/>
      <c r="I1088" s="6"/>
      <c r="J1088" s="6"/>
      <c r="K1088" s="4"/>
    </row>
    <row r="1089" spans="2:11" ht="15.6" x14ac:dyDescent="0.3">
      <c r="B1089" s="187">
        <v>43413</v>
      </c>
      <c r="C1089" s="188">
        <v>154.08498756</v>
      </c>
      <c r="D1089" s="188">
        <v>153.0345949</v>
      </c>
      <c r="E1089" s="188"/>
      <c r="F1089" s="188">
        <v>154.20665374000001</v>
      </c>
      <c r="G1089" s="195">
        <v>167.38893988999999</v>
      </c>
      <c r="H1089" s="198"/>
      <c r="I1089" s="6"/>
      <c r="J1089" s="6"/>
      <c r="K1089" s="4"/>
    </row>
    <row r="1090" spans="2:11" ht="15.6" x14ac:dyDescent="0.3">
      <c r="B1090" s="185">
        <v>43416</v>
      </c>
      <c r="C1090" s="186">
        <v>154.12292375000001</v>
      </c>
      <c r="D1090" s="186">
        <v>152.82638219</v>
      </c>
      <c r="E1090" s="186"/>
      <c r="F1090" s="186">
        <v>154.24461997</v>
      </c>
      <c r="G1090" s="194">
        <v>167.36898299999999</v>
      </c>
      <c r="H1090" s="198"/>
      <c r="I1090" s="6"/>
      <c r="J1090" s="6"/>
      <c r="K1090" s="4"/>
    </row>
    <row r="1091" spans="2:11" ht="15.6" x14ac:dyDescent="0.3">
      <c r="B1091" s="187">
        <v>43417</v>
      </c>
      <c r="C1091" s="188">
        <v>154.16086909000001</v>
      </c>
      <c r="D1091" s="188">
        <v>151.73530253000001</v>
      </c>
      <c r="E1091" s="188"/>
      <c r="F1091" s="188">
        <v>154.28259528999999</v>
      </c>
      <c r="G1091" s="195">
        <v>167.02372875</v>
      </c>
      <c r="H1091" s="198"/>
      <c r="I1091" s="6"/>
      <c r="J1091" s="6"/>
      <c r="K1091" s="4"/>
    </row>
    <row r="1092" spans="2:11" ht="15.6" x14ac:dyDescent="0.3">
      <c r="B1092" s="185">
        <v>43418</v>
      </c>
      <c r="C1092" s="186">
        <v>154.19882386</v>
      </c>
      <c r="D1092" s="186">
        <v>153.62756870999999</v>
      </c>
      <c r="E1092" s="186"/>
      <c r="F1092" s="186">
        <v>154.32057997999999</v>
      </c>
      <c r="G1092" s="194">
        <v>167.47176099999999</v>
      </c>
      <c r="H1092" s="198"/>
      <c r="I1092" s="6"/>
      <c r="J1092" s="6"/>
      <c r="K1092" s="4"/>
    </row>
    <row r="1093" spans="2:11" ht="15.6" x14ac:dyDescent="0.3">
      <c r="B1093" s="187">
        <v>43419</v>
      </c>
      <c r="C1093" s="188"/>
      <c r="D1093" s="188"/>
      <c r="E1093" s="188"/>
      <c r="F1093" s="188"/>
      <c r="G1093" s="195"/>
      <c r="H1093" s="198"/>
      <c r="I1093" s="6"/>
      <c r="J1093" s="6"/>
      <c r="K1093" s="4"/>
    </row>
    <row r="1094" spans="2:11" ht="15.6" x14ac:dyDescent="0.3">
      <c r="B1094" s="185">
        <v>43420</v>
      </c>
      <c r="C1094" s="186">
        <v>154.23678803999999</v>
      </c>
      <c r="D1094" s="186">
        <v>158.170312</v>
      </c>
      <c r="E1094" s="186"/>
      <c r="F1094" s="186">
        <v>154.35857430999999</v>
      </c>
      <c r="G1094" s="194">
        <v>168.27402810000001</v>
      </c>
      <c r="H1094" s="198"/>
      <c r="I1094" s="6"/>
      <c r="J1094" s="6"/>
      <c r="K1094" s="4"/>
    </row>
    <row r="1095" spans="2:11" ht="15.6" x14ac:dyDescent="0.3">
      <c r="B1095" s="187">
        <v>43423</v>
      </c>
      <c r="C1095" s="188">
        <v>154.27476164999999</v>
      </c>
      <c r="D1095" s="188">
        <v>157.07237054000001</v>
      </c>
      <c r="E1095" s="188"/>
      <c r="F1095" s="188">
        <v>154.39657772000001</v>
      </c>
      <c r="G1095" s="195">
        <v>168.133332</v>
      </c>
      <c r="H1095" s="198"/>
      <c r="I1095" s="6"/>
      <c r="J1095" s="6"/>
      <c r="K1095" s="4"/>
    </row>
    <row r="1096" spans="2:11" ht="15.6" x14ac:dyDescent="0.3">
      <c r="B1096" s="185">
        <v>43424</v>
      </c>
      <c r="C1096" s="186">
        <v>154.31274440999999</v>
      </c>
      <c r="D1096" s="186"/>
      <c r="E1096" s="186"/>
      <c r="F1096" s="186">
        <v>154.43459050000001</v>
      </c>
      <c r="G1096" s="194">
        <v>168.19669514</v>
      </c>
      <c r="H1096" s="198"/>
      <c r="I1096" s="6"/>
      <c r="J1096" s="6"/>
      <c r="K1096" s="4"/>
    </row>
    <row r="1097" spans="2:11" ht="15.6" x14ac:dyDescent="0.3">
      <c r="B1097" s="187">
        <v>43425</v>
      </c>
      <c r="C1097" s="188">
        <v>154.3507366</v>
      </c>
      <c r="D1097" s="188">
        <v>155.94296130000001</v>
      </c>
      <c r="E1097" s="188"/>
      <c r="F1097" s="188">
        <v>154.47261263999999</v>
      </c>
      <c r="G1097" s="195">
        <v>167.93575876</v>
      </c>
      <c r="H1097" s="198"/>
      <c r="I1097" s="6"/>
      <c r="J1097" s="6"/>
      <c r="K1097" s="4"/>
    </row>
    <row r="1098" spans="2:11" ht="15.6" x14ac:dyDescent="0.3">
      <c r="B1098" s="185">
        <v>43426</v>
      </c>
      <c r="C1098" s="186">
        <v>154.38873821000001</v>
      </c>
      <c r="D1098" s="186">
        <v>156.31578571</v>
      </c>
      <c r="E1098" s="186"/>
      <c r="F1098" s="186">
        <v>154.51064414000001</v>
      </c>
      <c r="G1098" s="194">
        <v>168.15528459000001</v>
      </c>
      <c r="H1098" s="198"/>
      <c r="I1098" s="6"/>
      <c r="J1098" s="6"/>
      <c r="K1098" s="4"/>
    </row>
    <row r="1099" spans="2:11" ht="15.6" x14ac:dyDescent="0.3">
      <c r="B1099" s="187">
        <v>43427</v>
      </c>
      <c r="C1099" s="188">
        <v>154.42674896</v>
      </c>
      <c r="D1099" s="188">
        <v>154.08711267999999</v>
      </c>
      <c r="E1099" s="188"/>
      <c r="F1099" s="188">
        <v>154.54868501000001</v>
      </c>
      <c r="G1099" s="195">
        <v>167.84595274</v>
      </c>
      <c r="H1099" s="198"/>
      <c r="I1099" s="6"/>
      <c r="J1099" s="6"/>
      <c r="K1099" s="4"/>
    </row>
    <row r="1100" spans="2:11" ht="15.6" x14ac:dyDescent="0.3">
      <c r="B1100" s="185">
        <v>43430</v>
      </c>
      <c r="C1100" s="186">
        <v>154.46476913999999</v>
      </c>
      <c r="D1100" s="186">
        <v>152.86535506000001</v>
      </c>
      <c r="E1100" s="186"/>
      <c r="F1100" s="186">
        <v>154.58673525</v>
      </c>
      <c r="G1100" s="194">
        <v>167.27768021</v>
      </c>
      <c r="H1100" s="198"/>
      <c r="I1100" s="6"/>
      <c r="J1100" s="6"/>
      <c r="K1100" s="4"/>
    </row>
    <row r="1101" spans="2:11" ht="15.6" x14ac:dyDescent="0.3">
      <c r="B1101" s="187">
        <v>43431</v>
      </c>
      <c r="C1101" s="188">
        <v>154.50279874</v>
      </c>
      <c r="D1101" s="188">
        <v>157.05510881999999</v>
      </c>
      <c r="E1101" s="188"/>
      <c r="F1101" s="188">
        <v>154.62479513</v>
      </c>
      <c r="G1101" s="195">
        <v>168.02057556</v>
      </c>
      <c r="H1101" s="198"/>
      <c r="I1101" s="6"/>
      <c r="J1101" s="6"/>
      <c r="K1101" s="4"/>
    </row>
    <row r="1102" spans="2:11" ht="15.6" x14ac:dyDescent="0.3">
      <c r="B1102" s="185">
        <v>43432</v>
      </c>
      <c r="C1102" s="186">
        <v>154.54083777</v>
      </c>
      <c r="D1102" s="186">
        <v>159.48470391000001</v>
      </c>
      <c r="E1102" s="186"/>
      <c r="F1102" s="186">
        <v>154.66286410000001</v>
      </c>
      <c r="G1102" s="194">
        <v>168.35385567</v>
      </c>
      <c r="H1102" s="198"/>
      <c r="I1102" s="6"/>
      <c r="J1102" s="6"/>
      <c r="K1102" s="4"/>
    </row>
    <row r="1103" spans="2:11" ht="15.6" x14ac:dyDescent="0.3">
      <c r="B1103" s="187">
        <v>43433</v>
      </c>
      <c r="C1103" s="188">
        <v>154.57888622999999</v>
      </c>
      <c r="D1103" s="188">
        <v>160.30443872999999</v>
      </c>
      <c r="E1103" s="188"/>
      <c r="F1103" s="188">
        <v>154.70094241999999</v>
      </c>
      <c r="G1103" s="195">
        <v>168.40674143999999</v>
      </c>
      <c r="H1103" s="198"/>
      <c r="I1103" s="6"/>
      <c r="J1103" s="6"/>
      <c r="K1103" s="4"/>
    </row>
    <row r="1104" spans="2:11" ht="15.6" x14ac:dyDescent="0.3">
      <c r="B1104" s="185">
        <v>43434</v>
      </c>
      <c r="C1104" s="186">
        <v>154.61694383</v>
      </c>
      <c r="D1104" s="186">
        <v>159.93715377999999</v>
      </c>
      <c r="E1104" s="186">
        <v>127.60431242999999</v>
      </c>
      <c r="F1104" s="186">
        <v>154.73903012</v>
      </c>
      <c r="G1104" s="194">
        <v>168.43468109</v>
      </c>
      <c r="H1104" s="198"/>
      <c r="I1104" s="6"/>
      <c r="J1104" s="6"/>
      <c r="K1104" s="4"/>
    </row>
    <row r="1105" spans="2:11" ht="15.6" x14ac:dyDescent="0.3">
      <c r="B1105" s="187">
        <v>43437</v>
      </c>
      <c r="C1105" s="188">
        <v>154.65501085</v>
      </c>
      <c r="D1105" s="188">
        <v>160.50192988000001</v>
      </c>
      <c r="E1105" s="188"/>
      <c r="F1105" s="188">
        <v>154.77712717</v>
      </c>
      <c r="G1105" s="195">
        <v>168.5264828</v>
      </c>
      <c r="H1105" s="198"/>
      <c r="I1105" s="6"/>
      <c r="J1105" s="6"/>
      <c r="K1105" s="4"/>
    </row>
    <row r="1106" spans="2:11" ht="15.6" x14ac:dyDescent="0.3">
      <c r="B1106" s="185">
        <v>43438</v>
      </c>
      <c r="C1106" s="186">
        <v>154.6930873</v>
      </c>
      <c r="D1106" s="186">
        <v>158.36540866999999</v>
      </c>
      <c r="E1106" s="186"/>
      <c r="F1106" s="186">
        <v>154.81523387999999</v>
      </c>
      <c r="G1106" s="194">
        <v>167.89484712999999</v>
      </c>
      <c r="H1106" s="198"/>
      <c r="I1106" s="6"/>
      <c r="J1106" s="6"/>
      <c r="K1106" s="4"/>
    </row>
    <row r="1107" spans="2:11" ht="15.6" x14ac:dyDescent="0.3">
      <c r="B1107" s="187">
        <v>43439</v>
      </c>
      <c r="C1107" s="188">
        <v>154.73117317000001</v>
      </c>
      <c r="D1107" s="188">
        <v>159.10760873000001</v>
      </c>
      <c r="E1107" s="188"/>
      <c r="F1107" s="188">
        <v>154.85334967</v>
      </c>
      <c r="G1107" s="195">
        <v>168.10988265</v>
      </c>
      <c r="H1107" s="198"/>
      <c r="I1107" s="6"/>
      <c r="J1107" s="6"/>
      <c r="K1107" s="4"/>
    </row>
    <row r="1108" spans="2:11" ht="15.6" x14ac:dyDescent="0.3">
      <c r="B1108" s="185">
        <v>43440</v>
      </c>
      <c r="C1108" s="186">
        <v>154.76926846999999</v>
      </c>
      <c r="D1108" s="186">
        <v>158.76217790999999</v>
      </c>
      <c r="E1108" s="186"/>
      <c r="F1108" s="186">
        <v>154.89147510000001</v>
      </c>
      <c r="G1108" s="194">
        <v>167.86241717999999</v>
      </c>
      <c r="H1108" s="198"/>
      <c r="I1108" s="6"/>
      <c r="J1108" s="6"/>
      <c r="K1108" s="4"/>
    </row>
    <row r="1109" spans="2:11" ht="15.6" x14ac:dyDescent="0.3">
      <c r="B1109" s="187">
        <v>43441</v>
      </c>
      <c r="C1109" s="188">
        <v>154.80737292000001</v>
      </c>
      <c r="D1109" s="188">
        <v>157.45520174000001</v>
      </c>
      <c r="E1109" s="188"/>
      <c r="F1109" s="188">
        <v>154.92960962000001</v>
      </c>
      <c r="G1109" s="195">
        <v>167.57254330999999</v>
      </c>
      <c r="H1109" s="198"/>
      <c r="I1109" s="6"/>
      <c r="J1109" s="6"/>
      <c r="K1109" s="4"/>
    </row>
    <row r="1110" spans="2:11" ht="15.6" x14ac:dyDescent="0.3">
      <c r="B1110" s="185">
        <v>43444</v>
      </c>
      <c r="C1110" s="186">
        <v>154.84548679</v>
      </c>
      <c r="D1110" s="186">
        <v>153.52330153</v>
      </c>
      <c r="E1110" s="186"/>
      <c r="F1110" s="186">
        <v>154.96775378000001</v>
      </c>
      <c r="G1110" s="194">
        <v>166.82066735999999</v>
      </c>
      <c r="H1110" s="198"/>
      <c r="I1110" s="6"/>
      <c r="J1110" s="6"/>
      <c r="K1110" s="4"/>
    </row>
    <row r="1111" spans="2:11" ht="15.6" x14ac:dyDescent="0.3">
      <c r="B1111" s="187">
        <v>43445</v>
      </c>
      <c r="C1111" s="188">
        <v>154.88361008000001</v>
      </c>
      <c r="D1111" s="188">
        <v>154.42546727999999</v>
      </c>
      <c r="E1111" s="188"/>
      <c r="F1111" s="188">
        <v>155.00590703</v>
      </c>
      <c r="G1111" s="195">
        <v>167.00027940000001</v>
      </c>
      <c r="H1111" s="198"/>
      <c r="I1111" s="6"/>
      <c r="J1111" s="6"/>
      <c r="K1111" s="4"/>
    </row>
    <row r="1112" spans="2:11" ht="15.6" x14ac:dyDescent="0.3">
      <c r="B1112" s="185">
        <v>43446</v>
      </c>
      <c r="C1112" s="186">
        <v>154.9217428</v>
      </c>
      <c r="D1112" s="186">
        <v>155.42235803</v>
      </c>
      <c r="E1112" s="186"/>
      <c r="F1112" s="186">
        <v>155.04406992</v>
      </c>
      <c r="G1112" s="194">
        <v>167.40889677999999</v>
      </c>
      <c r="H1112" s="198"/>
      <c r="I1112" s="6"/>
      <c r="J1112" s="6"/>
      <c r="K1112" s="4"/>
    </row>
    <row r="1113" spans="2:11" ht="15.6" x14ac:dyDescent="0.3">
      <c r="B1113" s="187">
        <v>43447</v>
      </c>
      <c r="C1113" s="188">
        <v>154.95988493999999</v>
      </c>
      <c r="D1113" s="188">
        <v>156.95934740999999</v>
      </c>
      <c r="E1113" s="188"/>
      <c r="F1113" s="188">
        <v>155.08224218000001</v>
      </c>
      <c r="G1113" s="195">
        <v>167.81402170999999</v>
      </c>
      <c r="H1113" s="198"/>
      <c r="I1113" s="6"/>
      <c r="J1113" s="6"/>
      <c r="K1113" s="4"/>
    </row>
    <row r="1114" spans="2:11" ht="15.6" x14ac:dyDescent="0.3">
      <c r="B1114" s="185">
        <v>43448</v>
      </c>
      <c r="C1114" s="186">
        <v>154.99803650999999</v>
      </c>
      <c r="D1114" s="186">
        <v>156.26587684</v>
      </c>
      <c r="E1114" s="186"/>
      <c r="F1114" s="186">
        <v>155.1204238</v>
      </c>
      <c r="G1114" s="194">
        <v>167.78558314</v>
      </c>
      <c r="H1114" s="198"/>
      <c r="I1114" s="6"/>
      <c r="J1114" s="6"/>
      <c r="K1114" s="4"/>
    </row>
    <row r="1115" spans="2:11" ht="15.6" x14ac:dyDescent="0.3">
      <c r="B1115" s="187">
        <v>43451</v>
      </c>
      <c r="C1115" s="188">
        <v>155.03619749999999</v>
      </c>
      <c r="D1115" s="188">
        <v>154.38990744</v>
      </c>
      <c r="E1115" s="188"/>
      <c r="F1115" s="188">
        <v>155.15861479</v>
      </c>
      <c r="G1115" s="195">
        <v>167.40390755999999</v>
      </c>
      <c r="H1115" s="198"/>
      <c r="I1115" s="6"/>
      <c r="J1115" s="6"/>
      <c r="K1115" s="4"/>
    </row>
    <row r="1116" spans="2:11" ht="15.6" x14ac:dyDescent="0.3">
      <c r="B1116" s="185">
        <v>43452</v>
      </c>
      <c r="C1116" s="186">
        <v>155.07436791999999</v>
      </c>
      <c r="D1116" s="186">
        <v>154.76662734999999</v>
      </c>
      <c r="E1116" s="186"/>
      <c r="F1116" s="186">
        <v>155.19681542999999</v>
      </c>
      <c r="G1116" s="194">
        <v>167.43883212</v>
      </c>
      <c r="H1116" s="198"/>
      <c r="I1116" s="6"/>
      <c r="J1116" s="6"/>
      <c r="K1116" s="4"/>
    </row>
    <row r="1117" spans="2:11" ht="15.6" x14ac:dyDescent="0.3">
      <c r="B1117" s="187">
        <v>43453</v>
      </c>
      <c r="C1117" s="188">
        <v>155.11254747999999</v>
      </c>
      <c r="D1117" s="188">
        <v>153.09233051000001</v>
      </c>
      <c r="E1117" s="188"/>
      <c r="F1117" s="188">
        <v>155.23502514</v>
      </c>
      <c r="G1117" s="195">
        <v>167.43683643</v>
      </c>
      <c r="H1117" s="198"/>
      <c r="I1117" s="6"/>
      <c r="J1117" s="6"/>
      <c r="K1117" s="4"/>
    </row>
    <row r="1118" spans="2:11" ht="15.6" x14ac:dyDescent="0.3">
      <c r="B1118" s="185">
        <v>43454</v>
      </c>
      <c r="C1118" s="186">
        <v>155.15073647</v>
      </c>
      <c r="D1118" s="186">
        <v>152.37000107</v>
      </c>
      <c r="E1118" s="186"/>
      <c r="F1118" s="186">
        <v>155.27324451000001</v>
      </c>
      <c r="G1118" s="194">
        <v>167.48722759</v>
      </c>
      <c r="H1118" s="198"/>
      <c r="I1118" s="6"/>
      <c r="J1118" s="6"/>
      <c r="K1118" s="4"/>
    </row>
    <row r="1119" spans="2:11" ht="15.6" x14ac:dyDescent="0.3">
      <c r="B1119" s="187">
        <v>43455</v>
      </c>
      <c r="C1119" s="188">
        <v>155.18893489000001</v>
      </c>
      <c r="D1119" s="188">
        <v>153.13455558999999</v>
      </c>
      <c r="E1119" s="188"/>
      <c r="F1119" s="188">
        <v>155.31147295</v>
      </c>
      <c r="G1119" s="195">
        <v>167.51367046999999</v>
      </c>
      <c r="H1119" s="198"/>
      <c r="I1119" s="6"/>
      <c r="J1119" s="6"/>
      <c r="K1119" s="4"/>
    </row>
    <row r="1120" spans="2:11" ht="15.6" x14ac:dyDescent="0.3">
      <c r="B1120" s="185">
        <v>43458</v>
      </c>
      <c r="C1120" s="186">
        <v>155.22714271999999</v>
      </c>
      <c r="D1120" s="186"/>
      <c r="E1120" s="186"/>
      <c r="F1120" s="186">
        <v>155.34971105</v>
      </c>
      <c r="G1120" s="194">
        <v>167.53362737</v>
      </c>
      <c r="H1120" s="198"/>
      <c r="I1120" s="6"/>
      <c r="J1120" s="6"/>
      <c r="K1120" s="4"/>
    </row>
    <row r="1121" spans="2:11" ht="15.6" x14ac:dyDescent="0.3">
      <c r="B1121" s="187">
        <v>43459</v>
      </c>
      <c r="C1121" s="188"/>
      <c r="D1121" s="188"/>
      <c r="E1121" s="188"/>
      <c r="F1121" s="188"/>
      <c r="G1121" s="195"/>
      <c r="H1121" s="198"/>
      <c r="I1121" s="6"/>
      <c r="J1121" s="6"/>
      <c r="K1121" s="4"/>
    </row>
    <row r="1122" spans="2:11" ht="15.6" x14ac:dyDescent="0.3">
      <c r="B1122" s="185">
        <v>43460</v>
      </c>
      <c r="C1122" s="186">
        <v>155.26535998</v>
      </c>
      <c r="D1122" s="186">
        <v>152.13200029000001</v>
      </c>
      <c r="E1122" s="186"/>
      <c r="F1122" s="186">
        <v>155.38795879</v>
      </c>
      <c r="G1122" s="194">
        <v>167.44481919</v>
      </c>
      <c r="H1122" s="198"/>
      <c r="I1122" s="6"/>
      <c r="J1122" s="6"/>
      <c r="K1122" s="4"/>
    </row>
    <row r="1123" spans="2:11" ht="15.6" x14ac:dyDescent="0.3">
      <c r="B1123" s="187">
        <v>43461</v>
      </c>
      <c r="C1123" s="188">
        <v>155.30358666999999</v>
      </c>
      <c r="D1123" s="188">
        <v>152.71114327999999</v>
      </c>
      <c r="E1123" s="188"/>
      <c r="F1123" s="188">
        <v>155.42621561000001</v>
      </c>
      <c r="G1123" s="195">
        <v>167.6393989</v>
      </c>
      <c r="H1123" s="198"/>
      <c r="I1123" s="6"/>
      <c r="J1123" s="6"/>
      <c r="K1123" s="4"/>
    </row>
    <row r="1124" spans="2:11" ht="15.6" x14ac:dyDescent="0.3">
      <c r="B1124" s="185">
        <v>43462</v>
      </c>
      <c r="C1124" s="186">
        <v>155.34182278</v>
      </c>
      <c r="D1124" s="186">
        <v>157.04812193999999</v>
      </c>
      <c r="E1124" s="186">
        <v>127.79571888</v>
      </c>
      <c r="F1124" s="186">
        <v>155.46448179999999</v>
      </c>
      <c r="G1124" s="194">
        <v>168.4237048</v>
      </c>
      <c r="H1124" s="198"/>
      <c r="I1124" s="6"/>
      <c r="J1124" s="6"/>
      <c r="K1124" s="4"/>
    </row>
    <row r="1125" spans="2:11" ht="15.6" x14ac:dyDescent="0.3">
      <c r="B1125" s="187">
        <v>43465</v>
      </c>
      <c r="C1125" s="188">
        <v>155.38006831999999</v>
      </c>
      <c r="D1125" s="188"/>
      <c r="E1125" s="188"/>
      <c r="F1125" s="188">
        <v>155.50275764</v>
      </c>
      <c r="G1125" s="195">
        <v>168.49355392000001</v>
      </c>
      <c r="H1125" s="198"/>
      <c r="I1125" s="6"/>
      <c r="J1125" s="6"/>
      <c r="K1125" s="4"/>
    </row>
    <row r="1126" spans="2:11" ht="15.6" x14ac:dyDescent="0.3">
      <c r="B1126" s="185">
        <v>43466</v>
      </c>
      <c r="C1126" s="186"/>
      <c r="D1126" s="186"/>
      <c r="E1126" s="186"/>
      <c r="F1126" s="186"/>
      <c r="G1126" s="194"/>
      <c r="H1126" s="198"/>
      <c r="I1126" s="6"/>
      <c r="J1126" s="6"/>
      <c r="K1126" s="4"/>
    </row>
    <row r="1127" spans="2:11" ht="15.6" x14ac:dyDescent="0.3">
      <c r="B1127" s="187">
        <v>43467</v>
      </c>
      <c r="C1127" s="188">
        <v>155.41832328000001</v>
      </c>
      <c r="D1127" s="188">
        <v>162.63235767</v>
      </c>
      <c r="E1127" s="188"/>
      <c r="F1127" s="188">
        <v>155.54104283999999</v>
      </c>
      <c r="G1127" s="195">
        <v>169.67899337</v>
      </c>
      <c r="H1127" s="198"/>
      <c r="I1127" s="6"/>
      <c r="J1127" s="6"/>
      <c r="K1127" s="4"/>
    </row>
    <row r="1128" spans="2:11" ht="15.6" x14ac:dyDescent="0.3">
      <c r="B1128" s="185">
        <v>43468</v>
      </c>
      <c r="C1128" s="186">
        <v>155.45658766</v>
      </c>
      <c r="D1128" s="186">
        <v>163.61863407000001</v>
      </c>
      <c r="E1128" s="186"/>
      <c r="F1128" s="186">
        <v>155.57933740000001</v>
      </c>
      <c r="G1128" s="194">
        <v>170.17641893999999</v>
      </c>
      <c r="H1128" s="198"/>
      <c r="I1128" s="6"/>
      <c r="J1128" s="6"/>
      <c r="K1128" s="4"/>
    </row>
    <row r="1129" spans="2:11" ht="15.6" x14ac:dyDescent="0.3">
      <c r="B1129" s="187">
        <v>43469</v>
      </c>
      <c r="C1129" s="188">
        <v>155.49486146999999</v>
      </c>
      <c r="D1129" s="188">
        <v>164.11279081999999</v>
      </c>
      <c r="E1129" s="188"/>
      <c r="F1129" s="188">
        <v>155.61764133</v>
      </c>
      <c r="G1129" s="195">
        <v>170.36900295000001</v>
      </c>
      <c r="H1129" s="198"/>
      <c r="I1129" s="6"/>
      <c r="J1129" s="6"/>
      <c r="K1129" s="4"/>
    </row>
    <row r="1130" spans="2:11" ht="15.6" x14ac:dyDescent="0.3">
      <c r="B1130" s="185">
        <v>43472</v>
      </c>
      <c r="C1130" s="186">
        <v>155.53314470000001</v>
      </c>
      <c r="D1130" s="186">
        <v>163.85949393999999</v>
      </c>
      <c r="E1130" s="186"/>
      <c r="F1130" s="186">
        <v>155.65595490999999</v>
      </c>
      <c r="G1130" s="194">
        <v>170.15047497</v>
      </c>
      <c r="H1130" s="198"/>
      <c r="I1130" s="6"/>
      <c r="J1130" s="6"/>
      <c r="K1130" s="4"/>
    </row>
    <row r="1131" spans="2:11" ht="15.6" x14ac:dyDescent="0.3">
      <c r="B1131" s="187">
        <v>43473</v>
      </c>
      <c r="C1131" s="188">
        <v>155.57143736</v>
      </c>
      <c r="D1131" s="188">
        <v>164.45420107000001</v>
      </c>
      <c r="E1131" s="188"/>
      <c r="F1131" s="188">
        <v>155.69427784999999</v>
      </c>
      <c r="G1131" s="195">
        <v>170.30264628</v>
      </c>
      <c r="H1131" s="198"/>
      <c r="I1131" s="6"/>
      <c r="J1131" s="6"/>
      <c r="K1131" s="4"/>
    </row>
    <row r="1132" spans="2:11" ht="15.6" x14ac:dyDescent="0.3">
      <c r="B1132" s="185">
        <v>43474</v>
      </c>
      <c r="C1132" s="186">
        <v>155.60973944</v>
      </c>
      <c r="D1132" s="186">
        <v>167.27967192</v>
      </c>
      <c r="E1132" s="186"/>
      <c r="F1132" s="186">
        <v>155.73261016000001</v>
      </c>
      <c r="G1132" s="194">
        <v>170.90235092</v>
      </c>
      <c r="H1132" s="198"/>
      <c r="I1132" s="6"/>
      <c r="J1132" s="6"/>
      <c r="K1132" s="4"/>
    </row>
    <row r="1133" spans="2:11" ht="15.6" x14ac:dyDescent="0.3">
      <c r="B1133" s="187">
        <v>43475</v>
      </c>
      <c r="C1133" s="188">
        <v>155.64805095</v>
      </c>
      <c r="D1133" s="188">
        <v>167.62435224000001</v>
      </c>
      <c r="E1133" s="188"/>
      <c r="F1133" s="188">
        <v>155.77095183</v>
      </c>
      <c r="G1133" s="195">
        <v>170.82651473000001</v>
      </c>
      <c r="H1133" s="198"/>
      <c r="I1133" s="6"/>
      <c r="J1133" s="6"/>
      <c r="K1133" s="4"/>
    </row>
    <row r="1134" spans="2:11" ht="15.6" x14ac:dyDescent="0.3">
      <c r="B1134" s="185">
        <v>43476</v>
      </c>
      <c r="C1134" s="186">
        <v>155.68637188</v>
      </c>
      <c r="D1134" s="186">
        <v>167.36054823000001</v>
      </c>
      <c r="E1134" s="186"/>
      <c r="F1134" s="186">
        <v>155.80930287000001</v>
      </c>
      <c r="G1134" s="194">
        <v>170.73371517999999</v>
      </c>
      <c r="H1134" s="198"/>
      <c r="I1134" s="6"/>
      <c r="J1134" s="6"/>
      <c r="K1134" s="4"/>
    </row>
    <row r="1135" spans="2:11" ht="15.6" x14ac:dyDescent="0.3">
      <c r="B1135" s="187">
        <v>43479</v>
      </c>
      <c r="C1135" s="188">
        <v>155.72470222999999</v>
      </c>
      <c r="D1135" s="188">
        <v>168.81835889000001</v>
      </c>
      <c r="E1135" s="188"/>
      <c r="F1135" s="188">
        <v>155.84766354999999</v>
      </c>
      <c r="G1135" s="195">
        <v>171.10391554</v>
      </c>
      <c r="H1135" s="198"/>
      <c r="I1135" s="6"/>
      <c r="J1135" s="6"/>
      <c r="K1135" s="4"/>
    </row>
    <row r="1136" spans="2:11" ht="15.6" x14ac:dyDescent="0.3">
      <c r="B1136" s="185">
        <v>43480</v>
      </c>
      <c r="C1136" s="186">
        <v>155.76304200999999</v>
      </c>
      <c r="D1136" s="186">
        <v>168.07069082999999</v>
      </c>
      <c r="E1136" s="186"/>
      <c r="F1136" s="186">
        <v>155.88603359999999</v>
      </c>
      <c r="G1136" s="194">
        <v>170.94376148000001</v>
      </c>
      <c r="H1136" s="198"/>
      <c r="I1136" s="6"/>
      <c r="J1136" s="6"/>
      <c r="K1136" s="4"/>
    </row>
    <row r="1137" spans="2:11" ht="15.6" x14ac:dyDescent="0.3">
      <c r="B1137" s="187">
        <v>43481</v>
      </c>
      <c r="C1137" s="188">
        <v>155.80139122</v>
      </c>
      <c r="D1137" s="188">
        <v>168.67352847000001</v>
      </c>
      <c r="E1137" s="188"/>
      <c r="F1137" s="188">
        <v>155.9244133</v>
      </c>
      <c r="G1137" s="195">
        <v>171.09144248000001</v>
      </c>
      <c r="H1137" s="198"/>
      <c r="I1137" s="6"/>
      <c r="J1137" s="6"/>
      <c r="K1137" s="4"/>
    </row>
    <row r="1138" spans="2:11" ht="15.6" x14ac:dyDescent="0.3">
      <c r="B1138" s="185">
        <v>43482</v>
      </c>
      <c r="C1138" s="186">
        <v>155.83974984</v>
      </c>
      <c r="D1138" s="186">
        <v>170.38542225</v>
      </c>
      <c r="E1138" s="186"/>
      <c r="F1138" s="186">
        <v>155.96280236000001</v>
      </c>
      <c r="G1138" s="194">
        <v>171.45316116999999</v>
      </c>
      <c r="H1138" s="198"/>
      <c r="I1138" s="6"/>
      <c r="J1138" s="6"/>
      <c r="K1138" s="4"/>
    </row>
    <row r="1139" spans="2:11" ht="15.6" x14ac:dyDescent="0.3">
      <c r="B1139" s="187">
        <v>43483</v>
      </c>
      <c r="C1139" s="188">
        <v>155.87811790000001</v>
      </c>
      <c r="D1139" s="188">
        <v>171.71786212000001</v>
      </c>
      <c r="E1139" s="188"/>
      <c r="F1139" s="188">
        <v>156.00120079000001</v>
      </c>
      <c r="G1139" s="195">
        <v>171.54596072000001</v>
      </c>
      <c r="H1139" s="198"/>
      <c r="I1139" s="6"/>
      <c r="J1139" s="6"/>
      <c r="K1139" s="4"/>
    </row>
    <row r="1140" spans="2:11" ht="15.6" x14ac:dyDescent="0.3">
      <c r="B1140" s="185">
        <v>43486</v>
      </c>
      <c r="C1140" s="186">
        <v>155.91649537000001</v>
      </c>
      <c r="D1140" s="186">
        <v>171.56245308999999</v>
      </c>
      <c r="E1140" s="186"/>
      <c r="F1140" s="186">
        <v>156.03960857999999</v>
      </c>
      <c r="G1140" s="194">
        <v>171.62778399000001</v>
      </c>
      <c r="H1140" s="198"/>
      <c r="I1140" s="6"/>
      <c r="J1140" s="6"/>
      <c r="K1140" s="4"/>
    </row>
    <row r="1141" spans="2:11" ht="15.6" x14ac:dyDescent="0.3">
      <c r="B1141" s="187">
        <v>43487</v>
      </c>
      <c r="C1141" s="188">
        <v>155.95488227999999</v>
      </c>
      <c r="D1141" s="188">
        <v>169.94278259999999</v>
      </c>
      <c r="E1141" s="188"/>
      <c r="F1141" s="188">
        <v>156.07802602000001</v>
      </c>
      <c r="G1141" s="195">
        <v>171.36884330000001</v>
      </c>
      <c r="H1141" s="198"/>
      <c r="I1141" s="6"/>
      <c r="J1141" s="6"/>
      <c r="K1141" s="4"/>
    </row>
    <row r="1142" spans="2:11" ht="15.6" x14ac:dyDescent="0.3">
      <c r="B1142" s="185">
        <v>43488</v>
      </c>
      <c r="C1142" s="186">
        <v>155.99327887999999</v>
      </c>
      <c r="D1142" s="186">
        <v>172.54285050999999</v>
      </c>
      <c r="E1142" s="186"/>
      <c r="F1142" s="186">
        <v>156.11645282000001</v>
      </c>
      <c r="G1142" s="194">
        <v>171.89370958999999</v>
      </c>
      <c r="H1142" s="198"/>
      <c r="I1142" s="6"/>
      <c r="J1142" s="6"/>
      <c r="K1142" s="4"/>
    </row>
    <row r="1143" spans="2:11" ht="15.6" x14ac:dyDescent="0.3">
      <c r="B1143" s="187">
        <v>43489</v>
      </c>
      <c r="C1143" s="188">
        <v>156.03168491</v>
      </c>
      <c r="D1143" s="188">
        <v>174.54201065000001</v>
      </c>
      <c r="E1143" s="188"/>
      <c r="F1143" s="188">
        <v>156.15488898999999</v>
      </c>
      <c r="G1143" s="195">
        <v>172.13818153</v>
      </c>
      <c r="H1143" s="198"/>
      <c r="I1143" s="6"/>
      <c r="J1143" s="6"/>
      <c r="K1143" s="4"/>
    </row>
    <row r="1144" spans="2:11" ht="15.6" x14ac:dyDescent="0.3">
      <c r="B1144" s="185">
        <v>43490</v>
      </c>
      <c r="C1144" s="186">
        <v>156.07010036</v>
      </c>
      <c r="D1144" s="186"/>
      <c r="E1144" s="186"/>
      <c r="F1144" s="186">
        <v>156.19333452000001</v>
      </c>
      <c r="G1144" s="194">
        <v>172.07930869</v>
      </c>
      <c r="H1144" s="198"/>
      <c r="I1144" s="6"/>
      <c r="J1144" s="6"/>
      <c r="K1144" s="4"/>
    </row>
    <row r="1145" spans="2:11" ht="15.6" x14ac:dyDescent="0.3">
      <c r="B1145" s="187">
        <v>43493</v>
      </c>
      <c r="C1145" s="188">
        <v>156.10852524000001</v>
      </c>
      <c r="D1145" s="188">
        <v>170.55123119000001</v>
      </c>
      <c r="E1145" s="188"/>
      <c r="F1145" s="188">
        <v>156.23178999000001</v>
      </c>
      <c r="G1145" s="195">
        <v>171.54745749</v>
      </c>
      <c r="H1145" s="198"/>
      <c r="I1145" s="6"/>
      <c r="J1145" s="6"/>
      <c r="K1145" s="4"/>
    </row>
    <row r="1146" spans="2:11" ht="15.6" x14ac:dyDescent="0.3">
      <c r="B1146" s="185">
        <v>43494</v>
      </c>
      <c r="C1146" s="186">
        <v>156.14695954000001</v>
      </c>
      <c r="D1146" s="186">
        <v>170.90048604</v>
      </c>
      <c r="E1146" s="186"/>
      <c r="F1146" s="186">
        <v>156.27025454</v>
      </c>
      <c r="G1146" s="194">
        <v>171.89770096999999</v>
      </c>
      <c r="H1146" s="198"/>
      <c r="I1146" s="6"/>
      <c r="J1146" s="6"/>
      <c r="K1146" s="4"/>
    </row>
    <row r="1147" spans="2:11" ht="15.6" x14ac:dyDescent="0.3">
      <c r="B1147" s="187">
        <v>43495</v>
      </c>
      <c r="C1147" s="188">
        <v>156.18540325999999</v>
      </c>
      <c r="D1147" s="188">
        <v>173.32513134000001</v>
      </c>
      <c r="E1147" s="188"/>
      <c r="F1147" s="188">
        <v>156.30872873000001</v>
      </c>
      <c r="G1147" s="195">
        <v>172.23646923000001</v>
      </c>
      <c r="H1147" s="198"/>
      <c r="I1147" s="6"/>
      <c r="J1147" s="6"/>
      <c r="K1147" s="4"/>
    </row>
    <row r="1148" spans="2:11" ht="15.6" x14ac:dyDescent="0.3">
      <c r="B1148" s="185">
        <v>43496</v>
      </c>
      <c r="C1148" s="186">
        <v>156.22385641</v>
      </c>
      <c r="D1148" s="186">
        <v>174.03550623999999</v>
      </c>
      <c r="E1148" s="186">
        <v>128.20466521</v>
      </c>
      <c r="F1148" s="186">
        <v>156.34721228999999</v>
      </c>
      <c r="G1148" s="194">
        <v>172.89354993000001</v>
      </c>
      <c r="H1148" s="198"/>
      <c r="I1148" s="6"/>
      <c r="J1148" s="6"/>
      <c r="K1148" s="4"/>
    </row>
    <row r="1149" spans="2:11" ht="15.6" x14ac:dyDescent="0.3">
      <c r="B1149" s="187">
        <v>43497</v>
      </c>
      <c r="C1149" s="188">
        <v>156.26231899000001</v>
      </c>
      <c r="D1149" s="188">
        <v>174.87094814</v>
      </c>
      <c r="E1149" s="188"/>
      <c r="F1149" s="188">
        <v>156.38570521</v>
      </c>
      <c r="G1149" s="195">
        <v>172.94194540000001</v>
      </c>
      <c r="H1149" s="198"/>
      <c r="I1149" s="6"/>
      <c r="J1149" s="6"/>
      <c r="K1149" s="4"/>
    </row>
    <row r="1150" spans="2:11" ht="15.6" x14ac:dyDescent="0.3">
      <c r="B1150" s="185">
        <v>43500</v>
      </c>
      <c r="C1150" s="186">
        <v>156.30079126000001</v>
      </c>
      <c r="D1150" s="186">
        <v>176.17068724999999</v>
      </c>
      <c r="E1150" s="186"/>
      <c r="F1150" s="186">
        <v>156.42420779</v>
      </c>
      <c r="G1150" s="194">
        <v>173.08114473000001</v>
      </c>
      <c r="H1150" s="198"/>
      <c r="I1150" s="6"/>
      <c r="J1150" s="6"/>
      <c r="K1150" s="4"/>
    </row>
    <row r="1151" spans="2:11" ht="15.6" x14ac:dyDescent="0.3">
      <c r="B1151" s="187">
        <v>43501</v>
      </c>
      <c r="C1151" s="188">
        <v>156.33927297</v>
      </c>
      <c r="D1151" s="188">
        <v>175.67494013999999</v>
      </c>
      <c r="E1151" s="188"/>
      <c r="F1151" s="188">
        <v>156.46272001</v>
      </c>
      <c r="G1151" s="195">
        <v>173.05719646</v>
      </c>
      <c r="H1151" s="198"/>
      <c r="I1151" s="6"/>
      <c r="J1151" s="6"/>
      <c r="K1151" s="4"/>
    </row>
    <row r="1152" spans="2:11" ht="15.6" x14ac:dyDescent="0.3">
      <c r="B1152" s="185">
        <v>43502</v>
      </c>
      <c r="C1152" s="186">
        <v>156.37776409</v>
      </c>
      <c r="D1152" s="186">
        <v>169.10684036000001</v>
      </c>
      <c r="E1152" s="186"/>
      <c r="F1152" s="186">
        <v>156.50124131000001</v>
      </c>
      <c r="G1152" s="194">
        <v>172.06933025000001</v>
      </c>
      <c r="H1152" s="198"/>
      <c r="I1152" s="6"/>
      <c r="J1152" s="6"/>
      <c r="K1152" s="4"/>
    </row>
    <row r="1153" spans="2:11" ht="15.6" x14ac:dyDescent="0.3">
      <c r="B1153" s="187">
        <v>43503</v>
      </c>
      <c r="C1153" s="188">
        <v>156.41626464000001</v>
      </c>
      <c r="D1153" s="188">
        <v>168.69590079</v>
      </c>
      <c r="E1153" s="188"/>
      <c r="F1153" s="188">
        <v>156.53977226000001</v>
      </c>
      <c r="G1153" s="195">
        <v>171.73405443999999</v>
      </c>
      <c r="H1153" s="198"/>
      <c r="I1153" s="6"/>
      <c r="J1153" s="6"/>
      <c r="K1153" s="4"/>
    </row>
    <row r="1154" spans="2:11" ht="15.6" x14ac:dyDescent="0.3">
      <c r="B1154" s="185">
        <v>43504</v>
      </c>
      <c r="C1154" s="186">
        <v>156.45477460999999</v>
      </c>
      <c r="D1154" s="186">
        <v>170.37116257</v>
      </c>
      <c r="E1154" s="186"/>
      <c r="F1154" s="186">
        <v>156.57831286000001</v>
      </c>
      <c r="G1154" s="194">
        <v>171.77496607</v>
      </c>
      <c r="H1154" s="198"/>
      <c r="I1154" s="6"/>
      <c r="J1154" s="6"/>
      <c r="K1154" s="4"/>
    </row>
    <row r="1155" spans="2:11" ht="15.6" x14ac:dyDescent="0.3">
      <c r="B1155" s="187">
        <v>43507</v>
      </c>
      <c r="C1155" s="188">
        <v>156.49329428999999</v>
      </c>
      <c r="D1155" s="188">
        <v>168.70898109000001</v>
      </c>
      <c r="E1155" s="188"/>
      <c r="F1155" s="188">
        <v>156.61686281999999</v>
      </c>
      <c r="G1155" s="195">
        <v>171.3733336</v>
      </c>
      <c r="H1155" s="198"/>
      <c r="I1155" s="6"/>
      <c r="J1155" s="6"/>
      <c r="K1155" s="4"/>
    </row>
    <row r="1156" spans="2:11" ht="15.6" x14ac:dyDescent="0.3">
      <c r="B1156" s="185">
        <v>43508</v>
      </c>
      <c r="C1156" s="186">
        <v>156.53182339</v>
      </c>
      <c r="D1156" s="186">
        <v>171.84589543000001</v>
      </c>
      <c r="E1156" s="186"/>
      <c r="F1156" s="186">
        <v>156.65542242999999</v>
      </c>
      <c r="G1156" s="194">
        <v>172.09876666</v>
      </c>
      <c r="H1156" s="198"/>
      <c r="I1156" s="6"/>
      <c r="J1156" s="6"/>
      <c r="K1156" s="4"/>
    </row>
    <row r="1157" spans="2:11" ht="15.6" x14ac:dyDescent="0.3">
      <c r="B1157" s="187">
        <v>43509</v>
      </c>
      <c r="C1157" s="188">
        <v>156.57036192000001</v>
      </c>
      <c r="D1157" s="188">
        <v>171.26337515</v>
      </c>
      <c r="E1157" s="188"/>
      <c r="F1157" s="188">
        <v>156.69399111999999</v>
      </c>
      <c r="G1157" s="195">
        <v>172.09228067000001</v>
      </c>
      <c r="H1157" s="198"/>
      <c r="I1157" s="6"/>
      <c r="J1157" s="6"/>
      <c r="K1157" s="4"/>
    </row>
    <row r="1158" spans="2:11" ht="15.6" x14ac:dyDescent="0.3">
      <c r="B1158" s="185">
        <v>43510</v>
      </c>
      <c r="C1158" s="186">
        <v>156.60890986000001</v>
      </c>
      <c r="D1158" s="186">
        <v>175.14581322999999</v>
      </c>
      <c r="E1158" s="186"/>
      <c r="F1158" s="186">
        <v>156.73256974</v>
      </c>
      <c r="G1158" s="194">
        <v>172.79276762000001</v>
      </c>
      <c r="H1158" s="198"/>
      <c r="I1158" s="6"/>
      <c r="J1158" s="6"/>
      <c r="K1158" s="4"/>
    </row>
    <row r="1159" spans="2:11" ht="15.6" x14ac:dyDescent="0.3">
      <c r="B1159" s="187">
        <v>43511</v>
      </c>
      <c r="C1159" s="188">
        <v>156.64746724</v>
      </c>
      <c r="D1159" s="188">
        <v>174.27166649</v>
      </c>
      <c r="E1159" s="188"/>
      <c r="F1159" s="188">
        <v>156.77115773</v>
      </c>
      <c r="G1159" s="195">
        <v>172.94094755</v>
      </c>
      <c r="H1159" s="198"/>
      <c r="I1159" s="6"/>
      <c r="J1159" s="6"/>
      <c r="K1159" s="4"/>
    </row>
    <row r="1160" spans="2:11" ht="15.6" x14ac:dyDescent="0.3">
      <c r="B1160" s="185">
        <v>43514</v>
      </c>
      <c r="C1160" s="186">
        <v>156.68603431</v>
      </c>
      <c r="D1160" s="186">
        <v>172.45611307999999</v>
      </c>
      <c r="E1160" s="186"/>
      <c r="F1160" s="186">
        <v>156.80975509000001</v>
      </c>
      <c r="G1160" s="194">
        <v>172.69398100000001</v>
      </c>
      <c r="H1160" s="198"/>
      <c r="I1160" s="6"/>
      <c r="J1160" s="6"/>
      <c r="K1160" s="4"/>
    </row>
    <row r="1161" spans="2:11" ht="15.6" x14ac:dyDescent="0.3">
      <c r="B1161" s="187">
        <v>43515</v>
      </c>
      <c r="C1161" s="188">
        <v>156.72461081</v>
      </c>
      <c r="D1161" s="188">
        <v>174.50977449000001</v>
      </c>
      <c r="E1161" s="188"/>
      <c r="F1161" s="188">
        <v>156.84836208999999</v>
      </c>
      <c r="G1161" s="195">
        <v>172.9219885</v>
      </c>
      <c r="H1161" s="198"/>
      <c r="I1161" s="6"/>
      <c r="J1161" s="6"/>
      <c r="K1161" s="4"/>
    </row>
    <row r="1162" spans="2:11" ht="15.6" x14ac:dyDescent="0.3">
      <c r="B1162" s="185">
        <v>43516</v>
      </c>
      <c r="C1162" s="186">
        <v>156.76319674000001</v>
      </c>
      <c r="D1162" s="186">
        <v>172.51853043</v>
      </c>
      <c r="E1162" s="186"/>
      <c r="F1162" s="186">
        <v>156.88697844999999</v>
      </c>
      <c r="G1162" s="194">
        <v>172.50339267000001</v>
      </c>
      <c r="H1162" s="198"/>
      <c r="I1162" s="6"/>
      <c r="J1162" s="6"/>
      <c r="K1162" s="4"/>
    </row>
    <row r="1163" spans="2:11" ht="15.6" x14ac:dyDescent="0.3">
      <c r="B1163" s="187">
        <v>43517</v>
      </c>
      <c r="C1163" s="188">
        <v>156.80179236000001</v>
      </c>
      <c r="D1163" s="188">
        <v>173.21089311</v>
      </c>
      <c r="E1163" s="188"/>
      <c r="F1163" s="188">
        <v>156.92560447</v>
      </c>
      <c r="G1163" s="195">
        <v>172.51137542999999</v>
      </c>
      <c r="H1163" s="198"/>
      <c r="I1163" s="6"/>
      <c r="J1163" s="6"/>
      <c r="K1163" s="4"/>
    </row>
    <row r="1164" spans="2:11" ht="15.6" x14ac:dyDescent="0.3">
      <c r="B1164" s="185">
        <v>43518</v>
      </c>
      <c r="C1164" s="186">
        <v>156.84039741000001</v>
      </c>
      <c r="D1164" s="186">
        <v>174.9144062</v>
      </c>
      <c r="E1164" s="186"/>
      <c r="F1164" s="186">
        <v>156.96423985000001</v>
      </c>
      <c r="G1164" s="194">
        <v>172.78328809999999</v>
      </c>
      <c r="H1164" s="198"/>
      <c r="I1164" s="6"/>
      <c r="J1164" s="6"/>
      <c r="K1164" s="4"/>
    </row>
    <row r="1165" spans="2:11" ht="15.6" x14ac:dyDescent="0.3">
      <c r="B1165" s="187">
        <v>43521</v>
      </c>
      <c r="C1165" s="188">
        <v>156.87901188999999</v>
      </c>
      <c r="D1165" s="188">
        <v>173.76058753999999</v>
      </c>
      <c r="E1165" s="188"/>
      <c r="F1165" s="188">
        <v>157.00288487</v>
      </c>
      <c r="G1165" s="195">
        <v>172.60018360000001</v>
      </c>
      <c r="H1165" s="198"/>
      <c r="I1165" s="6"/>
      <c r="J1165" s="6"/>
      <c r="K1165" s="4"/>
    </row>
    <row r="1166" spans="2:11" ht="15.6" x14ac:dyDescent="0.3">
      <c r="B1166" s="185">
        <v>43522</v>
      </c>
      <c r="C1166" s="186">
        <v>156.91763578999999</v>
      </c>
      <c r="D1166" s="186">
        <v>174.40852720999999</v>
      </c>
      <c r="E1166" s="186"/>
      <c r="F1166" s="186">
        <v>157.04153955000001</v>
      </c>
      <c r="G1166" s="194">
        <v>172.68100902</v>
      </c>
      <c r="H1166" s="198"/>
      <c r="I1166" s="6"/>
      <c r="J1166" s="6"/>
      <c r="K1166" s="4"/>
    </row>
    <row r="1167" spans="2:11" ht="15.6" x14ac:dyDescent="0.3">
      <c r="B1167" s="187">
        <v>43523</v>
      </c>
      <c r="C1167" s="188">
        <v>156.95626938999999</v>
      </c>
      <c r="D1167" s="188">
        <v>173.88106214999999</v>
      </c>
      <c r="E1167" s="188"/>
      <c r="F1167" s="188">
        <v>157.08020359</v>
      </c>
      <c r="G1167" s="195">
        <v>172.74836353000001</v>
      </c>
      <c r="H1167" s="198"/>
      <c r="I1167" s="6"/>
      <c r="J1167" s="6"/>
      <c r="K1167" s="4"/>
    </row>
    <row r="1168" spans="2:11" ht="15.6" x14ac:dyDescent="0.3">
      <c r="B1168" s="185">
        <v>43524</v>
      </c>
      <c r="C1168" s="186">
        <v>156.99491241000001</v>
      </c>
      <c r="D1168" s="186">
        <v>170.80224081</v>
      </c>
      <c r="E1168" s="186">
        <v>128.75594527000001</v>
      </c>
      <c r="F1168" s="186">
        <v>157.11887698999999</v>
      </c>
      <c r="G1168" s="194">
        <v>172.49690668</v>
      </c>
      <c r="H1168" s="198"/>
      <c r="I1168" s="6"/>
      <c r="J1168" s="6"/>
      <c r="K1168" s="4"/>
    </row>
    <row r="1169" spans="2:11" ht="15.6" x14ac:dyDescent="0.3">
      <c r="B1169" s="187">
        <v>43525</v>
      </c>
      <c r="C1169" s="188">
        <v>157.03356486000001</v>
      </c>
      <c r="D1169" s="188">
        <v>169.04999821000001</v>
      </c>
      <c r="E1169" s="188"/>
      <c r="F1169" s="188">
        <v>157.15756005</v>
      </c>
      <c r="G1169" s="195">
        <v>172.32278278999999</v>
      </c>
      <c r="H1169" s="198"/>
      <c r="I1169" s="6"/>
      <c r="J1169" s="6"/>
      <c r="K1169" s="4"/>
    </row>
    <row r="1170" spans="2:11" ht="15.6" x14ac:dyDescent="0.3">
      <c r="B1170" s="185">
        <v>43528</v>
      </c>
      <c r="C1170" s="186"/>
      <c r="D1170" s="186"/>
      <c r="E1170" s="186"/>
      <c r="F1170" s="186"/>
      <c r="G1170" s="194"/>
      <c r="H1170" s="198"/>
      <c r="I1170" s="6"/>
      <c r="J1170" s="6"/>
      <c r="K1170" s="4"/>
    </row>
    <row r="1171" spans="2:11" ht="15.6" x14ac:dyDescent="0.3">
      <c r="B1171" s="187">
        <v>43529</v>
      </c>
      <c r="C1171" s="188"/>
      <c r="D1171" s="188"/>
      <c r="E1171" s="188"/>
      <c r="F1171" s="188"/>
      <c r="G1171" s="195"/>
      <c r="H1171" s="198"/>
      <c r="I1171" s="6"/>
      <c r="J1171" s="6"/>
      <c r="K1171" s="4"/>
    </row>
    <row r="1172" spans="2:11" ht="15.6" x14ac:dyDescent="0.3">
      <c r="B1172" s="185">
        <v>43530</v>
      </c>
      <c r="C1172" s="186">
        <v>157.07222701000001</v>
      </c>
      <c r="D1172" s="186">
        <v>168.35867196000001</v>
      </c>
      <c r="E1172" s="186"/>
      <c r="F1172" s="186">
        <v>157.19625275000001</v>
      </c>
      <c r="G1172" s="194">
        <v>172.17709747000001</v>
      </c>
      <c r="H1172" s="198"/>
      <c r="I1172" s="6"/>
      <c r="J1172" s="6"/>
      <c r="K1172" s="4"/>
    </row>
    <row r="1173" spans="2:11" ht="15.6" x14ac:dyDescent="0.3">
      <c r="B1173" s="187">
        <v>43531</v>
      </c>
      <c r="C1173" s="188">
        <v>157.11089859000001</v>
      </c>
      <c r="D1173" s="188">
        <v>168.57900004000001</v>
      </c>
      <c r="E1173" s="188"/>
      <c r="F1173" s="188">
        <v>157.23495481</v>
      </c>
      <c r="G1173" s="195">
        <v>172.04737766</v>
      </c>
      <c r="H1173" s="198"/>
      <c r="I1173" s="6"/>
      <c r="J1173" s="6"/>
      <c r="K1173" s="4"/>
    </row>
    <row r="1174" spans="2:11" ht="15.6" x14ac:dyDescent="0.3">
      <c r="B1174" s="185">
        <v>43532</v>
      </c>
      <c r="C1174" s="186">
        <v>157.14957959</v>
      </c>
      <c r="D1174" s="186">
        <v>170.41002822999999</v>
      </c>
      <c r="E1174" s="186"/>
      <c r="F1174" s="186">
        <v>157.27366624000001</v>
      </c>
      <c r="G1174" s="194">
        <v>172.36319549999999</v>
      </c>
      <c r="H1174" s="198"/>
      <c r="I1174" s="6"/>
      <c r="J1174" s="6"/>
      <c r="K1174" s="4"/>
    </row>
    <row r="1175" spans="2:11" ht="15.6" x14ac:dyDescent="0.3">
      <c r="B1175" s="187">
        <v>43535</v>
      </c>
      <c r="C1175" s="188">
        <v>157.18827028999999</v>
      </c>
      <c r="D1175" s="188">
        <v>175.16639863</v>
      </c>
      <c r="E1175" s="188"/>
      <c r="F1175" s="188">
        <v>157.31238759999999</v>
      </c>
      <c r="G1175" s="195">
        <v>173.15348846000001</v>
      </c>
      <c r="H1175" s="198"/>
      <c r="I1175" s="6"/>
      <c r="J1175" s="6"/>
      <c r="K1175" s="4"/>
    </row>
    <row r="1176" spans="2:11" ht="15.6" x14ac:dyDescent="0.3">
      <c r="B1176" s="185">
        <v>43536</v>
      </c>
      <c r="C1176" s="186">
        <v>157.22697041999999</v>
      </c>
      <c r="D1176" s="186">
        <v>174.81155068999999</v>
      </c>
      <c r="E1176" s="186"/>
      <c r="F1176" s="186">
        <v>157.35111832999999</v>
      </c>
      <c r="G1176" s="194">
        <v>173.22583220000001</v>
      </c>
      <c r="H1176" s="198"/>
      <c r="I1176" s="6"/>
      <c r="J1176" s="6"/>
      <c r="K1176" s="4"/>
    </row>
    <row r="1177" spans="2:11" ht="15.6" x14ac:dyDescent="0.3">
      <c r="B1177" s="187">
        <v>43537</v>
      </c>
      <c r="C1177" s="188">
        <v>157.26567997000001</v>
      </c>
      <c r="D1177" s="188">
        <v>176.73401594000001</v>
      </c>
      <c r="E1177" s="188"/>
      <c r="F1177" s="188">
        <v>157.38985842</v>
      </c>
      <c r="G1177" s="195">
        <v>173.61499162000001</v>
      </c>
      <c r="H1177" s="198"/>
      <c r="I1177" s="6"/>
      <c r="J1177" s="6"/>
      <c r="K1177" s="4"/>
    </row>
    <row r="1178" spans="2:11" ht="15.6" x14ac:dyDescent="0.3">
      <c r="B1178" s="185">
        <v>43538</v>
      </c>
      <c r="C1178" s="186">
        <v>157.30439921999999</v>
      </c>
      <c r="D1178" s="186">
        <v>176.19933169000001</v>
      </c>
      <c r="E1178" s="186"/>
      <c r="F1178" s="186">
        <v>157.42860816000001</v>
      </c>
      <c r="G1178" s="194">
        <v>173.49824379</v>
      </c>
      <c r="H1178" s="198"/>
      <c r="I1178" s="6"/>
      <c r="J1178" s="6"/>
      <c r="K1178" s="4"/>
    </row>
    <row r="1179" spans="2:11" ht="15.6" x14ac:dyDescent="0.3">
      <c r="B1179" s="187">
        <v>43539</v>
      </c>
      <c r="C1179" s="188">
        <v>157.34312790000001</v>
      </c>
      <c r="D1179" s="188">
        <v>177.15010185</v>
      </c>
      <c r="E1179" s="188"/>
      <c r="F1179" s="188">
        <v>157.46736755000001</v>
      </c>
      <c r="G1179" s="195">
        <v>173.64692264999999</v>
      </c>
      <c r="H1179" s="198"/>
      <c r="I1179" s="6"/>
      <c r="J1179" s="6"/>
      <c r="K1179" s="4"/>
    </row>
    <row r="1180" spans="2:11" ht="15.6" x14ac:dyDescent="0.3">
      <c r="B1180" s="185">
        <v>43542</v>
      </c>
      <c r="C1180" s="186">
        <v>157.38186626999999</v>
      </c>
      <c r="D1180" s="186">
        <v>178.68183768</v>
      </c>
      <c r="E1180" s="186"/>
      <c r="F1180" s="186">
        <v>157.50613630000001</v>
      </c>
      <c r="G1180" s="194">
        <v>173.96473617000001</v>
      </c>
      <c r="H1180" s="198"/>
      <c r="I1180" s="6"/>
      <c r="J1180" s="6"/>
      <c r="K1180" s="4"/>
    </row>
    <row r="1181" spans="2:11" ht="15.6" x14ac:dyDescent="0.3">
      <c r="B1181" s="187">
        <v>43543</v>
      </c>
      <c r="C1181" s="188">
        <v>157.42061408000001</v>
      </c>
      <c r="D1181" s="188">
        <v>177.95714949000001</v>
      </c>
      <c r="E1181" s="188"/>
      <c r="F1181" s="188">
        <v>157.54491471</v>
      </c>
      <c r="G1181" s="195">
        <v>173.94777281</v>
      </c>
      <c r="H1181" s="198"/>
      <c r="I1181" s="6"/>
      <c r="J1181" s="6"/>
      <c r="K1181" s="4"/>
    </row>
    <row r="1182" spans="2:11" ht="15.6" x14ac:dyDescent="0.3">
      <c r="B1182" s="185">
        <v>43544</v>
      </c>
      <c r="C1182" s="186">
        <v>157.45937130999999</v>
      </c>
      <c r="D1182" s="186">
        <v>175.19277367000001</v>
      </c>
      <c r="E1182" s="186"/>
      <c r="F1182" s="186">
        <v>157.58370275999999</v>
      </c>
      <c r="G1182" s="194">
        <v>173.75219526000001</v>
      </c>
      <c r="H1182" s="198"/>
      <c r="I1182" s="6"/>
      <c r="J1182" s="6"/>
      <c r="K1182" s="4"/>
    </row>
    <row r="1183" spans="2:11" ht="15.6" x14ac:dyDescent="0.3">
      <c r="B1183" s="187">
        <v>43545</v>
      </c>
      <c r="C1183" s="188">
        <v>157.49813823</v>
      </c>
      <c r="D1183" s="188">
        <v>172.84778957</v>
      </c>
      <c r="E1183" s="188"/>
      <c r="F1183" s="188">
        <v>157.62250017</v>
      </c>
      <c r="G1183" s="195">
        <v>173.25876108</v>
      </c>
      <c r="H1183" s="198"/>
      <c r="I1183" s="6"/>
      <c r="J1183" s="6"/>
      <c r="K1183" s="4"/>
    </row>
    <row r="1184" spans="2:11" ht="15.6" x14ac:dyDescent="0.3">
      <c r="B1184" s="185">
        <v>43546</v>
      </c>
      <c r="C1184" s="186">
        <v>157.53691459000001</v>
      </c>
      <c r="D1184" s="186">
        <v>167.49787355999999</v>
      </c>
      <c r="E1184" s="186"/>
      <c r="F1184" s="186">
        <v>157.66130723000001</v>
      </c>
      <c r="G1184" s="194">
        <v>172.07382054999999</v>
      </c>
      <c r="H1184" s="198"/>
      <c r="I1184" s="6"/>
      <c r="J1184" s="6"/>
      <c r="K1184" s="4"/>
    </row>
    <row r="1185" spans="2:11" ht="15.6" x14ac:dyDescent="0.3">
      <c r="B1185" s="187">
        <v>43549</v>
      </c>
      <c r="C1185" s="188">
        <v>157.57570064000001</v>
      </c>
      <c r="D1185" s="188">
        <v>167.36715985999999</v>
      </c>
      <c r="E1185" s="188"/>
      <c r="F1185" s="188">
        <v>157.70012394</v>
      </c>
      <c r="G1185" s="195">
        <v>172.15265027999999</v>
      </c>
      <c r="H1185" s="198"/>
      <c r="I1185" s="6"/>
      <c r="J1185" s="6"/>
      <c r="K1185" s="4"/>
    </row>
    <row r="1186" spans="2:11" ht="15.6" x14ac:dyDescent="0.3">
      <c r="B1186" s="185">
        <v>43550</v>
      </c>
      <c r="C1186" s="186">
        <v>157.61449612000001</v>
      </c>
      <c r="D1186" s="186">
        <v>170.30631500000001</v>
      </c>
      <c r="E1186" s="186"/>
      <c r="F1186" s="186">
        <v>157.73895002</v>
      </c>
      <c r="G1186" s="194">
        <v>172.37965993</v>
      </c>
      <c r="H1186" s="198"/>
      <c r="I1186" s="6"/>
      <c r="J1186" s="6"/>
      <c r="K1186" s="4"/>
    </row>
    <row r="1187" spans="2:11" ht="15.6" x14ac:dyDescent="0.3">
      <c r="B1187" s="187">
        <v>43551</v>
      </c>
      <c r="C1187" s="188">
        <v>157.65330130000001</v>
      </c>
      <c r="D1187" s="188">
        <v>164.22467030999999</v>
      </c>
      <c r="E1187" s="188"/>
      <c r="F1187" s="188">
        <v>157.77778574000001</v>
      </c>
      <c r="G1187" s="195">
        <v>171.39279157000001</v>
      </c>
      <c r="H1187" s="198"/>
      <c r="I1187" s="6"/>
      <c r="J1187" s="6"/>
      <c r="K1187" s="4"/>
    </row>
    <row r="1188" spans="2:11" ht="15.6" x14ac:dyDescent="0.3">
      <c r="B1188" s="185">
        <v>43552</v>
      </c>
      <c r="C1188" s="186">
        <v>157.69211591000001</v>
      </c>
      <c r="D1188" s="186">
        <v>168.66613058999999</v>
      </c>
      <c r="E1188" s="186"/>
      <c r="F1188" s="186">
        <v>157.81663111</v>
      </c>
      <c r="G1188" s="194">
        <v>171.89021713</v>
      </c>
      <c r="H1188" s="198"/>
      <c r="I1188" s="6"/>
      <c r="J1188" s="6"/>
      <c r="K1188" s="4"/>
    </row>
    <row r="1189" spans="2:11" ht="15.6" x14ac:dyDescent="0.3">
      <c r="B1189" s="187">
        <v>43553</v>
      </c>
      <c r="C1189" s="188">
        <v>157.73094022000001</v>
      </c>
      <c r="D1189" s="188">
        <v>170.49883850000001</v>
      </c>
      <c r="E1189" s="188">
        <v>129.72161484</v>
      </c>
      <c r="F1189" s="188">
        <v>157.85548585000001</v>
      </c>
      <c r="G1189" s="195">
        <v>172.15564380999999</v>
      </c>
      <c r="H1189" s="198"/>
      <c r="I1189" s="6"/>
      <c r="J1189" s="6"/>
      <c r="K1189" s="4"/>
    </row>
    <row r="1190" spans="2:11" ht="15.6" x14ac:dyDescent="0.3">
      <c r="B1190" s="185">
        <v>43556</v>
      </c>
      <c r="C1190" s="186">
        <v>157.76977395</v>
      </c>
      <c r="D1190" s="186">
        <v>171.64229298000001</v>
      </c>
      <c r="E1190" s="186"/>
      <c r="F1190" s="186">
        <v>157.89435023999999</v>
      </c>
      <c r="G1190" s="194">
        <v>172.40410713</v>
      </c>
      <c r="H1190" s="198"/>
      <c r="I1190" s="6"/>
      <c r="J1190" s="6"/>
      <c r="K1190" s="4"/>
    </row>
    <row r="1191" spans="2:11" ht="15.6" x14ac:dyDescent="0.3">
      <c r="B1191" s="187">
        <v>43557</v>
      </c>
      <c r="C1191" s="188">
        <v>157.80861737999999</v>
      </c>
      <c r="D1191" s="188">
        <v>170.44916193</v>
      </c>
      <c r="E1191" s="188"/>
      <c r="F1191" s="188">
        <v>157.93322427000001</v>
      </c>
      <c r="G1191" s="195">
        <v>172.42556078999999</v>
      </c>
      <c r="H1191" s="198"/>
      <c r="I1191" s="6"/>
      <c r="J1191" s="6"/>
      <c r="K1191" s="4"/>
    </row>
    <row r="1192" spans="2:11" ht="15.6" x14ac:dyDescent="0.3">
      <c r="B1192" s="185">
        <v>43558</v>
      </c>
      <c r="C1192" s="186">
        <v>157.84747024000001</v>
      </c>
      <c r="D1192" s="186">
        <v>168.84936207000001</v>
      </c>
      <c r="E1192" s="186"/>
      <c r="F1192" s="186">
        <v>157.97210795000001</v>
      </c>
      <c r="G1192" s="194">
        <v>172.21102418999999</v>
      </c>
      <c r="H1192" s="198"/>
      <c r="I1192" s="6"/>
      <c r="J1192" s="6"/>
      <c r="K1192" s="4"/>
    </row>
    <row r="1193" spans="2:11" ht="15.6" x14ac:dyDescent="0.3">
      <c r="B1193" s="187">
        <v>43559</v>
      </c>
      <c r="C1193" s="188">
        <v>157.88633279999999</v>
      </c>
      <c r="D1193" s="188">
        <v>172.10441014</v>
      </c>
      <c r="E1193" s="188"/>
      <c r="F1193" s="188">
        <v>158.01100099999999</v>
      </c>
      <c r="G1193" s="195">
        <v>172.45749182</v>
      </c>
      <c r="H1193" s="198"/>
      <c r="I1193" s="6"/>
      <c r="J1193" s="6"/>
      <c r="K1193" s="4"/>
    </row>
    <row r="1194" spans="2:11" ht="15.6" x14ac:dyDescent="0.3">
      <c r="B1194" s="185">
        <v>43560</v>
      </c>
      <c r="C1194" s="186">
        <v>157.92520478</v>
      </c>
      <c r="D1194" s="186">
        <v>173.52519566999999</v>
      </c>
      <c r="E1194" s="186"/>
      <c r="F1194" s="186">
        <v>158.04990369000001</v>
      </c>
      <c r="G1194" s="194">
        <v>172.50039914000001</v>
      </c>
      <c r="H1194" s="198"/>
      <c r="I1194" s="6"/>
      <c r="J1194" s="6"/>
      <c r="K1194" s="4"/>
    </row>
    <row r="1195" spans="2:11" ht="15.6" x14ac:dyDescent="0.3">
      <c r="B1195" s="187">
        <v>43563</v>
      </c>
      <c r="C1195" s="188">
        <v>157.96408647000001</v>
      </c>
      <c r="D1195" s="188">
        <v>173.99179801</v>
      </c>
      <c r="E1195" s="188"/>
      <c r="F1195" s="188">
        <v>158.08881604000001</v>
      </c>
      <c r="G1195" s="195">
        <v>172.46497565000001</v>
      </c>
      <c r="H1195" s="198"/>
      <c r="I1195" s="6"/>
      <c r="J1195" s="6"/>
      <c r="K1195" s="4"/>
    </row>
    <row r="1196" spans="2:11" ht="15.6" x14ac:dyDescent="0.3">
      <c r="B1196" s="185">
        <v>43564</v>
      </c>
      <c r="C1196" s="186">
        <v>158.00297757999999</v>
      </c>
      <c r="D1196" s="186">
        <v>172.06638433000001</v>
      </c>
      <c r="E1196" s="186"/>
      <c r="F1196" s="186">
        <v>158.12773773999999</v>
      </c>
      <c r="G1196" s="194">
        <v>172.20054682</v>
      </c>
      <c r="H1196" s="198"/>
      <c r="I1196" s="6"/>
      <c r="J1196" s="6"/>
      <c r="K1196" s="4"/>
    </row>
    <row r="1197" spans="2:11" ht="15.6" x14ac:dyDescent="0.3">
      <c r="B1197" s="187">
        <v>43565</v>
      </c>
      <c r="C1197" s="188">
        <v>158.04187838999999</v>
      </c>
      <c r="D1197" s="188">
        <v>171.46179549999999</v>
      </c>
      <c r="E1197" s="188"/>
      <c r="F1197" s="188">
        <v>158.16666938</v>
      </c>
      <c r="G1197" s="195">
        <v>172.35421489999999</v>
      </c>
      <c r="H1197" s="198"/>
      <c r="I1197" s="6"/>
      <c r="J1197" s="6"/>
      <c r="K1197" s="4"/>
    </row>
    <row r="1198" spans="2:11" ht="15.6" x14ac:dyDescent="0.3">
      <c r="B1198" s="185">
        <v>43566</v>
      </c>
      <c r="C1198" s="186">
        <v>158.08078863</v>
      </c>
      <c r="D1198" s="186">
        <v>169.31971694999999</v>
      </c>
      <c r="E1198" s="186"/>
      <c r="F1198" s="186">
        <v>158.20561039</v>
      </c>
      <c r="G1198" s="194">
        <v>172.05685718999999</v>
      </c>
      <c r="H1198" s="198"/>
      <c r="I1198" s="6"/>
      <c r="J1198" s="6"/>
      <c r="K1198" s="4"/>
    </row>
    <row r="1199" spans="2:11" ht="15.6" x14ac:dyDescent="0.3">
      <c r="B1199" s="187">
        <v>43567</v>
      </c>
      <c r="C1199" s="188">
        <v>158.11970855999999</v>
      </c>
      <c r="D1199" s="188">
        <v>165.96083056000001</v>
      </c>
      <c r="E1199" s="188"/>
      <c r="F1199" s="188">
        <v>158.24456104000001</v>
      </c>
      <c r="G1199" s="195">
        <v>171.71309969999999</v>
      </c>
      <c r="H1199" s="198"/>
      <c r="I1199" s="6"/>
      <c r="J1199" s="6"/>
      <c r="K1199" s="4"/>
    </row>
    <row r="1200" spans="2:11" ht="15.6" x14ac:dyDescent="0.3">
      <c r="B1200" s="185">
        <v>43570</v>
      </c>
      <c r="C1200" s="186">
        <v>158.15863793</v>
      </c>
      <c r="D1200" s="186">
        <v>166.33245774</v>
      </c>
      <c r="E1200" s="186"/>
      <c r="F1200" s="186">
        <v>158.28352106</v>
      </c>
      <c r="G1200" s="194">
        <v>171.71808892999999</v>
      </c>
      <c r="H1200" s="198"/>
      <c r="I1200" s="6"/>
      <c r="J1200" s="6"/>
      <c r="K1200" s="4"/>
    </row>
    <row r="1201" spans="2:11" ht="15.6" x14ac:dyDescent="0.3">
      <c r="B1201" s="187">
        <v>43571</v>
      </c>
      <c r="C1201" s="188">
        <v>158.19757698999999</v>
      </c>
      <c r="D1201" s="188">
        <v>168.56672384999999</v>
      </c>
      <c r="E1201" s="188"/>
      <c r="F1201" s="188">
        <v>158.32249100999999</v>
      </c>
      <c r="G1201" s="195">
        <v>171.81887123999999</v>
      </c>
      <c r="H1201" s="198"/>
      <c r="I1201" s="6"/>
      <c r="J1201" s="6"/>
      <c r="K1201" s="4"/>
    </row>
    <row r="1202" spans="2:11" ht="15.6" x14ac:dyDescent="0.3">
      <c r="B1202" s="185">
        <v>43572</v>
      </c>
      <c r="C1202" s="186">
        <v>158.23652575</v>
      </c>
      <c r="D1202" s="186">
        <v>166.69302384</v>
      </c>
      <c r="E1202" s="186"/>
      <c r="F1202" s="186">
        <v>158.36147032</v>
      </c>
      <c r="G1202" s="194">
        <v>171.74652750000001</v>
      </c>
      <c r="H1202" s="198"/>
      <c r="I1202" s="6"/>
      <c r="J1202" s="6"/>
      <c r="K1202" s="4"/>
    </row>
    <row r="1203" spans="2:11" ht="15.6" x14ac:dyDescent="0.3">
      <c r="B1203" s="187">
        <v>43573</v>
      </c>
      <c r="C1203" s="188">
        <v>158.27548393999999</v>
      </c>
      <c r="D1203" s="188">
        <v>169.00443157999999</v>
      </c>
      <c r="E1203" s="188"/>
      <c r="F1203" s="188">
        <v>158.40045928000001</v>
      </c>
      <c r="G1203" s="195">
        <v>172.23547138000001</v>
      </c>
      <c r="H1203" s="198"/>
      <c r="I1203" s="6"/>
      <c r="J1203" s="6"/>
      <c r="K1203" s="4"/>
    </row>
    <row r="1204" spans="2:11" ht="15.6" x14ac:dyDescent="0.3">
      <c r="B1204" s="185">
        <v>43574</v>
      </c>
      <c r="C1204" s="186"/>
      <c r="D1204" s="186"/>
      <c r="E1204" s="186"/>
      <c r="F1204" s="186"/>
      <c r="G1204" s="194"/>
      <c r="H1204" s="198"/>
      <c r="I1204" s="6"/>
      <c r="J1204" s="6"/>
      <c r="K1204" s="4"/>
    </row>
    <row r="1205" spans="2:11" ht="15.6" x14ac:dyDescent="0.3">
      <c r="B1205" s="187">
        <v>43577</v>
      </c>
      <c r="C1205" s="188">
        <v>158.31445184</v>
      </c>
      <c r="D1205" s="188">
        <v>169.02194345999999</v>
      </c>
      <c r="E1205" s="188"/>
      <c r="F1205" s="188">
        <v>158.43945789</v>
      </c>
      <c r="G1205" s="195">
        <v>172.28735929999999</v>
      </c>
      <c r="H1205" s="198"/>
      <c r="I1205" s="6"/>
      <c r="J1205" s="6"/>
      <c r="K1205" s="4"/>
    </row>
    <row r="1206" spans="2:11" ht="15.6" x14ac:dyDescent="0.3">
      <c r="B1206" s="185">
        <v>43578</v>
      </c>
      <c r="C1206" s="186">
        <v>158.35342915000001</v>
      </c>
      <c r="D1206" s="186">
        <v>171.40781243999999</v>
      </c>
      <c r="E1206" s="186"/>
      <c r="F1206" s="186">
        <v>158.47846615</v>
      </c>
      <c r="G1206" s="194">
        <v>172.71094436000001</v>
      </c>
      <c r="H1206" s="198"/>
      <c r="I1206" s="6"/>
      <c r="J1206" s="6"/>
      <c r="K1206" s="4"/>
    </row>
    <row r="1207" spans="2:11" ht="15.6" x14ac:dyDescent="0.3">
      <c r="B1207" s="187">
        <v>43579</v>
      </c>
      <c r="C1207" s="188">
        <v>158.39241616999999</v>
      </c>
      <c r="D1207" s="188">
        <v>169.83923018999999</v>
      </c>
      <c r="E1207" s="188"/>
      <c r="F1207" s="188">
        <v>158.51748377000001</v>
      </c>
      <c r="G1207" s="195">
        <v>172.55927197</v>
      </c>
      <c r="H1207" s="198"/>
      <c r="I1207" s="6"/>
      <c r="J1207" s="6"/>
      <c r="K1207" s="4"/>
    </row>
    <row r="1208" spans="2:11" ht="15.6" x14ac:dyDescent="0.3">
      <c r="B1208" s="185">
        <v>43580</v>
      </c>
      <c r="C1208" s="186">
        <v>158.43141288999999</v>
      </c>
      <c r="D1208" s="186">
        <v>172.53141417000001</v>
      </c>
      <c r="E1208" s="186"/>
      <c r="F1208" s="186">
        <v>158.55651133000001</v>
      </c>
      <c r="G1208" s="194">
        <v>173.00031931000001</v>
      </c>
      <c r="H1208" s="198"/>
      <c r="I1208" s="6"/>
      <c r="J1208" s="6"/>
      <c r="K1208" s="4"/>
    </row>
    <row r="1209" spans="2:11" ht="15.6" x14ac:dyDescent="0.3">
      <c r="B1209" s="187">
        <v>43581</v>
      </c>
      <c r="C1209" s="188">
        <v>158.47041902999999</v>
      </c>
      <c r="D1209" s="188">
        <v>171.96676316</v>
      </c>
      <c r="E1209" s="188"/>
      <c r="F1209" s="188">
        <v>158.59554825000001</v>
      </c>
      <c r="G1209" s="195">
        <v>172.94893031000001</v>
      </c>
      <c r="H1209" s="198"/>
      <c r="I1209" s="6"/>
      <c r="J1209" s="6"/>
      <c r="K1209" s="4"/>
    </row>
    <row r="1210" spans="2:11" ht="15.6" x14ac:dyDescent="0.3">
      <c r="B1210" s="185">
        <v>43584</v>
      </c>
      <c r="C1210" s="186">
        <v>158.50943487999999</v>
      </c>
      <c r="D1210" s="186">
        <v>171.88047245999999</v>
      </c>
      <c r="E1210" s="186"/>
      <c r="F1210" s="186">
        <v>158.63459481999999</v>
      </c>
      <c r="G1210" s="194">
        <v>172.92448311999999</v>
      </c>
      <c r="H1210" s="198"/>
      <c r="I1210" s="6"/>
      <c r="J1210" s="6"/>
      <c r="K1210" s="4"/>
    </row>
    <row r="1211" spans="2:11" ht="15.6" x14ac:dyDescent="0.3">
      <c r="B1211" s="187">
        <v>43585</v>
      </c>
      <c r="C1211" s="188">
        <v>158.54846043000001</v>
      </c>
      <c r="D1211" s="188">
        <v>172.17635181</v>
      </c>
      <c r="E1211" s="188">
        <v>130.46102804</v>
      </c>
      <c r="F1211" s="188">
        <v>158.67365104000001</v>
      </c>
      <c r="G1211" s="195">
        <v>173.04771693000001</v>
      </c>
      <c r="H1211" s="198"/>
      <c r="I1211" s="6"/>
      <c r="J1211" s="6"/>
      <c r="K1211" s="4"/>
    </row>
    <row r="1212" spans="2:11" ht="15.6" x14ac:dyDescent="0.3">
      <c r="B1212" s="185">
        <v>43586</v>
      </c>
      <c r="C1212" s="186"/>
      <c r="D1212" s="186"/>
      <c r="E1212" s="186"/>
      <c r="F1212" s="186"/>
      <c r="G1212" s="194"/>
      <c r="H1212" s="198"/>
      <c r="I1212" s="6"/>
      <c r="J1212" s="6"/>
      <c r="K1212" s="4"/>
    </row>
    <row r="1213" spans="2:11" ht="15.6" x14ac:dyDescent="0.3">
      <c r="B1213" s="187">
        <v>43587</v>
      </c>
      <c r="C1213" s="188">
        <v>158.58749539999999</v>
      </c>
      <c r="D1213" s="188">
        <v>170.70086845</v>
      </c>
      <c r="E1213" s="188"/>
      <c r="F1213" s="188">
        <v>158.7127169</v>
      </c>
      <c r="G1213" s="195">
        <v>172.90053484000001</v>
      </c>
      <c r="H1213" s="198"/>
      <c r="I1213" s="6"/>
      <c r="J1213" s="6"/>
      <c r="K1213" s="4"/>
    </row>
    <row r="1214" spans="2:11" ht="15.6" x14ac:dyDescent="0.3">
      <c r="B1214" s="185">
        <v>43588</v>
      </c>
      <c r="C1214" s="186">
        <v>158.62654007</v>
      </c>
      <c r="D1214" s="186">
        <v>171.55907579999999</v>
      </c>
      <c r="E1214" s="186"/>
      <c r="F1214" s="186">
        <v>158.75179241000001</v>
      </c>
      <c r="G1214" s="194">
        <v>173.19988824000001</v>
      </c>
      <c r="H1214" s="198"/>
      <c r="I1214" s="6"/>
      <c r="J1214" s="6"/>
      <c r="K1214" s="4"/>
    </row>
    <row r="1215" spans="2:11" ht="15.6" x14ac:dyDescent="0.3">
      <c r="B1215" s="187">
        <v>43591</v>
      </c>
      <c r="C1215" s="188">
        <v>158.66559444000001</v>
      </c>
      <c r="D1215" s="188">
        <v>169.77352489</v>
      </c>
      <c r="E1215" s="188"/>
      <c r="F1215" s="188">
        <v>158.79087758</v>
      </c>
      <c r="G1215" s="195">
        <v>173.14051648</v>
      </c>
      <c r="H1215" s="198"/>
      <c r="I1215" s="6"/>
      <c r="J1215" s="6"/>
      <c r="K1215" s="4"/>
    </row>
    <row r="1216" spans="2:11" ht="15.6" x14ac:dyDescent="0.3">
      <c r="B1216" s="185">
        <v>43592</v>
      </c>
      <c r="C1216" s="186">
        <v>158.70465823999999</v>
      </c>
      <c r="D1216" s="186">
        <v>168.66575533</v>
      </c>
      <c r="E1216" s="186"/>
      <c r="F1216" s="186">
        <v>158.82997238999999</v>
      </c>
      <c r="G1216" s="194">
        <v>173.16396583</v>
      </c>
      <c r="H1216" s="198"/>
      <c r="I1216" s="6"/>
      <c r="J1216" s="6"/>
      <c r="K1216" s="4"/>
    </row>
    <row r="1217" spans="2:11" ht="15.6" x14ac:dyDescent="0.3">
      <c r="B1217" s="187">
        <v>43593</v>
      </c>
      <c r="C1217" s="188">
        <v>158.74373173999999</v>
      </c>
      <c r="D1217" s="188">
        <v>170.82414853</v>
      </c>
      <c r="E1217" s="188"/>
      <c r="F1217" s="188">
        <v>158.86907656</v>
      </c>
      <c r="G1217" s="195">
        <v>173.41242915000001</v>
      </c>
      <c r="H1217" s="198"/>
      <c r="I1217" s="6"/>
      <c r="J1217" s="6"/>
      <c r="K1217" s="4"/>
    </row>
    <row r="1218" spans="2:11" ht="15.6" x14ac:dyDescent="0.3">
      <c r="B1218" s="185">
        <v>43594</v>
      </c>
      <c r="C1218" s="186">
        <v>158.78281494999999</v>
      </c>
      <c r="D1218" s="186">
        <v>169.41469211</v>
      </c>
      <c r="E1218" s="186"/>
      <c r="F1218" s="186">
        <v>158.90819067000001</v>
      </c>
      <c r="G1218" s="194">
        <v>173.46381815000001</v>
      </c>
      <c r="H1218" s="198"/>
      <c r="I1218" s="6"/>
      <c r="J1218" s="6"/>
      <c r="K1218" s="4"/>
    </row>
    <row r="1219" spans="2:11" ht="15.6" x14ac:dyDescent="0.3">
      <c r="B1219" s="187">
        <v>43595</v>
      </c>
      <c r="C1219" s="188">
        <v>158.82190757000001</v>
      </c>
      <c r="D1219" s="188">
        <v>168.43136414</v>
      </c>
      <c r="E1219" s="188"/>
      <c r="F1219" s="188">
        <v>158.94731414</v>
      </c>
      <c r="G1219" s="195">
        <v>173.32461882000001</v>
      </c>
      <c r="H1219" s="198"/>
      <c r="I1219" s="6"/>
      <c r="J1219" s="6"/>
      <c r="K1219" s="4"/>
    </row>
    <row r="1220" spans="2:11" ht="15.6" x14ac:dyDescent="0.3">
      <c r="B1220" s="185">
        <v>43598</v>
      </c>
      <c r="C1220" s="186">
        <v>158.8610099</v>
      </c>
      <c r="D1220" s="186">
        <v>163.90861656000001</v>
      </c>
      <c r="E1220" s="186"/>
      <c r="F1220" s="186">
        <v>158.98644726000001</v>
      </c>
      <c r="G1220" s="194">
        <v>172.91500359</v>
      </c>
      <c r="H1220" s="198"/>
      <c r="I1220" s="6"/>
      <c r="J1220" s="6"/>
      <c r="K1220" s="4"/>
    </row>
    <row r="1221" spans="2:11" ht="15.6" x14ac:dyDescent="0.3">
      <c r="B1221" s="187">
        <v>43599</v>
      </c>
      <c r="C1221" s="188">
        <v>158.90012193000001</v>
      </c>
      <c r="D1221" s="188">
        <v>164.56245308999999</v>
      </c>
      <c r="E1221" s="188"/>
      <c r="F1221" s="188">
        <v>159.02559031000001</v>
      </c>
      <c r="G1221" s="195">
        <v>172.94144648</v>
      </c>
      <c r="H1221" s="198"/>
      <c r="I1221" s="6"/>
      <c r="J1221" s="6"/>
      <c r="K1221" s="4"/>
    </row>
    <row r="1222" spans="2:11" ht="15.6" x14ac:dyDescent="0.3">
      <c r="B1222" s="185">
        <v>43600</v>
      </c>
      <c r="C1222" s="186">
        <v>158.93924365999999</v>
      </c>
      <c r="D1222" s="186">
        <v>163.72438439999999</v>
      </c>
      <c r="E1222" s="186"/>
      <c r="F1222" s="186">
        <v>159.06474273000001</v>
      </c>
      <c r="G1222" s="194">
        <v>172.92348526999999</v>
      </c>
      <c r="H1222" s="198"/>
      <c r="I1222" s="6"/>
      <c r="J1222" s="6"/>
      <c r="K1222" s="4"/>
    </row>
    <row r="1223" spans="2:11" ht="15.6" x14ac:dyDescent="0.3">
      <c r="B1223" s="187">
        <v>43601</v>
      </c>
      <c r="C1223" s="188">
        <v>158.97837482</v>
      </c>
      <c r="D1223" s="188">
        <v>160.86714198999999</v>
      </c>
      <c r="E1223" s="188"/>
      <c r="F1223" s="188">
        <v>159.10390479</v>
      </c>
      <c r="G1223" s="195">
        <v>172.48992177</v>
      </c>
      <c r="H1223" s="198"/>
      <c r="I1223" s="6"/>
      <c r="J1223" s="6"/>
      <c r="K1223" s="4"/>
    </row>
    <row r="1224" spans="2:11" ht="15.6" x14ac:dyDescent="0.3">
      <c r="B1224" s="185">
        <v>43602</v>
      </c>
      <c r="C1224" s="186">
        <v>159.01751568</v>
      </c>
      <c r="D1224" s="186">
        <v>160.81042493000001</v>
      </c>
      <c r="E1224" s="186"/>
      <c r="F1224" s="186">
        <v>159.14307679000001</v>
      </c>
      <c r="G1224" s="194">
        <v>172.36369442</v>
      </c>
      <c r="H1224" s="198"/>
      <c r="I1224" s="6"/>
      <c r="J1224" s="6"/>
      <c r="K1224" s="4"/>
    </row>
    <row r="1225" spans="2:11" ht="15.6" x14ac:dyDescent="0.3">
      <c r="B1225" s="187">
        <v>43605</v>
      </c>
      <c r="C1225" s="188">
        <v>159.05666624</v>
      </c>
      <c r="D1225" s="188">
        <v>164.30111504000001</v>
      </c>
      <c r="E1225" s="188"/>
      <c r="F1225" s="188">
        <v>159.18225815</v>
      </c>
      <c r="G1225" s="195">
        <v>172.75235491000001</v>
      </c>
      <c r="H1225" s="198"/>
      <c r="I1225" s="6"/>
      <c r="J1225" s="6"/>
      <c r="K1225" s="4"/>
    </row>
    <row r="1226" spans="2:11" ht="15.6" x14ac:dyDescent="0.3">
      <c r="B1226" s="185">
        <v>43606</v>
      </c>
      <c r="C1226" s="186">
        <v>159.09582649999999</v>
      </c>
      <c r="D1226" s="186">
        <v>168.83712162</v>
      </c>
      <c r="E1226" s="186"/>
      <c r="F1226" s="186">
        <v>159.22144915999999</v>
      </c>
      <c r="G1226" s="194">
        <v>173.26175461</v>
      </c>
      <c r="H1226" s="198"/>
      <c r="I1226" s="6"/>
      <c r="J1226" s="6"/>
      <c r="K1226" s="4"/>
    </row>
    <row r="1227" spans="2:11" ht="15.6" x14ac:dyDescent="0.3">
      <c r="B1227" s="187">
        <v>43607</v>
      </c>
      <c r="C1227" s="188">
        <v>159.13499619000001</v>
      </c>
      <c r="D1227" s="188">
        <v>168.61559629999999</v>
      </c>
      <c r="E1227" s="188"/>
      <c r="F1227" s="188">
        <v>159.26064982</v>
      </c>
      <c r="G1227" s="195">
        <v>173.26824060000001</v>
      </c>
      <c r="H1227" s="198"/>
      <c r="I1227" s="6"/>
      <c r="J1227" s="6"/>
      <c r="K1227" s="4"/>
    </row>
    <row r="1228" spans="2:11" ht="15.6" x14ac:dyDescent="0.3">
      <c r="B1228" s="185">
        <v>43608</v>
      </c>
      <c r="C1228" s="186">
        <v>159.17417556999999</v>
      </c>
      <c r="D1228" s="186">
        <v>167.81035345000001</v>
      </c>
      <c r="E1228" s="186"/>
      <c r="F1228" s="186">
        <v>159.29986013000001</v>
      </c>
      <c r="G1228" s="194">
        <v>173.35156062999999</v>
      </c>
      <c r="H1228" s="198"/>
      <c r="I1228" s="6"/>
      <c r="J1228" s="6"/>
      <c r="K1228" s="4"/>
    </row>
    <row r="1229" spans="2:11" ht="15.6" x14ac:dyDescent="0.3">
      <c r="B1229" s="187">
        <v>43609</v>
      </c>
      <c r="C1229" s="188">
        <v>159.21336466</v>
      </c>
      <c r="D1229" s="188">
        <v>167.30602909000001</v>
      </c>
      <c r="E1229" s="188"/>
      <c r="F1229" s="188">
        <v>159.33908036</v>
      </c>
      <c r="G1229" s="195">
        <v>173.31164684000001</v>
      </c>
      <c r="H1229" s="198"/>
      <c r="I1229" s="6"/>
      <c r="J1229" s="6"/>
      <c r="K1229" s="4"/>
    </row>
    <row r="1230" spans="2:11" ht="15.6" x14ac:dyDescent="0.3">
      <c r="B1230" s="185">
        <v>43612</v>
      </c>
      <c r="C1230" s="186">
        <v>159.25256345</v>
      </c>
      <c r="D1230" s="186">
        <v>169.51547479000001</v>
      </c>
      <c r="E1230" s="186"/>
      <c r="F1230" s="186">
        <v>159.37830997</v>
      </c>
      <c r="G1230" s="194">
        <v>173.57308214</v>
      </c>
      <c r="H1230" s="198"/>
      <c r="I1230" s="6"/>
      <c r="J1230" s="6"/>
      <c r="K1230" s="4"/>
    </row>
    <row r="1231" spans="2:11" ht="15.6" x14ac:dyDescent="0.3">
      <c r="B1231" s="187">
        <v>43613</v>
      </c>
      <c r="C1231" s="188">
        <v>159.29177195</v>
      </c>
      <c r="D1231" s="188">
        <v>172.24681034</v>
      </c>
      <c r="E1231" s="188"/>
      <c r="F1231" s="188">
        <v>159.41754922000001</v>
      </c>
      <c r="G1231" s="195">
        <v>174.19873074</v>
      </c>
      <c r="H1231" s="198"/>
      <c r="I1231" s="6"/>
      <c r="J1231" s="6"/>
      <c r="K1231" s="4"/>
    </row>
    <row r="1232" spans="2:11" ht="15.6" x14ac:dyDescent="0.3">
      <c r="B1232" s="185">
        <v>43614</v>
      </c>
      <c r="C1232" s="186">
        <v>159.33098985999999</v>
      </c>
      <c r="D1232" s="186">
        <v>172.55736035000001</v>
      </c>
      <c r="E1232" s="186"/>
      <c r="F1232" s="186">
        <v>159.4567984</v>
      </c>
      <c r="G1232" s="194">
        <v>174.36886326000001</v>
      </c>
      <c r="H1232" s="198"/>
      <c r="I1232" s="6"/>
      <c r="J1232" s="6"/>
      <c r="K1232" s="4"/>
    </row>
    <row r="1233" spans="2:11" ht="15.6" x14ac:dyDescent="0.3">
      <c r="B1233" s="187">
        <v>43615</v>
      </c>
      <c r="C1233" s="188">
        <v>159.37021748000001</v>
      </c>
      <c r="D1233" s="188">
        <v>174.14917265</v>
      </c>
      <c r="E1233" s="188"/>
      <c r="F1233" s="188">
        <v>159.49605695</v>
      </c>
      <c r="G1233" s="195">
        <v>174.52502594000001</v>
      </c>
      <c r="H1233" s="198"/>
      <c r="I1233" s="6"/>
      <c r="J1233" s="6"/>
      <c r="K1233" s="4"/>
    </row>
    <row r="1234" spans="2:11" ht="15.6" x14ac:dyDescent="0.3">
      <c r="B1234" s="185">
        <v>43616</v>
      </c>
      <c r="C1234" s="186">
        <v>159.40945479999999</v>
      </c>
      <c r="D1234" s="186">
        <v>173.38608341</v>
      </c>
      <c r="E1234" s="186">
        <v>130.63062740999999</v>
      </c>
      <c r="F1234" s="186">
        <v>159.53532515000001</v>
      </c>
      <c r="G1234" s="194">
        <v>174.65773927999999</v>
      </c>
      <c r="H1234" s="198"/>
      <c r="I1234" s="6"/>
      <c r="J1234" s="6"/>
      <c r="K1234" s="4"/>
    </row>
    <row r="1235" spans="2:11" ht="15.6" x14ac:dyDescent="0.3">
      <c r="B1235" s="187">
        <v>43619</v>
      </c>
      <c r="C1235" s="188">
        <v>159.44870182</v>
      </c>
      <c r="D1235" s="188">
        <v>173.36850004999999</v>
      </c>
      <c r="E1235" s="188"/>
      <c r="F1235" s="188">
        <v>159.57460327999999</v>
      </c>
      <c r="G1235" s="195">
        <v>174.67420372000001</v>
      </c>
      <c r="H1235" s="198"/>
      <c r="I1235" s="6"/>
      <c r="J1235" s="6"/>
      <c r="K1235" s="4"/>
    </row>
    <row r="1236" spans="2:11" ht="15.6" x14ac:dyDescent="0.3">
      <c r="B1236" s="185">
        <v>43620</v>
      </c>
      <c r="C1236" s="186">
        <v>159.48795855</v>
      </c>
      <c r="D1236" s="186">
        <v>174.01143633000001</v>
      </c>
      <c r="E1236" s="186"/>
      <c r="F1236" s="186">
        <v>159.61389105000001</v>
      </c>
      <c r="G1236" s="194">
        <v>174.82188472999999</v>
      </c>
      <c r="H1236" s="198"/>
      <c r="I1236" s="6"/>
      <c r="J1236" s="6"/>
      <c r="K1236" s="4"/>
    </row>
    <row r="1237" spans="2:11" ht="15.6" x14ac:dyDescent="0.3">
      <c r="B1237" s="187">
        <v>43621</v>
      </c>
      <c r="C1237" s="188">
        <v>159.52722496999999</v>
      </c>
      <c r="D1237" s="188">
        <v>171.54274329</v>
      </c>
      <c r="E1237" s="188"/>
      <c r="F1237" s="188">
        <v>159.65318819999999</v>
      </c>
      <c r="G1237" s="195">
        <v>174.46914663999999</v>
      </c>
      <c r="H1237" s="198"/>
      <c r="I1237" s="6"/>
      <c r="J1237" s="6"/>
      <c r="K1237" s="4"/>
    </row>
    <row r="1238" spans="2:11" ht="15.6" x14ac:dyDescent="0.3">
      <c r="B1238" s="185">
        <v>43622</v>
      </c>
      <c r="C1238" s="186">
        <v>159.56650110000001</v>
      </c>
      <c r="D1238" s="186">
        <v>173.69795576000001</v>
      </c>
      <c r="E1238" s="186"/>
      <c r="F1238" s="186">
        <v>159.69249526999999</v>
      </c>
      <c r="G1238" s="194">
        <v>174.8278718</v>
      </c>
      <c r="H1238" s="198"/>
      <c r="I1238" s="6"/>
      <c r="J1238" s="6"/>
      <c r="K1238" s="4"/>
    </row>
    <row r="1239" spans="2:11" ht="15.6" x14ac:dyDescent="0.3">
      <c r="B1239" s="187">
        <v>43623</v>
      </c>
      <c r="C1239" s="188">
        <v>159.60578665</v>
      </c>
      <c r="D1239" s="188">
        <v>174.79943532999999</v>
      </c>
      <c r="E1239" s="188"/>
      <c r="F1239" s="188">
        <v>159.73181199000001</v>
      </c>
      <c r="G1239" s="195">
        <v>175.15316915</v>
      </c>
      <c r="H1239" s="198"/>
      <c r="I1239" s="6"/>
      <c r="J1239" s="6"/>
      <c r="K1239" s="4"/>
    </row>
    <row r="1240" spans="2:11" ht="15.6" x14ac:dyDescent="0.3">
      <c r="B1240" s="185">
        <v>43626</v>
      </c>
      <c r="C1240" s="186">
        <v>159.64508190000001</v>
      </c>
      <c r="D1240" s="186">
        <v>174.16584467999999</v>
      </c>
      <c r="E1240" s="186"/>
      <c r="F1240" s="186">
        <v>159.77113836000001</v>
      </c>
      <c r="G1240" s="194">
        <v>175.14319071</v>
      </c>
      <c r="H1240" s="198"/>
      <c r="I1240" s="6"/>
      <c r="J1240" s="6"/>
      <c r="K1240" s="4"/>
    </row>
    <row r="1241" spans="2:11" ht="15.6" x14ac:dyDescent="0.3">
      <c r="B1241" s="187">
        <v>43627</v>
      </c>
      <c r="C1241" s="188">
        <v>159.68438685000001</v>
      </c>
      <c r="D1241" s="188">
        <v>176.83428040000001</v>
      </c>
      <c r="E1241" s="188"/>
      <c r="F1241" s="188">
        <v>159.81047437999999</v>
      </c>
      <c r="G1241" s="195">
        <v>175.56727469</v>
      </c>
      <c r="H1241" s="198"/>
      <c r="I1241" s="6"/>
      <c r="J1241" s="6"/>
      <c r="K1241" s="4"/>
    </row>
    <row r="1242" spans="2:11" ht="15.6" x14ac:dyDescent="0.3">
      <c r="B1242" s="185">
        <v>43628</v>
      </c>
      <c r="C1242" s="186">
        <v>159.72370151000001</v>
      </c>
      <c r="D1242" s="186">
        <v>175.69221972</v>
      </c>
      <c r="E1242" s="186"/>
      <c r="F1242" s="186">
        <v>159.84982005000001</v>
      </c>
      <c r="G1242" s="194">
        <v>175.44803225000001</v>
      </c>
      <c r="H1242" s="198"/>
      <c r="I1242" s="6"/>
      <c r="J1242" s="6"/>
      <c r="K1242" s="4"/>
    </row>
    <row r="1243" spans="2:11" ht="15.6" x14ac:dyDescent="0.3">
      <c r="B1243" s="187">
        <v>43629</v>
      </c>
      <c r="C1243" s="188">
        <v>159.76302587000001</v>
      </c>
      <c r="D1243" s="188">
        <v>176.50137592999999</v>
      </c>
      <c r="E1243" s="188"/>
      <c r="F1243" s="188">
        <v>159.88917565</v>
      </c>
      <c r="G1243" s="195">
        <v>175.90255049000001</v>
      </c>
      <c r="H1243" s="198"/>
      <c r="I1243" s="6"/>
      <c r="J1243" s="6"/>
      <c r="K1243" s="4"/>
    </row>
    <row r="1244" spans="2:11" ht="15.6" x14ac:dyDescent="0.3">
      <c r="B1244" s="185">
        <v>43630</v>
      </c>
      <c r="C1244" s="186">
        <v>159.80235992999999</v>
      </c>
      <c r="D1244" s="186">
        <v>175.19041491999999</v>
      </c>
      <c r="E1244" s="186"/>
      <c r="F1244" s="186">
        <v>159.92854061</v>
      </c>
      <c r="G1244" s="194">
        <v>175.95543626</v>
      </c>
      <c r="H1244" s="198"/>
      <c r="I1244" s="6"/>
      <c r="J1244" s="6"/>
      <c r="K1244" s="4"/>
    </row>
    <row r="1245" spans="2:11" ht="15.6" x14ac:dyDescent="0.3">
      <c r="B1245" s="187">
        <v>43633</v>
      </c>
      <c r="C1245" s="188">
        <v>159.84170369</v>
      </c>
      <c r="D1245" s="188">
        <v>174.44560594999999</v>
      </c>
      <c r="E1245" s="188"/>
      <c r="F1245" s="188">
        <v>159.96791551000001</v>
      </c>
      <c r="G1245" s="195">
        <v>175.78330804999999</v>
      </c>
      <c r="H1245" s="198"/>
      <c r="I1245" s="6"/>
      <c r="J1245" s="6"/>
      <c r="K1245" s="4"/>
    </row>
    <row r="1246" spans="2:11" ht="15.6" x14ac:dyDescent="0.3">
      <c r="B1246" s="185">
        <v>43634</v>
      </c>
      <c r="C1246" s="186">
        <v>159.88105715</v>
      </c>
      <c r="D1246" s="186">
        <v>177.62837282000001</v>
      </c>
      <c r="E1246" s="186"/>
      <c r="F1246" s="186">
        <v>160.00730005</v>
      </c>
      <c r="G1246" s="194">
        <v>176.08814960000001</v>
      </c>
      <c r="H1246" s="198"/>
      <c r="I1246" s="6"/>
      <c r="J1246" s="6"/>
      <c r="K1246" s="4"/>
    </row>
    <row r="1247" spans="2:11" ht="15.6" x14ac:dyDescent="0.3">
      <c r="B1247" s="187">
        <v>43635</v>
      </c>
      <c r="C1247" s="188">
        <v>159.92042032000001</v>
      </c>
      <c r="D1247" s="188">
        <v>179.23485579000001</v>
      </c>
      <c r="E1247" s="188"/>
      <c r="F1247" s="188">
        <v>160.04669423999999</v>
      </c>
      <c r="G1247" s="195">
        <v>176.38001915999999</v>
      </c>
      <c r="H1247" s="198"/>
      <c r="I1247" s="6"/>
      <c r="J1247" s="6"/>
      <c r="K1247" s="4"/>
    </row>
    <row r="1248" spans="2:11" ht="15.6" x14ac:dyDescent="0.3">
      <c r="B1248" s="185">
        <v>43636</v>
      </c>
      <c r="C1248" s="186"/>
      <c r="D1248" s="186"/>
      <c r="E1248" s="186"/>
      <c r="F1248" s="186"/>
      <c r="G1248" s="194"/>
      <c r="H1248" s="198"/>
      <c r="I1248" s="6"/>
      <c r="J1248" s="6"/>
      <c r="K1248" s="4"/>
    </row>
    <row r="1249" spans="2:11" ht="15.6" x14ac:dyDescent="0.3">
      <c r="B1249" s="187">
        <v>43637</v>
      </c>
      <c r="C1249" s="188">
        <v>159.95979317999999</v>
      </c>
      <c r="D1249" s="188">
        <v>182.28912475999999</v>
      </c>
      <c r="E1249" s="188"/>
      <c r="F1249" s="188">
        <v>160.08609809000001</v>
      </c>
      <c r="G1249" s="195">
        <v>177.12640696</v>
      </c>
      <c r="H1249" s="198"/>
      <c r="I1249" s="6"/>
      <c r="J1249" s="6"/>
      <c r="K1249" s="4"/>
    </row>
    <row r="1250" spans="2:11" ht="15.6" x14ac:dyDescent="0.3">
      <c r="B1250" s="185">
        <v>43640</v>
      </c>
      <c r="C1250" s="186">
        <v>159.99917575000001</v>
      </c>
      <c r="D1250" s="186">
        <v>182.37791716000001</v>
      </c>
      <c r="E1250" s="186"/>
      <c r="F1250" s="186">
        <v>160.12551156999999</v>
      </c>
      <c r="G1250" s="194">
        <v>177.18328410999999</v>
      </c>
      <c r="H1250" s="198"/>
      <c r="I1250" s="6"/>
      <c r="J1250" s="6"/>
      <c r="K1250" s="4"/>
    </row>
    <row r="1251" spans="2:11" ht="15.6" x14ac:dyDescent="0.3">
      <c r="B1251" s="187">
        <v>43641</v>
      </c>
      <c r="C1251" s="188">
        <v>160.03856802000001</v>
      </c>
      <c r="D1251" s="188">
        <v>178.85877916999999</v>
      </c>
      <c r="E1251" s="188"/>
      <c r="F1251" s="188">
        <v>160.16493500000001</v>
      </c>
      <c r="G1251" s="195">
        <v>176.56013012</v>
      </c>
      <c r="H1251" s="198"/>
      <c r="I1251" s="6"/>
      <c r="J1251" s="6"/>
      <c r="K1251" s="4"/>
    </row>
    <row r="1252" spans="2:11" ht="15.6" x14ac:dyDescent="0.3">
      <c r="B1252" s="185">
        <v>43642</v>
      </c>
      <c r="C1252" s="186">
        <v>160.07796999000001</v>
      </c>
      <c r="D1252" s="186">
        <v>179.92321575</v>
      </c>
      <c r="E1252" s="186"/>
      <c r="F1252" s="186">
        <v>160.20436806999999</v>
      </c>
      <c r="G1252" s="194">
        <v>176.58457730999999</v>
      </c>
      <c r="H1252" s="198"/>
      <c r="I1252" s="6"/>
      <c r="J1252" s="6"/>
      <c r="K1252" s="4"/>
    </row>
    <row r="1253" spans="2:11" ht="15.6" x14ac:dyDescent="0.3">
      <c r="B1253" s="187">
        <v>43643</v>
      </c>
      <c r="C1253" s="188">
        <v>160.11738166000001</v>
      </c>
      <c r="D1253" s="188">
        <v>179.98636575</v>
      </c>
      <c r="E1253" s="188"/>
      <c r="F1253" s="188">
        <v>160.24381077999999</v>
      </c>
      <c r="G1253" s="195">
        <v>176.78314839999999</v>
      </c>
      <c r="H1253" s="198"/>
      <c r="I1253" s="6"/>
      <c r="J1253" s="6"/>
      <c r="K1253" s="4"/>
    </row>
    <row r="1254" spans="2:11" ht="15.6" x14ac:dyDescent="0.3">
      <c r="B1254" s="185">
        <v>43644</v>
      </c>
      <c r="C1254" s="186">
        <v>160.15680302999999</v>
      </c>
      <c r="D1254" s="186">
        <v>180.42099995999999</v>
      </c>
      <c r="E1254" s="186">
        <v>130.64369044</v>
      </c>
      <c r="F1254" s="186">
        <v>160.28326315000001</v>
      </c>
      <c r="G1254" s="194">
        <v>177.29953301</v>
      </c>
      <c r="H1254" s="198"/>
      <c r="I1254" s="6"/>
      <c r="J1254" s="6"/>
      <c r="K1254" s="4"/>
    </row>
    <row r="1255" spans="2:11" ht="15.6" x14ac:dyDescent="0.3">
      <c r="B1255" s="187">
        <v>43647</v>
      </c>
      <c r="C1255" s="188">
        <v>160.19623411000001</v>
      </c>
      <c r="D1255" s="188">
        <v>181.08659446999999</v>
      </c>
      <c r="E1255" s="188"/>
      <c r="F1255" s="188">
        <v>160.32272517000001</v>
      </c>
      <c r="G1255" s="195">
        <v>177.26909875000001</v>
      </c>
      <c r="H1255" s="198"/>
      <c r="I1255" s="6"/>
      <c r="J1255" s="6"/>
      <c r="K1255" s="4"/>
    </row>
    <row r="1256" spans="2:11" ht="15.6" x14ac:dyDescent="0.3">
      <c r="B1256" s="185">
        <v>43648</v>
      </c>
      <c r="C1256" s="186">
        <v>160.23567489000001</v>
      </c>
      <c r="D1256" s="186">
        <v>179.77407883999999</v>
      </c>
      <c r="E1256" s="186"/>
      <c r="F1256" s="186">
        <v>160.36219711000001</v>
      </c>
      <c r="G1256" s="194">
        <v>177.03859663</v>
      </c>
      <c r="H1256" s="198"/>
      <c r="I1256" s="6"/>
      <c r="J1256" s="6"/>
      <c r="K1256" s="4"/>
    </row>
    <row r="1257" spans="2:11" ht="15.6" x14ac:dyDescent="0.3">
      <c r="B1257" s="187">
        <v>43649</v>
      </c>
      <c r="C1257" s="188">
        <v>160.27512537000001</v>
      </c>
      <c r="D1257" s="188">
        <v>182.34357241999999</v>
      </c>
      <c r="E1257" s="188"/>
      <c r="F1257" s="188">
        <v>160.40167871</v>
      </c>
      <c r="G1257" s="195">
        <v>177.56495968999999</v>
      </c>
      <c r="H1257" s="198"/>
      <c r="I1257" s="6"/>
      <c r="J1257" s="6"/>
      <c r="K1257" s="4"/>
    </row>
    <row r="1258" spans="2:11" ht="15.6" x14ac:dyDescent="0.3">
      <c r="B1258" s="185">
        <v>43650</v>
      </c>
      <c r="C1258" s="186">
        <v>160.31458555</v>
      </c>
      <c r="D1258" s="186">
        <v>185.1902541</v>
      </c>
      <c r="E1258" s="186"/>
      <c r="F1258" s="186">
        <v>160.44116994999999</v>
      </c>
      <c r="G1258" s="194">
        <v>178.18112876000001</v>
      </c>
      <c r="H1258" s="198"/>
      <c r="I1258" s="6"/>
      <c r="J1258" s="6"/>
      <c r="K1258" s="4"/>
    </row>
    <row r="1259" spans="2:11" ht="15.6" x14ac:dyDescent="0.3">
      <c r="B1259" s="187">
        <v>43651</v>
      </c>
      <c r="C1259" s="188">
        <v>160.35405542999999</v>
      </c>
      <c r="D1259" s="188">
        <v>186.00026804000001</v>
      </c>
      <c r="E1259" s="188"/>
      <c r="F1259" s="188">
        <v>160.48067083999999</v>
      </c>
      <c r="G1259" s="195">
        <v>178.42061147999999</v>
      </c>
      <c r="H1259" s="198"/>
      <c r="I1259" s="6"/>
      <c r="J1259" s="6"/>
      <c r="K1259" s="4"/>
    </row>
    <row r="1260" spans="2:11" ht="15.6" x14ac:dyDescent="0.3">
      <c r="B1260" s="185">
        <v>43654</v>
      </c>
      <c r="C1260" s="186">
        <v>160.39353500999999</v>
      </c>
      <c r="D1260" s="186">
        <v>186.78785604999999</v>
      </c>
      <c r="E1260" s="186"/>
      <c r="F1260" s="186">
        <v>160.52018167</v>
      </c>
      <c r="G1260" s="194">
        <v>178.88909955</v>
      </c>
      <c r="H1260" s="198"/>
      <c r="I1260" s="6"/>
      <c r="J1260" s="6"/>
      <c r="K1260" s="4"/>
    </row>
    <row r="1261" spans="2:11" ht="15.6" x14ac:dyDescent="0.3">
      <c r="B1261" s="187">
        <v>43655</v>
      </c>
      <c r="C1261" s="188">
        <v>160.4330243</v>
      </c>
      <c r="D1261" s="188"/>
      <c r="E1261" s="188"/>
      <c r="F1261" s="188">
        <v>160.55970214000001</v>
      </c>
      <c r="G1261" s="195">
        <v>178.91604135</v>
      </c>
      <c r="H1261" s="198"/>
      <c r="I1261" s="6"/>
      <c r="J1261" s="6"/>
      <c r="K1261" s="4"/>
    </row>
    <row r="1262" spans="2:11" ht="15.6" x14ac:dyDescent="0.3">
      <c r="B1262" s="185">
        <v>43656</v>
      </c>
      <c r="C1262" s="186">
        <v>160.47252329</v>
      </c>
      <c r="D1262" s="186">
        <v>189.08734498000001</v>
      </c>
      <c r="E1262" s="186"/>
      <c r="F1262" s="186">
        <v>160.59923226000001</v>
      </c>
      <c r="G1262" s="194">
        <v>179.37006066999999</v>
      </c>
      <c r="H1262" s="198"/>
      <c r="I1262" s="6"/>
      <c r="J1262" s="6"/>
      <c r="K1262" s="4"/>
    </row>
    <row r="1263" spans="2:11" ht="15.6" x14ac:dyDescent="0.3">
      <c r="B1263" s="187">
        <v>43657</v>
      </c>
      <c r="C1263" s="188">
        <v>160.51203197000001</v>
      </c>
      <c r="D1263" s="188">
        <v>187.88899610000001</v>
      </c>
      <c r="E1263" s="188"/>
      <c r="F1263" s="188">
        <v>160.63877231000001</v>
      </c>
      <c r="G1263" s="195">
        <v>179.28574280000001</v>
      </c>
      <c r="H1263" s="198"/>
      <c r="I1263" s="6"/>
      <c r="J1263" s="6"/>
      <c r="K1263" s="4"/>
    </row>
    <row r="1264" spans="2:11" ht="15.6" x14ac:dyDescent="0.3">
      <c r="B1264" s="185">
        <v>43658</v>
      </c>
      <c r="C1264" s="186">
        <v>160.55155037</v>
      </c>
      <c r="D1264" s="186">
        <v>185.67240269999999</v>
      </c>
      <c r="E1264" s="186"/>
      <c r="F1264" s="186">
        <v>160.67832202</v>
      </c>
      <c r="G1264" s="194">
        <v>179.10762751999999</v>
      </c>
      <c r="H1264" s="198"/>
      <c r="I1264" s="6"/>
      <c r="J1264" s="6"/>
      <c r="K1264" s="4"/>
    </row>
    <row r="1265" spans="2:11" ht="15.6" x14ac:dyDescent="0.3">
      <c r="B1265" s="187">
        <v>43661</v>
      </c>
      <c r="C1265" s="188">
        <v>160.59107846000001</v>
      </c>
      <c r="D1265" s="188">
        <v>185.48781316</v>
      </c>
      <c r="E1265" s="188"/>
      <c r="F1265" s="188">
        <v>160.71788136000001</v>
      </c>
      <c r="G1265" s="195">
        <v>179.05474176000001</v>
      </c>
      <c r="H1265" s="198"/>
      <c r="I1265" s="6"/>
      <c r="J1265" s="6"/>
      <c r="K1265" s="4"/>
    </row>
    <row r="1266" spans="2:11" ht="15.6" x14ac:dyDescent="0.3">
      <c r="B1266" s="185">
        <v>43662</v>
      </c>
      <c r="C1266" s="186">
        <v>160.63061625</v>
      </c>
      <c r="D1266" s="186">
        <v>185.43906579</v>
      </c>
      <c r="E1266" s="186"/>
      <c r="F1266" s="186">
        <v>160.75745065000001</v>
      </c>
      <c r="G1266" s="194">
        <v>179.04176978000001</v>
      </c>
      <c r="H1266" s="198"/>
      <c r="I1266" s="6"/>
      <c r="J1266" s="6"/>
      <c r="K1266" s="4"/>
    </row>
    <row r="1267" spans="2:11" ht="15.6" x14ac:dyDescent="0.3">
      <c r="B1267" s="187">
        <v>43663</v>
      </c>
      <c r="C1267" s="188">
        <v>160.67016401999999</v>
      </c>
      <c r="D1267" s="188">
        <v>185.58223437000001</v>
      </c>
      <c r="E1267" s="188"/>
      <c r="F1267" s="188">
        <v>160.79702929000001</v>
      </c>
      <c r="G1267" s="195">
        <v>179.18196695</v>
      </c>
      <c r="H1267" s="198"/>
      <c r="I1267" s="6"/>
      <c r="J1267" s="6"/>
      <c r="K1267" s="4"/>
    </row>
    <row r="1268" spans="2:11" ht="15.6" x14ac:dyDescent="0.3">
      <c r="B1268" s="185">
        <v>43664</v>
      </c>
      <c r="C1268" s="186">
        <v>160.7097215</v>
      </c>
      <c r="D1268" s="186">
        <v>187.12088560000001</v>
      </c>
      <c r="E1268" s="186"/>
      <c r="F1268" s="186">
        <v>160.83661816</v>
      </c>
      <c r="G1268" s="194">
        <v>179.49179771999999</v>
      </c>
      <c r="H1268" s="198"/>
      <c r="I1268" s="6"/>
      <c r="J1268" s="6"/>
      <c r="K1268" s="4"/>
    </row>
    <row r="1269" spans="2:11" ht="15.6" x14ac:dyDescent="0.3">
      <c r="B1269" s="187">
        <v>43665</v>
      </c>
      <c r="C1269" s="188">
        <v>160.74928867</v>
      </c>
      <c r="D1269" s="188">
        <v>184.86103069999999</v>
      </c>
      <c r="E1269" s="188"/>
      <c r="F1269" s="188">
        <v>160.87621637999999</v>
      </c>
      <c r="G1269" s="195">
        <v>179.19643569999999</v>
      </c>
      <c r="H1269" s="198"/>
      <c r="I1269" s="6"/>
      <c r="J1269" s="6"/>
      <c r="K1269" s="4"/>
    </row>
    <row r="1270" spans="2:11" ht="15.6" x14ac:dyDescent="0.3">
      <c r="B1270" s="185">
        <v>43668</v>
      </c>
      <c r="C1270" s="186">
        <v>160.78886555</v>
      </c>
      <c r="D1270" s="186">
        <v>185.75008041000001</v>
      </c>
      <c r="E1270" s="186"/>
      <c r="F1270" s="186">
        <v>160.91582453999999</v>
      </c>
      <c r="G1270" s="194">
        <v>179.28025464999999</v>
      </c>
      <c r="H1270" s="198"/>
      <c r="I1270" s="6"/>
      <c r="J1270" s="6"/>
      <c r="K1270" s="4"/>
    </row>
    <row r="1271" spans="2:11" ht="15.6" x14ac:dyDescent="0.3">
      <c r="B1271" s="187">
        <v>43669</v>
      </c>
      <c r="C1271" s="188">
        <v>160.82845212999999</v>
      </c>
      <c r="D1271" s="188">
        <v>185.31196169</v>
      </c>
      <c r="E1271" s="188"/>
      <c r="F1271" s="188">
        <v>160.95544235</v>
      </c>
      <c r="G1271" s="195">
        <v>179.18845293999999</v>
      </c>
      <c r="H1271" s="198"/>
      <c r="I1271" s="6"/>
      <c r="J1271" s="6"/>
      <c r="K1271" s="4"/>
    </row>
    <row r="1272" spans="2:11" ht="15.6" x14ac:dyDescent="0.3">
      <c r="B1272" s="185">
        <v>43670</v>
      </c>
      <c r="C1272" s="186">
        <v>160.86804841</v>
      </c>
      <c r="D1272" s="186">
        <v>186.05400093</v>
      </c>
      <c r="E1272" s="186"/>
      <c r="F1272" s="186">
        <v>160.99507009000001</v>
      </c>
      <c r="G1272" s="194">
        <v>179.32016844</v>
      </c>
      <c r="H1272" s="198"/>
      <c r="I1272" s="6"/>
      <c r="J1272" s="6"/>
      <c r="K1272" s="4"/>
    </row>
    <row r="1273" spans="2:11" ht="15.6" x14ac:dyDescent="0.3">
      <c r="B1273" s="187">
        <v>43671</v>
      </c>
      <c r="C1273" s="188">
        <v>160.90765439</v>
      </c>
      <c r="D1273" s="188">
        <v>183.43622457999999</v>
      </c>
      <c r="E1273" s="188"/>
      <c r="F1273" s="188">
        <v>161.03470748000001</v>
      </c>
      <c r="G1273" s="195">
        <v>178.83621378000001</v>
      </c>
      <c r="H1273" s="198"/>
      <c r="I1273" s="6"/>
      <c r="J1273" s="6"/>
      <c r="K1273" s="4"/>
    </row>
    <row r="1274" spans="2:11" ht="15.6" x14ac:dyDescent="0.3">
      <c r="B1274" s="185">
        <v>43672</v>
      </c>
      <c r="C1274" s="186">
        <v>160.94727035</v>
      </c>
      <c r="D1274" s="186">
        <v>183.72990601000001</v>
      </c>
      <c r="E1274" s="186"/>
      <c r="F1274" s="186">
        <v>161.07435451000001</v>
      </c>
      <c r="G1274" s="194">
        <v>179.00784306</v>
      </c>
      <c r="H1274" s="198"/>
      <c r="I1274" s="6"/>
      <c r="J1274" s="6"/>
      <c r="K1274" s="4"/>
    </row>
    <row r="1275" spans="2:11" ht="15.6" x14ac:dyDescent="0.3">
      <c r="B1275" s="187">
        <v>43675</v>
      </c>
      <c r="C1275" s="188">
        <v>160.98689601999999</v>
      </c>
      <c r="D1275" s="188">
        <v>184.91588934999999</v>
      </c>
      <c r="E1275" s="188"/>
      <c r="F1275" s="188">
        <v>161.11401147999999</v>
      </c>
      <c r="G1275" s="195">
        <v>179.14953700000001</v>
      </c>
      <c r="H1275" s="198"/>
      <c r="I1275" s="6"/>
      <c r="J1275" s="6"/>
      <c r="K1275" s="4"/>
    </row>
    <row r="1276" spans="2:11" ht="15.6" x14ac:dyDescent="0.3">
      <c r="B1276" s="185">
        <v>43676</v>
      </c>
      <c r="C1276" s="186">
        <v>161.02653137999999</v>
      </c>
      <c r="D1276" s="186">
        <v>183.93331189</v>
      </c>
      <c r="E1276" s="186"/>
      <c r="F1276" s="186">
        <v>161.15367810000001</v>
      </c>
      <c r="G1276" s="194">
        <v>179.12958011000001</v>
      </c>
      <c r="H1276" s="198"/>
      <c r="I1276" s="6"/>
      <c r="J1276" s="6"/>
      <c r="K1276" s="4"/>
    </row>
    <row r="1277" spans="2:11" ht="15.6" x14ac:dyDescent="0.3">
      <c r="B1277" s="187">
        <v>43677</v>
      </c>
      <c r="C1277" s="188">
        <v>161.06617645</v>
      </c>
      <c r="D1277" s="188">
        <v>181.93082806000001</v>
      </c>
      <c r="E1277" s="188">
        <v>130.89191349999999</v>
      </c>
      <c r="F1277" s="188">
        <v>161.19335464</v>
      </c>
      <c r="G1277" s="195">
        <v>178.79829568</v>
      </c>
      <c r="H1277" s="198"/>
      <c r="I1277" s="6"/>
      <c r="J1277" s="6"/>
      <c r="K1277" s="4"/>
    </row>
    <row r="1278" spans="2:11" ht="15.6" x14ac:dyDescent="0.3">
      <c r="B1278" s="185">
        <v>43678</v>
      </c>
      <c r="C1278" s="186">
        <v>161.1028201</v>
      </c>
      <c r="D1278" s="186">
        <v>182.49158356999999</v>
      </c>
      <c r="E1278" s="186"/>
      <c r="F1278" s="186">
        <v>161.23002715000001</v>
      </c>
      <c r="G1278" s="194">
        <v>179.51474813999999</v>
      </c>
      <c r="H1278" s="198"/>
      <c r="I1278" s="6"/>
      <c r="J1278" s="6"/>
      <c r="K1278" s="4"/>
    </row>
    <row r="1279" spans="2:11" ht="15.6" x14ac:dyDescent="0.3">
      <c r="B1279" s="187">
        <v>43679</v>
      </c>
      <c r="C1279" s="188">
        <v>161.13947207000001</v>
      </c>
      <c r="D1279" s="188">
        <v>183.47035488</v>
      </c>
      <c r="E1279" s="188"/>
      <c r="F1279" s="188">
        <v>161.26670788999999</v>
      </c>
      <c r="G1279" s="195">
        <v>179.69635586999999</v>
      </c>
      <c r="H1279" s="198"/>
      <c r="I1279" s="6"/>
      <c r="J1279" s="6"/>
      <c r="K1279" s="4"/>
    </row>
    <row r="1280" spans="2:11" ht="15.6" x14ac:dyDescent="0.3">
      <c r="B1280" s="185">
        <v>43682</v>
      </c>
      <c r="C1280" s="186">
        <v>161.17613236</v>
      </c>
      <c r="D1280" s="186">
        <v>178.86735641999999</v>
      </c>
      <c r="E1280" s="186"/>
      <c r="F1280" s="186">
        <v>161.30339713999999</v>
      </c>
      <c r="G1280" s="194">
        <v>179.04725791999999</v>
      </c>
      <c r="H1280" s="198"/>
      <c r="I1280" s="6"/>
      <c r="J1280" s="6"/>
      <c r="K1280" s="4"/>
    </row>
    <row r="1281" spans="2:11" ht="15.6" x14ac:dyDescent="0.3">
      <c r="B1281" s="187">
        <v>43683</v>
      </c>
      <c r="C1281" s="188">
        <v>161.21280096000001</v>
      </c>
      <c r="D1281" s="188">
        <v>182.55904006</v>
      </c>
      <c r="E1281" s="188"/>
      <c r="F1281" s="188">
        <v>161.34009462</v>
      </c>
      <c r="G1281" s="195">
        <v>179.72379660000001</v>
      </c>
      <c r="H1281" s="198"/>
      <c r="I1281" s="6"/>
      <c r="J1281" s="6"/>
      <c r="K1281" s="4"/>
    </row>
    <row r="1282" spans="2:11" ht="15.6" x14ac:dyDescent="0.3">
      <c r="B1282" s="185">
        <v>43684</v>
      </c>
      <c r="C1282" s="186">
        <v>161.24947788</v>
      </c>
      <c r="D1282" s="186">
        <v>183.66457596000001</v>
      </c>
      <c r="E1282" s="186"/>
      <c r="F1282" s="186">
        <v>161.37680061</v>
      </c>
      <c r="G1282" s="194">
        <v>179.92835475000001</v>
      </c>
      <c r="H1282" s="198"/>
      <c r="I1282" s="6"/>
      <c r="J1282" s="6"/>
      <c r="K1282" s="4"/>
    </row>
    <row r="1283" spans="2:11" ht="15.6" x14ac:dyDescent="0.3">
      <c r="B1283" s="187">
        <v>43685</v>
      </c>
      <c r="C1283" s="188">
        <v>161.28616312</v>
      </c>
      <c r="D1283" s="188">
        <v>186.04629926999999</v>
      </c>
      <c r="E1283" s="188"/>
      <c r="F1283" s="188">
        <v>161.41351484</v>
      </c>
      <c r="G1283" s="195">
        <v>180.49612836</v>
      </c>
      <c r="H1283" s="198"/>
      <c r="I1283" s="6"/>
      <c r="J1283" s="6"/>
      <c r="K1283" s="4"/>
    </row>
    <row r="1284" spans="2:11" ht="15.6" x14ac:dyDescent="0.3">
      <c r="B1284" s="185">
        <v>43686</v>
      </c>
      <c r="C1284" s="186">
        <v>161.32285666999999</v>
      </c>
      <c r="D1284" s="186">
        <v>185.8335299</v>
      </c>
      <c r="E1284" s="186"/>
      <c r="F1284" s="186">
        <v>161.45023728999999</v>
      </c>
      <c r="G1284" s="194">
        <v>180.83589447</v>
      </c>
      <c r="H1284" s="198"/>
      <c r="I1284" s="6"/>
      <c r="J1284" s="6"/>
      <c r="K1284" s="4"/>
    </row>
    <row r="1285" spans="2:11" ht="15.6" x14ac:dyDescent="0.3">
      <c r="B1285" s="187">
        <v>43689</v>
      </c>
      <c r="C1285" s="188">
        <v>161.35955852999999</v>
      </c>
      <c r="D1285" s="188">
        <v>182.11504235000001</v>
      </c>
      <c r="E1285" s="188"/>
      <c r="F1285" s="188">
        <v>161.48696826</v>
      </c>
      <c r="G1285" s="195">
        <v>180.12792368000001</v>
      </c>
      <c r="H1285" s="198"/>
      <c r="I1285" s="6"/>
      <c r="J1285" s="6"/>
      <c r="K1285" s="4"/>
    </row>
    <row r="1286" spans="2:11" ht="15.6" x14ac:dyDescent="0.3">
      <c r="B1286" s="185">
        <v>43690</v>
      </c>
      <c r="C1286" s="186">
        <v>161.39626870999999</v>
      </c>
      <c r="D1286" s="186">
        <v>184.58859583</v>
      </c>
      <c r="E1286" s="186"/>
      <c r="F1286" s="186">
        <v>161.52370773000001</v>
      </c>
      <c r="G1286" s="194">
        <v>180.13840105</v>
      </c>
      <c r="H1286" s="198"/>
      <c r="I1286" s="6"/>
      <c r="J1286" s="6"/>
      <c r="K1286" s="4"/>
    </row>
    <row r="1287" spans="2:11" ht="15.6" x14ac:dyDescent="0.3">
      <c r="B1287" s="187">
        <v>43691</v>
      </c>
      <c r="C1287" s="188">
        <v>161.43298748999999</v>
      </c>
      <c r="D1287" s="188">
        <v>179.15372932</v>
      </c>
      <c r="E1287" s="188"/>
      <c r="F1287" s="188">
        <v>161.56045516</v>
      </c>
      <c r="G1287" s="195">
        <v>179.58110481</v>
      </c>
      <c r="H1287" s="198"/>
      <c r="I1287" s="6"/>
      <c r="J1287" s="6"/>
      <c r="K1287" s="4"/>
    </row>
    <row r="1288" spans="2:11" ht="15.6" x14ac:dyDescent="0.3">
      <c r="B1288" s="185">
        <v>43692</v>
      </c>
      <c r="C1288" s="186">
        <v>161.46971457000001</v>
      </c>
      <c r="D1288" s="186">
        <v>177.00745147999999</v>
      </c>
      <c r="E1288" s="186"/>
      <c r="F1288" s="186">
        <v>161.59721138</v>
      </c>
      <c r="G1288" s="194">
        <v>179.23435380000001</v>
      </c>
      <c r="H1288" s="198"/>
      <c r="I1288" s="6"/>
      <c r="J1288" s="6"/>
      <c r="K1288" s="4"/>
    </row>
    <row r="1289" spans="2:11" ht="15.6" x14ac:dyDescent="0.3">
      <c r="B1289" s="187">
        <v>43693</v>
      </c>
      <c r="C1289" s="188">
        <v>161.50644998000001</v>
      </c>
      <c r="D1289" s="188">
        <v>178.34562739</v>
      </c>
      <c r="E1289" s="188"/>
      <c r="F1289" s="188">
        <v>161.63397555</v>
      </c>
      <c r="G1289" s="195">
        <v>179.44639579</v>
      </c>
      <c r="H1289" s="198"/>
      <c r="I1289" s="6"/>
      <c r="J1289" s="6"/>
      <c r="K1289" s="4"/>
    </row>
    <row r="1290" spans="2:11" ht="15.6" x14ac:dyDescent="0.3">
      <c r="B1290" s="185">
        <v>43696</v>
      </c>
      <c r="C1290" s="186">
        <v>161.54319369999999</v>
      </c>
      <c r="D1290" s="186">
        <v>177.74323648000001</v>
      </c>
      <c r="E1290" s="186"/>
      <c r="F1290" s="186">
        <v>161.67074851000001</v>
      </c>
      <c r="G1290" s="194">
        <v>179.16899497</v>
      </c>
      <c r="H1290" s="198"/>
      <c r="I1290" s="6"/>
      <c r="J1290" s="6"/>
      <c r="K1290" s="4"/>
    </row>
    <row r="1291" spans="2:11" ht="15.6" x14ac:dyDescent="0.3">
      <c r="B1291" s="187">
        <v>43697</v>
      </c>
      <c r="C1291" s="188">
        <v>161.57994574</v>
      </c>
      <c r="D1291" s="188">
        <v>177.30290196999999</v>
      </c>
      <c r="E1291" s="188"/>
      <c r="F1291" s="188">
        <v>161.70752941999999</v>
      </c>
      <c r="G1291" s="195">
        <v>179.20591522000001</v>
      </c>
      <c r="H1291" s="198"/>
      <c r="I1291" s="6"/>
      <c r="J1291" s="6"/>
      <c r="K1291" s="4"/>
    </row>
    <row r="1292" spans="2:11" ht="15.6" x14ac:dyDescent="0.3">
      <c r="B1292" s="185">
        <v>43698</v>
      </c>
      <c r="C1292" s="186">
        <v>161.61670609000001</v>
      </c>
      <c r="D1292" s="186">
        <v>180.84039168999999</v>
      </c>
      <c r="E1292" s="186"/>
      <c r="F1292" s="186">
        <v>161.74431913000001</v>
      </c>
      <c r="G1292" s="194">
        <v>179.84653148999999</v>
      </c>
      <c r="H1292" s="198"/>
      <c r="I1292" s="6"/>
      <c r="J1292" s="6"/>
      <c r="K1292" s="4"/>
    </row>
    <row r="1293" spans="2:11" ht="15.6" x14ac:dyDescent="0.3">
      <c r="B1293" s="187">
        <v>43699</v>
      </c>
      <c r="C1293" s="188">
        <v>161.65347503000001</v>
      </c>
      <c r="D1293" s="188">
        <v>178.71284086</v>
      </c>
      <c r="E1293" s="188"/>
      <c r="F1293" s="188">
        <v>161.78111677999999</v>
      </c>
      <c r="G1293" s="195">
        <v>179.70084617000001</v>
      </c>
      <c r="H1293" s="198"/>
      <c r="I1293" s="6"/>
      <c r="J1293" s="6"/>
      <c r="K1293" s="4"/>
    </row>
    <row r="1294" spans="2:11" ht="15.6" x14ac:dyDescent="0.3">
      <c r="B1294" s="185">
        <v>43700</v>
      </c>
      <c r="C1294" s="186">
        <v>161.6902523</v>
      </c>
      <c r="D1294" s="186">
        <v>174.52465959</v>
      </c>
      <c r="E1294" s="186"/>
      <c r="F1294" s="186">
        <v>161.81792322999999</v>
      </c>
      <c r="G1294" s="194">
        <v>179.24533009000001</v>
      </c>
      <c r="H1294" s="198"/>
      <c r="I1294" s="6"/>
      <c r="J1294" s="6"/>
      <c r="K1294" s="4"/>
    </row>
    <row r="1295" spans="2:11" ht="15.6" x14ac:dyDescent="0.3">
      <c r="B1295" s="187">
        <v>43703</v>
      </c>
      <c r="C1295" s="188">
        <v>161.72703787</v>
      </c>
      <c r="D1295" s="188">
        <v>172.31264071999999</v>
      </c>
      <c r="E1295" s="188"/>
      <c r="F1295" s="188">
        <v>161.85473762999999</v>
      </c>
      <c r="G1295" s="195">
        <v>178.48297676999999</v>
      </c>
      <c r="H1295" s="198"/>
      <c r="I1295" s="6"/>
      <c r="J1295" s="6"/>
      <c r="K1295" s="4"/>
    </row>
    <row r="1296" spans="2:11" ht="15.6" x14ac:dyDescent="0.3">
      <c r="B1296" s="185">
        <v>43704</v>
      </c>
      <c r="C1296" s="186">
        <v>161.76383175999999</v>
      </c>
      <c r="D1296" s="186">
        <v>173.82543512000001</v>
      </c>
      <c r="E1296" s="186"/>
      <c r="F1296" s="186">
        <v>161.89156054</v>
      </c>
      <c r="G1296" s="194">
        <v>178.74141854000001</v>
      </c>
      <c r="H1296" s="198"/>
      <c r="I1296" s="6"/>
      <c r="J1296" s="6"/>
      <c r="K1296" s="4"/>
    </row>
    <row r="1297" spans="2:11" ht="15.6" x14ac:dyDescent="0.3">
      <c r="B1297" s="187">
        <v>43705</v>
      </c>
      <c r="C1297" s="188">
        <v>161.80063397000001</v>
      </c>
      <c r="D1297" s="188">
        <v>175.46465459000001</v>
      </c>
      <c r="E1297" s="188"/>
      <c r="F1297" s="188">
        <v>161.92839196</v>
      </c>
      <c r="G1297" s="195">
        <v>178.71547458000001</v>
      </c>
      <c r="H1297" s="198"/>
      <c r="I1297" s="6"/>
      <c r="J1297" s="6"/>
      <c r="K1297" s="4"/>
    </row>
    <row r="1298" spans="2:11" ht="15.6" x14ac:dyDescent="0.3">
      <c r="B1298" s="185">
        <v>43706</v>
      </c>
      <c r="C1298" s="186">
        <v>161.83744476999999</v>
      </c>
      <c r="D1298" s="186">
        <v>179.62980236999999</v>
      </c>
      <c r="E1298" s="186"/>
      <c r="F1298" s="186">
        <v>161.96523189000001</v>
      </c>
      <c r="G1298" s="194">
        <v>179.15302946</v>
      </c>
      <c r="H1298" s="198"/>
      <c r="I1298" s="6"/>
      <c r="J1298" s="6"/>
      <c r="K1298" s="4"/>
    </row>
    <row r="1299" spans="2:11" ht="15.6" x14ac:dyDescent="0.3">
      <c r="B1299" s="187">
        <v>43707</v>
      </c>
      <c r="C1299" s="188">
        <v>161.87426389000001</v>
      </c>
      <c r="D1299" s="188">
        <v>180.72014938999999</v>
      </c>
      <c r="E1299" s="188">
        <v>131.03589460000001</v>
      </c>
      <c r="F1299" s="188">
        <v>162.00207976999999</v>
      </c>
      <c r="G1299" s="195">
        <v>179.73577073999999</v>
      </c>
      <c r="H1299" s="198"/>
      <c r="I1299" s="6"/>
      <c r="J1299" s="6"/>
      <c r="K1299" s="4"/>
    </row>
    <row r="1300" spans="2:11" ht="15.6" x14ac:dyDescent="0.3">
      <c r="B1300" s="185">
        <v>43710</v>
      </c>
      <c r="C1300" s="186">
        <v>161.91109132</v>
      </c>
      <c r="D1300" s="186">
        <v>179.81083591999999</v>
      </c>
      <c r="E1300" s="186"/>
      <c r="F1300" s="186">
        <v>162.03893644999999</v>
      </c>
      <c r="G1300" s="194">
        <v>179.78366728</v>
      </c>
      <c r="H1300" s="198"/>
      <c r="I1300" s="6"/>
      <c r="J1300" s="6"/>
      <c r="K1300" s="4"/>
    </row>
    <row r="1301" spans="2:11" ht="15.6" x14ac:dyDescent="0.3">
      <c r="B1301" s="187">
        <v>43711</v>
      </c>
      <c r="C1301" s="188">
        <v>161.94792706999999</v>
      </c>
      <c r="D1301" s="188">
        <v>178.12235088</v>
      </c>
      <c r="E1301" s="188"/>
      <c r="F1301" s="188">
        <v>162.07580136000001</v>
      </c>
      <c r="G1301" s="195">
        <v>179.54767702000001</v>
      </c>
      <c r="H1301" s="198"/>
      <c r="I1301" s="6"/>
      <c r="J1301" s="6"/>
      <c r="K1301" s="4"/>
    </row>
    <row r="1302" spans="2:11" ht="15.6" x14ac:dyDescent="0.3">
      <c r="B1302" s="185">
        <v>43712</v>
      </c>
      <c r="C1302" s="186">
        <v>161.98477113000001</v>
      </c>
      <c r="D1302" s="186">
        <v>180.8385869</v>
      </c>
      <c r="E1302" s="186"/>
      <c r="F1302" s="186">
        <v>162.1126745</v>
      </c>
      <c r="G1302" s="194">
        <v>179.72529337</v>
      </c>
      <c r="H1302" s="198"/>
      <c r="I1302" s="6"/>
      <c r="J1302" s="6"/>
      <c r="K1302" s="4"/>
    </row>
    <row r="1303" spans="2:11" ht="15.6" x14ac:dyDescent="0.3">
      <c r="B1303" s="187">
        <v>43713</v>
      </c>
      <c r="C1303" s="188">
        <v>162.02162379000001</v>
      </c>
      <c r="D1303" s="188">
        <v>182.70076123000001</v>
      </c>
      <c r="E1303" s="188"/>
      <c r="F1303" s="188">
        <v>162.14955615</v>
      </c>
      <c r="G1303" s="195">
        <v>179.63199488999999</v>
      </c>
      <c r="H1303" s="198"/>
      <c r="I1303" s="6"/>
      <c r="J1303" s="6"/>
      <c r="K1303" s="4"/>
    </row>
    <row r="1304" spans="2:11" ht="15.6" x14ac:dyDescent="0.3">
      <c r="B1304" s="185">
        <v>43714</v>
      </c>
      <c r="C1304" s="186">
        <v>162.05848476</v>
      </c>
      <c r="D1304" s="186">
        <v>183.93808297999999</v>
      </c>
      <c r="E1304" s="186"/>
      <c r="F1304" s="186">
        <v>162.18644631000001</v>
      </c>
      <c r="G1304" s="194">
        <v>179.55416301</v>
      </c>
      <c r="H1304" s="198"/>
      <c r="I1304" s="6"/>
      <c r="J1304" s="6"/>
      <c r="K1304" s="4"/>
    </row>
    <row r="1305" spans="2:11" ht="15.6" x14ac:dyDescent="0.3">
      <c r="B1305" s="187">
        <v>43717</v>
      </c>
      <c r="C1305" s="188">
        <v>162.09535405</v>
      </c>
      <c r="D1305" s="188">
        <v>184.37616596999999</v>
      </c>
      <c r="E1305" s="188"/>
      <c r="F1305" s="188">
        <v>162.22334470000001</v>
      </c>
      <c r="G1305" s="195">
        <v>179.21040551999999</v>
      </c>
      <c r="H1305" s="198"/>
      <c r="I1305" s="6"/>
      <c r="J1305" s="6"/>
      <c r="K1305" s="4"/>
    </row>
    <row r="1306" spans="2:11" ht="15.6" x14ac:dyDescent="0.3">
      <c r="B1306" s="185">
        <v>43718</v>
      </c>
      <c r="C1306" s="186">
        <v>162.13223164999999</v>
      </c>
      <c r="D1306" s="186">
        <v>184.10975304999999</v>
      </c>
      <c r="E1306" s="186"/>
      <c r="F1306" s="186">
        <v>162.26025161000001</v>
      </c>
      <c r="G1306" s="194">
        <v>179.03578271000001</v>
      </c>
      <c r="H1306" s="198"/>
      <c r="I1306" s="6"/>
      <c r="J1306" s="6"/>
      <c r="K1306" s="4"/>
    </row>
    <row r="1307" spans="2:11" ht="15.6" x14ac:dyDescent="0.3">
      <c r="B1307" s="187">
        <v>43719</v>
      </c>
      <c r="C1307" s="188">
        <v>162.16911784999999</v>
      </c>
      <c r="D1307" s="188">
        <v>184.84971945000001</v>
      </c>
      <c r="E1307" s="188"/>
      <c r="F1307" s="188">
        <v>162.29716673999999</v>
      </c>
      <c r="G1307" s="195">
        <v>179.42045182000001</v>
      </c>
      <c r="H1307" s="198"/>
      <c r="I1307" s="6"/>
      <c r="J1307" s="6"/>
      <c r="K1307" s="4"/>
    </row>
    <row r="1308" spans="2:11" ht="15.6" x14ac:dyDescent="0.3">
      <c r="B1308" s="185">
        <v>43720</v>
      </c>
      <c r="C1308" s="186">
        <v>162.20601235999999</v>
      </c>
      <c r="D1308" s="186">
        <v>186.50318073</v>
      </c>
      <c r="E1308" s="186"/>
      <c r="F1308" s="186">
        <v>162.33409039</v>
      </c>
      <c r="G1308" s="194">
        <v>179.57711344000001</v>
      </c>
      <c r="H1308" s="198"/>
      <c r="I1308" s="6"/>
      <c r="J1308" s="6"/>
      <c r="K1308" s="4"/>
    </row>
    <row r="1309" spans="2:11" ht="15.6" x14ac:dyDescent="0.3">
      <c r="B1309" s="187">
        <v>43721</v>
      </c>
      <c r="C1309" s="188">
        <v>162.24291518999999</v>
      </c>
      <c r="D1309" s="188">
        <v>184.94903685</v>
      </c>
      <c r="E1309" s="188"/>
      <c r="F1309" s="188">
        <v>162.37102227</v>
      </c>
      <c r="G1309" s="195">
        <v>179.13307255999999</v>
      </c>
      <c r="H1309" s="198"/>
      <c r="I1309" s="6"/>
      <c r="J1309" s="6"/>
      <c r="K1309" s="4"/>
    </row>
    <row r="1310" spans="2:11" ht="15.6" x14ac:dyDescent="0.3">
      <c r="B1310" s="185">
        <v>43724</v>
      </c>
      <c r="C1310" s="186">
        <v>162.27982660999999</v>
      </c>
      <c r="D1310" s="186">
        <v>185.26930773999999</v>
      </c>
      <c r="E1310" s="186"/>
      <c r="F1310" s="186">
        <v>162.40796266000001</v>
      </c>
      <c r="G1310" s="194">
        <v>179.22537319</v>
      </c>
      <c r="H1310" s="198"/>
      <c r="I1310" s="6"/>
      <c r="J1310" s="6"/>
      <c r="K1310" s="4"/>
    </row>
    <row r="1311" spans="2:11" ht="15.6" x14ac:dyDescent="0.3">
      <c r="B1311" s="187">
        <v>43725</v>
      </c>
      <c r="C1311" s="188">
        <v>162.31674634999999</v>
      </c>
      <c r="D1311" s="188">
        <v>186.94267539000001</v>
      </c>
      <c r="E1311" s="188"/>
      <c r="F1311" s="188">
        <v>162.44491156999999</v>
      </c>
      <c r="G1311" s="195">
        <v>179.53670073000001</v>
      </c>
      <c r="H1311" s="198"/>
      <c r="I1311" s="6"/>
      <c r="J1311" s="6"/>
      <c r="K1311" s="4"/>
    </row>
    <row r="1312" spans="2:11" ht="15.6" x14ac:dyDescent="0.3">
      <c r="B1312" s="185">
        <v>43726</v>
      </c>
      <c r="C1312" s="186">
        <v>162.35367439999999</v>
      </c>
      <c r="D1312" s="186">
        <v>186.79091169</v>
      </c>
      <c r="E1312" s="186"/>
      <c r="F1312" s="186">
        <v>162.48186899000001</v>
      </c>
      <c r="G1312" s="194">
        <v>179.73427397</v>
      </c>
      <c r="H1312" s="198"/>
      <c r="I1312" s="6"/>
      <c r="J1312" s="6"/>
      <c r="K1312" s="4"/>
    </row>
    <row r="1313" spans="2:11" ht="15.6" x14ac:dyDescent="0.3">
      <c r="B1313" s="187">
        <v>43727</v>
      </c>
      <c r="C1313" s="188">
        <v>162.38756111999999</v>
      </c>
      <c r="D1313" s="188">
        <v>186.44644579999999</v>
      </c>
      <c r="E1313" s="188"/>
      <c r="F1313" s="188">
        <v>162.51578234999999</v>
      </c>
      <c r="G1313" s="195">
        <v>180.16484394</v>
      </c>
      <c r="H1313" s="198"/>
      <c r="I1313" s="6"/>
      <c r="J1313" s="6"/>
      <c r="K1313" s="4"/>
    </row>
    <row r="1314" spans="2:11" ht="15.6" x14ac:dyDescent="0.3">
      <c r="B1314" s="185">
        <v>43728</v>
      </c>
      <c r="C1314" s="186">
        <v>162.42145506</v>
      </c>
      <c r="D1314" s="186">
        <v>187.3010257</v>
      </c>
      <c r="E1314" s="186"/>
      <c r="F1314" s="186">
        <v>162.54970309000001</v>
      </c>
      <c r="G1314" s="194">
        <v>180.38536761</v>
      </c>
      <c r="H1314" s="198"/>
      <c r="I1314" s="6"/>
      <c r="J1314" s="6"/>
      <c r="K1314" s="4"/>
    </row>
    <row r="1315" spans="2:11" ht="15.6" x14ac:dyDescent="0.3">
      <c r="B1315" s="187">
        <v>43731</v>
      </c>
      <c r="C1315" s="188">
        <v>162.45535591999999</v>
      </c>
      <c r="D1315" s="188">
        <v>186.98012936999999</v>
      </c>
      <c r="E1315" s="188"/>
      <c r="F1315" s="188">
        <v>162.58363065</v>
      </c>
      <c r="G1315" s="195">
        <v>180.30554003</v>
      </c>
      <c r="H1315" s="198"/>
      <c r="I1315" s="6"/>
      <c r="J1315" s="6"/>
      <c r="K1315" s="4"/>
    </row>
    <row r="1316" spans="2:11" ht="15.6" x14ac:dyDescent="0.3">
      <c r="B1316" s="185">
        <v>43732</v>
      </c>
      <c r="C1316" s="186">
        <v>162.48926399000001</v>
      </c>
      <c r="D1316" s="186">
        <v>185.61820521000001</v>
      </c>
      <c r="E1316" s="186"/>
      <c r="F1316" s="186">
        <v>162.61756557999999</v>
      </c>
      <c r="G1316" s="194">
        <v>180.0880099</v>
      </c>
      <c r="H1316" s="198"/>
      <c r="I1316" s="6"/>
      <c r="J1316" s="6"/>
      <c r="K1316" s="4"/>
    </row>
    <row r="1317" spans="2:11" ht="15.6" x14ac:dyDescent="0.3">
      <c r="B1317" s="187">
        <v>43733</v>
      </c>
      <c r="C1317" s="188">
        <v>162.52317898999999</v>
      </c>
      <c r="D1317" s="188">
        <v>186.69986777</v>
      </c>
      <c r="E1317" s="188"/>
      <c r="F1317" s="188">
        <v>162.65150732000001</v>
      </c>
      <c r="G1317" s="195">
        <v>180.16284825</v>
      </c>
      <c r="H1317" s="198"/>
      <c r="I1317" s="6"/>
      <c r="J1317" s="6"/>
      <c r="K1317" s="4"/>
    </row>
    <row r="1318" spans="2:11" ht="15.6" x14ac:dyDescent="0.3">
      <c r="B1318" s="185">
        <v>43734</v>
      </c>
      <c r="C1318" s="186">
        <v>162.55710120000001</v>
      </c>
      <c r="D1318" s="186">
        <v>188.19806297</v>
      </c>
      <c r="E1318" s="186"/>
      <c r="F1318" s="186">
        <v>162.68545616</v>
      </c>
      <c r="G1318" s="194">
        <v>180.57296239999999</v>
      </c>
      <c r="H1318" s="198"/>
      <c r="I1318" s="6"/>
      <c r="J1318" s="6"/>
      <c r="K1318" s="4"/>
    </row>
    <row r="1319" spans="2:11" ht="15.6" x14ac:dyDescent="0.3">
      <c r="B1319" s="187">
        <v>43735</v>
      </c>
      <c r="C1319" s="188">
        <v>162.59103033</v>
      </c>
      <c r="D1319" s="188">
        <v>187.76603767</v>
      </c>
      <c r="E1319" s="188"/>
      <c r="F1319" s="188">
        <v>162.71941237999999</v>
      </c>
      <c r="G1319" s="195">
        <v>180.53703999000001</v>
      </c>
      <c r="H1319" s="198"/>
      <c r="I1319" s="6"/>
      <c r="J1319" s="6"/>
      <c r="K1319" s="4"/>
    </row>
    <row r="1320" spans="2:11" ht="15.6" x14ac:dyDescent="0.3">
      <c r="B1320" s="185">
        <v>43738</v>
      </c>
      <c r="C1320" s="186">
        <v>162.62496666999999</v>
      </c>
      <c r="D1320" s="186">
        <v>187.17222401000001</v>
      </c>
      <c r="E1320" s="186">
        <v>130.98348023</v>
      </c>
      <c r="F1320" s="186">
        <v>162.75337540000001</v>
      </c>
      <c r="G1320" s="194">
        <v>180.55799472999999</v>
      </c>
      <c r="H1320" s="198"/>
      <c r="I1320" s="6"/>
      <c r="J1320" s="6"/>
      <c r="K1320" s="4"/>
    </row>
    <row r="1321" spans="2:11" ht="15.6" x14ac:dyDescent="0.3">
      <c r="B1321" s="187">
        <v>43739</v>
      </c>
      <c r="C1321" s="188">
        <v>162.65890995000001</v>
      </c>
      <c r="D1321" s="188">
        <v>185.93581359000001</v>
      </c>
      <c r="E1321" s="188"/>
      <c r="F1321" s="188">
        <v>162.78734552</v>
      </c>
      <c r="G1321" s="195">
        <v>180.42178894</v>
      </c>
      <c r="H1321" s="198"/>
      <c r="I1321" s="6"/>
      <c r="J1321" s="6"/>
      <c r="K1321" s="4"/>
    </row>
    <row r="1322" spans="2:11" ht="15.6" x14ac:dyDescent="0.3">
      <c r="B1322" s="185">
        <v>43740</v>
      </c>
      <c r="C1322" s="186">
        <v>162.69286043</v>
      </c>
      <c r="D1322" s="186">
        <v>180.53579214000001</v>
      </c>
      <c r="E1322" s="186"/>
      <c r="F1322" s="186">
        <v>162.82132301999999</v>
      </c>
      <c r="G1322" s="194">
        <v>179.76321146000001</v>
      </c>
      <c r="H1322" s="198"/>
      <c r="I1322" s="6"/>
      <c r="J1322" s="6"/>
      <c r="K1322" s="4"/>
    </row>
    <row r="1323" spans="2:11" ht="15.6" x14ac:dyDescent="0.3">
      <c r="B1323" s="187">
        <v>43741</v>
      </c>
      <c r="C1323" s="188">
        <v>162.72681811000001</v>
      </c>
      <c r="D1323" s="188">
        <v>181.40173689</v>
      </c>
      <c r="E1323" s="188"/>
      <c r="F1323" s="188">
        <v>162.85530732999999</v>
      </c>
      <c r="G1323" s="195">
        <v>180.17981161</v>
      </c>
      <c r="H1323" s="198"/>
      <c r="I1323" s="6"/>
      <c r="J1323" s="6"/>
      <c r="K1323" s="4"/>
    </row>
    <row r="1324" spans="2:11" ht="15.6" x14ac:dyDescent="0.3">
      <c r="B1324" s="185">
        <v>43742</v>
      </c>
      <c r="C1324" s="186">
        <v>162.76078272999999</v>
      </c>
      <c r="D1324" s="186">
        <v>183.25170652</v>
      </c>
      <c r="E1324" s="186"/>
      <c r="F1324" s="186">
        <v>162.88929873000001</v>
      </c>
      <c r="G1324" s="194">
        <v>180.45122534999999</v>
      </c>
      <c r="H1324" s="198"/>
      <c r="I1324" s="6"/>
      <c r="J1324" s="6"/>
      <c r="K1324" s="4"/>
    </row>
    <row r="1325" spans="2:11" ht="15.6" x14ac:dyDescent="0.3">
      <c r="B1325" s="187">
        <v>43745</v>
      </c>
      <c r="C1325" s="188">
        <v>162.79475454999999</v>
      </c>
      <c r="D1325" s="188">
        <v>179.71618240999999</v>
      </c>
      <c r="E1325" s="188"/>
      <c r="F1325" s="188">
        <v>162.92329751</v>
      </c>
      <c r="G1325" s="195">
        <v>179.80711663</v>
      </c>
      <c r="H1325" s="198"/>
      <c r="I1325" s="6"/>
      <c r="J1325" s="6"/>
      <c r="K1325" s="4"/>
    </row>
    <row r="1326" spans="2:11" ht="15.6" x14ac:dyDescent="0.3">
      <c r="B1326" s="185">
        <v>43746</v>
      </c>
      <c r="C1326" s="186">
        <v>162.82873330999999</v>
      </c>
      <c r="D1326" s="186">
        <v>178.65944748000001</v>
      </c>
      <c r="E1326" s="186"/>
      <c r="F1326" s="186">
        <v>162.95730311</v>
      </c>
      <c r="G1326" s="194">
        <v>179.74824379</v>
      </c>
      <c r="H1326" s="198"/>
      <c r="I1326" s="6"/>
      <c r="J1326" s="6"/>
      <c r="K1326" s="4"/>
    </row>
    <row r="1327" spans="2:11" ht="15.6" x14ac:dyDescent="0.3">
      <c r="B1327" s="187">
        <v>43747</v>
      </c>
      <c r="C1327" s="188">
        <v>162.86271927000001</v>
      </c>
      <c r="D1327" s="188">
        <v>180.92416281999999</v>
      </c>
      <c r="E1327" s="188"/>
      <c r="F1327" s="188">
        <v>162.99131578999999</v>
      </c>
      <c r="G1327" s="195">
        <v>180.21124370999999</v>
      </c>
      <c r="H1327" s="198"/>
      <c r="I1327" s="6"/>
      <c r="J1327" s="6"/>
      <c r="K1327" s="4"/>
    </row>
    <row r="1328" spans="2:11" ht="15.6" x14ac:dyDescent="0.3">
      <c r="B1328" s="185">
        <v>43748</v>
      </c>
      <c r="C1328" s="186">
        <v>162.89671243000001</v>
      </c>
      <c r="D1328" s="186">
        <v>181.93976269999999</v>
      </c>
      <c r="E1328" s="186"/>
      <c r="F1328" s="186">
        <v>163.02533557000001</v>
      </c>
      <c r="G1328" s="194">
        <v>180.26612517000001</v>
      </c>
      <c r="H1328" s="198"/>
      <c r="I1328" s="6"/>
      <c r="J1328" s="6"/>
      <c r="K1328" s="4"/>
    </row>
    <row r="1329" spans="2:11" ht="15.6" x14ac:dyDescent="0.3">
      <c r="B1329" s="187">
        <v>43749</v>
      </c>
      <c r="C1329" s="188">
        <v>162.93071252999999</v>
      </c>
      <c r="D1329" s="188">
        <v>185.54004502999999</v>
      </c>
      <c r="E1329" s="188"/>
      <c r="F1329" s="188">
        <v>163.05936273</v>
      </c>
      <c r="G1329" s="195">
        <v>180.99056039000001</v>
      </c>
      <c r="H1329" s="198"/>
      <c r="I1329" s="6"/>
      <c r="J1329" s="6"/>
      <c r="K1329" s="4"/>
    </row>
    <row r="1330" spans="2:11" ht="15.6" x14ac:dyDescent="0.3">
      <c r="B1330" s="185">
        <v>43752</v>
      </c>
      <c r="C1330" s="186">
        <v>162.96471983000001</v>
      </c>
      <c r="D1330" s="186">
        <v>186.37929309</v>
      </c>
      <c r="E1330" s="186"/>
      <c r="F1330" s="186">
        <v>163.0933967</v>
      </c>
      <c r="G1330" s="194">
        <v>181.25997845000001</v>
      </c>
      <c r="H1330" s="198"/>
      <c r="I1330" s="6"/>
      <c r="J1330" s="6"/>
      <c r="K1330" s="4"/>
    </row>
    <row r="1331" spans="2:11" ht="15.6" x14ac:dyDescent="0.3">
      <c r="B1331" s="187">
        <v>43753</v>
      </c>
      <c r="C1331" s="188">
        <v>162.99873407000001</v>
      </c>
      <c r="D1331" s="188">
        <v>186.71519960000001</v>
      </c>
      <c r="E1331" s="188"/>
      <c r="F1331" s="188">
        <v>163.12743804999999</v>
      </c>
      <c r="G1331" s="195">
        <v>181.0778718</v>
      </c>
      <c r="H1331" s="198"/>
      <c r="I1331" s="6"/>
      <c r="J1331" s="6"/>
      <c r="K1331" s="4"/>
    </row>
    <row r="1332" spans="2:11" ht="15.6" x14ac:dyDescent="0.3">
      <c r="B1332" s="185">
        <v>43754</v>
      </c>
      <c r="C1332" s="186">
        <v>163.03275550999999</v>
      </c>
      <c r="D1332" s="186">
        <v>188.38283121000001</v>
      </c>
      <c r="E1332" s="186"/>
      <c r="F1332" s="186">
        <v>163.16148620999999</v>
      </c>
      <c r="G1332" s="194">
        <v>181.61321545000001</v>
      </c>
      <c r="H1332" s="198"/>
      <c r="I1332" s="6"/>
      <c r="J1332" s="6"/>
      <c r="K1332" s="4"/>
    </row>
    <row r="1333" spans="2:11" ht="15.6" x14ac:dyDescent="0.3">
      <c r="B1333" s="187">
        <v>43755</v>
      </c>
      <c r="C1333" s="188">
        <v>163.06678414999999</v>
      </c>
      <c r="D1333" s="188">
        <v>187.65549837</v>
      </c>
      <c r="E1333" s="188"/>
      <c r="F1333" s="188">
        <v>163.19554145999999</v>
      </c>
      <c r="G1333" s="195">
        <v>181.65712062</v>
      </c>
      <c r="H1333" s="198"/>
      <c r="I1333" s="6"/>
      <c r="J1333" s="6"/>
      <c r="K1333" s="4"/>
    </row>
    <row r="1334" spans="2:11" ht="15.6" x14ac:dyDescent="0.3">
      <c r="B1334" s="185">
        <v>43756</v>
      </c>
      <c r="C1334" s="186">
        <v>163.10081973000001</v>
      </c>
      <c r="D1334" s="186">
        <v>187.14286480000001</v>
      </c>
      <c r="E1334" s="186"/>
      <c r="F1334" s="186">
        <v>163.22960409000001</v>
      </c>
      <c r="G1334" s="194">
        <v>181.78284905000001</v>
      </c>
      <c r="H1334" s="198"/>
      <c r="I1334" s="6"/>
      <c r="J1334" s="6"/>
      <c r="K1334" s="4"/>
    </row>
    <row r="1335" spans="2:11" ht="15.6" x14ac:dyDescent="0.3">
      <c r="B1335" s="187">
        <v>43759</v>
      </c>
      <c r="C1335" s="188">
        <v>163.13486251</v>
      </c>
      <c r="D1335" s="188">
        <v>189.45405811000001</v>
      </c>
      <c r="E1335" s="188"/>
      <c r="F1335" s="188">
        <v>163.26367381</v>
      </c>
      <c r="G1335" s="195">
        <v>182.18647720999999</v>
      </c>
      <c r="H1335" s="198"/>
      <c r="I1335" s="6"/>
      <c r="J1335" s="6"/>
      <c r="K1335" s="4"/>
    </row>
    <row r="1336" spans="2:11" ht="15.6" x14ac:dyDescent="0.3">
      <c r="B1336" s="185">
        <v>43760</v>
      </c>
      <c r="C1336" s="186">
        <v>163.16891222999999</v>
      </c>
      <c r="D1336" s="186">
        <v>191.88218791</v>
      </c>
      <c r="E1336" s="186"/>
      <c r="F1336" s="186">
        <v>163.29775035</v>
      </c>
      <c r="G1336" s="194">
        <v>182.22090284999999</v>
      </c>
      <c r="H1336" s="198"/>
      <c r="I1336" s="6"/>
      <c r="J1336" s="6"/>
      <c r="K1336" s="4"/>
    </row>
    <row r="1337" spans="2:11" ht="15.6" x14ac:dyDescent="0.3">
      <c r="B1337" s="187">
        <v>43761</v>
      </c>
      <c r="C1337" s="188">
        <v>163.20296915</v>
      </c>
      <c r="D1337" s="188">
        <v>192.17252779</v>
      </c>
      <c r="E1337" s="188"/>
      <c r="F1337" s="188">
        <v>163.33183425999999</v>
      </c>
      <c r="G1337" s="195">
        <v>182.41648040000001</v>
      </c>
      <c r="H1337" s="198"/>
      <c r="I1337" s="6"/>
      <c r="J1337" s="6"/>
      <c r="K1337" s="4"/>
    </row>
    <row r="1338" spans="2:11" ht="15.6" x14ac:dyDescent="0.3">
      <c r="B1338" s="185">
        <v>43762</v>
      </c>
      <c r="C1338" s="186">
        <v>163.23703327999999</v>
      </c>
      <c r="D1338" s="186">
        <v>191.17642329</v>
      </c>
      <c r="E1338" s="186"/>
      <c r="F1338" s="186">
        <v>163.36592526999999</v>
      </c>
      <c r="G1338" s="194">
        <v>182.19795242000001</v>
      </c>
      <c r="H1338" s="198"/>
      <c r="I1338" s="6"/>
      <c r="J1338" s="6"/>
      <c r="K1338" s="4"/>
    </row>
    <row r="1339" spans="2:11" ht="15.6" x14ac:dyDescent="0.3">
      <c r="B1339" s="187">
        <v>43763</v>
      </c>
      <c r="C1339" s="188">
        <v>163.27110433000001</v>
      </c>
      <c r="D1339" s="188">
        <v>191.85120259999999</v>
      </c>
      <c r="E1339" s="188"/>
      <c r="F1339" s="188">
        <v>163.40002337999999</v>
      </c>
      <c r="G1339" s="195">
        <v>182.56515926</v>
      </c>
      <c r="H1339" s="198"/>
      <c r="I1339" s="6"/>
      <c r="J1339" s="6"/>
      <c r="K1339" s="4"/>
    </row>
    <row r="1340" spans="2:11" ht="15.6" x14ac:dyDescent="0.3">
      <c r="B1340" s="185">
        <v>43766</v>
      </c>
      <c r="C1340" s="186">
        <v>163.30518259999999</v>
      </c>
      <c r="D1340" s="186">
        <v>193.32236159999999</v>
      </c>
      <c r="E1340" s="186"/>
      <c r="F1340" s="186">
        <v>163.43412828999999</v>
      </c>
      <c r="G1340" s="194">
        <v>182.79067215000001</v>
      </c>
      <c r="H1340" s="198"/>
      <c r="I1340" s="6"/>
      <c r="J1340" s="6"/>
      <c r="K1340" s="4"/>
    </row>
    <row r="1341" spans="2:11" ht="15.6" x14ac:dyDescent="0.3">
      <c r="B1341" s="187">
        <v>43767</v>
      </c>
      <c r="C1341" s="188">
        <v>163.33926807</v>
      </c>
      <c r="D1341" s="188">
        <v>192.19516815</v>
      </c>
      <c r="E1341" s="188"/>
      <c r="F1341" s="188">
        <v>163.46824058000001</v>
      </c>
      <c r="G1341" s="195">
        <v>182.80314521</v>
      </c>
      <c r="H1341" s="198"/>
      <c r="I1341" s="6"/>
      <c r="J1341" s="6"/>
      <c r="K1341" s="4"/>
    </row>
    <row r="1342" spans="2:11" ht="15.6" x14ac:dyDescent="0.3">
      <c r="B1342" s="185">
        <v>43768</v>
      </c>
      <c r="C1342" s="186">
        <v>163.37336046999999</v>
      </c>
      <c r="D1342" s="186">
        <v>193.71634323000001</v>
      </c>
      <c r="E1342" s="186"/>
      <c r="F1342" s="186">
        <v>163.50236025000001</v>
      </c>
      <c r="G1342" s="194">
        <v>183.38788217000001</v>
      </c>
      <c r="H1342" s="198"/>
      <c r="I1342" s="6"/>
      <c r="J1342" s="6"/>
      <c r="K1342" s="4"/>
    </row>
    <row r="1343" spans="2:11" ht="15.6" x14ac:dyDescent="0.3">
      <c r="B1343" s="187">
        <v>43769</v>
      </c>
      <c r="C1343" s="188">
        <v>163.40437661999999</v>
      </c>
      <c r="D1343" s="188">
        <v>191.59399235000001</v>
      </c>
      <c r="E1343" s="188">
        <v>131.11446369000001</v>
      </c>
      <c r="F1343" s="188">
        <v>163.53340095999999</v>
      </c>
      <c r="G1343" s="195">
        <v>182.97178095000001</v>
      </c>
      <c r="H1343" s="198"/>
      <c r="I1343" s="6"/>
      <c r="J1343" s="6"/>
      <c r="K1343" s="4"/>
    </row>
    <row r="1344" spans="2:11" ht="15.6" x14ac:dyDescent="0.3">
      <c r="B1344" s="185">
        <v>43770</v>
      </c>
      <c r="C1344" s="186">
        <v>163.43539859000001</v>
      </c>
      <c r="D1344" s="186">
        <v>193.33767556999999</v>
      </c>
      <c r="E1344" s="186"/>
      <c r="F1344" s="186">
        <v>163.56444734999999</v>
      </c>
      <c r="G1344" s="194">
        <v>183.32152550999999</v>
      </c>
      <c r="H1344" s="198"/>
      <c r="I1344" s="6"/>
      <c r="J1344" s="6"/>
      <c r="K1344" s="4"/>
    </row>
    <row r="1345" spans="2:11" ht="15.6" x14ac:dyDescent="0.3">
      <c r="B1345" s="187">
        <v>43773</v>
      </c>
      <c r="C1345" s="188">
        <v>163.46642664999999</v>
      </c>
      <c r="D1345" s="188">
        <v>194.38070475999999</v>
      </c>
      <c r="E1345" s="188"/>
      <c r="F1345" s="188">
        <v>163.59549998</v>
      </c>
      <c r="G1345" s="195">
        <v>183.28809770999999</v>
      </c>
      <c r="H1345" s="198"/>
      <c r="I1345" s="6"/>
      <c r="J1345" s="6"/>
      <c r="K1345" s="4"/>
    </row>
    <row r="1346" spans="2:11" ht="15.6" x14ac:dyDescent="0.3">
      <c r="B1346" s="185">
        <v>43774</v>
      </c>
      <c r="C1346" s="186">
        <v>163.49746053999999</v>
      </c>
      <c r="D1346" s="186">
        <v>194.27293521000001</v>
      </c>
      <c r="E1346" s="186"/>
      <c r="F1346" s="186">
        <v>163.62655828999999</v>
      </c>
      <c r="G1346" s="194">
        <v>182.98724755000001</v>
      </c>
      <c r="H1346" s="198"/>
      <c r="I1346" s="6"/>
      <c r="J1346" s="6"/>
      <c r="K1346" s="4"/>
    </row>
    <row r="1347" spans="2:11" ht="15.6" x14ac:dyDescent="0.3">
      <c r="B1347" s="187">
        <v>43775</v>
      </c>
      <c r="C1347" s="188">
        <v>163.52850025000001</v>
      </c>
      <c r="D1347" s="188">
        <v>193.63178585</v>
      </c>
      <c r="E1347" s="188"/>
      <c r="F1347" s="188">
        <v>163.65762255000001</v>
      </c>
      <c r="G1347" s="195">
        <v>182.98225832</v>
      </c>
      <c r="H1347" s="198"/>
      <c r="I1347" s="6"/>
      <c r="J1347" s="6"/>
      <c r="K1347" s="4"/>
    </row>
    <row r="1348" spans="2:11" ht="15.6" x14ac:dyDescent="0.3">
      <c r="B1348" s="185">
        <v>43776</v>
      </c>
      <c r="C1348" s="186">
        <v>163.55954606</v>
      </c>
      <c r="D1348" s="186">
        <v>195.81246203000001</v>
      </c>
      <c r="E1348" s="186"/>
      <c r="F1348" s="186">
        <v>163.68869278</v>
      </c>
      <c r="G1348" s="194">
        <v>183.24369361999999</v>
      </c>
      <c r="H1348" s="198"/>
      <c r="I1348" s="6"/>
      <c r="J1348" s="6"/>
      <c r="K1348" s="4"/>
    </row>
    <row r="1349" spans="2:11" ht="15.6" x14ac:dyDescent="0.3">
      <c r="B1349" s="187">
        <v>43777</v>
      </c>
      <c r="C1349" s="188">
        <v>163.59059769000001</v>
      </c>
      <c r="D1349" s="188">
        <v>192.32511346999999</v>
      </c>
      <c r="E1349" s="188"/>
      <c r="F1349" s="188">
        <v>163.71976896000001</v>
      </c>
      <c r="G1349" s="195">
        <v>182.64448791000001</v>
      </c>
      <c r="H1349" s="198"/>
      <c r="I1349" s="6"/>
      <c r="J1349" s="6"/>
      <c r="K1349" s="4"/>
    </row>
    <row r="1350" spans="2:11" ht="15.6" x14ac:dyDescent="0.3">
      <c r="B1350" s="185">
        <v>43780</v>
      </c>
      <c r="C1350" s="186">
        <v>163.62165514</v>
      </c>
      <c r="D1350" s="186">
        <v>193.64468747000001</v>
      </c>
      <c r="E1350" s="186"/>
      <c r="F1350" s="186">
        <v>163.75085082000001</v>
      </c>
      <c r="G1350" s="194">
        <v>182.90442644000001</v>
      </c>
      <c r="H1350" s="198"/>
      <c r="I1350" s="6"/>
      <c r="J1350" s="6"/>
      <c r="K1350" s="4"/>
    </row>
    <row r="1351" spans="2:11" ht="15.6" x14ac:dyDescent="0.3">
      <c r="B1351" s="187">
        <v>43781</v>
      </c>
      <c r="C1351" s="188">
        <v>163.65271841000001</v>
      </c>
      <c r="D1351" s="188">
        <v>190.75642400000001</v>
      </c>
      <c r="E1351" s="188"/>
      <c r="F1351" s="188">
        <v>163.78193863999999</v>
      </c>
      <c r="G1351" s="195">
        <v>182.24185759</v>
      </c>
      <c r="H1351" s="198"/>
      <c r="I1351" s="6"/>
      <c r="J1351" s="6"/>
      <c r="K1351" s="4"/>
    </row>
    <row r="1352" spans="2:11" ht="15.6" x14ac:dyDescent="0.3">
      <c r="B1352" s="185">
        <v>43782</v>
      </c>
      <c r="C1352" s="186">
        <v>163.68378777999999</v>
      </c>
      <c r="D1352" s="186">
        <v>189.52137164999999</v>
      </c>
      <c r="E1352" s="186"/>
      <c r="F1352" s="186">
        <v>163.81303242000001</v>
      </c>
      <c r="G1352" s="194">
        <v>181.84471540999999</v>
      </c>
      <c r="H1352" s="198"/>
      <c r="I1352" s="6"/>
      <c r="J1352" s="6"/>
      <c r="K1352" s="4"/>
    </row>
    <row r="1353" spans="2:11" ht="15.6" x14ac:dyDescent="0.3">
      <c r="B1353" s="187">
        <v>43783</v>
      </c>
      <c r="C1353" s="188">
        <v>163.71486297000001</v>
      </c>
      <c r="D1353" s="188">
        <v>190.40934920000001</v>
      </c>
      <c r="E1353" s="188"/>
      <c r="F1353" s="188">
        <v>163.84413215999999</v>
      </c>
      <c r="G1353" s="195">
        <v>182.20892871000001</v>
      </c>
      <c r="H1353" s="198"/>
      <c r="I1353" s="6"/>
      <c r="J1353" s="6"/>
      <c r="K1353" s="4"/>
    </row>
    <row r="1354" spans="2:11" ht="15.6" x14ac:dyDescent="0.3">
      <c r="B1354" s="185">
        <v>43784</v>
      </c>
      <c r="C1354" s="186"/>
      <c r="D1354" s="186"/>
      <c r="E1354" s="186"/>
      <c r="F1354" s="186"/>
      <c r="G1354" s="194"/>
      <c r="H1354" s="198"/>
      <c r="I1354" s="6"/>
      <c r="J1354" s="6"/>
      <c r="K1354" s="4"/>
    </row>
    <row r="1355" spans="2:11" ht="15.6" x14ac:dyDescent="0.3">
      <c r="B1355" s="187">
        <v>43787</v>
      </c>
      <c r="C1355" s="188">
        <v>163.74594397999999</v>
      </c>
      <c r="D1355" s="188">
        <v>189.89537543</v>
      </c>
      <c r="E1355" s="188"/>
      <c r="F1355" s="188">
        <v>163.87523784999999</v>
      </c>
      <c r="G1355" s="195">
        <v>182.04977249000001</v>
      </c>
      <c r="H1355" s="198"/>
      <c r="I1355" s="6"/>
      <c r="J1355" s="6"/>
      <c r="K1355" s="4"/>
    </row>
    <row r="1356" spans="2:11" ht="15.6" x14ac:dyDescent="0.3">
      <c r="B1356" s="185">
        <v>43788</v>
      </c>
      <c r="C1356" s="186">
        <v>163.77703081000001</v>
      </c>
      <c r="D1356" s="186">
        <v>189.17154497999999</v>
      </c>
      <c r="E1356" s="186"/>
      <c r="F1356" s="186">
        <v>163.90634922000001</v>
      </c>
      <c r="G1356" s="194">
        <v>181.87864213</v>
      </c>
      <c r="H1356" s="198"/>
      <c r="I1356" s="6"/>
      <c r="J1356" s="6"/>
      <c r="K1356" s="4"/>
    </row>
    <row r="1357" spans="2:11" ht="15.6" x14ac:dyDescent="0.3">
      <c r="B1357" s="187">
        <v>43789</v>
      </c>
      <c r="C1357" s="188">
        <v>163.80812374999999</v>
      </c>
      <c r="D1357" s="188"/>
      <c r="E1357" s="188"/>
      <c r="F1357" s="188">
        <v>163.93746684000001</v>
      </c>
      <c r="G1357" s="195">
        <v>181.83872835</v>
      </c>
      <c r="H1357" s="198"/>
      <c r="I1357" s="6"/>
      <c r="J1357" s="6"/>
      <c r="K1357" s="4"/>
    </row>
    <row r="1358" spans="2:11" ht="15.6" x14ac:dyDescent="0.3">
      <c r="B1358" s="185">
        <v>43790</v>
      </c>
      <c r="C1358" s="186">
        <v>163.83922250000001</v>
      </c>
      <c r="D1358" s="186">
        <v>192.08879239000001</v>
      </c>
      <c r="E1358" s="186"/>
      <c r="F1358" s="186">
        <v>163.96859013</v>
      </c>
      <c r="G1358" s="194">
        <v>182.18697613000001</v>
      </c>
      <c r="H1358" s="198"/>
      <c r="I1358" s="6"/>
      <c r="J1358" s="6"/>
      <c r="K1358" s="4"/>
    </row>
    <row r="1359" spans="2:11" ht="15.6" x14ac:dyDescent="0.3">
      <c r="B1359" s="187">
        <v>43791</v>
      </c>
      <c r="C1359" s="188">
        <v>163.87032707</v>
      </c>
      <c r="D1359" s="188">
        <v>194.22515278</v>
      </c>
      <c r="E1359" s="188"/>
      <c r="F1359" s="188">
        <v>163.99971937999999</v>
      </c>
      <c r="G1359" s="195">
        <v>182.63899975999999</v>
      </c>
      <c r="H1359" s="198"/>
      <c r="I1359" s="6"/>
      <c r="J1359" s="6"/>
      <c r="K1359" s="4"/>
    </row>
    <row r="1360" spans="2:11" ht="15.6" x14ac:dyDescent="0.3">
      <c r="B1360" s="185">
        <v>43794</v>
      </c>
      <c r="C1360" s="186">
        <v>163.90143774000001</v>
      </c>
      <c r="D1360" s="186">
        <v>193.74563096</v>
      </c>
      <c r="E1360" s="186"/>
      <c r="F1360" s="186">
        <v>164.03085431</v>
      </c>
      <c r="G1360" s="194">
        <v>182.61455257</v>
      </c>
      <c r="H1360" s="198"/>
      <c r="I1360" s="6"/>
      <c r="J1360" s="6"/>
      <c r="K1360" s="4"/>
    </row>
    <row r="1361" spans="2:11" ht="15.6" x14ac:dyDescent="0.3">
      <c r="B1361" s="187">
        <v>43795</v>
      </c>
      <c r="C1361" s="188">
        <v>163.93255422999999</v>
      </c>
      <c r="D1361" s="188">
        <v>191.30731567999999</v>
      </c>
      <c r="E1361" s="188"/>
      <c r="F1361" s="188">
        <v>164.06199548000001</v>
      </c>
      <c r="G1361" s="195">
        <v>182.07022831</v>
      </c>
      <c r="H1361" s="198"/>
      <c r="I1361" s="6"/>
      <c r="J1361" s="6"/>
      <c r="K1361" s="4"/>
    </row>
    <row r="1362" spans="2:11" ht="15.6" x14ac:dyDescent="0.3">
      <c r="B1362" s="185">
        <v>43796</v>
      </c>
      <c r="C1362" s="186">
        <v>163.96367653999999</v>
      </c>
      <c r="D1362" s="186">
        <v>192.46586970000001</v>
      </c>
      <c r="E1362" s="186"/>
      <c r="F1362" s="186">
        <v>164.09314232</v>
      </c>
      <c r="G1362" s="194">
        <v>182.19845135</v>
      </c>
      <c r="H1362" s="198"/>
      <c r="I1362" s="6"/>
      <c r="J1362" s="6"/>
      <c r="K1362" s="4"/>
    </row>
    <row r="1363" spans="2:11" ht="15.6" x14ac:dyDescent="0.3">
      <c r="B1363" s="187">
        <v>43797</v>
      </c>
      <c r="C1363" s="188">
        <v>163.99480495</v>
      </c>
      <c r="D1363" s="188">
        <v>193.50646868000001</v>
      </c>
      <c r="E1363" s="188"/>
      <c r="F1363" s="188">
        <v>164.12429541</v>
      </c>
      <c r="G1363" s="195">
        <v>182.55518081</v>
      </c>
      <c r="H1363" s="198"/>
      <c r="I1363" s="6"/>
      <c r="J1363" s="6"/>
      <c r="K1363" s="4"/>
    </row>
    <row r="1364" spans="2:11" ht="15.6" x14ac:dyDescent="0.3">
      <c r="B1364" s="185">
        <v>43798</v>
      </c>
      <c r="C1364" s="186">
        <v>164.02593919</v>
      </c>
      <c r="D1364" s="186">
        <v>193.40495336000001</v>
      </c>
      <c r="E1364" s="186">
        <v>131.78314746999999</v>
      </c>
      <c r="F1364" s="186">
        <v>164.15545417000001</v>
      </c>
      <c r="G1364" s="194">
        <v>182.59359782999999</v>
      </c>
      <c r="H1364" s="198"/>
      <c r="I1364" s="6"/>
      <c r="J1364" s="6"/>
      <c r="K1364" s="4"/>
    </row>
    <row r="1365" spans="2:11" ht="15.6" x14ac:dyDescent="0.3">
      <c r="B1365" s="187">
        <v>43801</v>
      </c>
      <c r="C1365" s="188">
        <v>164.05707924000001</v>
      </c>
      <c r="D1365" s="188">
        <v>194.6460634</v>
      </c>
      <c r="E1365" s="188"/>
      <c r="F1365" s="188">
        <v>164.18661861000001</v>
      </c>
      <c r="G1365" s="195">
        <v>182.67841462000001</v>
      </c>
      <c r="H1365" s="198"/>
      <c r="I1365" s="6"/>
      <c r="J1365" s="6"/>
      <c r="K1365" s="4"/>
    </row>
    <row r="1366" spans="2:11" ht="15.6" x14ac:dyDescent="0.3">
      <c r="B1366" s="185">
        <v>43802</v>
      </c>
      <c r="C1366" s="186">
        <v>164.08822538999999</v>
      </c>
      <c r="D1366" s="186">
        <v>194.69643687000001</v>
      </c>
      <c r="E1366" s="186"/>
      <c r="F1366" s="186">
        <v>164.21778929000001</v>
      </c>
      <c r="G1366" s="194">
        <v>182.8410633</v>
      </c>
      <c r="H1366" s="198"/>
      <c r="I1366" s="6"/>
      <c r="J1366" s="6"/>
      <c r="K1366" s="4"/>
    </row>
    <row r="1367" spans="2:11" ht="15.6" x14ac:dyDescent="0.3">
      <c r="B1367" s="187">
        <v>43803</v>
      </c>
      <c r="C1367" s="188">
        <v>164.11937735999999</v>
      </c>
      <c r="D1367" s="188">
        <v>197.09969265000001</v>
      </c>
      <c r="E1367" s="188"/>
      <c r="F1367" s="188">
        <v>164.24896593</v>
      </c>
      <c r="G1367" s="195">
        <v>183.29707830999999</v>
      </c>
      <c r="H1367" s="198"/>
      <c r="I1367" s="6"/>
      <c r="J1367" s="6"/>
      <c r="K1367" s="4"/>
    </row>
    <row r="1368" spans="2:11" ht="15.6" x14ac:dyDescent="0.3">
      <c r="B1368" s="185">
        <v>43804</v>
      </c>
      <c r="C1368" s="186">
        <v>164.15053515</v>
      </c>
      <c r="D1368" s="186">
        <v>197.67390372</v>
      </c>
      <c r="E1368" s="186"/>
      <c r="F1368" s="186">
        <v>164.28014823999999</v>
      </c>
      <c r="G1368" s="194">
        <v>183.44625608999999</v>
      </c>
      <c r="H1368" s="198"/>
      <c r="I1368" s="6"/>
      <c r="J1368" s="6"/>
      <c r="K1368" s="4"/>
    </row>
    <row r="1369" spans="2:11" ht="15.6" x14ac:dyDescent="0.3">
      <c r="B1369" s="187">
        <v>43805</v>
      </c>
      <c r="C1369" s="188">
        <v>164.18169904000001</v>
      </c>
      <c r="D1369" s="188">
        <v>198.57358565000001</v>
      </c>
      <c r="E1369" s="188"/>
      <c r="F1369" s="188">
        <v>164.31133679999999</v>
      </c>
      <c r="G1369" s="195">
        <v>184.07439930000001</v>
      </c>
      <c r="H1369" s="198"/>
      <c r="I1369" s="6"/>
      <c r="J1369" s="6"/>
      <c r="K1369" s="4"/>
    </row>
    <row r="1370" spans="2:11" ht="15.6" x14ac:dyDescent="0.3">
      <c r="B1370" s="185">
        <v>43808</v>
      </c>
      <c r="C1370" s="186">
        <v>164.21286875999999</v>
      </c>
      <c r="D1370" s="186">
        <v>198.30819127000001</v>
      </c>
      <c r="E1370" s="186"/>
      <c r="F1370" s="186">
        <v>164.34253104000001</v>
      </c>
      <c r="G1370" s="194">
        <v>184.13227429</v>
      </c>
      <c r="H1370" s="198"/>
      <c r="I1370" s="6"/>
      <c r="J1370" s="6"/>
      <c r="K1370" s="4"/>
    </row>
    <row r="1371" spans="2:11" ht="15.6" x14ac:dyDescent="0.3">
      <c r="B1371" s="187">
        <v>43809</v>
      </c>
      <c r="C1371" s="188">
        <v>164.24404429000001</v>
      </c>
      <c r="D1371" s="188">
        <v>197.76278546</v>
      </c>
      <c r="E1371" s="188"/>
      <c r="F1371" s="188">
        <v>164.37373123</v>
      </c>
      <c r="G1371" s="195">
        <v>184.08337990000001</v>
      </c>
      <c r="H1371" s="198"/>
      <c r="I1371" s="6"/>
      <c r="J1371" s="6"/>
      <c r="K1371" s="4"/>
    </row>
    <row r="1372" spans="2:11" ht="15.6" x14ac:dyDescent="0.3">
      <c r="B1372" s="185">
        <v>43810</v>
      </c>
      <c r="C1372" s="186">
        <v>164.27522592</v>
      </c>
      <c r="D1372" s="186">
        <v>198.28431792999999</v>
      </c>
      <c r="E1372" s="186"/>
      <c r="F1372" s="186">
        <v>164.40493738999999</v>
      </c>
      <c r="G1372" s="194">
        <v>184.48650914000001</v>
      </c>
      <c r="H1372" s="198"/>
      <c r="I1372" s="6"/>
      <c r="J1372" s="6"/>
      <c r="K1372" s="4"/>
    </row>
    <row r="1373" spans="2:11" ht="15.6" x14ac:dyDescent="0.3">
      <c r="B1373" s="187">
        <v>43811</v>
      </c>
      <c r="C1373" s="188">
        <v>164.30329831</v>
      </c>
      <c r="D1373" s="188">
        <v>200.49272721</v>
      </c>
      <c r="E1373" s="188"/>
      <c r="F1373" s="188">
        <v>164.43303166000001</v>
      </c>
      <c r="G1373" s="195">
        <v>185.02334956000001</v>
      </c>
      <c r="H1373" s="198"/>
      <c r="I1373" s="6"/>
      <c r="J1373" s="6"/>
      <c r="K1373" s="4"/>
    </row>
    <row r="1374" spans="2:11" ht="15.6" x14ac:dyDescent="0.3">
      <c r="B1374" s="185">
        <v>43812</v>
      </c>
      <c r="C1374" s="186">
        <v>164.33137542</v>
      </c>
      <c r="D1374" s="186">
        <v>201.14516993999999</v>
      </c>
      <c r="E1374" s="186"/>
      <c r="F1374" s="186">
        <v>164.46113105000001</v>
      </c>
      <c r="G1374" s="194">
        <v>185.42148958000001</v>
      </c>
      <c r="H1374" s="198"/>
      <c r="I1374" s="6"/>
      <c r="J1374" s="6"/>
      <c r="K1374" s="4"/>
    </row>
    <row r="1375" spans="2:11" ht="15.6" x14ac:dyDescent="0.3">
      <c r="B1375" s="187">
        <v>43815</v>
      </c>
      <c r="C1375" s="188">
        <v>164.35945724000001</v>
      </c>
      <c r="D1375" s="188">
        <v>199.95003753</v>
      </c>
      <c r="E1375" s="188"/>
      <c r="F1375" s="188">
        <v>164.48923497999999</v>
      </c>
      <c r="G1375" s="195">
        <v>185.44593678000001</v>
      </c>
      <c r="H1375" s="198"/>
      <c r="I1375" s="6"/>
      <c r="J1375" s="6"/>
      <c r="K1375" s="4"/>
    </row>
    <row r="1376" spans="2:11" ht="15.6" x14ac:dyDescent="0.3">
      <c r="B1376" s="185">
        <v>43816</v>
      </c>
      <c r="C1376" s="186">
        <v>164.38754377000001</v>
      </c>
      <c r="D1376" s="186">
        <v>201.23594582000001</v>
      </c>
      <c r="E1376" s="186"/>
      <c r="F1376" s="186">
        <v>164.51734400999999</v>
      </c>
      <c r="G1376" s="194">
        <v>185.13061787000001</v>
      </c>
      <c r="H1376" s="198"/>
      <c r="I1376" s="6"/>
      <c r="J1376" s="6"/>
      <c r="K1376" s="4"/>
    </row>
    <row r="1377" spans="2:11" ht="15.6" x14ac:dyDescent="0.3">
      <c r="B1377" s="187">
        <v>43817</v>
      </c>
      <c r="C1377" s="188">
        <v>164.41563529000001</v>
      </c>
      <c r="D1377" s="188">
        <v>204.27191665999999</v>
      </c>
      <c r="E1377" s="188"/>
      <c r="F1377" s="188">
        <v>164.54545758</v>
      </c>
      <c r="G1377" s="195">
        <v>185.70288178000001</v>
      </c>
      <c r="H1377" s="198"/>
      <c r="I1377" s="6"/>
      <c r="J1377" s="6"/>
      <c r="K1377" s="4"/>
    </row>
    <row r="1378" spans="2:11" ht="15.6" x14ac:dyDescent="0.3">
      <c r="B1378" s="185">
        <v>43818</v>
      </c>
      <c r="C1378" s="186">
        <v>164.44373152</v>
      </c>
      <c r="D1378" s="186">
        <v>205.73112112000001</v>
      </c>
      <c r="E1378" s="186"/>
      <c r="F1378" s="186">
        <v>164.57357597999999</v>
      </c>
      <c r="G1378" s="194">
        <v>185.81264469000001</v>
      </c>
      <c r="H1378" s="198"/>
      <c r="I1378" s="6"/>
      <c r="J1378" s="6"/>
      <c r="K1378" s="4"/>
    </row>
    <row r="1379" spans="2:11" ht="15.6" x14ac:dyDescent="0.3">
      <c r="B1379" s="187">
        <v>43819</v>
      </c>
      <c r="C1379" s="188">
        <v>164.47183246</v>
      </c>
      <c r="D1379" s="188">
        <v>205.71294807000001</v>
      </c>
      <c r="E1379" s="188"/>
      <c r="F1379" s="188">
        <v>164.60169920999999</v>
      </c>
      <c r="G1379" s="195">
        <v>186.00872115999999</v>
      </c>
      <c r="H1379" s="198"/>
      <c r="I1379" s="6"/>
      <c r="J1379" s="6"/>
      <c r="K1379" s="4"/>
    </row>
    <row r="1380" spans="2:11" ht="15.6" x14ac:dyDescent="0.3">
      <c r="B1380" s="185">
        <v>43822</v>
      </c>
      <c r="C1380" s="186">
        <v>164.49993839999999</v>
      </c>
      <c r="D1380" s="186">
        <v>207.03922304</v>
      </c>
      <c r="E1380" s="186"/>
      <c r="F1380" s="186">
        <v>164.62982725000001</v>
      </c>
      <c r="G1380" s="194">
        <v>186.48968228999999</v>
      </c>
      <c r="H1380" s="198"/>
      <c r="I1380" s="6"/>
      <c r="J1380" s="6"/>
      <c r="K1380" s="4"/>
    </row>
    <row r="1381" spans="2:11" ht="15.6" x14ac:dyDescent="0.3">
      <c r="B1381" s="187">
        <v>43823</v>
      </c>
      <c r="C1381" s="188">
        <v>164.52804904000001</v>
      </c>
      <c r="D1381" s="188"/>
      <c r="E1381" s="188"/>
      <c r="F1381" s="188">
        <v>164.65796012999999</v>
      </c>
      <c r="G1381" s="195">
        <v>186.57948830999999</v>
      </c>
      <c r="H1381" s="198"/>
      <c r="I1381" s="6"/>
      <c r="J1381" s="6"/>
      <c r="K1381" s="4"/>
    </row>
    <row r="1382" spans="2:11" ht="15.6" x14ac:dyDescent="0.3">
      <c r="B1382" s="185">
        <v>43824</v>
      </c>
      <c r="C1382" s="186"/>
      <c r="D1382" s="186"/>
      <c r="E1382" s="186"/>
      <c r="F1382" s="186"/>
      <c r="G1382" s="194"/>
      <c r="H1382" s="198"/>
      <c r="I1382" s="6"/>
      <c r="J1382" s="6"/>
      <c r="K1382" s="4"/>
    </row>
    <row r="1383" spans="2:11" ht="15.6" x14ac:dyDescent="0.3">
      <c r="B1383" s="187">
        <v>43825</v>
      </c>
      <c r="C1383" s="188">
        <v>164.5561644</v>
      </c>
      <c r="D1383" s="188">
        <v>209.43354418999999</v>
      </c>
      <c r="E1383" s="188"/>
      <c r="F1383" s="188">
        <v>164.68609781999999</v>
      </c>
      <c r="G1383" s="195">
        <v>187.17669832999999</v>
      </c>
      <c r="H1383" s="198"/>
      <c r="I1383" s="6"/>
      <c r="J1383" s="6"/>
      <c r="K1383" s="4"/>
    </row>
    <row r="1384" spans="2:11" ht="15.6" x14ac:dyDescent="0.3">
      <c r="B1384" s="185">
        <v>43826</v>
      </c>
      <c r="C1384" s="186">
        <v>164.58428474999999</v>
      </c>
      <c r="D1384" s="186">
        <v>208.23769701000001</v>
      </c>
      <c r="E1384" s="186"/>
      <c r="F1384" s="186">
        <v>164.71424034</v>
      </c>
      <c r="G1384" s="194">
        <v>187.18617785999999</v>
      </c>
      <c r="H1384" s="198"/>
      <c r="I1384" s="6"/>
      <c r="J1384" s="6"/>
      <c r="K1384" s="4"/>
    </row>
    <row r="1385" spans="2:11" ht="15.6" x14ac:dyDescent="0.3">
      <c r="B1385" s="187">
        <v>43829</v>
      </c>
      <c r="C1385" s="188">
        <v>164.61240981</v>
      </c>
      <c r="D1385" s="188">
        <v>206.64976234</v>
      </c>
      <c r="E1385" s="188">
        <v>133.29865364</v>
      </c>
      <c r="F1385" s="188">
        <v>164.74238768000001</v>
      </c>
      <c r="G1385" s="195">
        <v>187.19216492000001</v>
      </c>
      <c r="H1385" s="198"/>
      <c r="I1385" s="6"/>
      <c r="J1385" s="6"/>
      <c r="K1385" s="4"/>
    </row>
    <row r="1386" spans="2:11" ht="15.6" x14ac:dyDescent="0.3">
      <c r="B1386" s="185">
        <v>43830</v>
      </c>
      <c r="C1386" s="186">
        <v>164.64053958</v>
      </c>
      <c r="D1386" s="186"/>
      <c r="E1386" s="186"/>
      <c r="F1386" s="186">
        <v>164.77053985000001</v>
      </c>
      <c r="G1386" s="194">
        <v>187.22259919000001</v>
      </c>
      <c r="H1386" s="198"/>
      <c r="I1386" s="6"/>
      <c r="J1386" s="6"/>
      <c r="K1386" s="4"/>
    </row>
    <row r="1387" spans="2:11" ht="15.6" x14ac:dyDescent="0.3">
      <c r="B1387" s="187">
        <v>43831</v>
      </c>
      <c r="C1387" s="188"/>
      <c r="D1387" s="188"/>
      <c r="E1387" s="188"/>
      <c r="F1387" s="188"/>
      <c r="G1387" s="195"/>
      <c r="H1387" s="198"/>
      <c r="I1387" s="6"/>
      <c r="J1387" s="6"/>
      <c r="K1387" s="4"/>
    </row>
    <row r="1388" spans="2:11" ht="15.6" x14ac:dyDescent="0.3">
      <c r="B1388" s="185">
        <v>43832</v>
      </c>
      <c r="C1388" s="186">
        <v>164.66867434</v>
      </c>
      <c r="D1388" s="186">
        <v>211.88145527</v>
      </c>
      <c r="E1388" s="186"/>
      <c r="F1388" s="186">
        <v>164.79869656</v>
      </c>
      <c r="G1388" s="194">
        <v>188.23391473999999</v>
      </c>
      <c r="H1388" s="198"/>
      <c r="I1388" s="6"/>
      <c r="J1388" s="6"/>
      <c r="K1388" s="4"/>
    </row>
    <row r="1389" spans="2:11" ht="15.6" x14ac:dyDescent="0.3">
      <c r="B1389" s="187">
        <v>43833</v>
      </c>
      <c r="C1389" s="188">
        <v>164.69681381000001</v>
      </c>
      <c r="D1389" s="188">
        <v>210.33319037999999</v>
      </c>
      <c r="E1389" s="188"/>
      <c r="F1389" s="188">
        <v>164.82685838</v>
      </c>
      <c r="G1389" s="195">
        <v>188.08872835</v>
      </c>
      <c r="H1389" s="198"/>
      <c r="I1389" s="6"/>
      <c r="J1389" s="6"/>
      <c r="K1389" s="4"/>
    </row>
    <row r="1390" spans="2:11" ht="15.6" x14ac:dyDescent="0.3">
      <c r="B1390" s="185">
        <v>43836</v>
      </c>
      <c r="C1390" s="186">
        <v>164.72495799999999</v>
      </c>
      <c r="D1390" s="186">
        <v>208.85229262999999</v>
      </c>
      <c r="E1390" s="186"/>
      <c r="F1390" s="186">
        <v>164.85502502</v>
      </c>
      <c r="G1390" s="194">
        <v>187.73748703000001</v>
      </c>
      <c r="H1390" s="198"/>
      <c r="I1390" s="6"/>
      <c r="J1390" s="6"/>
      <c r="K1390" s="4"/>
    </row>
    <row r="1391" spans="2:11" ht="15.6" x14ac:dyDescent="0.3">
      <c r="B1391" s="187">
        <v>43837</v>
      </c>
      <c r="C1391" s="188">
        <v>164.75310716999999</v>
      </c>
      <c r="D1391" s="188">
        <v>208.46635216999999</v>
      </c>
      <c r="E1391" s="188"/>
      <c r="F1391" s="188">
        <v>164.88319619999999</v>
      </c>
      <c r="G1391" s="195">
        <v>187.82180489999999</v>
      </c>
      <c r="H1391" s="198"/>
      <c r="I1391" s="6"/>
      <c r="J1391" s="6"/>
      <c r="K1391" s="4"/>
    </row>
    <row r="1392" spans="2:11" ht="15.6" x14ac:dyDescent="0.3">
      <c r="B1392" s="185">
        <v>43838</v>
      </c>
      <c r="C1392" s="186">
        <v>164.78126105999999</v>
      </c>
      <c r="D1392" s="186">
        <v>207.72493835</v>
      </c>
      <c r="E1392" s="186"/>
      <c r="F1392" s="186">
        <v>164.91137248999999</v>
      </c>
      <c r="G1392" s="194">
        <v>187.75295362</v>
      </c>
      <c r="H1392" s="198"/>
      <c r="I1392" s="6"/>
      <c r="J1392" s="6"/>
      <c r="K1392" s="4"/>
    </row>
    <row r="1393" spans="2:11" ht="15.6" x14ac:dyDescent="0.3">
      <c r="B1393" s="187">
        <v>43839</v>
      </c>
      <c r="C1393" s="188">
        <v>164.80941994</v>
      </c>
      <c r="D1393" s="188">
        <v>207.18900325000001</v>
      </c>
      <c r="E1393" s="188"/>
      <c r="F1393" s="188">
        <v>164.93955331999999</v>
      </c>
      <c r="G1393" s="195">
        <v>187.90113355</v>
      </c>
      <c r="H1393" s="198"/>
      <c r="I1393" s="6"/>
      <c r="J1393" s="6"/>
      <c r="K1393" s="4"/>
    </row>
    <row r="1394" spans="2:11" ht="15.6" x14ac:dyDescent="0.3">
      <c r="B1394" s="185">
        <v>43840</v>
      </c>
      <c r="C1394" s="186">
        <v>164.83758352999999</v>
      </c>
      <c r="D1394" s="186">
        <v>206.39616168000001</v>
      </c>
      <c r="E1394" s="186"/>
      <c r="F1394" s="186">
        <v>164.96773924999999</v>
      </c>
      <c r="G1394" s="194">
        <v>187.96599345000001</v>
      </c>
      <c r="H1394" s="198"/>
      <c r="I1394" s="6"/>
      <c r="J1394" s="6"/>
      <c r="K1394" s="4"/>
    </row>
    <row r="1395" spans="2:11" ht="15.6" x14ac:dyDescent="0.3">
      <c r="B1395" s="187">
        <v>43843</v>
      </c>
      <c r="C1395" s="188">
        <v>164.86575182999999</v>
      </c>
      <c r="D1395" s="188">
        <v>209.65169222</v>
      </c>
      <c r="E1395" s="188"/>
      <c r="F1395" s="188">
        <v>164.99592973</v>
      </c>
      <c r="G1395" s="195">
        <v>188.61159895</v>
      </c>
      <c r="H1395" s="198"/>
      <c r="I1395" s="6"/>
      <c r="J1395" s="6"/>
      <c r="K1395" s="4"/>
    </row>
    <row r="1396" spans="2:11" ht="15.6" x14ac:dyDescent="0.3">
      <c r="B1396" s="185">
        <v>43844</v>
      </c>
      <c r="C1396" s="186">
        <v>164.89392512000001</v>
      </c>
      <c r="D1396" s="186">
        <v>210.20049319</v>
      </c>
      <c r="E1396" s="186"/>
      <c r="F1396" s="186">
        <v>165.02412532</v>
      </c>
      <c r="G1396" s="194">
        <v>188.88650515</v>
      </c>
      <c r="H1396" s="198"/>
      <c r="I1396" s="6"/>
      <c r="J1396" s="6"/>
      <c r="K1396" s="4"/>
    </row>
    <row r="1397" spans="2:11" ht="15.6" x14ac:dyDescent="0.3">
      <c r="B1397" s="187">
        <v>43845</v>
      </c>
      <c r="C1397" s="188">
        <v>164.92210312</v>
      </c>
      <c r="D1397" s="188">
        <v>208.02392695</v>
      </c>
      <c r="E1397" s="188"/>
      <c r="F1397" s="188">
        <v>165.05232544</v>
      </c>
      <c r="G1397" s="195">
        <v>188.86455257</v>
      </c>
      <c r="H1397" s="198"/>
      <c r="I1397" s="6"/>
      <c r="J1397" s="6"/>
      <c r="K1397" s="4"/>
    </row>
    <row r="1398" spans="2:11" ht="15.6" x14ac:dyDescent="0.3">
      <c r="B1398" s="185">
        <v>43846</v>
      </c>
      <c r="C1398" s="186">
        <v>164.95028583999999</v>
      </c>
      <c r="D1398" s="186">
        <v>208.54188557000001</v>
      </c>
      <c r="E1398" s="186"/>
      <c r="F1398" s="186">
        <v>165.08053039000001</v>
      </c>
      <c r="G1398" s="194">
        <v>188.90745989000001</v>
      </c>
      <c r="H1398" s="198"/>
      <c r="I1398" s="6"/>
      <c r="J1398" s="6"/>
      <c r="K1398" s="4"/>
    </row>
    <row r="1399" spans="2:11" ht="15.6" x14ac:dyDescent="0.3">
      <c r="B1399" s="187">
        <v>43847</v>
      </c>
      <c r="C1399" s="188">
        <v>164.97847354000001</v>
      </c>
      <c r="D1399" s="188">
        <v>211.71205461</v>
      </c>
      <c r="E1399" s="188"/>
      <c r="F1399" s="188">
        <v>165.10874045</v>
      </c>
      <c r="G1399" s="195">
        <v>189.54208908999999</v>
      </c>
      <c r="H1399" s="198"/>
      <c r="I1399" s="6"/>
      <c r="J1399" s="6"/>
      <c r="K1399" s="4"/>
    </row>
    <row r="1400" spans="2:11" ht="15.6" x14ac:dyDescent="0.3">
      <c r="B1400" s="185">
        <v>43850</v>
      </c>
      <c r="C1400" s="186">
        <v>165.00666595999999</v>
      </c>
      <c r="D1400" s="186">
        <v>212.39703728000001</v>
      </c>
      <c r="E1400" s="186"/>
      <c r="F1400" s="186">
        <v>165.13695505000001</v>
      </c>
      <c r="G1400" s="194">
        <v>189.75313323</v>
      </c>
      <c r="H1400" s="198"/>
      <c r="I1400" s="6"/>
      <c r="J1400" s="6"/>
      <c r="K1400" s="4"/>
    </row>
    <row r="1401" spans="2:11" ht="15.6" x14ac:dyDescent="0.3">
      <c r="B1401" s="187">
        <v>43851</v>
      </c>
      <c r="C1401" s="188">
        <v>165.03486308999999</v>
      </c>
      <c r="D1401" s="188">
        <v>209.11697222999999</v>
      </c>
      <c r="E1401" s="188"/>
      <c r="F1401" s="188">
        <v>165.16517476000001</v>
      </c>
      <c r="G1401" s="195">
        <v>189.2786581</v>
      </c>
      <c r="H1401" s="198"/>
      <c r="I1401" s="6"/>
      <c r="J1401" s="6"/>
      <c r="K1401" s="4"/>
    </row>
    <row r="1402" spans="2:11" ht="15.6" x14ac:dyDescent="0.3">
      <c r="B1402" s="185">
        <v>43852</v>
      </c>
      <c r="C1402" s="186">
        <v>165.06306520000001</v>
      </c>
      <c r="D1402" s="186">
        <v>211.55669918999999</v>
      </c>
      <c r="E1402" s="186"/>
      <c r="F1402" s="186">
        <v>165.193399</v>
      </c>
      <c r="G1402" s="194">
        <v>189.79953301</v>
      </c>
      <c r="H1402" s="198"/>
      <c r="I1402" s="6"/>
      <c r="J1402" s="6"/>
      <c r="K1402" s="4"/>
    </row>
    <row r="1403" spans="2:11" ht="15.6" x14ac:dyDescent="0.3">
      <c r="B1403" s="187">
        <v>43853</v>
      </c>
      <c r="C1403" s="188">
        <v>165.09127203</v>
      </c>
      <c r="D1403" s="188">
        <v>213.58713055000001</v>
      </c>
      <c r="E1403" s="188"/>
      <c r="F1403" s="188">
        <v>165.22162807999999</v>
      </c>
      <c r="G1403" s="195">
        <v>190.19168596</v>
      </c>
      <c r="H1403" s="198"/>
      <c r="I1403" s="6"/>
      <c r="J1403" s="6"/>
      <c r="K1403" s="4"/>
    </row>
    <row r="1404" spans="2:11" ht="15.6" x14ac:dyDescent="0.3">
      <c r="B1404" s="185">
        <v>43854</v>
      </c>
      <c r="C1404" s="186">
        <v>165.11948384999999</v>
      </c>
      <c r="D1404" s="186">
        <v>211.52989529000001</v>
      </c>
      <c r="E1404" s="186"/>
      <c r="F1404" s="186">
        <v>165.24986225000001</v>
      </c>
      <c r="G1404" s="194">
        <v>189.72369681999999</v>
      </c>
      <c r="H1404" s="198"/>
      <c r="I1404" s="6"/>
      <c r="J1404" s="6"/>
      <c r="K1404" s="4"/>
    </row>
    <row r="1405" spans="2:11" ht="15.6" x14ac:dyDescent="0.3">
      <c r="B1405" s="187">
        <v>43857</v>
      </c>
      <c r="C1405" s="188">
        <v>165.14770039000001</v>
      </c>
      <c r="D1405" s="188">
        <v>204.57067296</v>
      </c>
      <c r="E1405" s="188"/>
      <c r="F1405" s="188">
        <v>165.27810097</v>
      </c>
      <c r="G1405" s="195">
        <v>188.31374231999999</v>
      </c>
      <c r="H1405" s="198"/>
      <c r="I1405" s="6"/>
      <c r="J1405" s="6"/>
      <c r="K1405" s="4"/>
    </row>
    <row r="1406" spans="2:11" ht="15.6" x14ac:dyDescent="0.3">
      <c r="B1406" s="185">
        <v>43858</v>
      </c>
      <c r="C1406" s="186">
        <v>165.17592163</v>
      </c>
      <c r="D1406" s="186">
        <v>208.13941603000001</v>
      </c>
      <c r="E1406" s="186"/>
      <c r="F1406" s="186">
        <v>165.30634452000001</v>
      </c>
      <c r="G1406" s="194">
        <v>189.2182885</v>
      </c>
      <c r="H1406" s="198"/>
      <c r="I1406" s="6"/>
      <c r="J1406" s="6"/>
      <c r="K1406" s="4"/>
    </row>
    <row r="1407" spans="2:11" ht="15.6" x14ac:dyDescent="0.3">
      <c r="B1407" s="187">
        <v>43859</v>
      </c>
      <c r="C1407" s="188">
        <v>165.20414786000001</v>
      </c>
      <c r="D1407" s="188">
        <v>206.18426790000001</v>
      </c>
      <c r="E1407" s="188"/>
      <c r="F1407" s="188">
        <v>165.33459317000001</v>
      </c>
      <c r="G1407" s="195">
        <v>188.98429393000001</v>
      </c>
      <c r="H1407" s="198"/>
      <c r="I1407" s="6"/>
      <c r="J1407" s="6"/>
      <c r="K1407" s="4"/>
    </row>
    <row r="1408" spans="2:11" ht="15.6" x14ac:dyDescent="0.3">
      <c r="B1408" s="185">
        <v>43860</v>
      </c>
      <c r="C1408" s="186">
        <v>165.23237881</v>
      </c>
      <c r="D1408" s="186">
        <v>206.44015582</v>
      </c>
      <c r="E1408" s="186"/>
      <c r="F1408" s="186">
        <v>165.36284635999999</v>
      </c>
      <c r="G1408" s="194">
        <v>188.8161571</v>
      </c>
      <c r="H1408" s="198"/>
      <c r="I1408" s="6"/>
      <c r="J1408" s="6"/>
      <c r="K1408" s="4"/>
    </row>
    <row r="1409" spans="2:11" ht="15.6" x14ac:dyDescent="0.3">
      <c r="B1409" s="187">
        <v>43861</v>
      </c>
      <c r="C1409" s="188">
        <v>165.26061475</v>
      </c>
      <c r="D1409" s="188">
        <v>203.28181623</v>
      </c>
      <c r="E1409" s="188">
        <v>133.57858082000001</v>
      </c>
      <c r="F1409" s="188">
        <v>165.39110438</v>
      </c>
      <c r="G1409" s="195">
        <v>188.26784146</v>
      </c>
      <c r="H1409" s="198"/>
      <c r="I1409" s="6"/>
      <c r="J1409" s="6"/>
      <c r="K1409" s="4"/>
    </row>
    <row r="1410" spans="2:11" ht="15.6" x14ac:dyDescent="0.3">
      <c r="B1410" s="185">
        <v>43864</v>
      </c>
      <c r="C1410" s="186">
        <v>165.28885539000001</v>
      </c>
      <c r="D1410" s="186">
        <v>204.83401237000001</v>
      </c>
      <c r="E1410" s="186"/>
      <c r="F1410" s="186">
        <v>165.41936749999999</v>
      </c>
      <c r="G1410" s="194">
        <v>188.75029935000001</v>
      </c>
      <c r="H1410" s="198"/>
      <c r="I1410" s="6"/>
      <c r="J1410" s="6"/>
      <c r="K1410" s="4"/>
    </row>
    <row r="1411" spans="2:11" ht="15.6" x14ac:dyDescent="0.3">
      <c r="B1411" s="187">
        <v>43865</v>
      </c>
      <c r="C1411" s="188">
        <v>165.31710075000001</v>
      </c>
      <c r="D1411" s="188">
        <v>206.49138701000001</v>
      </c>
      <c r="E1411" s="188"/>
      <c r="F1411" s="188">
        <v>165.44763517000001</v>
      </c>
      <c r="G1411" s="195">
        <v>189.0910633</v>
      </c>
      <c r="H1411" s="198"/>
      <c r="I1411" s="6"/>
      <c r="J1411" s="6"/>
      <c r="K1411" s="4"/>
    </row>
    <row r="1412" spans="2:11" ht="15.6" x14ac:dyDescent="0.3">
      <c r="B1412" s="185">
        <v>43866</v>
      </c>
      <c r="C1412" s="186">
        <v>165.34535109999999</v>
      </c>
      <c r="D1412" s="186">
        <v>207.33403023</v>
      </c>
      <c r="E1412" s="186"/>
      <c r="F1412" s="186">
        <v>165.47590794000001</v>
      </c>
      <c r="G1412" s="194">
        <v>189.53310848999999</v>
      </c>
      <c r="H1412" s="198"/>
      <c r="I1412" s="6"/>
      <c r="J1412" s="6"/>
      <c r="K1412" s="4"/>
    </row>
    <row r="1413" spans="2:11" ht="15.6" x14ac:dyDescent="0.3">
      <c r="B1413" s="187">
        <v>43867</v>
      </c>
      <c r="C1413" s="188">
        <v>165.37203282999999</v>
      </c>
      <c r="D1413" s="188">
        <v>205.83604946</v>
      </c>
      <c r="E1413" s="188"/>
      <c r="F1413" s="188">
        <v>165.50261058000001</v>
      </c>
      <c r="G1413" s="195">
        <v>189.06861180000001</v>
      </c>
      <c r="H1413" s="198"/>
      <c r="I1413" s="6"/>
      <c r="J1413" s="6"/>
      <c r="K1413" s="4"/>
    </row>
    <row r="1414" spans="2:11" ht="15.6" x14ac:dyDescent="0.3">
      <c r="B1414" s="185">
        <v>43868</v>
      </c>
      <c r="C1414" s="186">
        <v>165.398719</v>
      </c>
      <c r="D1414" s="186">
        <v>203.29918516000001</v>
      </c>
      <c r="E1414" s="186"/>
      <c r="F1414" s="186">
        <v>165.52931777000001</v>
      </c>
      <c r="G1414" s="194">
        <v>188.35664964</v>
      </c>
      <c r="H1414" s="198"/>
      <c r="I1414" s="6"/>
      <c r="J1414" s="6"/>
      <c r="K1414" s="4"/>
    </row>
    <row r="1415" spans="2:11" ht="15.6" x14ac:dyDescent="0.3">
      <c r="B1415" s="187">
        <v>43871</v>
      </c>
      <c r="C1415" s="188">
        <v>165.42540933000001</v>
      </c>
      <c r="D1415" s="188">
        <v>201.15489081999999</v>
      </c>
      <c r="E1415" s="188"/>
      <c r="F1415" s="188">
        <v>165.55602949999999</v>
      </c>
      <c r="G1415" s="195">
        <v>187.60227907999999</v>
      </c>
      <c r="H1415" s="198"/>
      <c r="I1415" s="6"/>
      <c r="J1415" s="6"/>
      <c r="K1415" s="4"/>
    </row>
    <row r="1416" spans="2:11" ht="15.6" x14ac:dyDescent="0.3">
      <c r="B1416" s="185">
        <v>43872</v>
      </c>
      <c r="C1416" s="186">
        <v>165.45210409000001</v>
      </c>
      <c r="D1416" s="186">
        <v>206.15883993</v>
      </c>
      <c r="E1416" s="186"/>
      <c r="F1416" s="186">
        <v>165.58274520000001</v>
      </c>
      <c r="G1416" s="194">
        <v>188.89349006</v>
      </c>
      <c r="H1416" s="198"/>
      <c r="I1416" s="6"/>
      <c r="J1416" s="6"/>
      <c r="K1416" s="4"/>
    </row>
    <row r="1417" spans="2:11" ht="15.6" x14ac:dyDescent="0.3">
      <c r="B1417" s="187">
        <v>43873</v>
      </c>
      <c r="C1417" s="188">
        <v>165.47880301000001</v>
      </c>
      <c r="D1417" s="188">
        <v>208.48813480999999</v>
      </c>
      <c r="E1417" s="188"/>
      <c r="F1417" s="188">
        <v>165.60946515000001</v>
      </c>
      <c r="G1417" s="195">
        <v>189.65734015000001</v>
      </c>
      <c r="H1417" s="198"/>
      <c r="I1417" s="6"/>
      <c r="J1417" s="6"/>
      <c r="K1417" s="4"/>
    </row>
    <row r="1418" spans="2:11" ht="15.6" x14ac:dyDescent="0.3">
      <c r="B1418" s="185">
        <v>43874</v>
      </c>
      <c r="C1418" s="186">
        <v>165.50550636</v>
      </c>
      <c r="D1418" s="186">
        <v>206.68024731</v>
      </c>
      <c r="E1418" s="186"/>
      <c r="F1418" s="186">
        <v>165.63618965000001</v>
      </c>
      <c r="G1418" s="194">
        <v>189.49419254</v>
      </c>
      <c r="H1418" s="198"/>
      <c r="I1418" s="6"/>
      <c r="J1418" s="6"/>
      <c r="K1418" s="4"/>
    </row>
    <row r="1419" spans="2:11" ht="15.6" x14ac:dyDescent="0.3">
      <c r="B1419" s="187">
        <v>43875</v>
      </c>
      <c r="C1419" s="188">
        <v>165.53221386999999</v>
      </c>
      <c r="D1419" s="188">
        <v>204.38996105000001</v>
      </c>
      <c r="E1419" s="188"/>
      <c r="F1419" s="188">
        <v>165.6629184</v>
      </c>
      <c r="G1419" s="195">
        <v>189.32855033000001</v>
      </c>
      <c r="H1419" s="198"/>
      <c r="I1419" s="6"/>
      <c r="J1419" s="6"/>
      <c r="K1419" s="4"/>
    </row>
    <row r="1420" spans="2:11" ht="15.6" x14ac:dyDescent="0.3">
      <c r="B1420" s="185">
        <v>43878</v>
      </c>
      <c r="C1420" s="186">
        <v>165.55892582000001</v>
      </c>
      <c r="D1420" s="186">
        <v>206.04889032</v>
      </c>
      <c r="E1420" s="186"/>
      <c r="F1420" s="186">
        <v>165.68965141000001</v>
      </c>
      <c r="G1420" s="194">
        <v>189.73467310999999</v>
      </c>
      <c r="H1420" s="198"/>
      <c r="I1420" s="6"/>
      <c r="J1420" s="6"/>
      <c r="K1420" s="4"/>
    </row>
    <row r="1421" spans="2:11" ht="15.6" x14ac:dyDescent="0.3">
      <c r="B1421" s="187">
        <v>43879</v>
      </c>
      <c r="C1421" s="188">
        <v>165.5856422</v>
      </c>
      <c r="D1421" s="188">
        <v>205.45600586</v>
      </c>
      <c r="E1421" s="188"/>
      <c r="F1421" s="188">
        <v>165.71638867999999</v>
      </c>
      <c r="G1421" s="195">
        <v>189.73417418</v>
      </c>
      <c r="H1421" s="198"/>
      <c r="I1421" s="6"/>
      <c r="J1421" s="6"/>
      <c r="K1421" s="4"/>
    </row>
    <row r="1422" spans="2:11" ht="15.6" x14ac:dyDescent="0.3">
      <c r="B1422" s="185">
        <v>43880</v>
      </c>
      <c r="C1422" s="186">
        <v>165.61236274000001</v>
      </c>
      <c r="D1422" s="186">
        <v>208.20840928000001</v>
      </c>
      <c r="E1422" s="186"/>
      <c r="F1422" s="186">
        <v>165.74313049</v>
      </c>
      <c r="G1422" s="194">
        <v>190.39275165999999</v>
      </c>
      <c r="H1422" s="198"/>
      <c r="I1422" s="6"/>
      <c r="J1422" s="6"/>
      <c r="K1422" s="4"/>
    </row>
    <row r="1423" spans="2:11" ht="15.6" x14ac:dyDescent="0.3">
      <c r="B1423" s="187">
        <v>43881</v>
      </c>
      <c r="C1423" s="188">
        <v>165.63908771000001</v>
      </c>
      <c r="D1423" s="188">
        <v>204.75722812000001</v>
      </c>
      <c r="E1423" s="188"/>
      <c r="F1423" s="188">
        <v>165.76987654999999</v>
      </c>
      <c r="G1423" s="195">
        <v>189.70573561</v>
      </c>
      <c r="H1423" s="198"/>
      <c r="I1423" s="6"/>
      <c r="J1423" s="6"/>
      <c r="K1423" s="4"/>
    </row>
    <row r="1424" spans="2:11" ht="15.6" x14ac:dyDescent="0.3">
      <c r="B1424" s="185">
        <v>43882</v>
      </c>
      <c r="C1424" s="186">
        <v>165.66581683999999</v>
      </c>
      <c r="D1424" s="186">
        <v>203.14038097</v>
      </c>
      <c r="E1424" s="186"/>
      <c r="F1424" s="186">
        <v>165.79662687000001</v>
      </c>
      <c r="G1424" s="194">
        <v>189.39640377000001</v>
      </c>
      <c r="H1424" s="198"/>
      <c r="I1424" s="6"/>
      <c r="J1424" s="6"/>
      <c r="K1424" s="4"/>
    </row>
    <row r="1425" spans="2:11" ht="15.6" x14ac:dyDescent="0.3">
      <c r="B1425" s="187">
        <v>43885</v>
      </c>
      <c r="C1425" s="188"/>
      <c r="D1425" s="188"/>
      <c r="E1425" s="188"/>
      <c r="F1425" s="188"/>
      <c r="G1425" s="195"/>
      <c r="H1425" s="198"/>
      <c r="I1425" s="6"/>
      <c r="J1425" s="6"/>
      <c r="K1425" s="4"/>
    </row>
    <row r="1426" spans="2:11" ht="15.6" x14ac:dyDescent="0.3">
      <c r="B1426" s="185">
        <v>43886</v>
      </c>
      <c r="C1426" s="186"/>
      <c r="D1426" s="186"/>
      <c r="E1426" s="186"/>
      <c r="F1426" s="186"/>
      <c r="G1426" s="194"/>
      <c r="H1426" s="198"/>
      <c r="I1426" s="6"/>
      <c r="J1426" s="6"/>
      <c r="K1426" s="4"/>
    </row>
    <row r="1427" spans="2:11" ht="15.6" x14ac:dyDescent="0.3">
      <c r="B1427" s="187">
        <v>43887</v>
      </c>
      <c r="C1427" s="188">
        <v>165.69255041</v>
      </c>
      <c r="D1427" s="188">
        <v>188.91085021999999</v>
      </c>
      <c r="E1427" s="188"/>
      <c r="F1427" s="188">
        <v>165.82338145</v>
      </c>
      <c r="G1427" s="195">
        <v>186.09852717999999</v>
      </c>
      <c r="H1427" s="198"/>
      <c r="I1427" s="6"/>
      <c r="J1427" s="6"/>
      <c r="K1427" s="4"/>
    </row>
    <row r="1428" spans="2:11" ht="15.6" x14ac:dyDescent="0.3">
      <c r="B1428" s="185">
        <v>43888</v>
      </c>
      <c r="C1428" s="186">
        <v>165.71928813</v>
      </c>
      <c r="D1428" s="186">
        <v>184.02405203999999</v>
      </c>
      <c r="E1428" s="186"/>
      <c r="F1428" s="186">
        <v>165.85014028000001</v>
      </c>
      <c r="G1428" s="194">
        <v>185.04679891000001</v>
      </c>
      <c r="H1428" s="198"/>
      <c r="I1428" s="6"/>
      <c r="J1428" s="6"/>
      <c r="K1428" s="4"/>
    </row>
    <row r="1429" spans="2:11" ht="15.6" x14ac:dyDescent="0.3">
      <c r="B1429" s="187">
        <v>43889</v>
      </c>
      <c r="C1429" s="188">
        <v>165.74603028999999</v>
      </c>
      <c r="D1429" s="188">
        <v>186.14697473000001</v>
      </c>
      <c r="E1429" s="188">
        <v>133.91252728000001</v>
      </c>
      <c r="F1429" s="188">
        <v>165.87690366000001</v>
      </c>
      <c r="G1429" s="195">
        <v>185.32070727000001</v>
      </c>
      <c r="H1429" s="198"/>
      <c r="I1429" s="6"/>
      <c r="J1429" s="6"/>
      <c r="K1429" s="4"/>
    </row>
    <row r="1430" spans="2:11" ht="15.6" x14ac:dyDescent="0.3">
      <c r="B1430" s="185">
        <v>43892</v>
      </c>
      <c r="C1430" s="186">
        <v>165.77277660999999</v>
      </c>
      <c r="D1430" s="186">
        <v>190.5318073</v>
      </c>
      <c r="E1430" s="186"/>
      <c r="F1430" s="186">
        <v>165.903671</v>
      </c>
      <c r="G1430" s="194">
        <v>186.86437294999999</v>
      </c>
      <c r="H1430" s="198"/>
      <c r="I1430" s="6"/>
      <c r="J1430" s="6"/>
      <c r="K1430" s="4"/>
    </row>
    <row r="1431" spans="2:11" ht="15.6" x14ac:dyDescent="0.3">
      <c r="B1431" s="187">
        <v>43893</v>
      </c>
      <c r="C1431" s="188">
        <v>165.79952736000001</v>
      </c>
      <c r="D1431" s="188">
        <v>188.58714842000001</v>
      </c>
      <c r="E1431" s="188"/>
      <c r="F1431" s="188">
        <v>165.93044288999999</v>
      </c>
      <c r="G1431" s="195">
        <v>186.77007663000001</v>
      </c>
      <c r="H1431" s="198"/>
      <c r="I1431" s="6"/>
      <c r="J1431" s="6"/>
      <c r="K1431" s="4"/>
    </row>
    <row r="1432" spans="2:11" ht="15.6" x14ac:dyDescent="0.3">
      <c r="B1432" s="185">
        <v>43894</v>
      </c>
      <c r="C1432" s="186">
        <v>165.82628255</v>
      </c>
      <c r="D1432" s="186">
        <v>191.60183696000001</v>
      </c>
      <c r="E1432" s="186"/>
      <c r="F1432" s="186">
        <v>165.95721932000001</v>
      </c>
      <c r="G1432" s="194">
        <v>188.05130917</v>
      </c>
      <c r="H1432" s="198"/>
      <c r="I1432" s="6"/>
      <c r="J1432" s="6"/>
      <c r="K1432" s="4"/>
    </row>
    <row r="1433" spans="2:11" ht="15.6" x14ac:dyDescent="0.3">
      <c r="B1433" s="187">
        <v>43895</v>
      </c>
      <c r="C1433" s="188">
        <v>165.85304189999999</v>
      </c>
      <c r="D1433" s="188">
        <v>182.68332082000001</v>
      </c>
      <c r="E1433" s="188"/>
      <c r="F1433" s="188">
        <v>165.98399972000001</v>
      </c>
      <c r="G1433" s="195">
        <v>185.45342060999999</v>
      </c>
      <c r="H1433" s="198"/>
      <c r="I1433" s="6"/>
      <c r="J1433" s="6"/>
      <c r="K1433" s="4"/>
    </row>
    <row r="1434" spans="2:11" ht="15.6" x14ac:dyDescent="0.3">
      <c r="B1434" s="185">
        <v>43896</v>
      </c>
      <c r="C1434" s="186">
        <v>165.87980568</v>
      </c>
      <c r="D1434" s="186">
        <v>175.11305886</v>
      </c>
      <c r="E1434" s="186"/>
      <c r="F1434" s="186">
        <v>166.01078466000001</v>
      </c>
      <c r="G1434" s="194">
        <v>183.2945837</v>
      </c>
      <c r="H1434" s="198"/>
      <c r="I1434" s="6"/>
      <c r="J1434" s="6"/>
      <c r="K1434" s="4"/>
    </row>
    <row r="1435" spans="2:11" ht="15.6" x14ac:dyDescent="0.3">
      <c r="B1435" s="187">
        <v>43899</v>
      </c>
      <c r="C1435" s="188">
        <v>165.90657361999999</v>
      </c>
      <c r="D1435" s="188">
        <v>153.79579000000001</v>
      </c>
      <c r="E1435" s="188"/>
      <c r="F1435" s="188">
        <v>166.03757386000001</v>
      </c>
      <c r="G1435" s="195">
        <v>178.20358027</v>
      </c>
      <c r="H1435" s="198"/>
      <c r="I1435" s="6"/>
      <c r="J1435" s="6"/>
      <c r="K1435" s="4"/>
    </row>
    <row r="1436" spans="2:11" ht="15.6" x14ac:dyDescent="0.3">
      <c r="B1436" s="185">
        <v>43900</v>
      </c>
      <c r="C1436" s="186">
        <v>165.93334598999999</v>
      </c>
      <c r="D1436" s="186">
        <v>164.78051178000001</v>
      </c>
      <c r="E1436" s="186"/>
      <c r="F1436" s="186">
        <v>166.06436730999999</v>
      </c>
      <c r="G1436" s="194">
        <v>180.42977169</v>
      </c>
      <c r="H1436" s="198"/>
      <c r="I1436" s="6"/>
      <c r="J1436" s="6"/>
      <c r="K1436" s="4"/>
    </row>
    <row r="1437" spans="2:11" ht="15.6" x14ac:dyDescent="0.3">
      <c r="B1437" s="187">
        <v>43901</v>
      </c>
      <c r="C1437" s="188">
        <v>165.96012279999999</v>
      </c>
      <c r="D1437" s="188">
        <v>152.19457846</v>
      </c>
      <c r="E1437" s="188"/>
      <c r="F1437" s="188">
        <v>166.09116502000001</v>
      </c>
      <c r="G1437" s="195">
        <v>176.90738006000001</v>
      </c>
      <c r="H1437" s="198"/>
      <c r="I1437" s="6"/>
      <c r="J1437" s="6"/>
      <c r="K1437" s="4"/>
    </row>
    <row r="1438" spans="2:11" ht="15.6" x14ac:dyDescent="0.3">
      <c r="B1438" s="185">
        <v>43902</v>
      </c>
      <c r="C1438" s="186">
        <v>165.98690375999999</v>
      </c>
      <c r="D1438" s="186">
        <v>129.69967120999999</v>
      </c>
      <c r="E1438" s="186"/>
      <c r="F1438" s="186">
        <v>166.11796727000001</v>
      </c>
      <c r="G1438" s="194">
        <v>171.13235412</v>
      </c>
      <c r="H1438" s="198"/>
      <c r="I1438" s="6"/>
      <c r="J1438" s="6"/>
      <c r="K1438" s="4"/>
    </row>
    <row r="1439" spans="2:11" ht="15.6" x14ac:dyDescent="0.3">
      <c r="B1439" s="187">
        <v>43903</v>
      </c>
      <c r="C1439" s="188">
        <v>166.01368916999999</v>
      </c>
      <c r="D1439" s="188">
        <v>147.73937672</v>
      </c>
      <c r="E1439" s="188"/>
      <c r="F1439" s="188">
        <v>166.14477378000001</v>
      </c>
      <c r="G1439" s="195">
        <v>175.83469704999999</v>
      </c>
      <c r="H1439" s="198"/>
      <c r="I1439" s="6"/>
      <c r="J1439" s="6"/>
      <c r="K1439" s="4"/>
    </row>
    <row r="1440" spans="2:11" ht="15.6" x14ac:dyDescent="0.3">
      <c r="B1440" s="185">
        <v>43906</v>
      </c>
      <c r="C1440" s="186">
        <v>166.04047872999999</v>
      </c>
      <c r="D1440" s="186">
        <v>127.17209892</v>
      </c>
      <c r="E1440" s="186"/>
      <c r="F1440" s="186">
        <v>166.17158454</v>
      </c>
      <c r="G1440" s="194">
        <v>172.79476331000001</v>
      </c>
      <c r="H1440" s="198"/>
      <c r="I1440" s="6"/>
      <c r="J1440" s="6"/>
      <c r="K1440" s="4"/>
    </row>
    <row r="1441" spans="2:11" ht="15.6" x14ac:dyDescent="0.3">
      <c r="B1441" s="187">
        <v>43907</v>
      </c>
      <c r="C1441" s="188">
        <v>166.06727272000001</v>
      </c>
      <c r="D1441" s="188">
        <v>133.33554912</v>
      </c>
      <c r="E1441" s="188"/>
      <c r="F1441" s="188">
        <v>166.19839956999999</v>
      </c>
      <c r="G1441" s="195">
        <v>173.54713817999999</v>
      </c>
      <c r="H1441" s="198"/>
      <c r="I1441" s="6"/>
      <c r="J1441" s="6"/>
      <c r="K1441" s="4"/>
    </row>
    <row r="1442" spans="2:11" ht="15.6" x14ac:dyDescent="0.3">
      <c r="B1442" s="185">
        <v>43908</v>
      </c>
      <c r="C1442" s="186">
        <v>166.09407087</v>
      </c>
      <c r="D1442" s="186">
        <v>119.53638183</v>
      </c>
      <c r="E1442" s="186"/>
      <c r="F1442" s="186">
        <v>166.22521913</v>
      </c>
      <c r="G1442" s="194">
        <v>169.51484793</v>
      </c>
      <c r="H1442" s="198"/>
      <c r="I1442" s="6"/>
      <c r="J1442" s="6"/>
      <c r="K1442" s="4"/>
    </row>
    <row r="1443" spans="2:11" ht="15.6" x14ac:dyDescent="0.3">
      <c r="B1443" s="187">
        <v>43909</v>
      </c>
      <c r="C1443" s="188">
        <v>166.11770129999999</v>
      </c>
      <c r="D1443" s="188">
        <v>122.10392766</v>
      </c>
      <c r="E1443" s="188"/>
      <c r="F1443" s="188">
        <v>166.24886806999999</v>
      </c>
      <c r="G1443" s="195">
        <v>170.14548575000001</v>
      </c>
      <c r="H1443" s="198"/>
      <c r="I1443" s="6"/>
      <c r="J1443" s="6"/>
      <c r="K1443" s="4"/>
    </row>
    <row r="1444" spans="2:11" ht="15.6" x14ac:dyDescent="0.3">
      <c r="B1444" s="185">
        <v>43910</v>
      </c>
      <c r="C1444" s="186">
        <v>166.14133505000001</v>
      </c>
      <c r="D1444" s="186">
        <v>119.84803974</v>
      </c>
      <c r="E1444" s="186"/>
      <c r="F1444" s="186">
        <v>166.27252042000001</v>
      </c>
      <c r="G1444" s="194">
        <v>169.66352678000001</v>
      </c>
      <c r="H1444" s="198"/>
      <c r="I1444" s="6"/>
      <c r="J1444" s="6"/>
      <c r="K1444" s="4"/>
    </row>
    <row r="1445" spans="2:11" ht="15.6" x14ac:dyDescent="0.3">
      <c r="B1445" s="187">
        <v>43913</v>
      </c>
      <c r="C1445" s="188">
        <v>166.16497213</v>
      </c>
      <c r="D1445" s="188">
        <v>113.59426039</v>
      </c>
      <c r="E1445" s="188"/>
      <c r="F1445" s="188">
        <v>166.29617618</v>
      </c>
      <c r="G1445" s="195">
        <v>168.647222</v>
      </c>
      <c r="H1445" s="198"/>
      <c r="I1445" s="6"/>
      <c r="J1445" s="6"/>
      <c r="K1445" s="4"/>
    </row>
    <row r="1446" spans="2:11" ht="15.6" x14ac:dyDescent="0.3">
      <c r="B1446" s="185">
        <v>43914</v>
      </c>
      <c r="C1446" s="186">
        <v>166.18861254000001</v>
      </c>
      <c r="D1446" s="186">
        <v>124.60115792000001</v>
      </c>
      <c r="E1446" s="186"/>
      <c r="F1446" s="186">
        <v>166.31983504999999</v>
      </c>
      <c r="G1446" s="194">
        <v>170.73770655000001</v>
      </c>
      <c r="H1446" s="198"/>
      <c r="I1446" s="6"/>
      <c r="J1446" s="6"/>
      <c r="K1446" s="4"/>
    </row>
    <row r="1447" spans="2:11" ht="15.6" x14ac:dyDescent="0.3">
      <c r="B1447" s="187">
        <v>43915</v>
      </c>
      <c r="C1447" s="188">
        <v>166.21225627000001</v>
      </c>
      <c r="D1447" s="188">
        <v>133.94012008000001</v>
      </c>
      <c r="E1447" s="188"/>
      <c r="F1447" s="188">
        <v>166.34349761999999</v>
      </c>
      <c r="G1447" s="195">
        <v>172.63111678999999</v>
      </c>
      <c r="H1447" s="198"/>
      <c r="I1447" s="6"/>
      <c r="J1447" s="6"/>
      <c r="K1447" s="4"/>
    </row>
    <row r="1448" spans="2:11" ht="15.6" x14ac:dyDescent="0.3">
      <c r="B1448" s="185">
        <v>43916</v>
      </c>
      <c r="C1448" s="186">
        <v>166.23590333000001</v>
      </c>
      <c r="D1448" s="186">
        <v>138.86147743000001</v>
      </c>
      <c r="E1448" s="186"/>
      <c r="F1448" s="186">
        <v>166.36716331</v>
      </c>
      <c r="G1448" s="194">
        <v>174.21170272000001</v>
      </c>
      <c r="H1448" s="198"/>
      <c r="I1448" s="6"/>
      <c r="J1448" s="6"/>
      <c r="K1448" s="4"/>
    </row>
    <row r="1449" spans="2:11" ht="15.6" x14ac:dyDescent="0.3">
      <c r="B1449" s="187">
        <v>43917</v>
      </c>
      <c r="C1449" s="188">
        <v>166.25955372000001</v>
      </c>
      <c r="D1449" s="188">
        <v>131.21185804999999</v>
      </c>
      <c r="E1449" s="188"/>
      <c r="F1449" s="188">
        <v>166.39083269</v>
      </c>
      <c r="G1449" s="195">
        <v>173.31663606999999</v>
      </c>
      <c r="H1449" s="198"/>
      <c r="I1449" s="6"/>
      <c r="J1449" s="6"/>
      <c r="K1449" s="4"/>
    </row>
    <row r="1450" spans="2:11" ht="15.6" x14ac:dyDescent="0.3">
      <c r="B1450" s="185">
        <v>43920</v>
      </c>
      <c r="C1450" s="186">
        <v>166.28320769999999</v>
      </c>
      <c r="D1450" s="186">
        <v>133.37529038</v>
      </c>
      <c r="E1450" s="186"/>
      <c r="F1450" s="186">
        <v>166.41450517999999</v>
      </c>
      <c r="G1450" s="194">
        <v>174.06601739999999</v>
      </c>
      <c r="H1450" s="198"/>
      <c r="I1450" s="6"/>
      <c r="J1450" s="6"/>
      <c r="K1450" s="4"/>
    </row>
    <row r="1451" spans="2:11" ht="15.6" x14ac:dyDescent="0.3">
      <c r="B1451" s="187">
        <v>43921</v>
      </c>
      <c r="C1451" s="188">
        <v>166.30686502</v>
      </c>
      <c r="D1451" s="188">
        <v>130.48096923</v>
      </c>
      <c r="E1451" s="188">
        <v>134.00626607999999</v>
      </c>
      <c r="F1451" s="188">
        <v>166.43818109</v>
      </c>
      <c r="G1451" s="195">
        <v>173.75918017000001</v>
      </c>
      <c r="H1451" s="198"/>
      <c r="I1451" s="6"/>
      <c r="J1451" s="6"/>
      <c r="K1451" s="4"/>
    </row>
    <row r="1452" spans="2:11" ht="15.6" x14ac:dyDescent="0.3">
      <c r="B1452" s="185">
        <v>43922</v>
      </c>
      <c r="C1452" s="186">
        <v>166.33052566000001</v>
      </c>
      <c r="D1452" s="186">
        <v>126.81230119999999</v>
      </c>
      <c r="E1452" s="186"/>
      <c r="F1452" s="186">
        <v>166.46186040000001</v>
      </c>
      <c r="G1452" s="194">
        <v>172.85962321</v>
      </c>
      <c r="H1452" s="198"/>
      <c r="I1452" s="6"/>
      <c r="J1452" s="6"/>
      <c r="K1452" s="4"/>
    </row>
    <row r="1453" spans="2:11" ht="15.6" x14ac:dyDescent="0.3">
      <c r="B1453" s="187">
        <v>43923</v>
      </c>
      <c r="C1453" s="188">
        <v>166.35418963000001</v>
      </c>
      <c r="D1453" s="188">
        <v>129.11164719000001</v>
      </c>
      <c r="E1453" s="188"/>
      <c r="F1453" s="188">
        <v>166.48554283000001</v>
      </c>
      <c r="G1453" s="195">
        <v>173.20737208</v>
      </c>
      <c r="H1453" s="198"/>
      <c r="I1453" s="6"/>
      <c r="J1453" s="6"/>
      <c r="K1453" s="4"/>
    </row>
    <row r="1454" spans="2:11" ht="15.6" x14ac:dyDescent="0.3">
      <c r="B1454" s="185">
        <v>43924</v>
      </c>
      <c r="C1454" s="186">
        <v>166.37785692</v>
      </c>
      <c r="D1454" s="186">
        <v>124.25853257</v>
      </c>
      <c r="E1454" s="186"/>
      <c r="F1454" s="186">
        <v>166.50922894999999</v>
      </c>
      <c r="G1454" s="194">
        <v>172.59968468</v>
      </c>
      <c r="H1454" s="198"/>
      <c r="I1454" s="6"/>
      <c r="J1454" s="6"/>
      <c r="K1454" s="4"/>
    </row>
    <row r="1455" spans="2:11" ht="15.6" x14ac:dyDescent="0.3">
      <c r="B1455" s="187">
        <v>43927</v>
      </c>
      <c r="C1455" s="188">
        <v>166.40152753999999</v>
      </c>
      <c r="D1455" s="188">
        <v>132.36299632000001</v>
      </c>
      <c r="E1455" s="188"/>
      <c r="F1455" s="188">
        <v>166.53291819</v>
      </c>
      <c r="G1455" s="195">
        <v>174.19224474999999</v>
      </c>
      <c r="H1455" s="198"/>
      <c r="I1455" s="6"/>
      <c r="J1455" s="6"/>
      <c r="K1455" s="4"/>
    </row>
    <row r="1456" spans="2:11" ht="15.6" x14ac:dyDescent="0.3">
      <c r="B1456" s="185">
        <v>43928</v>
      </c>
      <c r="C1456" s="186">
        <v>166.42520149000001</v>
      </c>
      <c r="D1456" s="186">
        <v>136.44632071999999</v>
      </c>
      <c r="E1456" s="186"/>
      <c r="F1456" s="186">
        <v>166.55661112000001</v>
      </c>
      <c r="G1456" s="194">
        <v>174.74455176999999</v>
      </c>
      <c r="H1456" s="198"/>
      <c r="I1456" s="6"/>
      <c r="J1456" s="6"/>
      <c r="K1456" s="4"/>
    </row>
    <row r="1457" spans="2:11" ht="15.6" x14ac:dyDescent="0.3">
      <c r="B1457" s="187">
        <v>43929</v>
      </c>
      <c r="C1457" s="188">
        <v>166.44887904000001</v>
      </c>
      <c r="D1457" s="188">
        <v>140.49644402000001</v>
      </c>
      <c r="E1457" s="188"/>
      <c r="F1457" s="188">
        <v>166.58030717</v>
      </c>
      <c r="G1457" s="195">
        <v>175.49193742</v>
      </c>
      <c r="H1457" s="198"/>
      <c r="I1457" s="6"/>
      <c r="J1457" s="6"/>
      <c r="K1457" s="4"/>
    </row>
    <row r="1458" spans="2:11" ht="15.6" x14ac:dyDescent="0.3">
      <c r="B1458" s="185">
        <v>43930</v>
      </c>
      <c r="C1458" s="186">
        <v>166.47255991</v>
      </c>
      <c r="D1458" s="186">
        <v>138.81194382000001</v>
      </c>
      <c r="E1458" s="186"/>
      <c r="F1458" s="186">
        <v>166.60400662999999</v>
      </c>
      <c r="G1458" s="194">
        <v>175.74938134000001</v>
      </c>
      <c r="H1458" s="198"/>
      <c r="I1458" s="6"/>
      <c r="J1458" s="6"/>
      <c r="K1458" s="4"/>
    </row>
    <row r="1459" spans="2:11" ht="15.6" x14ac:dyDescent="0.3">
      <c r="B1459" s="187">
        <v>43931</v>
      </c>
      <c r="C1459" s="188"/>
      <c r="D1459" s="188"/>
      <c r="E1459" s="188"/>
      <c r="F1459" s="188"/>
      <c r="G1459" s="195"/>
      <c r="H1459" s="198"/>
      <c r="I1459" s="6"/>
      <c r="J1459" s="6"/>
      <c r="K1459" s="4"/>
    </row>
    <row r="1460" spans="2:11" ht="15.6" x14ac:dyDescent="0.3">
      <c r="B1460" s="185">
        <v>43934</v>
      </c>
      <c r="C1460" s="186">
        <v>166.49624412</v>
      </c>
      <c r="D1460" s="186">
        <v>140.87384295999999</v>
      </c>
      <c r="E1460" s="186"/>
      <c r="F1460" s="186">
        <v>166.62770949</v>
      </c>
      <c r="G1460" s="194">
        <v>176.12956015</v>
      </c>
      <c r="H1460" s="198"/>
      <c r="I1460" s="6"/>
      <c r="J1460" s="6"/>
      <c r="K1460" s="4"/>
    </row>
    <row r="1461" spans="2:11" ht="15.6" x14ac:dyDescent="0.3">
      <c r="B1461" s="187">
        <v>43935</v>
      </c>
      <c r="C1461" s="188">
        <v>166.51993164000001</v>
      </c>
      <c r="D1461" s="188">
        <v>142.80826275000001</v>
      </c>
      <c r="E1461" s="188"/>
      <c r="F1461" s="188">
        <v>166.65141575000001</v>
      </c>
      <c r="G1461" s="195">
        <v>177.15933583</v>
      </c>
      <c r="H1461" s="198"/>
      <c r="I1461" s="6"/>
      <c r="J1461" s="6"/>
      <c r="K1461" s="4"/>
    </row>
    <row r="1462" spans="2:11" ht="15.6" x14ac:dyDescent="0.3">
      <c r="B1462" s="185">
        <v>43936</v>
      </c>
      <c r="C1462" s="186">
        <v>166.5436225</v>
      </c>
      <c r="D1462" s="186">
        <v>140.86605195999999</v>
      </c>
      <c r="E1462" s="186"/>
      <c r="F1462" s="186">
        <v>166.67512543000001</v>
      </c>
      <c r="G1462" s="194">
        <v>177.12540912</v>
      </c>
      <c r="H1462" s="198"/>
      <c r="I1462" s="6"/>
      <c r="J1462" s="6"/>
      <c r="K1462" s="4"/>
    </row>
    <row r="1463" spans="2:11" ht="15.6" x14ac:dyDescent="0.3">
      <c r="B1463" s="187">
        <v>43937</v>
      </c>
      <c r="C1463" s="188">
        <v>166.56731668</v>
      </c>
      <c r="D1463" s="188">
        <v>139.04408348999999</v>
      </c>
      <c r="E1463" s="188"/>
      <c r="F1463" s="188">
        <v>166.69883822</v>
      </c>
      <c r="G1463" s="195">
        <v>177.31799312999999</v>
      </c>
      <c r="H1463" s="198"/>
      <c r="I1463" s="6"/>
      <c r="J1463" s="6"/>
      <c r="K1463" s="4"/>
    </row>
    <row r="1464" spans="2:11" ht="15.6" x14ac:dyDescent="0.3">
      <c r="B1464" s="185">
        <v>43938</v>
      </c>
      <c r="C1464" s="186">
        <v>166.59101419000001</v>
      </c>
      <c r="D1464" s="186">
        <v>141.14986955000001</v>
      </c>
      <c r="E1464" s="186"/>
      <c r="F1464" s="186">
        <v>166.72255471</v>
      </c>
      <c r="G1464" s="194">
        <v>177.79695856999999</v>
      </c>
      <c r="H1464" s="198"/>
      <c r="I1464" s="6"/>
      <c r="J1464" s="6"/>
      <c r="K1464" s="4"/>
    </row>
    <row r="1465" spans="2:11" ht="15.6" x14ac:dyDescent="0.3">
      <c r="B1465" s="187">
        <v>43941</v>
      </c>
      <c r="C1465" s="188">
        <v>166.6147153</v>
      </c>
      <c r="D1465" s="188">
        <v>141.11854473</v>
      </c>
      <c r="E1465" s="188"/>
      <c r="F1465" s="188">
        <v>166.74627430999999</v>
      </c>
      <c r="G1465" s="195">
        <v>178.21804900999999</v>
      </c>
      <c r="H1465" s="198"/>
      <c r="I1465" s="6"/>
      <c r="J1465" s="6"/>
      <c r="K1465" s="4"/>
    </row>
    <row r="1466" spans="2:11" ht="15.6" x14ac:dyDescent="0.3">
      <c r="B1466" s="185">
        <v>43942</v>
      </c>
      <c r="C1466" s="186"/>
      <c r="D1466" s="186"/>
      <c r="E1466" s="186"/>
      <c r="F1466" s="186"/>
      <c r="G1466" s="194"/>
      <c r="H1466" s="198"/>
      <c r="I1466" s="6"/>
      <c r="J1466" s="6"/>
      <c r="K1466" s="4"/>
    </row>
    <row r="1467" spans="2:11" ht="15.6" x14ac:dyDescent="0.3">
      <c r="B1467" s="187">
        <v>43943</v>
      </c>
      <c r="C1467" s="188">
        <v>166.63841973999999</v>
      </c>
      <c r="D1467" s="188">
        <v>144.18203424000001</v>
      </c>
      <c r="E1467" s="188"/>
      <c r="F1467" s="188">
        <v>166.76999760000001</v>
      </c>
      <c r="G1467" s="195">
        <v>179.58709188</v>
      </c>
      <c r="H1467" s="198"/>
      <c r="I1467" s="6"/>
      <c r="J1467" s="6"/>
      <c r="K1467" s="4"/>
    </row>
    <row r="1468" spans="2:11" ht="15.6" x14ac:dyDescent="0.3">
      <c r="B1468" s="185">
        <v>43944</v>
      </c>
      <c r="C1468" s="186">
        <v>166.6621275</v>
      </c>
      <c r="D1468" s="186">
        <v>142.37035846000001</v>
      </c>
      <c r="E1468" s="186"/>
      <c r="F1468" s="186">
        <v>166.79372402000001</v>
      </c>
      <c r="G1468" s="194">
        <v>179.14804022999999</v>
      </c>
      <c r="H1468" s="198"/>
      <c r="I1468" s="6"/>
      <c r="J1468" s="6"/>
      <c r="K1468" s="4"/>
    </row>
    <row r="1469" spans="2:11" ht="15.6" x14ac:dyDescent="0.3">
      <c r="B1469" s="187">
        <v>43945</v>
      </c>
      <c r="C1469" s="188">
        <v>166.68583859</v>
      </c>
      <c r="D1469" s="188">
        <v>134.61028912</v>
      </c>
      <c r="E1469" s="188"/>
      <c r="F1469" s="188">
        <v>166.81745384000001</v>
      </c>
      <c r="G1469" s="195">
        <v>177.31499959999999</v>
      </c>
      <c r="H1469" s="198"/>
      <c r="I1469" s="6"/>
      <c r="J1469" s="6"/>
      <c r="K1469" s="4"/>
    </row>
    <row r="1470" spans="2:11" ht="15.6" x14ac:dyDescent="0.3">
      <c r="B1470" s="185">
        <v>43948</v>
      </c>
      <c r="C1470" s="186">
        <v>166.70955301000001</v>
      </c>
      <c r="D1470" s="186">
        <v>139.80665452</v>
      </c>
      <c r="E1470" s="186"/>
      <c r="F1470" s="186">
        <v>166.84118706999999</v>
      </c>
      <c r="G1470" s="194">
        <v>177.78897581000001</v>
      </c>
      <c r="H1470" s="198"/>
      <c r="I1470" s="6"/>
      <c r="J1470" s="6"/>
      <c r="K1470" s="4"/>
    </row>
    <row r="1471" spans="2:11" ht="15.6" x14ac:dyDescent="0.3">
      <c r="B1471" s="187">
        <v>43949</v>
      </c>
      <c r="C1471" s="188">
        <v>166.73327075</v>
      </c>
      <c r="D1471" s="188">
        <v>145.29900646999999</v>
      </c>
      <c r="E1471" s="188"/>
      <c r="F1471" s="188">
        <v>166.86492369999999</v>
      </c>
      <c r="G1471" s="195">
        <v>178.75139698000001</v>
      </c>
      <c r="H1471" s="198"/>
      <c r="I1471" s="6"/>
      <c r="J1471" s="6"/>
      <c r="K1471" s="4"/>
    </row>
    <row r="1472" spans="2:11" ht="15.6" x14ac:dyDescent="0.3">
      <c r="B1472" s="185">
        <v>43950</v>
      </c>
      <c r="C1472" s="186">
        <v>166.75699209000001</v>
      </c>
      <c r="D1472" s="186">
        <v>148.62013508999999</v>
      </c>
      <c r="E1472" s="186"/>
      <c r="F1472" s="186">
        <v>166.88866372999999</v>
      </c>
      <c r="G1472" s="194">
        <v>179.29322662999999</v>
      </c>
      <c r="H1472" s="198"/>
      <c r="I1472" s="6"/>
      <c r="J1472" s="6"/>
      <c r="K1472" s="4"/>
    </row>
    <row r="1473" spans="2:11" ht="15.6" x14ac:dyDescent="0.3">
      <c r="B1473" s="187">
        <v>43951</v>
      </c>
      <c r="C1473" s="188">
        <v>166.78071675999999</v>
      </c>
      <c r="D1473" s="188">
        <v>143.85813587999999</v>
      </c>
      <c r="E1473" s="188">
        <v>133.59084665</v>
      </c>
      <c r="F1473" s="188">
        <v>166.91240689</v>
      </c>
      <c r="G1473" s="195">
        <v>178.79629998999999</v>
      </c>
      <c r="H1473" s="198"/>
      <c r="I1473" s="6"/>
      <c r="J1473" s="6"/>
      <c r="K1473" s="4"/>
    </row>
    <row r="1474" spans="2:11" ht="15.6" x14ac:dyDescent="0.3">
      <c r="B1474" s="185">
        <v>43952</v>
      </c>
      <c r="C1474" s="186"/>
      <c r="D1474" s="186"/>
      <c r="E1474" s="186"/>
      <c r="F1474" s="186"/>
      <c r="G1474" s="194"/>
      <c r="H1474" s="198"/>
      <c r="I1474" s="6"/>
      <c r="J1474" s="6"/>
      <c r="K1474" s="4"/>
    </row>
    <row r="1475" spans="2:11" ht="15.6" x14ac:dyDescent="0.3">
      <c r="B1475" s="187">
        <v>43955</v>
      </c>
      <c r="C1475" s="188">
        <v>166.80444476</v>
      </c>
      <c r="D1475" s="188">
        <v>140.94603480999999</v>
      </c>
      <c r="E1475" s="188"/>
      <c r="F1475" s="188">
        <v>166.93615374000001</v>
      </c>
      <c r="G1475" s="195">
        <v>178.38319229999999</v>
      </c>
      <c r="H1475" s="198"/>
      <c r="I1475" s="6"/>
      <c r="J1475" s="6"/>
      <c r="K1475" s="4"/>
    </row>
    <row r="1476" spans="2:11" ht="15.6" x14ac:dyDescent="0.3">
      <c r="B1476" s="185">
        <v>43956</v>
      </c>
      <c r="C1476" s="186">
        <v>166.82817609</v>
      </c>
      <c r="D1476" s="186">
        <v>142.00847003000001</v>
      </c>
      <c r="E1476" s="186"/>
      <c r="F1476" s="186">
        <v>166.95990370999999</v>
      </c>
      <c r="G1476" s="194">
        <v>178.68603816000001</v>
      </c>
      <c r="H1476" s="198"/>
      <c r="I1476" s="6"/>
      <c r="J1476" s="6"/>
      <c r="K1476" s="4"/>
    </row>
    <row r="1477" spans="2:11" ht="15.6" x14ac:dyDescent="0.3">
      <c r="B1477" s="187">
        <v>43957</v>
      </c>
      <c r="C1477" s="188">
        <v>166.85191073999999</v>
      </c>
      <c r="D1477" s="188">
        <v>141.28101212000001</v>
      </c>
      <c r="E1477" s="188"/>
      <c r="F1477" s="188">
        <v>166.98365737</v>
      </c>
      <c r="G1477" s="195">
        <v>178.99487108</v>
      </c>
      <c r="H1477" s="198"/>
      <c r="I1477" s="6"/>
      <c r="J1477" s="6"/>
      <c r="K1477" s="4"/>
    </row>
    <row r="1478" spans="2:11" ht="15.6" x14ac:dyDescent="0.3">
      <c r="B1478" s="185">
        <v>43958</v>
      </c>
      <c r="C1478" s="186">
        <v>166.87083974999999</v>
      </c>
      <c r="D1478" s="186">
        <v>139.59216968999999</v>
      </c>
      <c r="E1478" s="186"/>
      <c r="F1478" s="186">
        <v>167.00260132</v>
      </c>
      <c r="G1478" s="194">
        <v>179.33962640999999</v>
      </c>
      <c r="H1478" s="198"/>
      <c r="I1478" s="6"/>
      <c r="J1478" s="6"/>
      <c r="K1478" s="4"/>
    </row>
    <row r="1479" spans="2:11" ht="15.6" x14ac:dyDescent="0.3">
      <c r="B1479" s="187">
        <v>43959</v>
      </c>
      <c r="C1479" s="188">
        <v>166.88977098000001</v>
      </c>
      <c r="D1479" s="188">
        <v>143.42473464</v>
      </c>
      <c r="E1479" s="188"/>
      <c r="F1479" s="188">
        <v>167.02154755000001</v>
      </c>
      <c r="G1479" s="195">
        <v>179.71731061</v>
      </c>
      <c r="H1479" s="198"/>
      <c r="I1479" s="6"/>
      <c r="J1479" s="6"/>
      <c r="K1479" s="4"/>
    </row>
    <row r="1480" spans="2:11" ht="15.6" x14ac:dyDescent="0.3">
      <c r="B1480" s="185">
        <v>43962</v>
      </c>
      <c r="C1480" s="186">
        <v>166.90870443</v>
      </c>
      <c r="D1480" s="186">
        <v>141.28265608999999</v>
      </c>
      <c r="E1480" s="186"/>
      <c r="F1480" s="186">
        <v>167.04049605</v>
      </c>
      <c r="G1480" s="194">
        <v>179.58559511000001</v>
      </c>
      <c r="H1480" s="198"/>
      <c r="I1480" s="6"/>
      <c r="J1480" s="6"/>
      <c r="K1480" s="4"/>
    </row>
    <row r="1481" spans="2:11" ht="15.6" x14ac:dyDescent="0.3">
      <c r="B1481" s="187">
        <v>43963</v>
      </c>
      <c r="C1481" s="188">
        <v>166.92764009000001</v>
      </c>
      <c r="D1481" s="188">
        <v>139.15147779</v>
      </c>
      <c r="E1481" s="188"/>
      <c r="F1481" s="188">
        <v>167.05944654000001</v>
      </c>
      <c r="G1481" s="195">
        <v>178.92851440999999</v>
      </c>
      <c r="H1481" s="198"/>
      <c r="I1481" s="6"/>
      <c r="J1481" s="6"/>
      <c r="K1481" s="4"/>
    </row>
    <row r="1482" spans="2:11" ht="15.6" x14ac:dyDescent="0.3">
      <c r="B1482" s="185">
        <v>43964</v>
      </c>
      <c r="C1482" s="186">
        <v>166.94657770000001</v>
      </c>
      <c r="D1482" s="186">
        <v>138.97323184000001</v>
      </c>
      <c r="E1482" s="186"/>
      <c r="F1482" s="186">
        <v>167.07839928999999</v>
      </c>
      <c r="G1482" s="194">
        <v>178.81376227000001</v>
      </c>
      <c r="H1482" s="198"/>
      <c r="I1482" s="6"/>
      <c r="J1482" s="6"/>
      <c r="K1482" s="4"/>
    </row>
    <row r="1483" spans="2:11" ht="15.6" x14ac:dyDescent="0.3">
      <c r="B1483" s="187">
        <v>43965</v>
      </c>
      <c r="C1483" s="188">
        <v>166.96551751999999</v>
      </c>
      <c r="D1483" s="188">
        <v>141.18653728999999</v>
      </c>
      <c r="E1483" s="188"/>
      <c r="F1483" s="188">
        <v>167.09735402999999</v>
      </c>
      <c r="G1483" s="195">
        <v>179.07869002999999</v>
      </c>
      <c r="H1483" s="198"/>
      <c r="I1483" s="6"/>
      <c r="J1483" s="6"/>
      <c r="K1483" s="4"/>
    </row>
    <row r="1484" spans="2:11" ht="15.6" x14ac:dyDescent="0.3">
      <c r="B1484" s="185">
        <v>43966</v>
      </c>
      <c r="C1484" s="186">
        <v>166.98445956</v>
      </c>
      <c r="D1484" s="186">
        <v>138.58800615000001</v>
      </c>
      <c r="E1484" s="186"/>
      <c r="F1484" s="186">
        <v>167.11631104</v>
      </c>
      <c r="G1484" s="194">
        <v>178.83571486</v>
      </c>
      <c r="H1484" s="198"/>
      <c r="I1484" s="6"/>
      <c r="J1484" s="6"/>
      <c r="K1484" s="4"/>
    </row>
    <row r="1485" spans="2:11" ht="15.6" x14ac:dyDescent="0.3">
      <c r="B1485" s="187">
        <v>43969</v>
      </c>
      <c r="C1485" s="188">
        <v>167.00340381999999</v>
      </c>
      <c r="D1485" s="188">
        <v>145.08825632</v>
      </c>
      <c r="E1485" s="188"/>
      <c r="F1485" s="188">
        <v>167.13527003999999</v>
      </c>
      <c r="G1485" s="195">
        <v>179.61153908</v>
      </c>
      <c r="H1485" s="198"/>
      <c r="I1485" s="6"/>
      <c r="J1485" s="6"/>
      <c r="K1485" s="4"/>
    </row>
    <row r="1486" spans="2:11" ht="15.6" x14ac:dyDescent="0.3">
      <c r="B1486" s="185">
        <v>43970</v>
      </c>
      <c r="C1486" s="186">
        <v>167.02235001</v>
      </c>
      <c r="D1486" s="186">
        <v>144.2806726</v>
      </c>
      <c r="E1486" s="186"/>
      <c r="F1486" s="186">
        <v>167.15423158999999</v>
      </c>
      <c r="G1486" s="194">
        <v>179.73626966</v>
      </c>
      <c r="H1486" s="198"/>
      <c r="I1486" s="6"/>
      <c r="J1486" s="6"/>
      <c r="K1486" s="4"/>
    </row>
    <row r="1487" spans="2:11" ht="15.6" x14ac:dyDescent="0.3">
      <c r="B1487" s="187">
        <v>43971</v>
      </c>
      <c r="C1487" s="188">
        <v>167.04129843000001</v>
      </c>
      <c r="D1487" s="188">
        <v>145.31190807999999</v>
      </c>
      <c r="E1487" s="188"/>
      <c r="F1487" s="188">
        <v>167.17319484999999</v>
      </c>
      <c r="G1487" s="195">
        <v>180.07354115000001</v>
      </c>
      <c r="H1487" s="198"/>
      <c r="I1487" s="6"/>
      <c r="J1487" s="6"/>
      <c r="K1487" s="4"/>
    </row>
    <row r="1488" spans="2:11" ht="15.6" x14ac:dyDescent="0.3">
      <c r="B1488" s="185">
        <v>43972</v>
      </c>
      <c r="C1488" s="186">
        <v>167.06024905999999</v>
      </c>
      <c r="D1488" s="186">
        <v>148.36333583999999</v>
      </c>
      <c r="E1488" s="186"/>
      <c r="F1488" s="186">
        <v>167.19216037000001</v>
      </c>
      <c r="G1488" s="194">
        <v>180.17132993000001</v>
      </c>
      <c r="H1488" s="198"/>
      <c r="I1488" s="6"/>
      <c r="J1488" s="6"/>
      <c r="K1488" s="4"/>
    </row>
    <row r="1489" spans="2:11" ht="15.6" x14ac:dyDescent="0.3">
      <c r="B1489" s="187">
        <v>43973</v>
      </c>
      <c r="C1489" s="188">
        <v>167.07920190999999</v>
      </c>
      <c r="D1489" s="188">
        <v>146.83751473999999</v>
      </c>
      <c r="E1489" s="188"/>
      <c r="F1489" s="188">
        <v>167.21112816999999</v>
      </c>
      <c r="G1489" s="195">
        <v>179.98173944000001</v>
      </c>
      <c r="H1489" s="198"/>
      <c r="I1489" s="6"/>
      <c r="J1489" s="6"/>
      <c r="K1489" s="4"/>
    </row>
    <row r="1490" spans="2:11" ht="15.6" x14ac:dyDescent="0.3">
      <c r="B1490" s="185">
        <v>43976</v>
      </c>
      <c r="C1490" s="186">
        <v>167.0981567</v>
      </c>
      <c r="D1490" s="186">
        <v>153.07437189999999</v>
      </c>
      <c r="E1490" s="186"/>
      <c r="F1490" s="186">
        <v>167.23009823000001</v>
      </c>
      <c r="G1490" s="194">
        <v>181.14023709</v>
      </c>
      <c r="H1490" s="198"/>
      <c r="I1490" s="6"/>
      <c r="J1490" s="6"/>
      <c r="K1490" s="4"/>
    </row>
    <row r="1491" spans="2:11" ht="15.6" x14ac:dyDescent="0.3">
      <c r="B1491" s="187">
        <v>43977</v>
      </c>
      <c r="C1491" s="188">
        <v>167.11711371000001</v>
      </c>
      <c r="D1491" s="188">
        <v>152.72668954</v>
      </c>
      <c r="E1491" s="188"/>
      <c r="F1491" s="188">
        <v>167.24906999999999</v>
      </c>
      <c r="G1491" s="195">
        <v>181.09982438</v>
      </c>
      <c r="H1491" s="198"/>
      <c r="I1491" s="6"/>
      <c r="J1491" s="6"/>
      <c r="K1491" s="4"/>
    </row>
    <row r="1492" spans="2:11" ht="15.6" x14ac:dyDescent="0.3">
      <c r="B1492" s="185">
        <v>43978</v>
      </c>
      <c r="C1492" s="186">
        <v>167.13607293999999</v>
      </c>
      <c r="D1492" s="186">
        <v>157.15351489</v>
      </c>
      <c r="E1492" s="186"/>
      <c r="F1492" s="186">
        <v>167.26804432</v>
      </c>
      <c r="G1492" s="194">
        <v>181.91007424</v>
      </c>
      <c r="H1492" s="198"/>
      <c r="I1492" s="6"/>
      <c r="J1492" s="6"/>
      <c r="K1492" s="4"/>
    </row>
    <row r="1493" spans="2:11" ht="15.6" x14ac:dyDescent="0.3">
      <c r="B1493" s="187">
        <v>43979</v>
      </c>
      <c r="C1493" s="188">
        <v>167.15503437999999</v>
      </c>
      <c r="D1493" s="188">
        <v>155.37166291</v>
      </c>
      <c r="E1493" s="188"/>
      <c r="F1493" s="188">
        <v>167.28702063</v>
      </c>
      <c r="G1493" s="195">
        <v>181.80330486</v>
      </c>
      <c r="H1493" s="198"/>
      <c r="I1493" s="6"/>
      <c r="J1493" s="6"/>
      <c r="K1493" s="4"/>
    </row>
    <row r="1494" spans="2:11" ht="15.6" x14ac:dyDescent="0.3">
      <c r="B1494" s="185">
        <v>43980</v>
      </c>
      <c r="C1494" s="186">
        <v>167.17399803999999</v>
      </c>
      <c r="D1494" s="186">
        <v>156.18203424000001</v>
      </c>
      <c r="E1494" s="186">
        <v>133.08320143</v>
      </c>
      <c r="F1494" s="186">
        <v>167.30599921000001</v>
      </c>
      <c r="G1494" s="194">
        <v>182.14706235</v>
      </c>
      <c r="H1494" s="198"/>
      <c r="I1494" s="6"/>
      <c r="J1494" s="6"/>
      <c r="K1494" s="4"/>
    </row>
    <row r="1495" spans="2:11" ht="15.6" x14ac:dyDescent="0.3">
      <c r="B1495" s="187">
        <v>43983</v>
      </c>
      <c r="C1495" s="188">
        <v>167.19296363999999</v>
      </c>
      <c r="D1495" s="188">
        <v>158.35763553999999</v>
      </c>
      <c r="E1495" s="188"/>
      <c r="F1495" s="188">
        <v>167.32497977</v>
      </c>
      <c r="G1495" s="195">
        <v>182.49880259</v>
      </c>
      <c r="H1495" s="198"/>
      <c r="I1495" s="6"/>
      <c r="J1495" s="6"/>
      <c r="K1495" s="4"/>
    </row>
    <row r="1496" spans="2:11" ht="15.6" x14ac:dyDescent="0.3">
      <c r="B1496" s="185">
        <v>43984</v>
      </c>
      <c r="C1496" s="186">
        <v>167.21193145999999</v>
      </c>
      <c r="D1496" s="186">
        <v>162.6932204</v>
      </c>
      <c r="E1496" s="186"/>
      <c r="F1496" s="186">
        <v>167.34396261000001</v>
      </c>
      <c r="G1496" s="194">
        <v>182.99772490999999</v>
      </c>
      <c r="H1496" s="198"/>
      <c r="I1496" s="6"/>
      <c r="J1496" s="6"/>
      <c r="K1496" s="4"/>
    </row>
    <row r="1497" spans="2:11" ht="15.6" x14ac:dyDescent="0.3">
      <c r="B1497" s="187">
        <v>43985</v>
      </c>
      <c r="C1497" s="188">
        <v>167.23090149000001</v>
      </c>
      <c r="D1497" s="188">
        <v>166.18802044</v>
      </c>
      <c r="E1497" s="188"/>
      <c r="F1497" s="188">
        <v>167.36294770999999</v>
      </c>
      <c r="G1497" s="195">
        <v>183.76157499999999</v>
      </c>
      <c r="H1497" s="198"/>
      <c r="I1497" s="6"/>
      <c r="J1497" s="6"/>
      <c r="K1497" s="4"/>
    </row>
    <row r="1498" spans="2:11" ht="15.6" x14ac:dyDescent="0.3">
      <c r="B1498" s="185">
        <v>43986</v>
      </c>
      <c r="C1498" s="186">
        <v>167.24987375000001</v>
      </c>
      <c r="D1498" s="186">
        <v>167.66486187000001</v>
      </c>
      <c r="E1498" s="186"/>
      <c r="F1498" s="186">
        <v>167.38193480999999</v>
      </c>
      <c r="G1498" s="194">
        <v>183.93669672999999</v>
      </c>
      <c r="H1498" s="198"/>
      <c r="I1498" s="6"/>
      <c r="J1498" s="6"/>
      <c r="K1498" s="4"/>
    </row>
    <row r="1499" spans="2:11" ht="15.6" x14ac:dyDescent="0.3">
      <c r="B1499" s="187">
        <v>43987</v>
      </c>
      <c r="C1499" s="188">
        <v>167.26884794</v>
      </c>
      <c r="D1499" s="188">
        <v>169.10950288000001</v>
      </c>
      <c r="E1499" s="188"/>
      <c r="F1499" s="188">
        <v>167.40092387999999</v>
      </c>
      <c r="G1499" s="195">
        <v>184.23255768000001</v>
      </c>
      <c r="H1499" s="198"/>
      <c r="I1499" s="6"/>
      <c r="J1499" s="6"/>
      <c r="K1499" s="4"/>
    </row>
    <row r="1500" spans="2:11" ht="15.6" x14ac:dyDescent="0.3">
      <c r="B1500" s="185">
        <v>43990</v>
      </c>
      <c r="C1500" s="186">
        <v>167.28782434999999</v>
      </c>
      <c r="D1500" s="186">
        <v>174.48388191999999</v>
      </c>
      <c r="E1500" s="186"/>
      <c r="F1500" s="186">
        <v>167.41991551999999</v>
      </c>
      <c r="G1500" s="194">
        <v>185.13261355</v>
      </c>
      <c r="H1500" s="198"/>
      <c r="I1500" s="6"/>
      <c r="J1500" s="6"/>
      <c r="K1500" s="4"/>
    </row>
    <row r="1501" spans="2:11" ht="15.6" x14ac:dyDescent="0.3">
      <c r="B1501" s="187">
        <v>43991</v>
      </c>
      <c r="C1501" s="188">
        <v>167.30680297999999</v>
      </c>
      <c r="D1501" s="188">
        <v>172.87900718</v>
      </c>
      <c r="E1501" s="188"/>
      <c r="F1501" s="188">
        <v>167.43890884999999</v>
      </c>
      <c r="G1501" s="195">
        <v>184.95350044</v>
      </c>
      <c r="H1501" s="198"/>
      <c r="I1501" s="6"/>
      <c r="J1501" s="6"/>
      <c r="K1501" s="4"/>
    </row>
    <row r="1502" spans="2:11" ht="15.6" x14ac:dyDescent="0.3">
      <c r="B1502" s="185">
        <v>43992</v>
      </c>
      <c r="C1502" s="186">
        <v>167.32578383000001</v>
      </c>
      <c r="D1502" s="186">
        <v>169.19691933999999</v>
      </c>
      <c r="E1502" s="186"/>
      <c r="F1502" s="186">
        <v>167.45790474</v>
      </c>
      <c r="G1502" s="194">
        <v>184.53989383000001</v>
      </c>
      <c r="H1502" s="198"/>
      <c r="I1502" s="6"/>
      <c r="J1502" s="6"/>
      <c r="K1502" s="4"/>
    </row>
    <row r="1503" spans="2:11" ht="15.6" x14ac:dyDescent="0.3">
      <c r="B1503" s="187">
        <v>43993</v>
      </c>
      <c r="C1503" s="188"/>
      <c r="D1503" s="188"/>
      <c r="E1503" s="188"/>
      <c r="F1503" s="188"/>
      <c r="G1503" s="195"/>
      <c r="H1503" s="198"/>
      <c r="I1503" s="6"/>
      <c r="J1503" s="6"/>
      <c r="K1503" s="4"/>
    </row>
    <row r="1504" spans="2:11" ht="15.6" x14ac:dyDescent="0.3">
      <c r="B1504" s="185">
        <v>43994</v>
      </c>
      <c r="C1504" s="186">
        <v>167.34476660999999</v>
      </c>
      <c r="D1504" s="186">
        <v>165.81835889000001</v>
      </c>
      <c r="E1504" s="186"/>
      <c r="F1504" s="186">
        <v>167.47690261</v>
      </c>
      <c r="G1504" s="194">
        <v>183.81745430000001</v>
      </c>
      <c r="H1504" s="198"/>
      <c r="I1504" s="6"/>
      <c r="J1504" s="6"/>
      <c r="K1504" s="4"/>
    </row>
    <row r="1505" spans="2:11" ht="15.6" x14ac:dyDescent="0.3">
      <c r="B1505" s="187">
        <v>43997</v>
      </c>
      <c r="C1505" s="188">
        <v>167.36375161999999</v>
      </c>
      <c r="D1505" s="188">
        <v>165.06829633999999</v>
      </c>
      <c r="E1505" s="188"/>
      <c r="F1505" s="188">
        <v>167.49590276000001</v>
      </c>
      <c r="G1505" s="195">
        <v>183.92322583000001</v>
      </c>
      <c r="H1505" s="198"/>
      <c r="I1505" s="6"/>
      <c r="J1505" s="6"/>
      <c r="K1505" s="4"/>
    </row>
    <row r="1506" spans="2:11" ht="15.6" x14ac:dyDescent="0.3">
      <c r="B1506" s="185">
        <v>43998</v>
      </c>
      <c r="C1506" s="186">
        <v>167.38273884</v>
      </c>
      <c r="D1506" s="186">
        <v>167.13335835000001</v>
      </c>
      <c r="E1506" s="186"/>
      <c r="F1506" s="186">
        <v>167.51490489</v>
      </c>
      <c r="G1506" s="194">
        <v>184.28045422</v>
      </c>
      <c r="H1506" s="198"/>
      <c r="I1506" s="6"/>
      <c r="J1506" s="6"/>
      <c r="K1506" s="4"/>
    </row>
    <row r="1507" spans="2:11" ht="15.6" x14ac:dyDescent="0.3">
      <c r="B1507" s="187">
        <v>43999</v>
      </c>
      <c r="C1507" s="188">
        <v>167.40172827999999</v>
      </c>
      <c r="D1507" s="188">
        <v>170.73601729999999</v>
      </c>
      <c r="E1507" s="188"/>
      <c r="F1507" s="188">
        <v>167.53390929</v>
      </c>
      <c r="G1507" s="195">
        <v>185.08920731000001</v>
      </c>
      <c r="H1507" s="198"/>
      <c r="I1507" s="6"/>
      <c r="J1507" s="6"/>
      <c r="K1507" s="4"/>
    </row>
    <row r="1508" spans="2:11" ht="15.6" x14ac:dyDescent="0.3">
      <c r="B1508" s="185">
        <v>44000</v>
      </c>
      <c r="C1508" s="186">
        <v>167.41585968999999</v>
      </c>
      <c r="D1508" s="186">
        <v>171.76877167000001</v>
      </c>
      <c r="E1508" s="186"/>
      <c r="F1508" s="186">
        <v>167.54805178000001</v>
      </c>
      <c r="G1508" s="194">
        <v>185.24786460999999</v>
      </c>
      <c r="H1508" s="198"/>
      <c r="I1508" s="6"/>
      <c r="J1508" s="6"/>
      <c r="K1508" s="4"/>
    </row>
    <row r="1509" spans="2:11" ht="15.6" x14ac:dyDescent="0.3">
      <c r="B1509" s="187">
        <v>44001</v>
      </c>
      <c r="C1509" s="188">
        <v>167.42999248999999</v>
      </c>
      <c r="D1509" s="188">
        <v>172.5672778</v>
      </c>
      <c r="E1509" s="188"/>
      <c r="F1509" s="188">
        <v>167.56219569000001</v>
      </c>
      <c r="G1509" s="195">
        <v>185.42897342000001</v>
      </c>
      <c r="H1509" s="198"/>
      <c r="I1509" s="6"/>
      <c r="J1509" s="6"/>
      <c r="K1509" s="4"/>
    </row>
    <row r="1510" spans="2:11" ht="15.6" x14ac:dyDescent="0.3">
      <c r="B1510" s="185">
        <v>44004</v>
      </c>
      <c r="C1510" s="186">
        <v>167.44412639000001</v>
      </c>
      <c r="D1510" s="186">
        <v>170.35838605000001</v>
      </c>
      <c r="E1510" s="186"/>
      <c r="F1510" s="186">
        <v>167.57634073</v>
      </c>
      <c r="G1510" s="194">
        <v>185.31472020000001</v>
      </c>
      <c r="H1510" s="198"/>
      <c r="I1510" s="6"/>
      <c r="J1510" s="6"/>
      <c r="K1510" s="4"/>
    </row>
    <row r="1511" spans="2:11" ht="15.6" x14ac:dyDescent="0.3">
      <c r="B1511" s="187">
        <v>44005</v>
      </c>
      <c r="C1511" s="188">
        <v>167.45826141000001</v>
      </c>
      <c r="D1511" s="188">
        <v>171.50058969</v>
      </c>
      <c r="E1511" s="188"/>
      <c r="F1511" s="188">
        <v>167.5904869</v>
      </c>
      <c r="G1511" s="195">
        <v>185.54522231999999</v>
      </c>
      <c r="H1511" s="198"/>
      <c r="I1511" s="6"/>
      <c r="J1511" s="6"/>
      <c r="K1511" s="4"/>
    </row>
    <row r="1512" spans="2:11" ht="15.6" x14ac:dyDescent="0.3">
      <c r="B1512" s="185">
        <v>44006</v>
      </c>
      <c r="C1512" s="186">
        <v>167.47239780999999</v>
      </c>
      <c r="D1512" s="186">
        <v>168.64543798</v>
      </c>
      <c r="E1512" s="186"/>
      <c r="F1512" s="186">
        <v>167.6046345</v>
      </c>
      <c r="G1512" s="194">
        <v>184.84273967999999</v>
      </c>
      <c r="H1512" s="198"/>
      <c r="I1512" s="6"/>
      <c r="J1512" s="6"/>
      <c r="K1512" s="4"/>
    </row>
    <row r="1513" spans="2:11" ht="15.6" x14ac:dyDescent="0.3">
      <c r="B1513" s="187">
        <v>44007</v>
      </c>
      <c r="C1513" s="188">
        <v>167.48653532</v>
      </c>
      <c r="D1513" s="188">
        <v>171.51476002000001</v>
      </c>
      <c r="E1513" s="188"/>
      <c r="F1513" s="188">
        <v>167.61878322999999</v>
      </c>
      <c r="G1513" s="195">
        <v>185.53524386999999</v>
      </c>
      <c r="H1513" s="198"/>
      <c r="I1513" s="6"/>
      <c r="J1513" s="6"/>
      <c r="K1513" s="4"/>
    </row>
    <row r="1514" spans="2:11" ht="15.6" x14ac:dyDescent="0.3">
      <c r="B1514" s="185">
        <v>44008</v>
      </c>
      <c r="C1514" s="186">
        <v>167.50067394000001</v>
      </c>
      <c r="D1514" s="186">
        <v>167.67536899999999</v>
      </c>
      <c r="E1514" s="186"/>
      <c r="F1514" s="186">
        <v>167.6329331</v>
      </c>
      <c r="G1514" s="194">
        <v>184.60475373</v>
      </c>
      <c r="H1514" s="198"/>
      <c r="I1514" s="6"/>
      <c r="J1514" s="6"/>
      <c r="K1514" s="4"/>
    </row>
    <row r="1515" spans="2:11" ht="15.6" x14ac:dyDescent="0.3">
      <c r="B1515" s="187">
        <v>44011</v>
      </c>
      <c r="C1515" s="188">
        <v>167.51481394000001</v>
      </c>
      <c r="D1515" s="188">
        <v>171.07206676000001</v>
      </c>
      <c r="E1515" s="188"/>
      <c r="F1515" s="188">
        <v>167.6470841</v>
      </c>
      <c r="G1515" s="195">
        <v>185.24237647000001</v>
      </c>
      <c r="H1515" s="198"/>
      <c r="I1515" s="6"/>
      <c r="J1515" s="6"/>
      <c r="K1515" s="4"/>
    </row>
    <row r="1516" spans="2:11" ht="15.6" x14ac:dyDescent="0.3">
      <c r="B1516" s="185">
        <v>44012</v>
      </c>
      <c r="C1516" s="186">
        <v>167.52895505999999</v>
      </c>
      <c r="D1516" s="186">
        <v>169.85779636000001</v>
      </c>
      <c r="E1516" s="186">
        <v>133.42921774000001</v>
      </c>
      <c r="F1516" s="186">
        <v>167.66123622999999</v>
      </c>
      <c r="G1516" s="194">
        <v>185.44493893000001</v>
      </c>
      <c r="H1516" s="198"/>
      <c r="I1516" s="6"/>
      <c r="J1516" s="6"/>
      <c r="K1516" s="4"/>
    </row>
    <row r="1517" spans="2:11" ht="15.6" x14ac:dyDescent="0.3">
      <c r="B1517" s="187">
        <v>44013</v>
      </c>
      <c r="C1517" s="188">
        <v>167.54309728000001</v>
      </c>
      <c r="D1517" s="188">
        <v>171.90808048</v>
      </c>
      <c r="E1517" s="188"/>
      <c r="F1517" s="188">
        <v>167.67538979</v>
      </c>
      <c r="G1517" s="195">
        <v>186.05412308999999</v>
      </c>
      <c r="H1517" s="198"/>
      <c r="I1517" s="6"/>
      <c r="J1517" s="6"/>
      <c r="K1517" s="4"/>
    </row>
    <row r="1518" spans="2:11" ht="15.6" x14ac:dyDescent="0.3">
      <c r="B1518" s="185">
        <v>44014</v>
      </c>
      <c r="C1518" s="186">
        <v>167.55724061000001</v>
      </c>
      <c r="D1518" s="186">
        <v>171.96483327999999</v>
      </c>
      <c r="E1518" s="186"/>
      <c r="F1518" s="186">
        <v>167.68954418999999</v>
      </c>
      <c r="G1518" s="194">
        <v>186.09802826000001</v>
      </c>
      <c r="H1518" s="198"/>
      <c r="I1518" s="6"/>
      <c r="J1518" s="6"/>
      <c r="K1518" s="4"/>
    </row>
    <row r="1519" spans="2:11" ht="15.6" x14ac:dyDescent="0.3">
      <c r="B1519" s="187">
        <v>44015</v>
      </c>
      <c r="C1519" s="188">
        <v>167.57138531999999</v>
      </c>
      <c r="D1519" s="188">
        <v>172.91170794000001</v>
      </c>
      <c r="E1519" s="188"/>
      <c r="F1519" s="188">
        <v>167.70370002000001</v>
      </c>
      <c r="G1519" s="195">
        <v>186.47621138</v>
      </c>
      <c r="H1519" s="198"/>
      <c r="I1519" s="6"/>
      <c r="J1519" s="6"/>
      <c r="K1519" s="4"/>
    </row>
    <row r="1520" spans="2:11" ht="15.6" x14ac:dyDescent="0.3">
      <c r="B1520" s="185">
        <v>44018</v>
      </c>
      <c r="C1520" s="186">
        <v>167.58553115000001</v>
      </c>
      <c r="D1520" s="186">
        <v>176.79346699999999</v>
      </c>
      <c r="E1520" s="186"/>
      <c r="F1520" s="186">
        <v>167.71785725999999</v>
      </c>
      <c r="G1520" s="194">
        <v>187.51945796999999</v>
      </c>
      <c r="H1520" s="198"/>
      <c r="I1520" s="6"/>
      <c r="J1520" s="6"/>
      <c r="K1520" s="4"/>
    </row>
    <row r="1521" spans="2:11" ht="15.6" x14ac:dyDescent="0.3">
      <c r="B1521" s="187">
        <v>44019</v>
      </c>
      <c r="C1521" s="188">
        <v>167.59967807999999</v>
      </c>
      <c r="D1521" s="188">
        <v>174.69182660000001</v>
      </c>
      <c r="E1521" s="188"/>
      <c r="F1521" s="188">
        <v>167.73201535999999</v>
      </c>
      <c r="G1521" s="195">
        <v>187.07342141000001</v>
      </c>
      <c r="H1521" s="198"/>
      <c r="I1521" s="6"/>
      <c r="J1521" s="6"/>
      <c r="K1521" s="4"/>
    </row>
    <row r="1522" spans="2:11" ht="15.6" x14ac:dyDescent="0.3">
      <c r="B1522" s="185">
        <v>44020</v>
      </c>
      <c r="C1522" s="186">
        <v>167.61382639999999</v>
      </c>
      <c r="D1522" s="186">
        <v>178.28147672</v>
      </c>
      <c r="E1522" s="186"/>
      <c r="F1522" s="186">
        <v>167.74617459000001</v>
      </c>
      <c r="G1522" s="194">
        <v>187.81132753</v>
      </c>
      <c r="H1522" s="198"/>
      <c r="I1522" s="6"/>
      <c r="J1522" s="6"/>
      <c r="K1522" s="4"/>
    </row>
    <row r="1523" spans="2:11" ht="15.6" x14ac:dyDescent="0.3">
      <c r="B1523" s="187">
        <v>44021</v>
      </c>
      <c r="C1523" s="188">
        <v>167.62797583</v>
      </c>
      <c r="D1523" s="188">
        <v>177.19225546000001</v>
      </c>
      <c r="E1523" s="188"/>
      <c r="F1523" s="188">
        <v>167.76033523000001</v>
      </c>
      <c r="G1523" s="195">
        <v>187.80484154000001</v>
      </c>
      <c r="H1523" s="198"/>
      <c r="I1523" s="6"/>
      <c r="J1523" s="6"/>
      <c r="K1523" s="4"/>
    </row>
    <row r="1524" spans="2:11" ht="15.6" x14ac:dyDescent="0.3">
      <c r="B1524" s="185">
        <v>44022</v>
      </c>
      <c r="C1524" s="186">
        <v>167.64212637</v>
      </c>
      <c r="D1524" s="186">
        <v>178.74956220000001</v>
      </c>
      <c r="E1524" s="186"/>
      <c r="F1524" s="186">
        <v>167.77449702000001</v>
      </c>
      <c r="G1524" s="194">
        <v>188.36862377</v>
      </c>
      <c r="H1524" s="198"/>
      <c r="I1524" s="6"/>
      <c r="J1524" s="6"/>
      <c r="K1524" s="4"/>
    </row>
    <row r="1525" spans="2:11" ht="15.6" x14ac:dyDescent="0.3">
      <c r="B1525" s="187">
        <v>44025</v>
      </c>
      <c r="C1525" s="188">
        <v>167.65627828999999</v>
      </c>
      <c r="D1525" s="188">
        <v>176.36442586000001</v>
      </c>
      <c r="E1525" s="188"/>
      <c r="F1525" s="188">
        <v>167.78866022</v>
      </c>
      <c r="G1525" s="195">
        <v>187.67312605000001</v>
      </c>
      <c r="H1525" s="198"/>
      <c r="I1525" s="6"/>
      <c r="J1525" s="6"/>
      <c r="K1525" s="4"/>
    </row>
    <row r="1526" spans="2:11" ht="15.6" x14ac:dyDescent="0.3">
      <c r="B1526" s="185">
        <v>44026</v>
      </c>
      <c r="C1526" s="186">
        <v>167.67043133000001</v>
      </c>
      <c r="D1526" s="186">
        <v>179.47934312999999</v>
      </c>
      <c r="E1526" s="186"/>
      <c r="F1526" s="186">
        <v>167.80282428000001</v>
      </c>
      <c r="G1526" s="194">
        <v>188.11068093</v>
      </c>
      <c r="H1526" s="198"/>
      <c r="I1526" s="6"/>
      <c r="J1526" s="6"/>
      <c r="K1526" s="4"/>
    </row>
    <row r="1527" spans="2:11" ht="15.6" x14ac:dyDescent="0.3">
      <c r="B1527" s="187">
        <v>44027</v>
      </c>
      <c r="C1527" s="188">
        <v>167.68458547</v>
      </c>
      <c r="D1527" s="188">
        <v>181.89224831000001</v>
      </c>
      <c r="E1527" s="188"/>
      <c r="F1527" s="188">
        <v>167.81698975</v>
      </c>
      <c r="G1527" s="195">
        <v>188.66149118000001</v>
      </c>
      <c r="H1527" s="198"/>
      <c r="I1527" s="6"/>
      <c r="J1527" s="6"/>
      <c r="K1527" s="4"/>
    </row>
    <row r="1528" spans="2:11" ht="15.6" x14ac:dyDescent="0.3">
      <c r="B1528" s="185">
        <v>44028</v>
      </c>
      <c r="C1528" s="186">
        <v>167.69874099</v>
      </c>
      <c r="D1528" s="186">
        <v>179.68133734</v>
      </c>
      <c r="E1528" s="186"/>
      <c r="F1528" s="186">
        <v>167.83115635999999</v>
      </c>
      <c r="G1528" s="194">
        <v>188.00141694000001</v>
      </c>
      <c r="H1528" s="198"/>
      <c r="I1528" s="6"/>
      <c r="J1528" s="6"/>
      <c r="K1528" s="4"/>
    </row>
    <row r="1529" spans="2:11" ht="15.6" x14ac:dyDescent="0.3">
      <c r="B1529" s="187">
        <v>44029</v>
      </c>
      <c r="C1529" s="188">
        <v>167.71289762999999</v>
      </c>
      <c r="D1529" s="188">
        <v>183.85377578000001</v>
      </c>
      <c r="E1529" s="188"/>
      <c r="F1529" s="188">
        <v>167.8453241</v>
      </c>
      <c r="G1529" s="195">
        <v>189.27167319</v>
      </c>
      <c r="H1529" s="198"/>
      <c r="I1529" s="6"/>
      <c r="J1529" s="6"/>
      <c r="K1529" s="4"/>
    </row>
    <row r="1530" spans="2:11" ht="15.6" x14ac:dyDescent="0.3">
      <c r="B1530" s="185">
        <v>44032</v>
      </c>
      <c r="C1530" s="186">
        <v>167.72705536999999</v>
      </c>
      <c r="D1530" s="186">
        <v>186.60228369000001</v>
      </c>
      <c r="E1530" s="186"/>
      <c r="F1530" s="186">
        <v>167.85949298</v>
      </c>
      <c r="G1530" s="194">
        <v>190.11884330000001</v>
      </c>
      <c r="H1530" s="198"/>
      <c r="I1530" s="6"/>
      <c r="J1530" s="6"/>
      <c r="K1530" s="4"/>
    </row>
    <row r="1531" spans="2:11" ht="15.6" x14ac:dyDescent="0.3">
      <c r="B1531" s="187">
        <v>44033</v>
      </c>
      <c r="C1531" s="188">
        <v>167.74121423</v>
      </c>
      <c r="D1531" s="188">
        <v>186.39387441</v>
      </c>
      <c r="E1531" s="188"/>
      <c r="F1531" s="188">
        <v>167.87366299000001</v>
      </c>
      <c r="G1531" s="195">
        <v>190.04101141999999</v>
      </c>
      <c r="H1531" s="198"/>
      <c r="I1531" s="6"/>
      <c r="J1531" s="6"/>
      <c r="K1531" s="4"/>
    </row>
    <row r="1532" spans="2:11" ht="15.6" x14ac:dyDescent="0.3">
      <c r="B1532" s="185">
        <v>44034</v>
      </c>
      <c r="C1532" s="186">
        <v>167.75537446999999</v>
      </c>
      <c r="D1532" s="186">
        <v>186.3578321</v>
      </c>
      <c r="E1532" s="186"/>
      <c r="F1532" s="186">
        <v>167.88783443</v>
      </c>
      <c r="G1532" s="194">
        <v>190.18470105</v>
      </c>
      <c r="H1532" s="198"/>
      <c r="I1532" s="6"/>
      <c r="J1532" s="6"/>
      <c r="K1532" s="4"/>
    </row>
    <row r="1533" spans="2:11" ht="15.6" x14ac:dyDescent="0.3">
      <c r="B1533" s="187">
        <v>44035</v>
      </c>
      <c r="C1533" s="188">
        <v>167.76953581000001</v>
      </c>
      <c r="D1533" s="188">
        <v>182.79066151999999</v>
      </c>
      <c r="E1533" s="188"/>
      <c r="F1533" s="188">
        <v>167.90200698999999</v>
      </c>
      <c r="G1533" s="195">
        <v>189.40538437000001</v>
      </c>
      <c r="H1533" s="198"/>
      <c r="I1533" s="6"/>
      <c r="J1533" s="6"/>
      <c r="K1533" s="4"/>
    </row>
    <row r="1534" spans="2:11" ht="15.6" x14ac:dyDescent="0.3">
      <c r="B1534" s="185">
        <v>44036</v>
      </c>
      <c r="C1534" s="186">
        <v>167.78369827</v>
      </c>
      <c r="D1534" s="186">
        <v>182.94839354999999</v>
      </c>
      <c r="E1534" s="186"/>
      <c r="F1534" s="186">
        <v>167.91618070000001</v>
      </c>
      <c r="G1534" s="194">
        <v>189.32904925</v>
      </c>
      <c r="H1534" s="198"/>
      <c r="I1534" s="6"/>
      <c r="J1534" s="6"/>
      <c r="K1534" s="4"/>
    </row>
    <row r="1535" spans="2:11" ht="15.6" x14ac:dyDescent="0.3">
      <c r="B1535" s="187">
        <v>44039</v>
      </c>
      <c r="C1535" s="188">
        <v>167.79786211000001</v>
      </c>
      <c r="D1535" s="188">
        <v>186.69289875000001</v>
      </c>
      <c r="E1535" s="188"/>
      <c r="F1535" s="188">
        <v>167.93035581999999</v>
      </c>
      <c r="G1535" s="195">
        <v>190.18919134999999</v>
      </c>
      <c r="H1535" s="198"/>
      <c r="I1535" s="6"/>
      <c r="J1535" s="6"/>
      <c r="K1535" s="4"/>
    </row>
    <row r="1536" spans="2:11" ht="15.6" x14ac:dyDescent="0.3">
      <c r="B1536" s="185">
        <v>44040</v>
      </c>
      <c r="C1536" s="186">
        <v>167.81202705999999</v>
      </c>
      <c r="D1536" s="186">
        <v>186.03529180999999</v>
      </c>
      <c r="E1536" s="186"/>
      <c r="F1536" s="186">
        <v>167.94453179000001</v>
      </c>
      <c r="G1536" s="194">
        <v>190.15626247</v>
      </c>
      <c r="H1536" s="198"/>
      <c r="I1536" s="6"/>
      <c r="J1536" s="6"/>
      <c r="K1536" s="4"/>
    </row>
    <row r="1537" spans="2:11" ht="15.6" x14ac:dyDescent="0.3">
      <c r="B1537" s="187">
        <v>44041</v>
      </c>
      <c r="C1537" s="188">
        <v>167.82619312</v>
      </c>
      <c r="D1537" s="188">
        <v>188.70871306000001</v>
      </c>
      <c r="E1537" s="188"/>
      <c r="F1537" s="188">
        <v>167.95870918</v>
      </c>
      <c r="G1537" s="195">
        <v>190.78191107000001</v>
      </c>
      <c r="H1537" s="198"/>
      <c r="I1537" s="6"/>
      <c r="J1537" s="6"/>
      <c r="K1537" s="4"/>
    </row>
    <row r="1538" spans="2:11" ht="15.6" x14ac:dyDescent="0.3">
      <c r="B1538" s="185">
        <v>44042</v>
      </c>
      <c r="C1538" s="186">
        <v>167.84036057</v>
      </c>
      <c r="D1538" s="186">
        <v>187.64286480000001</v>
      </c>
      <c r="E1538" s="186"/>
      <c r="F1538" s="186">
        <v>167.97288771000001</v>
      </c>
      <c r="G1538" s="194">
        <v>190.82781193</v>
      </c>
      <c r="H1538" s="198"/>
      <c r="I1538" s="6"/>
      <c r="J1538" s="6"/>
      <c r="K1538" s="4"/>
    </row>
    <row r="1539" spans="2:11" ht="15.6" x14ac:dyDescent="0.3">
      <c r="B1539" s="187">
        <v>44043</v>
      </c>
      <c r="C1539" s="188">
        <v>167.85452913</v>
      </c>
      <c r="D1539" s="188">
        <v>183.89664414999999</v>
      </c>
      <c r="E1539" s="188">
        <v>133.90956288999999</v>
      </c>
      <c r="F1539" s="188">
        <v>167.98706737000001</v>
      </c>
      <c r="G1539" s="195">
        <v>190.422687</v>
      </c>
      <c r="H1539" s="198"/>
      <c r="I1539" s="6"/>
      <c r="J1539" s="6"/>
      <c r="K1539" s="4"/>
    </row>
    <row r="1540" spans="2:11" ht="15.6" x14ac:dyDescent="0.3">
      <c r="B1540" s="185">
        <v>44046</v>
      </c>
      <c r="C1540" s="186">
        <v>167.86869879</v>
      </c>
      <c r="D1540" s="186">
        <v>183.74961580999999</v>
      </c>
      <c r="E1540" s="186"/>
      <c r="F1540" s="186">
        <v>168.00124844999999</v>
      </c>
      <c r="G1540" s="194">
        <v>190.59132274000001</v>
      </c>
      <c r="H1540" s="198"/>
      <c r="I1540" s="6"/>
      <c r="J1540" s="6"/>
      <c r="K1540" s="4"/>
    </row>
    <row r="1541" spans="2:11" ht="15.6" x14ac:dyDescent="0.3">
      <c r="B1541" s="187">
        <v>44047</v>
      </c>
      <c r="C1541" s="188">
        <v>167.88286984000001</v>
      </c>
      <c r="D1541" s="188">
        <v>180.86535506000001</v>
      </c>
      <c r="E1541" s="188"/>
      <c r="F1541" s="188">
        <v>168.01543067</v>
      </c>
      <c r="G1541" s="195">
        <v>190.20216332999999</v>
      </c>
      <c r="H1541" s="198"/>
      <c r="I1541" s="6"/>
      <c r="J1541" s="6"/>
      <c r="K1541" s="4"/>
    </row>
    <row r="1542" spans="2:11" ht="15.6" x14ac:dyDescent="0.3">
      <c r="B1542" s="185">
        <v>44048</v>
      </c>
      <c r="C1542" s="186">
        <v>167.897042</v>
      </c>
      <c r="D1542" s="186">
        <v>183.69922446999999</v>
      </c>
      <c r="E1542" s="186"/>
      <c r="F1542" s="186">
        <v>168.02961372999999</v>
      </c>
      <c r="G1542" s="194">
        <v>191.0483356</v>
      </c>
      <c r="H1542" s="198"/>
      <c r="I1542" s="6"/>
      <c r="J1542" s="6"/>
      <c r="K1542" s="4"/>
    </row>
    <row r="1543" spans="2:11" ht="15.6" x14ac:dyDescent="0.3">
      <c r="B1543" s="187">
        <v>44049</v>
      </c>
      <c r="C1543" s="188">
        <v>167.90958262000001</v>
      </c>
      <c r="D1543" s="188">
        <v>186.06490117999999</v>
      </c>
      <c r="E1543" s="188"/>
      <c r="F1543" s="188">
        <v>168.04216424000001</v>
      </c>
      <c r="G1543" s="195">
        <v>191.85609084000001</v>
      </c>
      <c r="H1543" s="198"/>
      <c r="I1543" s="6"/>
      <c r="J1543" s="6"/>
      <c r="K1543" s="4"/>
    </row>
    <row r="1544" spans="2:11" ht="15.6" x14ac:dyDescent="0.3">
      <c r="B1544" s="185">
        <v>44050</v>
      </c>
      <c r="C1544" s="186">
        <v>167.92212407</v>
      </c>
      <c r="D1544" s="186">
        <v>183.65238912000001</v>
      </c>
      <c r="E1544" s="186"/>
      <c r="F1544" s="186">
        <v>168.05471589000001</v>
      </c>
      <c r="G1544" s="194">
        <v>191.26436896000001</v>
      </c>
      <c r="H1544" s="198"/>
      <c r="I1544" s="6"/>
      <c r="J1544" s="6"/>
      <c r="K1544" s="4"/>
    </row>
    <row r="1545" spans="2:11" ht="15.6" x14ac:dyDescent="0.3">
      <c r="B1545" s="187">
        <v>44053</v>
      </c>
      <c r="C1545" s="188">
        <v>167.93466663000001</v>
      </c>
      <c r="D1545" s="188">
        <v>184.84771809</v>
      </c>
      <c r="E1545" s="188"/>
      <c r="F1545" s="188">
        <v>168.06726810000001</v>
      </c>
      <c r="G1545" s="195">
        <v>191.15360820999999</v>
      </c>
      <c r="H1545" s="198"/>
      <c r="I1545" s="6"/>
      <c r="J1545" s="6"/>
      <c r="K1545" s="4"/>
    </row>
    <row r="1546" spans="2:11" ht="15.6" x14ac:dyDescent="0.3">
      <c r="B1546" s="185">
        <v>44054</v>
      </c>
      <c r="C1546" s="186">
        <v>167.94721002</v>
      </c>
      <c r="D1546" s="186">
        <v>182.57817804999999</v>
      </c>
      <c r="E1546" s="186"/>
      <c r="F1546" s="186">
        <v>168.07982145</v>
      </c>
      <c r="G1546" s="194">
        <v>190.44912987999999</v>
      </c>
      <c r="H1546" s="198"/>
      <c r="I1546" s="6"/>
      <c r="J1546" s="6"/>
      <c r="K1546" s="4"/>
    </row>
    <row r="1547" spans="2:11" ht="15.6" x14ac:dyDescent="0.3">
      <c r="B1547" s="187">
        <v>44055</v>
      </c>
      <c r="C1547" s="188">
        <v>167.95975451999999</v>
      </c>
      <c r="D1547" s="188">
        <v>182.47702011999999</v>
      </c>
      <c r="E1547" s="188"/>
      <c r="F1547" s="188">
        <v>168.09237593</v>
      </c>
      <c r="G1547" s="195">
        <v>190.5344456</v>
      </c>
      <c r="H1547" s="198"/>
      <c r="I1547" s="6"/>
      <c r="J1547" s="6"/>
      <c r="K1547" s="4"/>
    </row>
    <row r="1548" spans="2:11" ht="15.6" x14ac:dyDescent="0.3">
      <c r="B1548" s="185">
        <v>44056</v>
      </c>
      <c r="C1548" s="186">
        <v>167.97229985000001</v>
      </c>
      <c r="D1548" s="186">
        <v>179.51574282999999</v>
      </c>
      <c r="E1548" s="186"/>
      <c r="F1548" s="186">
        <v>168.10493098000001</v>
      </c>
      <c r="G1548" s="194">
        <v>190.15975492999999</v>
      </c>
      <c r="H1548" s="198"/>
      <c r="I1548" s="6"/>
      <c r="J1548" s="6"/>
      <c r="K1548" s="4"/>
    </row>
    <row r="1549" spans="2:11" ht="15.6" x14ac:dyDescent="0.3">
      <c r="B1549" s="187">
        <v>44057</v>
      </c>
      <c r="C1549" s="188">
        <v>167.98484601000001</v>
      </c>
      <c r="D1549" s="188">
        <v>181.11120045999999</v>
      </c>
      <c r="E1549" s="188"/>
      <c r="F1549" s="188">
        <v>168.11748717</v>
      </c>
      <c r="G1549" s="195">
        <v>190.4830566</v>
      </c>
      <c r="H1549" s="198"/>
      <c r="I1549" s="6"/>
      <c r="J1549" s="6"/>
      <c r="K1549" s="4"/>
    </row>
    <row r="1550" spans="2:11" ht="15.6" x14ac:dyDescent="0.3">
      <c r="B1550" s="185">
        <v>44060</v>
      </c>
      <c r="C1550" s="186">
        <v>167.99739328999999</v>
      </c>
      <c r="D1550" s="186">
        <v>177.96971159</v>
      </c>
      <c r="E1550" s="186"/>
      <c r="F1550" s="186">
        <v>168.13004420999999</v>
      </c>
      <c r="G1550" s="194">
        <v>190.08541550000001</v>
      </c>
      <c r="H1550" s="198"/>
      <c r="I1550" s="6"/>
      <c r="J1550" s="6"/>
      <c r="K1550" s="4"/>
    </row>
    <row r="1551" spans="2:11" ht="15.6" x14ac:dyDescent="0.3">
      <c r="B1551" s="187">
        <v>44061</v>
      </c>
      <c r="C1551" s="188">
        <v>168.00994138999999</v>
      </c>
      <c r="D1551" s="188">
        <v>182.38331367999999</v>
      </c>
      <c r="E1551" s="188"/>
      <c r="F1551" s="188">
        <v>168.14260238</v>
      </c>
      <c r="G1551" s="195">
        <v>191.23942285000001</v>
      </c>
      <c r="H1551" s="198"/>
      <c r="I1551" s="6"/>
      <c r="J1551" s="6"/>
      <c r="K1551" s="4"/>
    </row>
    <row r="1552" spans="2:11" ht="15.6" x14ac:dyDescent="0.3">
      <c r="B1552" s="185">
        <v>44062</v>
      </c>
      <c r="C1552" s="186">
        <v>168.02249032</v>
      </c>
      <c r="D1552" s="186">
        <v>180.21821951000001</v>
      </c>
      <c r="E1552" s="186"/>
      <c r="F1552" s="186">
        <v>168.15516112</v>
      </c>
      <c r="G1552" s="194">
        <v>190.59431627999999</v>
      </c>
      <c r="H1552" s="198"/>
      <c r="I1552" s="6"/>
      <c r="J1552" s="6"/>
      <c r="K1552" s="4"/>
    </row>
    <row r="1553" spans="2:11" ht="15.6" x14ac:dyDescent="0.3">
      <c r="B1553" s="187">
        <v>44063</v>
      </c>
      <c r="C1553" s="188">
        <v>168.03504036999999</v>
      </c>
      <c r="D1553" s="188">
        <v>181.31566063</v>
      </c>
      <c r="E1553" s="188"/>
      <c r="F1553" s="188">
        <v>168.167721</v>
      </c>
      <c r="G1553" s="195">
        <v>190.85275804</v>
      </c>
      <c r="H1553" s="198"/>
      <c r="I1553" s="6"/>
      <c r="J1553" s="6"/>
      <c r="K1553" s="4"/>
    </row>
    <row r="1554" spans="2:11" ht="15.6" x14ac:dyDescent="0.3">
      <c r="B1554" s="185">
        <v>44064</v>
      </c>
      <c r="C1554" s="186">
        <v>168.04759124</v>
      </c>
      <c r="D1554" s="186">
        <v>181.41111825999999</v>
      </c>
      <c r="E1554" s="186"/>
      <c r="F1554" s="186">
        <v>168.18028201000001</v>
      </c>
      <c r="G1554" s="194">
        <v>190.85325696000001</v>
      </c>
      <c r="H1554" s="198"/>
      <c r="I1554" s="6"/>
      <c r="J1554" s="6"/>
      <c r="K1554" s="4"/>
    </row>
    <row r="1555" spans="2:11" ht="15.6" x14ac:dyDescent="0.3">
      <c r="B1555" s="187">
        <v>44067</v>
      </c>
      <c r="C1555" s="188">
        <v>168.06014322999999</v>
      </c>
      <c r="D1555" s="188">
        <v>182.79895285999999</v>
      </c>
      <c r="E1555" s="188"/>
      <c r="F1555" s="188">
        <v>168.19284357999999</v>
      </c>
      <c r="G1555" s="195">
        <v>191.30178814000001</v>
      </c>
      <c r="H1555" s="198"/>
      <c r="I1555" s="6"/>
      <c r="J1555" s="6"/>
      <c r="K1555" s="4"/>
    </row>
    <row r="1556" spans="2:11" ht="15.6" x14ac:dyDescent="0.3">
      <c r="B1556" s="185">
        <v>44068</v>
      </c>
      <c r="C1556" s="186">
        <v>168.07269604000001</v>
      </c>
      <c r="D1556" s="186">
        <v>182.47675208000001</v>
      </c>
      <c r="E1556" s="186"/>
      <c r="F1556" s="186">
        <v>168.20540629999999</v>
      </c>
      <c r="G1556" s="194">
        <v>191.40656182999999</v>
      </c>
      <c r="H1556" s="198"/>
      <c r="I1556" s="6"/>
      <c r="J1556" s="6"/>
      <c r="K1556" s="4"/>
    </row>
    <row r="1557" spans="2:11" ht="15.6" x14ac:dyDescent="0.3">
      <c r="B1557" s="187">
        <v>44069</v>
      </c>
      <c r="C1557" s="188">
        <v>168.08524969000001</v>
      </c>
      <c r="D1557" s="188">
        <v>179.81367714000001</v>
      </c>
      <c r="E1557" s="188"/>
      <c r="F1557" s="188">
        <v>168.21797014000001</v>
      </c>
      <c r="G1557" s="195">
        <v>191.08924723000001</v>
      </c>
      <c r="H1557" s="198"/>
      <c r="I1557" s="6"/>
      <c r="J1557" s="6"/>
      <c r="K1557" s="4"/>
    </row>
    <row r="1558" spans="2:11" ht="15.6" x14ac:dyDescent="0.3">
      <c r="B1558" s="185">
        <v>44070</v>
      </c>
      <c r="C1558" s="186">
        <v>168.09780445000001</v>
      </c>
      <c r="D1558" s="186">
        <v>179.80708337999999</v>
      </c>
      <c r="E1558" s="186"/>
      <c r="F1558" s="186">
        <v>168.23053456</v>
      </c>
      <c r="G1558" s="194">
        <v>191.01041749999999</v>
      </c>
      <c r="H1558" s="198"/>
      <c r="I1558" s="6"/>
      <c r="J1558" s="6"/>
      <c r="K1558" s="4"/>
    </row>
    <row r="1559" spans="2:11" ht="15.6" x14ac:dyDescent="0.3">
      <c r="B1559" s="187">
        <v>44071</v>
      </c>
      <c r="C1559" s="188">
        <v>168.11036003000001</v>
      </c>
      <c r="D1559" s="188">
        <v>182.52194345999999</v>
      </c>
      <c r="E1559" s="188"/>
      <c r="F1559" s="188">
        <v>168.24310011</v>
      </c>
      <c r="G1559" s="195">
        <v>191.80969107000001</v>
      </c>
      <c r="H1559" s="198"/>
      <c r="I1559" s="6"/>
      <c r="J1559" s="6"/>
      <c r="K1559" s="4"/>
    </row>
    <row r="1560" spans="2:11" ht="15.6" x14ac:dyDescent="0.3">
      <c r="B1560" s="185">
        <v>44074</v>
      </c>
      <c r="C1560" s="186">
        <v>168.12291644999999</v>
      </c>
      <c r="D1560" s="186">
        <v>177.56540151999999</v>
      </c>
      <c r="E1560" s="186">
        <v>134.23094588000001</v>
      </c>
      <c r="F1560" s="186">
        <v>168.25566651</v>
      </c>
      <c r="G1560" s="194">
        <v>190.90714058</v>
      </c>
      <c r="H1560" s="198"/>
      <c r="I1560" s="6"/>
      <c r="J1560" s="6"/>
      <c r="K1560" s="4"/>
    </row>
    <row r="1561" spans="2:11" ht="15.6" x14ac:dyDescent="0.3">
      <c r="B1561" s="187">
        <v>44075</v>
      </c>
      <c r="C1561" s="188">
        <v>168.13547398</v>
      </c>
      <c r="D1561" s="188">
        <v>182.56611629</v>
      </c>
      <c r="E1561" s="188"/>
      <c r="F1561" s="188">
        <v>168.26823404999999</v>
      </c>
      <c r="G1561" s="195">
        <v>191.89251217</v>
      </c>
      <c r="H1561" s="198"/>
      <c r="I1561" s="6"/>
      <c r="J1561" s="6"/>
      <c r="K1561" s="4"/>
    </row>
    <row r="1562" spans="2:11" ht="15.6" x14ac:dyDescent="0.3">
      <c r="B1562" s="185">
        <v>44076</v>
      </c>
      <c r="C1562" s="186">
        <v>168.14803233999999</v>
      </c>
      <c r="D1562" s="186">
        <v>182.10773381999999</v>
      </c>
      <c r="E1562" s="186"/>
      <c r="F1562" s="186">
        <v>168.28080244</v>
      </c>
      <c r="G1562" s="194">
        <v>191.85559191999999</v>
      </c>
      <c r="H1562" s="198"/>
      <c r="I1562" s="6"/>
      <c r="J1562" s="6"/>
      <c r="K1562" s="4"/>
    </row>
    <row r="1563" spans="2:11" ht="15.6" x14ac:dyDescent="0.3">
      <c r="B1563" s="187">
        <v>44077</v>
      </c>
      <c r="C1563" s="188">
        <v>168.16059181</v>
      </c>
      <c r="D1563" s="188">
        <v>179.98170186999999</v>
      </c>
      <c r="E1563" s="188"/>
      <c r="F1563" s="188">
        <v>168.29337168000001</v>
      </c>
      <c r="G1563" s="195">
        <v>190.80685718999999</v>
      </c>
      <c r="H1563" s="198"/>
      <c r="I1563" s="6"/>
      <c r="J1563" s="6"/>
      <c r="K1563" s="4"/>
    </row>
    <row r="1564" spans="2:11" ht="15.6" x14ac:dyDescent="0.3">
      <c r="B1564" s="185">
        <v>44078</v>
      </c>
      <c r="C1564" s="186">
        <v>168.17315210999999</v>
      </c>
      <c r="D1564" s="186">
        <v>180.91156498999999</v>
      </c>
      <c r="E1564" s="186"/>
      <c r="F1564" s="186">
        <v>168.30594177</v>
      </c>
      <c r="G1564" s="194">
        <v>190.98447354000001</v>
      </c>
      <c r="H1564" s="198"/>
      <c r="I1564" s="6"/>
      <c r="J1564" s="6"/>
      <c r="K1564" s="4"/>
    </row>
    <row r="1565" spans="2:11" ht="15.6" x14ac:dyDescent="0.3">
      <c r="B1565" s="187">
        <v>44081</v>
      </c>
      <c r="C1565" s="188"/>
      <c r="D1565" s="188"/>
      <c r="E1565" s="188"/>
      <c r="F1565" s="188"/>
      <c r="G1565" s="195"/>
      <c r="H1565" s="198"/>
      <c r="I1565" s="6"/>
      <c r="J1565" s="6"/>
      <c r="K1565" s="4"/>
    </row>
    <row r="1566" spans="2:11" ht="15.6" x14ac:dyDescent="0.3">
      <c r="B1566" s="185">
        <v>44082</v>
      </c>
      <c r="C1566" s="186">
        <v>168.18571324000001</v>
      </c>
      <c r="D1566" s="186">
        <v>178.78279903999999</v>
      </c>
      <c r="E1566" s="186"/>
      <c r="F1566" s="186">
        <v>168.31851298999999</v>
      </c>
      <c r="G1566" s="194">
        <v>190.13730341999999</v>
      </c>
      <c r="H1566" s="198"/>
      <c r="I1566" s="6"/>
      <c r="J1566" s="6"/>
      <c r="K1566" s="4"/>
    </row>
    <row r="1567" spans="2:11" ht="15.6" x14ac:dyDescent="0.3">
      <c r="B1567" s="187">
        <v>44083</v>
      </c>
      <c r="C1567" s="188">
        <v>168.19827548000001</v>
      </c>
      <c r="D1567" s="188">
        <v>181.00148315000001</v>
      </c>
      <c r="E1567" s="188"/>
      <c r="F1567" s="188">
        <v>168.33108507</v>
      </c>
      <c r="G1567" s="195">
        <v>190.87670631</v>
      </c>
      <c r="H1567" s="198"/>
      <c r="I1567" s="6"/>
      <c r="J1567" s="6"/>
      <c r="K1567" s="4"/>
    </row>
    <row r="1568" spans="2:11" ht="15.6" x14ac:dyDescent="0.3">
      <c r="B1568" s="185">
        <v>44084</v>
      </c>
      <c r="C1568" s="186">
        <v>168.21083855000001</v>
      </c>
      <c r="D1568" s="186">
        <v>176.61018190999999</v>
      </c>
      <c r="E1568" s="186"/>
      <c r="F1568" s="186">
        <v>168.34365828</v>
      </c>
      <c r="G1568" s="194">
        <v>189.74165801999999</v>
      </c>
      <c r="H1568" s="198"/>
      <c r="I1568" s="6"/>
      <c r="J1568" s="6"/>
      <c r="K1568" s="4"/>
    </row>
    <row r="1569" spans="2:11" ht="15.6" x14ac:dyDescent="0.3">
      <c r="B1569" s="187">
        <v>44085</v>
      </c>
      <c r="C1569" s="188">
        <v>168.22340273</v>
      </c>
      <c r="D1569" s="188">
        <v>175.76787820000001</v>
      </c>
      <c r="E1569" s="188"/>
      <c r="F1569" s="188">
        <v>168.35623206</v>
      </c>
      <c r="G1569" s="195">
        <v>189.68128841999999</v>
      </c>
      <c r="H1569" s="198"/>
      <c r="I1569" s="6"/>
      <c r="J1569" s="6"/>
      <c r="K1569" s="4"/>
    </row>
    <row r="1570" spans="2:11" ht="15.6" x14ac:dyDescent="0.3">
      <c r="B1570" s="185">
        <v>44088</v>
      </c>
      <c r="C1570" s="186">
        <v>168.23596774000001</v>
      </c>
      <c r="D1570" s="186">
        <v>179.18323147999999</v>
      </c>
      <c r="E1570" s="186"/>
      <c r="F1570" s="186">
        <v>168.36880697999999</v>
      </c>
      <c r="G1570" s="194">
        <v>190.46210185999999</v>
      </c>
      <c r="H1570" s="198"/>
      <c r="I1570" s="6"/>
      <c r="J1570" s="6"/>
      <c r="K1570" s="4"/>
    </row>
    <row r="1571" spans="2:11" ht="15.6" x14ac:dyDescent="0.3">
      <c r="B1571" s="187">
        <v>44089</v>
      </c>
      <c r="C1571" s="188">
        <v>168.24853358999999</v>
      </c>
      <c r="D1571" s="188">
        <v>179.2250277</v>
      </c>
      <c r="E1571" s="188"/>
      <c r="F1571" s="188">
        <v>168.38138302999999</v>
      </c>
      <c r="G1571" s="195">
        <v>190.47058354000001</v>
      </c>
      <c r="H1571" s="198"/>
      <c r="I1571" s="6"/>
      <c r="J1571" s="6"/>
      <c r="K1571" s="4"/>
    </row>
    <row r="1572" spans="2:11" ht="15.6" x14ac:dyDescent="0.3">
      <c r="B1572" s="185">
        <v>44090</v>
      </c>
      <c r="C1572" s="186">
        <v>168.26110054</v>
      </c>
      <c r="D1572" s="186">
        <v>178.11314820999999</v>
      </c>
      <c r="E1572" s="186"/>
      <c r="F1572" s="186">
        <v>168.39395965</v>
      </c>
      <c r="G1572" s="194">
        <v>190.10287778</v>
      </c>
      <c r="H1572" s="198"/>
      <c r="I1572" s="6"/>
      <c r="J1572" s="6"/>
      <c r="K1572" s="4"/>
    </row>
    <row r="1573" spans="2:11" ht="15.6" x14ac:dyDescent="0.3">
      <c r="B1573" s="187">
        <v>44091</v>
      </c>
      <c r="C1573" s="188">
        <v>168.27366832000001</v>
      </c>
      <c r="D1573" s="188">
        <v>178.86749936999999</v>
      </c>
      <c r="E1573" s="188"/>
      <c r="F1573" s="188">
        <v>168.40653739999999</v>
      </c>
      <c r="G1573" s="195">
        <v>190.01656421999999</v>
      </c>
      <c r="H1573" s="198"/>
      <c r="I1573" s="6"/>
      <c r="J1573" s="6"/>
      <c r="K1573" s="4"/>
    </row>
    <row r="1574" spans="2:11" ht="15.6" x14ac:dyDescent="0.3">
      <c r="B1574" s="185">
        <v>44092</v>
      </c>
      <c r="C1574" s="186">
        <v>168.28623694000001</v>
      </c>
      <c r="D1574" s="186">
        <v>175.63652121000001</v>
      </c>
      <c r="E1574" s="186"/>
      <c r="F1574" s="186">
        <v>168.419116</v>
      </c>
      <c r="G1574" s="194">
        <v>189.07210425</v>
      </c>
      <c r="H1574" s="198"/>
      <c r="I1574" s="6"/>
      <c r="J1574" s="6"/>
      <c r="K1574" s="4"/>
    </row>
    <row r="1575" spans="2:11" ht="15.6" x14ac:dyDescent="0.3">
      <c r="B1575" s="187">
        <v>44095</v>
      </c>
      <c r="C1575" s="188">
        <v>168.29880666</v>
      </c>
      <c r="D1575" s="188">
        <v>173.31532111000001</v>
      </c>
      <c r="E1575" s="188"/>
      <c r="F1575" s="188">
        <v>168.43169574000001</v>
      </c>
      <c r="G1575" s="195">
        <v>188.13612596999999</v>
      </c>
      <c r="H1575" s="198"/>
      <c r="I1575" s="6"/>
      <c r="J1575" s="6"/>
      <c r="K1575" s="4"/>
    </row>
    <row r="1576" spans="2:11" ht="15.6" x14ac:dyDescent="0.3">
      <c r="B1576" s="185">
        <v>44096</v>
      </c>
      <c r="C1576" s="186">
        <v>168.31137722</v>
      </c>
      <c r="D1576" s="186">
        <v>173.85643830000001</v>
      </c>
      <c r="E1576" s="186"/>
      <c r="F1576" s="186">
        <v>168.44427633000001</v>
      </c>
      <c r="G1576" s="194">
        <v>188.52179293</v>
      </c>
      <c r="H1576" s="198"/>
      <c r="I1576" s="6"/>
      <c r="J1576" s="6"/>
      <c r="K1576" s="4"/>
    </row>
    <row r="1577" spans="2:11" ht="15.6" x14ac:dyDescent="0.3">
      <c r="B1577" s="187">
        <v>44097</v>
      </c>
      <c r="C1577" s="188">
        <v>168.32394887999999</v>
      </c>
      <c r="D1577" s="188">
        <v>171.07111968999999</v>
      </c>
      <c r="E1577" s="188"/>
      <c r="F1577" s="188">
        <v>168.45685777</v>
      </c>
      <c r="G1577" s="195">
        <v>187.56236529</v>
      </c>
      <c r="H1577" s="198"/>
      <c r="I1577" s="6"/>
      <c r="J1577" s="6"/>
      <c r="K1577" s="4"/>
    </row>
    <row r="1578" spans="2:11" ht="15.6" x14ac:dyDescent="0.3">
      <c r="B1578" s="185">
        <v>44098</v>
      </c>
      <c r="C1578" s="186">
        <v>168.33652137999999</v>
      </c>
      <c r="D1578" s="186">
        <v>173.35347200000001</v>
      </c>
      <c r="E1578" s="186"/>
      <c r="F1578" s="186">
        <v>168.46944006999999</v>
      </c>
      <c r="G1578" s="194">
        <v>187.91360660999999</v>
      </c>
      <c r="H1578" s="198"/>
      <c r="I1578" s="6"/>
      <c r="J1578" s="6"/>
      <c r="K1578" s="4"/>
    </row>
    <row r="1579" spans="2:11" ht="15.6" x14ac:dyDescent="0.3">
      <c r="B1579" s="187">
        <v>44099</v>
      </c>
      <c r="C1579" s="188">
        <v>168.34909471</v>
      </c>
      <c r="D1579" s="188">
        <v>173.3307959</v>
      </c>
      <c r="E1579" s="188"/>
      <c r="F1579" s="188">
        <v>168.4820235</v>
      </c>
      <c r="G1579" s="195">
        <v>188.05130917</v>
      </c>
      <c r="H1579" s="198"/>
      <c r="I1579" s="6"/>
      <c r="J1579" s="6"/>
      <c r="K1579" s="4"/>
    </row>
    <row r="1580" spans="2:11" ht="15.6" x14ac:dyDescent="0.3">
      <c r="B1580" s="185">
        <v>44102</v>
      </c>
      <c r="C1580" s="186">
        <v>168.36166914</v>
      </c>
      <c r="D1580" s="186">
        <v>169.16187769999999</v>
      </c>
      <c r="E1580" s="186"/>
      <c r="F1580" s="186">
        <v>168.49460778</v>
      </c>
      <c r="G1580" s="194">
        <v>187.30292567999999</v>
      </c>
      <c r="H1580" s="198"/>
      <c r="I1580" s="6"/>
      <c r="J1580" s="6"/>
      <c r="K1580" s="4"/>
    </row>
    <row r="1581" spans="2:11" ht="15.6" x14ac:dyDescent="0.3">
      <c r="B1581" s="187">
        <v>44103</v>
      </c>
      <c r="C1581" s="188">
        <v>168.37424440999999</v>
      </c>
      <c r="D1581" s="188">
        <v>167.22123941000001</v>
      </c>
      <c r="E1581" s="188"/>
      <c r="F1581" s="188">
        <v>168.50719319000001</v>
      </c>
      <c r="G1581" s="195">
        <v>186.85788696</v>
      </c>
      <c r="H1581" s="198"/>
      <c r="I1581" s="6"/>
      <c r="J1581" s="6"/>
      <c r="K1581" s="4"/>
    </row>
    <row r="1582" spans="2:11" ht="15.6" x14ac:dyDescent="0.3">
      <c r="B1582" s="185">
        <v>44104</v>
      </c>
      <c r="C1582" s="186">
        <v>168.38682079</v>
      </c>
      <c r="D1582" s="186">
        <v>169.04931918</v>
      </c>
      <c r="E1582" s="186">
        <v>135.09002391999999</v>
      </c>
      <c r="F1582" s="186">
        <v>168.51977916999999</v>
      </c>
      <c r="G1582" s="194">
        <v>187.27748063999999</v>
      </c>
      <c r="H1582" s="198"/>
      <c r="I1582" s="6"/>
      <c r="J1582" s="6"/>
      <c r="K1582" s="4"/>
    </row>
    <row r="1583" spans="2:11" ht="15.6" x14ac:dyDescent="0.3">
      <c r="B1583" s="187">
        <v>44105</v>
      </c>
      <c r="C1583" s="188">
        <v>168.39939799999999</v>
      </c>
      <c r="D1583" s="188">
        <v>170.61313034</v>
      </c>
      <c r="E1583" s="188"/>
      <c r="F1583" s="188">
        <v>168.53236629</v>
      </c>
      <c r="G1583" s="195">
        <v>187.81931029</v>
      </c>
      <c r="H1583" s="198"/>
      <c r="I1583" s="6"/>
      <c r="J1583" s="6"/>
      <c r="K1583" s="4"/>
    </row>
    <row r="1584" spans="2:11" ht="15.6" x14ac:dyDescent="0.3">
      <c r="B1584" s="185">
        <v>44106</v>
      </c>
      <c r="C1584" s="186">
        <v>168.41197604000001</v>
      </c>
      <c r="D1584" s="186">
        <v>167.99914226999999</v>
      </c>
      <c r="E1584" s="186"/>
      <c r="F1584" s="186">
        <v>168.54495453999999</v>
      </c>
      <c r="G1584" s="194">
        <v>186.89480721999999</v>
      </c>
      <c r="H1584" s="198"/>
      <c r="I1584" s="6"/>
      <c r="J1584" s="6"/>
      <c r="K1584" s="4"/>
    </row>
    <row r="1585" spans="2:11" ht="15.6" x14ac:dyDescent="0.3">
      <c r="B1585" s="187">
        <v>44109</v>
      </c>
      <c r="C1585" s="188">
        <v>168.42455519000001</v>
      </c>
      <c r="D1585" s="188">
        <v>171.70435294999999</v>
      </c>
      <c r="E1585" s="188"/>
      <c r="F1585" s="188">
        <v>168.55754336000001</v>
      </c>
      <c r="G1585" s="195">
        <v>187.59579309</v>
      </c>
      <c r="H1585" s="198"/>
      <c r="I1585" s="6"/>
      <c r="J1585" s="6"/>
      <c r="K1585" s="4"/>
    </row>
    <row r="1586" spans="2:11" ht="15.6" x14ac:dyDescent="0.3">
      <c r="B1586" s="185">
        <v>44110</v>
      </c>
      <c r="C1586" s="186">
        <v>168.43713517</v>
      </c>
      <c r="D1586" s="186">
        <v>170.85706372000001</v>
      </c>
      <c r="E1586" s="186"/>
      <c r="F1586" s="186">
        <v>168.57013332</v>
      </c>
      <c r="G1586" s="194">
        <v>187.04548176</v>
      </c>
      <c r="H1586" s="198"/>
      <c r="I1586" s="6"/>
      <c r="J1586" s="6"/>
      <c r="K1586" s="4"/>
    </row>
    <row r="1587" spans="2:11" ht="15.6" x14ac:dyDescent="0.3">
      <c r="B1587" s="187">
        <v>44111</v>
      </c>
      <c r="C1587" s="188">
        <v>168.44971626</v>
      </c>
      <c r="D1587" s="188">
        <v>170.69843822999999</v>
      </c>
      <c r="E1587" s="188"/>
      <c r="F1587" s="188">
        <v>168.58272441</v>
      </c>
      <c r="G1587" s="195">
        <v>187.27049572999999</v>
      </c>
      <c r="H1587" s="198"/>
      <c r="I1587" s="6"/>
      <c r="J1587" s="6"/>
      <c r="K1587" s="4"/>
    </row>
    <row r="1588" spans="2:11" ht="15.6" x14ac:dyDescent="0.3">
      <c r="B1588" s="185">
        <v>44112</v>
      </c>
      <c r="C1588" s="186">
        <v>168.46229818</v>
      </c>
      <c r="D1588" s="186">
        <v>174.97539402000001</v>
      </c>
      <c r="E1588" s="186"/>
      <c r="F1588" s="186">
        <v>168.59531607</v>
      </c>
      <c r="G1588" s="194">
        <v>187.92657858999999</v>
      </c>
      <c r="H1588" s="198"/>
      <c r="I1588" s="6"/>
      <c r="J1588" s="6"/>
      <c r="K1588" s="4"/>
    </row>
    <row r="1589" spans="2:11" ht="15.6" x14ac:dyDescent="0.3">
      <c r="B1589" s="187">
        <v>44113</v>
      </c>
      <c r="C1589" s="188">
        <v>168.47488093000001</v>
      </c>
      <c r="D1589" s="188">
        <v>174.19554339999999</v>
      </c>
      <c r="E1589" s="188"/>
      <c r="F1589" s="188">
        <v>168.60790886000001</v>
      </c>
      <c r="G1589" s="195">
        <v>188.45244271999999</v>
      </c>
      <c r="H1589" s="198"/>
      <c r="I1589" s="6"/>
      <c r="J1589" s="6"/>
      <c r="K1589" s="4"/>
    </row>
    <row r="1590" spans="2:11" ht="15.6" x14ac:dyDescent="0.3">
      <c r="B1590" s="185">
        <v>44116</v>
      </c>
      <c r="C1590" s="186"/>
      <c r="D1590" s="186"/>
      <c r="E1590" s="186"/>
      <c r="F1590" s="186"/>
      <c r="G1590" s="194"/>
      <c r="H1590" s="198"/>
      <c r="I1590" s="6"/>
      <c r="J1590" s="6"/>
      <c r="K1590" s="4"/>
    </row>
    <row r="1591" spans="2:11" ht="15.6" x14ac:dyDescent="0.3">
      <c r="B1591" s="187">
        <v>44117</v>
      </c>
      <c r="C1591" s="188">
        <v>168.48746478999999</v>
      </c>
      <c r="D1591" s="188">
        <v>176.01733318999999</v>
      </c>
      <c r="E1591" s="188"/>
      <c r="F1591" s="188">
        <v>168.62050249999999</v>
      </c>
      <c r="G1591" s="195">
        <v>188.79719804999999</v>
      </c>
      <c r="H1591" s="198"/>
      <c r="I1591" s="6"/>
      <c r="J1591" s="6"/>
      <c r="K1591" s="4"/>
    </row>
    <row r="1592" spans="2:11" ht="15.6" x14ac:dyDescent="0.3">
      <c r="B1592" s="185">
        <v>44118</v>
      </c>
      <c r="C1592" s="186">
        <v>168.50004948</v>
      </c>
      <c r="D1592" s="186">
        <v>177.50335942000001</v>
      </c>
      <c r="E1592" s="186"/>
      <c r="F1592" s="186">
        <v>168.63309727999999</v>
      </c>
      <c r="G1592" s="194">
        <v>189.04566137</v>
      </c>
      <c r="H1592" s="198"/>
      <c r="I1592" s="6"/>
      <c r="J1592" s="6"/>
      <c r="K1592" s="4"/>
    </row>
    <row r="1593" spans="2:11" ht="15.6" x14ac:dyDescent="0.3">
      <c r="B1593" s="187">
        <v>44119</v>
      </c>
      <c r="C1593" s="188">
        <v>168.51263501</v>
      </c>
      <c r="D1593" s="188">
        <v>177.00235874000001</v>
      </c>
      <c r="E1593" s="188"/>
      <c r="F1593" s="188">
        <v>168.64569291000001</v>
      </c>
      <c r="G1593" s="195">
        <v>188.96683164000001</v>
      </c>
      <c r="H1593" s="198"/>
      <c r="I1593" s="6"/>
      <c r="J1593" s="6"/>
      <c r="K1593" s="4"/>
    </row>
    <row r="1594" spans="2:11" ht="15.6" x14ac:dyDescent="0.3">
      <c r="B1594" s="185">
        <v>44120</v>
      </c>
      <c r="C1594" s="186">
        <v>168.52522164000001</v>
      </c>
      <c r="D1594" s="186">
        <v>175.67120546000001</v>
      </c>
      <c r="E1594" s="186"/>
      <c r="F1594" s="186">
        <v>168.65828938999999</v>
      </c>
      <c r="G1594" s="194">
        <v>188.95086613000001</v>
      </c>
      <c r="H1594" s="198"/>
      <c r="I1594" s="6"/>
      <c r="J1594" s="6"/>
      <c r="K1594" s="4"/>
    </row>
    <row r="1595" spans="2:11" ht="15.6" x14ac:dyDescent="0.3">
      <c r="B1595" s="187">
        <v>44123</v>
      </c>
      <c r="C1595" s="188">
        <v>168.5378091</v>
      </c>
      <c r="D1595" s="188">
        <v>176.29400307</v>
      </c>
      <c r="E1595" s="188"/>
      <c r="F1595" s="188">
        <v>168.67088701</v>
      </c>
      <c r="G1595" s="195">
        <v>188.72086293999999</v>
      </c>
      <c r="H1595" s="198"/>
      <c r="I1595" s="6"/>
      <c r="J1595" s="6"/>
      <c r="K1595" s="4"/>
    </row>
    <row r="1596" spans="2:11" ht="15.6" x14ac:dyDescent="0.3">
      <c r="B1596" s="185">
        <v>44124</v>
      </c>
      <c r="C1596" s="186">
        <v>168.55039768</v>
      </c>
      <c r="D1596" s="186">
        <v>179.65732104</v>
      </c>
      <c r="E1596" s="186"/>
      <c r="F1596" s="186">
        <v>168.68348520000001</v>
      </c>
      <c r="G1596" s="194">
        <v>189.45228306999999</v>
      </c>
      <c r="H1596" s="198"/>
      <c r="I1596" s="6"/>
      <c r="J1596" s="6"/>
      <c r="K1596" s="4"/>
    </row>
    <row r="1597" spans="2:11" ht="15.6" x14ac:dyDescent="0.3">
      <c r="B1597" s="187">
        <v>44125</v>
      </c>
      <c r="C1597" s="188">
        <v>168.56298708</v>
      </c>
      <c r="D1597" s="188">
        <v>179.67985418999999</v>
      </c>
      <c r="E1597" s="188"/>
      <c r="F1597" s="188">
        <v>168.69608479999999</v>
      </c>
      <c r="G1597" s="195">
        <v>189.75313323</v>
      </c>
      <c r="H1597" s="198"/>
      <c r="I1597" s="6"/>
      <c r="J1597" s="6"/>
      <c r="K1597" s="4"/>
    </row>
    <row r="1598" spans="2:11" ht="15.6" x14ac:dyDescent="0.3">
      <c r="B1598" s="185">
        <v>44126</v>
      </c>
      <c r="C1598" s="186">
        <v>168.57557732000001</v>
      </c>
      <c r="D1598" s="186">
        <v>182.11952754000001</v>
      </c>
      <c r="E1598" s="186"/>
      <c r="F1598" s="186">
        <v>168.70868497000001</v>
      </c>
      <c r="G1598" s="194">
        <v>189.86289614</v>
      </c>
      <c r="H1598" s="198"/>
      <c r="I1598" s="6"/>
      <c r="J1598" s="6"/>
      <c r="K1598" s="4"/>
    </row>
    <row r="1599" spans="2:11" ht="15.6" x14ac:dyDescent="0.3">
      <c r="B1599" s="187">
        <v>44127</v>
      </c>
      <c r="C1599" s="188">
        <v>168.58816866000001</v>
      </c>
      <c r="D1599" s="188">
        <v>180.94376541</v>
      </c>
      <c r="E1599" s="188"/>
      <c r="F1599" s="188">
        <v>168.72128627999999</v>
      </c>
      <c r="G1599" s="195">
        <v>189.78157179999999</v>
      </c>
      <c r="H1599" s="198"/>
      <c r="I1599" s="6"/>
      <c r="J1599" s="6"/>
      <c r="K1599" s="4"/>
    </row>
    <row r="1600" spans="2:11" ht="15.6" x14ac:dyDescent="0.3">
      <c r="B1600" s="185">
        <v>44130</v>
      </c>
      <c r="C1600" s="186">
        <v>168.60076083999999</v>
      </c>
      <c r="D1600" s="186">
        <v>180.50991744000001</v>
      </c>
      <c r="E1600" s="186"/>
      <c r="F1600" s="186">
        <v>168.73388843000001</v>
      </c>
      <c r="G1600" s="194">
        <v>189.26169474</v>
      </c>
      <c r="H1600" s="198"/>
      <c r="I1600" s="6"/>
      <c r="J1600" s="6"/>
      <c r="K1600" s="4"/>
    </row>
    <row r="1601" spans="2:11" ht="15.6" x14ac:dyDescent="0.3">
      <c r="B1601" s="187">
        <v>44131</v>
      </c>
      <c r="C1601" s="188">
        <v>168.61335413</v>
      </c>
      <c r="D1601" s="188">
        <v>177.98781316</v>
      </c>
      <c r="E1601" s="188"/>
      <c r="F1601" s="188">
        <v>168.74649144</v>
      </c>
      <c r="G1601" s="195">
        <v>189.05314521</v>
      </c>
      <c r="H1601" s="198"/>
      <c r="I1601" s="6"/>
      <c r="J1601" s="6"/>
      <c r="K1601" s="4"/>
    </row>
    <row r="1602" spans="2:11" ht="15.6" x14ac:dyDescent="0.3">
      <c r="B1602" s="185">
        <v>44132</v>
      </c>
      <c r="C1602" s="186">
        <v>168.62594824000001</v>
      </c>
      <c r="D1602" s="186">
        <v>170.41699725000001</v>
      </c>
      <c r="E1602" s="186"/>
      <c r="F1602" s="186">
        <v>168.75909558999999</v>
      </c>
      <c r="G1602" s="194">
        <v>187.25353236999999</v>
      </c>
      <c r="H1602" s="198"/>
      <c r="I1602" s="6"/>
      <c r="J1602" s="6"/>
      <c r="K1602" s="4"/>
    </row>
    <row r="1603" spans="2:11" ht="15.6" x14ac:dyDescent="0.3">
      <c r="B1603" s="187">
        <v>44133</v>
      </c>
      <c r="C1603" s="188">
        <v>168.63854319000001</v>
      </c>
      <c r="D1603" s="188">
        <v>172.58525427999999</v>
      </c>
      <c r="E1603" s="188"/>
      <c r="F1603" s="188">
        <v>168.77170057999999</v>
      </c>
      <c r="G1603" s="195">
        <v>187.84425641000001</v>
      </c>
      <c r="H1603" s="198"/>
      <c r="I1603" s="6"/>
      <c r="J1603" s="6"/>
      <c r="K1603" s="4"/>
    </row>
    <row r="1604" spans="2:11" ht="15.6" x14ac:dyDescent="0.3">
      <c r="B1604" s="185">
        <v>44134</v>
      </c>
      <c r="C1604" s="186">
        <v>168.65113925</v>
      </c>
      <c r="D1604" s="186">
        <v>167.88606554</v>
      </c>
      <c r="E1604" s="186">
        <v>136.25179813</v>
      </c>
      <c r="F1604" s="186">
        <v>168.78430642999999</v>
      </c>
      <c r="G1604" s="194">
        <v>186.75660572999999</v>
      </c>
      <c r="H1604" s="198"/>
      <c r="I1604" s="6"/>
      <c r="J1604" s="6"/>
      <c r="K1604" s="4"/>
    </row>
    <row r="1605" spans="2:11" ht="15.6" x14ac:dyDescent="0.3">
      <c r="B1605" s="187">
        <v>44137</v>
      </c>
      <c r="C1605" s="188"/>
      <c r="D1605" s="188"/>
      <c r="E1605" s="188"/>
      <c r="F1605" s="188"/>
      <c r="G1605" s="195"/>
      <c r="H1605" s="198"/>
      <c r="I1605" s="6"/>
      <c r="J1605" s="6"/>
      <c r="K1605" s="4"/>
    </row>
    <row r="1606" spans="2:11" ht="15.6" x14ac:dyDescent="0.3">
      <c r="B1606" s="185">
        <v>44138</v>
      </c>
      <c r="C1606" s="186">
        <v>168.66373614</v>
      </c>
      <c r="D1606" s="186">
        <v>171.5087202</v>
      </c>
      <c r="E1606" s="186"/>
      <c r="F1606" s="186">
        <v>168.79691341</v>
      </c>
      <c r="G1606" s="194">
        <v>187.60477369</v>
      </c>
      <c r="H1606" s="198"/>
      <c r="I1606" s="6"/>
      <c r="J1606" s="6"/>
      <c r="K1606" s="4"/>
    </row>
    <row r="1607" spans="2:11" ht="15.6" x14ac:dyDescent="0.3">
      <c r="B1607" s="187">
        <v>44139</v>
      </c>
      <c r="C1607" s="188">
        <v>168.67633412999999</v>
      </c>
      <c r="D1607" s="188">
        <v>174.88082985</v>
      </c>
      <c r="E1607" s="188"/>
      <c r="F1607" s="188">
        <v>168.80952124000001</v>
      </c>
      <c r="G1607" s="195">
        <v>188.61858386</v>
      </c>
      <c r="H1607" s="198"/>
      <c r="I1607" s="6"/>
      <c r="J1607" s="6"/>
      <c r="K1607" s="4"/>
    </row>
    <row r="1608" spans="2:11" ht="15.6" x14ac:dyDescent="0.3">
      <c r="B1608" s="185">
        <v>44140</v>
      </c>
      <c r="C1608" s="186">
        <v>168.68893295999999</v>
      </c>
      <c r="D1608" s="186">
        <v>180.03538115000001</v>
      </c>
      <c r="E1608" s="186"/>
      <c r="F1608" s="186">
        <v>168.82212992999999</v>
      </c>
      <c r="G1608" s="194">
        <v>190.2016644</v>
      </c>
      <c r="H1608" s="198"/>
      <c r="I1608" s="6"/>
      <c r="J1608" s="6"/>
      <c r="K1608" s="4"/>
    </row>
    <row r="1609" spans="2:11" ht="15.6" x14ac:dyDescent="0.3">
      <c r="B1609" s="187">
        <v>44141</v>
      </c>
      <c r="C1609" s="188">
        <v>168.70153261999999</v>
      </c>
      <c r="D1609" s="188">
        <v>180.34578820999999</v>
      </c>
      <c r="E1609" s="188"/>
      <c r="F1609" s="188">
        <v>168.83473975000001</v>
      </c>
      <c r="G1609" s="195">
        <v>190.44414065999999</v>
      </c>
      <c r="H1609" s="198"/>
      <c r="I1609" s="6"/>
      <c r="J1609" s="6"/>
      <c r="K1609" s="4"/>
    </row>
    <row r="1610" spans="2:11" ht="15.6" x14ac:dyDescent="0.3">
      <c r="B1610" s="185">
        <v>44144</v>
      </c>
      <c r="C1610" s="186">
        <v>168.71413339</v>
      </c>
      <c r="D1610" s="186">
        <v>184.97401808000001</v>
      </c>
      <c r="E1610" s="186"/>
      <c r="F1610" s="186">
        <v>168.84735042</v>
      </c>
      <c r="G1610" s="194">
        <v>190.47706952999999</v>
      </c>
      <c r="H1610" s="198"/>
      <c r="I1610" s="6"/>
      <c r="J1610" s="6"/>
      <c r="K1610" s="4"/>
    </row>
    <row r="1611" spans="2:11" ht="15.6" x14ac:dyDescent="0.3">
      <c r="B1611" s="187">
        <v>44145</v>
      </c>
      <c r="C1611" s="188">
        <v>168.72673499999999</v>
      </c>
      <c r="D1611" s="188">
        <v>187.74697115999999</v>
      </c>
      <c r="E1611" s="188"/>
      <c r="F1611" s="188">
        <v>168.85996194000001</v>
      </c>
      <c r="G1611" s="195">
        <v>190.21264070000001</v>
      </c>
      <c r="H1611" s="198"/>
      <c r="I1611" s="6"/>
      <c r="J1611" s="6"/>
      <c r="K1611" s="4"/>
    </row>
    <row r="1612" spans="2:11" ht="15.6" x14ac:dyDescent="0.3">
      <c r="B1612" s="185">
        <v>44146</v>
      </c>
      <c r="C1612" s="186">
        <v>168.73933771</v>
      </c>
      <c r="D1612" s="186">
        <v>187.28571173</v>
      </c>
      <c r="E1612" s="186"/>
      <c r="F1612" s="186">
        <v>168.87257460000001</v>
      </c>
      <c r="G1612" s="194">
        <v>190.28199090000001</v>
      </c>
      <c r="H1612" s="198"/>
      <c r="I1612" s="6"/>
      <c r="J1612" s="6"/>
      <c r="K1612" s="4"/>
    </row>
    <row r="1613" spans="2:11" ht="15.6" x14ac:dyDescent="0.3">
      <c r="B1613" s="187">
        <v>44147</v>
      </c>
      <c r="C1613" s="188">
        <v>168.75194124999999</v>
      </c>
      <c r="D1613" s="188">
        <v>183.17252779</v>
      </c>
      <c r="E1613" s="188"/>
      <c r="F1613" s="188">
        <v>168.88518811</v>
      </c>
      <c r="G1613" s="195">
        <v>189.30510097999999</v>
      </c>
      <c r="H1613" s="198"/>
      <c r="I1613" s="6"/>
      <c r="J1613" s="6"/>
      <c r="K1613" s="4"/>
    </row>
    <row r="1614" spans="2:11" ht="15.6" x14ac:dyDescent="0.3">
      <c r="B1614" s="185">
        <v>44148</v>
      </c>
      <c r="C1614" s="186">
        <v>168.76454562000001</v>
      </c>
      <c r="D1614" s="186">
        <v>187.13233980000001</v>
      </c>
      <c r="E1614" s="186"/>
      <c r="F1614" s="186">
        <v>168.89780246999999</v>
      </c>
      <c r="G1614" s="194">
        <v>190.20715254999999</v>
      </c>
      <c r="H1614" s="198"/>
      <c r="I1614" s="6"/>
      <c r="J1614" s="6"/>
      <c r="K1614" s="4"/>
    </row>
    <row r="1615" spans="2:11" ht="15.6" x14ac:dyDescent="0.3">
      <c r="B1615" s="187">
        <v>44151</v>
      </c>
      <c r="C1615" s="188">
        <v>168.7771511</v>
      </c>
      <c r="D1615" s="188">
        <v>190.18248097</v>
      </c>
      <c r="E1615" s="188"/>
      <c r="F1615" s="188">
        <v>168.91041767999999</v>
      </c>
      <c r="G1615" s="195">
        <v>190.69609643000001</v>
      </c>
      <c r="H1615" s="198"/>
      <c r="I1615" s="6"/>
      <c r="J1615" s="6"/>
      <c r="K1615" s="4"/>
    </row>
    <row r="1616" spans="2:11" ht="15.6" x14ac:dyDescent="0.3">
      <c r="B1616" s="185">
        <v>44152</v>
      </c>
      <c r="C1616" s="186">
        <v>168.78975740999999</v>
      </c>
      <c r="D1616" s="186">
        <v>191.64545584000001</v>
      </c>
      <c r="E1616" s="186"/>
      <c r="F1616" s="186">
        <v>168.92303401999999</v>
      </c>
      <c r="G1616" s="194">
        <v>190.78939491</v>
      </c>
      <c r="H1616" s="198"/>
      <c r="I1616" s="6"/>
      <c r="J1616" s="6"/>
      <c r="K1616" s="4"/>
    </row>
    <row r="1617" spans="2:11" ht="15.6" x14ac:dyDescent="0.3">
      <c r="B1617" s="187">
        <v>44153</v>
      </c>
      <c r="C1617" s="188">
        <v>168.80236484</v>
      </c>
      <c r="D1617" s="188">
        <v>189.6270505</v>
      </c>
      <c r="E1617" s="188"/>
      <c r="F1617" s="188">
        <v>168.93565122000001</v>
      </c>
      <c r="G1617" s="195">
        <v>190.35134110000001</v>
      </c>
      <c r="H1617" s="198"/>
      <c r="I1617" s="6"/>
      <c r="J1617" s="6"/>
      <c r="K1617" s="4"/>
    </row>
    <row r="1618" spans="2:11" ht="15.6" x14ac:dyDescent="0.3">
      <c r="B1618" s="185">
        <v>44154</v>
      </c>
      <c r="C1618" s="186">
        <v>168.81497309</v>
      </c>
      <c r="D1618" s="186">
        <v>190.61130767</v>
      </c>
      <c r="E1618" s="186"/>
      <c r="F1618" s="186">
        <v>168.94826954999999</v>
      </c>
      <c r="G1618" s="194">
        <v>190.65867725999999</v>
      </c>
      <c r="H1618" s="198"/>
      <c r="I1618" s="6"/>
      <c r="J1618" s="6"/>
      <c r="K1618" s="4"/>
    </row>
    <row r="1619" spans="2:11" ht="15.6" x14ac:dyDescent="0.3">
      <c r="B1619" s="187">
        <v>44155</v>
      </c>
      <c r="C1619" s="188">
        <v>168.82758218000001</v>
      </c>
      <c r="D1619" s="188">
        <v>189.49015403000001</v>
      </c>
      <c r="E1619" s="188"/>
      <c r="F1619" s="188">
        <v>168.96088874</v>
      </c>
      <c r="G1619" s="195">
        <v>190.60130118999999</v>
      </c>
      <c r="H1619" s="198"/>
      <c r="I1619" s="6"/>
      <c r="J1619" s="6"/>
      <c r="K1619" s="4"/>
    </row>
    <row r="1620" spans="2:11" ht="15.6" x14ac:dyDescent="0.3">
      <c r="B1620" s="185">
        <v>44158</v>
      </c>
      <c r="C1620" s="186">
        <v>168.84019237000001</v>
      </c>
      <c r="D1620" s="186">
        <v>191.87827454000001</v>
      </c>
      <c r="E1620" s="186"/>
      <c r="F1620" s="186">
        <v>168.97350877</v>
      </c>
      <c r="G1620" s="194">
        <v>191.00692504</v>
      </c>
      <c r="H1620" s="198"/>
      <c r="I1620" s="6"/>
      <c r="J1620" s="6"/>
      <c r="K1620" s="4"/>
    </row>
    <row r="1621" spans="2:11" ht="15.6" x14ac:dyDescent="0.3">
      <c r="B1621" s="187">
        <v>44159</v>
      </c>
      <c r="C1621" s="188">
        <v>168.8528034</v>
      </c>
      <c r="D1621" s="188">
        <v>196.18008649000001</v>
      </c>
      <c r="E1621" s="188"/>
      <c r="F1621" s="188">
        <v>168.98612965999999</v>
      </c>
      <c r="G1621" s="195">
        <v>191.87954019</v>
      </c>
      <c r="H1621" s="198"/>
      <c r="I1621" s="6"/>
      <c r="J1621" s="6"/>
      <c r="K1621" s="4"/>
    </row>
    <row r="1622" spans="2:11" ht="15.6" x14ac:dyDescent="0.3">
      <c r="B1622" s="185">
        <v>44160</v>
      </c>
      <c r="C1622" s="186">
        <v>168.86541553000001</v>
      </c>
      <c r="D1622" s="186">
        <v>196.79877417</v>
      </c>
      <c r="E1622" s="186"/>
      <c r="F1622" s="186">
        <v>168.99875168</v>
      </c>
      <c r="G1622" s="194">
        <v>192.25822224000001</v>
      </c>
      <c r="H1622" s="198"/>
      <c r="I1622" s="6"/>
      <c r="J1622" s="6"/>
      <c r="K1622" s="4"/>
    </row>
    <row r="1623" spans="2:11" ht="15.6" x14ac:dyDescent="0.3">
      <c r="B1623" s="187">
        <v>44161</v>
      </c>
      <c r="C1623" s="188">
        <v>168.8780285</v>
      </c>
      <c r="D1623" s="188">
        <v>196.96774597000001</v>
      </c>
      <c r="E1623" s="188"/>
      <c r="F1623" s="188">
        <v>169.01137455</v>
      </c>
      <c r="G1623" s="195">
        <v>192.46677177000001</v>
      </c>
      <c r="H1623" s="198"/>
      <c r="I1623" s="6"/>
      <c r="J1623" s="6"/>
      <c r="K1623" s="4"/>
    </row>
    <row r="1624" spans="2:11" ht="15.6" x14ac:dyDescent="0.3">
      <c r="B1624" s="185">
        <v>44162</v>
      </c>
      <c r="C1624" s="186">
        <v>168.89064228999999</v>
      </c>
      <c r="D1624" s="186">
        <v>197.59027553999999</v>
      </c>
      <c r="E1624" s="186"/>
      <c r="F1624" s="186">
        <v>169.02399856</v>
      </c>
      <c r="G1624" s="194">
        <v>192.93925121999999</v>
      </c>
      <c r="H1624" s="198"/>
      <c r="I1624" s="6"/>
      <c r="J1624" s="6"/>
      <c r="K1624" s="4"/>
    </row>
    <row r="1625" spans="2:11" ht="15.6" x14ac:dyDescent="0.3">
      <c r="B1625" s="187">
        <v>44165</v>
      </c>
      <c r="C1625" s="188">
        <v>168.90325720000001</v>
      </c>
      <c r="D1625" s="188">
        <v>194.58439655000001</v>
      </c>
      <c r="E1625" s="188">
        <v>137.46443912999999</v>
      </c>
      <c r="F1625" s="188">
        <v>169.03662313999999</v>
      </c>
      <c r="G1625" s="195">
        <v>192.33705197</v>
      </c>
      <c r="H1625" s="198"/>
      <c r="I1625" s="6"/>
      <c r="J1625" s="6"/>
      <c r="K1625" s="4"/>
    </row>
    <row r="1626" spans="2:11" ht="15.6" x14ac:dyDescent="0.3">
      <c r="B1626" s="185">
        <v>44166</v>
      </c>
      <c r="C1626" s="186">
        <v>168.91587294000001</v>
      </c>
      <c r="D1626" s="186">
        <v>199.06348951000001</v>
      </c>
      <c r="E1626" s="186"/>
      <c r="F1626" s="186">
        <v>169.04924885</v>
      </c>
      <c r="G1626" s="194">
        <v>193.17025226000001</v>
      </c>
      <c r="H1626" s="198"/>
      <c r="I1626" s="6"/>
      <c r="J1626" s="6"/>
      <c r="K1626" s="4"/>
    </row>
    <row r="1627" spans="2:11" ht="15.6" x14ac:dyDescent="0.3">
      <c r="B1627" s="187">
        <v>44167</v>
      </c>
      <c r="C1627" s="188">
        <v>168.92848978000001</v>
      </c>
      <c r="D1627" s="188">
        <v>199.91874844</v>
      </c>
      <c r="E1627" s="188"/>
      <c r="F1627" s="188">
        <v>169.06187568999999</v>
      </c>
      <c r="G1627" s="195">
        <v>193.47609163999999</v>
      </c>
      <c r="H1627" s="198"/>
      <c r="I1627" s="6"/>
      <c r="J1627" s="6"/>
      <c r="K1627" s="4"/>
    </row>
    <row r="1628" spans="2:11" ht="15.6" x14ac:dyDescent="0.3">
      <c r="B1628" s="185">
        <v>44168</v>
      </c>
      <c r="C1628" s="186">
        <v>168.94110746000001</v>
      </c>
      <c r="D1628" s="186">
        <v>200.65685644000001</v>
      </c>
      <c r="E1628" s="186"/>
      <c r="F1628" s="186">
        <v>169.07450338999999</v>
      </c>
      <c r="G1628" s="194">
        <v>193.85627045999999</v>
      </c>
      <c r="H1628" s="198"/>
      <c r="I1628" s="6"/>
      <c r="J1628" s="6"/>
      <c r="K1628" s="4"/>
    </row>
    <row r="1629" spans="2:11" ht="15.6" x14ac:dyDescent="0.3">
      <c r="B1629" s="187">
        <v>44169</v>
      </c>
      <c r="C1629" s="188">
        <v>168.95372596999999</v>
      </c>
      <c r="D1629" s="188">
        <v>203.26332153999999</v>
      </c>
      <c r="E1629" s="188"/>
      <c r="F1629" s="188">
        <v>169.08713194000001</v>
      </c>
      <c r="G1629" s="195">
        <v>194.46096431999999</v>
      </c>
      <c r="H1629" s="198"/>
      <c r="I1629" s="6"/>
      <c r="J1629" s="6"/>
      <c r="K1629" s="4"/>
    </row>
    <row r="1630" spans="2:11" ht="15.6" x14ac:dyDescent="0.3">
      <c r="B1630" s="185">
        <v>44172</v>
      </c>
      <c r="C1630" s="186">
        <v>168.96634559</v>
      </c>
      <c r="D1630" s="186">
        <v>202.97660913000001</v>
      </c>
      <c r="E1630" s="186"/>
      <c r="F1630" s="186">
        <v>169.09976133999999</v>
      </c>
      <c r="G1630" s="194">
        <v>194.18256565999999</v>
      </c>
      <c r="H1630" s="198"/>
      <c r="I1630" s="6"/>
      <c r="J1630" s="6"/>
      <c r="K1630" s="4"/>
    </row>
    <row r="1631" spans="2:11" ht="15.6" x14ac:dyDescent="0.3">
      <c r="B1631" s="187">
        <v>44173</v>
      </c>
      <c r="C1631" s="188">
        <v>168.97896603999999</v>
      </c>
      <c r="D1631" s="188">
        <v>203.33987349</v>
      </c>
      <c r="E1631" s="188"/>
      <c r="F1631" s="188">
        <v>169.11239187000001</v>
      </c>
      <c r="G1631" s="195">
        <v>194.40109364</v>
      </c>
      <c r="H1631" s="198"/>
      <c r="I1631" s="6"/>
      <c r="J1631" s="6"/>
      <c r="K1631" s="4"/>
    </row>
    <row r="1632" spans="2:11" ht="15.6" x14ac:dyDescent="0.3">
      <c r="B1632" s="185">
        <v>44174</v>
      </c>
      <c r="C1632" s="186">
        <v>168.9915876</v>
      </c>
      <c r="D1632" s="186">
        <v>201.92480612</v>
      </c>
      <c r="E1632" s="186"/>
      <c r="F1632" s="186">
        <v>169.12502326000001</v>
      </c>
      <c r="G1632" s="194">
        <v>193.87024027999999</v>
      </c>
      <c r="H1632" s="198"/>
      <c r="I1632" s="6"/>
      <c r="J1632" s="6"/>
      <c r="K1632" s="4"/>
    </row>
    <row r="1633" spans="2:11" ht="15.6" x14ac:dyDescent="0.3">
      <c r="B1633" s="187">
        <v>44175</v>
      </c>
      <c r="C1633" s="188">
        <v>169.00420998999999</v>
      </c>
      <c r="D1633" s="188">
        <v>205.72643937000001</v>
      </c>
      <c r="E1633" s="188"/>
      <c r="F1633" s="188">
        <v>169.13765549999999</v>
      </c>
      <c r="G1633" s="195">
        <v>194.29532209999999</v>
      </c>
      <c r="H1633" s="198"/>
      <c r="I1633" s="6"/>
      <c r="J1633" s="6"/>
      <c r="K1633" s="4"/>
    </row>
    <row r="1634" spans="2:11" ht="15.6" x14ac:dyDescent="0.3">
      <c r="B1634" s="185">
        <v>44176</v>
      </c>
      <c r="C1634" s="186">
        <v>169.01683320999999</v>
      </c>
      <c r="D1634" s="186">
        <v>205.72531361</v>
      </c>
      <c r="E1634" s="186"/>
      <c r="F1634" s="186">
        <v>169.15028887</v>
      </c>
      <c r="G1634" s="194">
        <v>194.43202682</v>
      </c>
      <c r="H1634" s="198"/>
      <c r="I1634" s="6"/>
      <c r="J1634" s="6"/>
      <c r="K1634" s="4"/>
    </row>
    <row r="1635" spans="2:11" ht="15.6" x14ac:dyDescent="0.3">
      <c r="B1635" s="187">
        <v>44179</v>
      </c>
      <c r="C1635" s="188">
        <v>169.02945754000001</v>
      </c>
      <c r="D1635" s="188">
        <v>204.80168685999999</v>
      </c>
      <c r="E1635" s="188"/>
      <c r="F1635" s="188">
        <v>169.16292308999999</v>
      </c>
      <c r="G1635" s="195">
        <v>194.38562705000001</v>
      </c>
      <c r="H1635" s="198"/>
      <c r="I1635" s="6"/>
      <c r="J1635" s="6"/>
      <c r="K1635" s="4"/>
    </row>
    <row r="1636" spans="2:11" ht="15.6" x14ac:dyDescent="0.3">
      <c r="B1636" s="185">
        <v>44180</v>
      </c>
      <c r="C1636" s="186">
        <v>169.04208270000001</v>
      </c>
      <c r="D1636" s="186">
        <v>207.54910475</v>
      </c>
      <c r="E1636" s="186"/>
      <c r="F1636" s="186">
        <v>169.17555816999999</v>
      </c>
      <c r="G1636" s="194">
        <v>195.37349325</v>
      </c>
      <c r="H1636" s="198"/>
      <c r="I1636" s="6"/>
      <c r="J1636" s="6"/>
      <c r="K1636" s="4"/>
    </row>
    <row r="1637" spans="2:11" ht="15.6" x14ac:dyDescent="0.3">
      <c r="B1637" s="187">
        <v>44181</v>
      </c>
      <c r="C1637" s="188">
        <v>169.05470897000001</v>
      </c>
      <c r="D1637" s="188">
        <v>210.60246239</v>
      </c>
      <c r="E1637" s="188"/>
      <c r="F1637" s="188">
        <v>169.18819438</v>
      </c>
      <c r="G1637" s="195">
        <v>195.93029057000001</v>
      </c>
      <c r="H1637" s="198"/>
      <c r="I1637" s="6"/>
      <c r="J1637" s="6"/>
      <c r="K1637" s="4"/>
    </row>
    <row r="1638" spans="2:11" ht="15.6" x14ac:dyDescent="0.3">
      <c r="B1638" s="185">
        <v>44182</v>
      </c>
      <c r="C1638" s="186">
        <v>169.06733607999999</v>
      </c>
      <c r="D1638" s="186">
        <v>211.57315678000001</v>
      </c>
      <c r="E1638" s="186"/>
      <c r="F1638" s="186">
        <v>169.20083144</v>
      </c>
      <c r="G1638" s="194">
        <v>196.34289934</v>
      </c>
      <c r="H1638" s="198"/>
      <c r="I1638" s="6"/>
      <c r="J1638" s="6"/>
      <c r="K1638" s="4"/>
    </row>
    <row r="1639" spans="2:11" ht="15.6" x14ac:dyDescent="0.3">
      <c r="B1639" s="187">
        <v>44183</v>
      </c>
      <c r="C1639" s="188">
        <v>169.07996401</v>
      </c>
      <c r="D1639" s="188">
        <v>210.89966405999999</v>
      </c>
      <c r="E1639" s="188"/>
      <c r="F1639" s="188">
        <v>169.21346936</v>
      </c>
      <c r="G1639" s="195">
        <v>196.27853836</v>
      </c>
      <c r="H1639" s="198"/>
      <c r="I1639" s="6"/>
      <c r="J1639" s="6"/>
      <c r="K1639" s="4"/>
    </row>
    <row r="1640" spans="2:11" ht="15.6" x14ac:dyDescent="0.3">
      <c r="B1640" s="185">
        <v>44186</v>
      </c>
      <c r="C1640" s="186">
        <v>169.09259305</v>
      </c>
      <c r="D1640" s="186">
        <v>206.96645938</v>
      </c>
      <c r="E1640" s="186"/>
      <c r="F1640" s="186">
        <v>169.22610839999999</v>
      </c>
      <c r="G1640" s="194">
        <v>195.57056757000001</v>
      </c>
      <c r="H1640" s="198"/>
      <c r="I1640" s="6"/>
      <c r="J1640" s="6"/>
      <c r="K1640" s="4"/>
    </row>
    <row r="1641" spans="2:11" ht="15.6" x14ac:dyDescent="0.3">
      <c r="B1641" s="187">
        <v>44187</v>
      </c>
      <c r="C1641" s="188">
        <v>169.10522293</v>
      </c>
      <c r="D1641" s="188">
        <v>208.42032093</v>
      </c>
      <c r="E1641" s="188"/>
      <c r="F1641" s="188">
        <v>169.23874802</v>
      </c>
      <c r="G1641" s="195">
        <v>195.61197813000001</v>
      </c>
      <c r="H1641" s="198"/>
      <c r="I1641" s="6"/>
      <c r="J1641" s="6"/>
      <c r="K1641" s="4"/>
    </row>
    <row r="1642" spans="2:11" ht="15.6" x14ac:dyDescent="0.3">
      <c r="B1642" s="185">
        <v>44188</v>
      </c>
      <c r="C1642" s="186">
        <v>169.11785391000001</v>
      </c>
      <c r="D1642" s="186">
        <v>210.51222258000001</v>
      </c>
      <c r="E1642" s="186"/>
      <c r="F1642" s="186">
        <v>169.25138905</v>
      </c>
      <c r="G1642" s="194">
        <v>196.29101141999999</v>
      </c>
      <c r="H1642" s="198"/>
      <c r="I1642" s="6"/>
      <c r="J1642" s="6"/>
      <c r="K1642" s="4"/>
    </row>
    <row r="1643" spans="2:11" ht="15.6" x14ac:dyDescent="0.3">
      <c r="B1643" s="187">
        <v>44189</v>
      </c>
      <c r="C1643" s="188">
        <v>169.13048573</v>
      </c>
      <c r="D1643" s="188"/>
      <c r="E1643" s="188"/>
      <c r="F1643" s="188">
        <v>169.26403066</v>
      </c>
      <c r="G1643" s="195">
        <v>196.37632712999999</v>
      </c>
      <c r="H1643" s="198"/>
      <c r="I1643" s="6"/>
      <c r="J1643" s="6"/>
      <c r="K1643" s="4"/>
    </row>
    <row r="1644" spans="2:11" ht="15.6" x14ac:dyDescent="0.3">
      <c r="B1644" s="185">
        <v>44190</v>
      </c>
      <c r="C1644" s="186"/>
      <c r="D1644" s="186"/>
      <c r="E1644" s="186"/>
      <c r="F1644" s="186"/>
      <c r="G1644" s="194"/>
      <c r="H1644" s="198"/>
      <c r="I1644" s="6"/>
      <c r="J1644" s="6"/>
      <c r="K1644" s="4"/>
    </row>
    <row r="1645" spans="2:11" ht="15.6" x14ac:dyDescent="0.3">
      <c r="B1645" s="187">
        <v>44193</v>
      </c>
      <c r="C1645" s="188">
        <v>169.14311837</v>
      </c>
      <c r="D1645" s="188">
        <v>212.86533718999999</v>
      </c>
      <c r="E1645" s="188"/>
      <c r="F1645" s="188">
        <v>169.27667339000001</v>
      </c>
      <c r="G1645" s="195">
        <v>196.72257923000001</v>
      </c>
      <c r="H1645" s="198"/>
      <c r="I1645" s="6"/>
      <c r="J1645" s="6"/>
      <c r="K1645" s="4"/>
    </row>
    <row r="1646" spans="2:11" ht="15.6" x14ac:dyDescent="0.3">
      <c r="B1646" s="185">
        <v>44194</v>
      </c>
      <c r="C1646" s="186">
        <v>169.15575213</v>
      </c>
      <c r="D1646" s="186">
        <v>213.37541546</v>
      </c>
      <c r="E1646" s="186"/>
      <c r="F1646" s="186">
        <v>169.28931727</v>
      </c>
      <c r="G1646" s="194">
        <v>197.08379898999999</v>
      </c>
      <c r="H1646" s="198"/>
      <c r="I1646" s="6"/>
      <c r="J1646" s="6"/>
      <c r="K1646" s="4"/>
    </row>
    <row r="1647" spans="2:11" ht="15.6" x14ac:dyDescent="0.3">
      <c r="B1647" s="187">
        <v>44195</v>
      </c>
      <c r="C1647" s="188">
        <v>169.16838670999999</v>
      </c>
      <c r="D1647" s="188">
        <v>212.67510096000001</v>
      </c>
      <c r="E1647" s="188">
        <v>139.32020908000001</v>
      </c>
      <c r="F1647" s="188">
        <v>169.30196199</v>
      </c>
      <c r="G1647" s="195">
        <v>197.49042069000001</v>
      </c>
      <c r="H1647" s="198"/>
      <c r="I1647" s="6"/>
      <c r="J1647" s="6"/>
      <c r="K1647" s="4"/>
    </row>
    <row r="1648" spans="2:11" ht="15.6" x14ac:dyDescent="0.3">
      <c r="B1648" s="185">
        <v>44196</v>
      </c>
      <c r="C1648" s="186">
        <v>169.18102241</v>
      </c>
      <c r="D1648" s="186"/>
      <c r="E1648" s="186"/>
      <c r="F1648" s="186">
        <v>169.31460727999999</v>
      </c>
      <c r="G1648" s="194">
        <v>197.54430429999999</v>
      </c>
      <c r="H1648" s="198"/>
      <c r="I1648" s="6"/>
      <c r="J1648" s="6"/>
      <c r="K1648" s="4"/>
    </row>
    <row r="1649" spans="2:11" ht="15.6" x14ac:dyDescent="0.3">
      <c r="B1649" s="187">
        <v>44197</v>
      </c>
      <c r="C1649" s="188"/>
      <c r="D1649" s="188"/>
      <c r="E1649" s="188"/>
      <c r="F1649" s="188"/>
      <c r="G1649" s="195"/>
      <c r="H1649" s="198"/>
      <c r="I1649" s="6"/>
      <c r="J1649" s="6"/>
      <c r="K1649" s="4"/>
    </row>
    <row r="1650" spans="2:11" ht="15.6" x14ac:dyDescent="0.3">
      <c r="B1650" s="185">
        <v>44200</v>
      </c>
      <c r="C1650" s="186">
        <v>169.19365894000001</v>
      </c>
      <c r="D1650" s="186">
        <v>212.38467173999999</v>
      </c>
      <c r="E1650" s="186"/>
      <c r="F1650" s="186">
        <v>169.32725371000001</v>
      </c>
      <c r="G1650" s="194">
        <v>197.33775046</v>
      </c>
      <c r="H1650" s="198"/>
      <c r="I1650" s="6"/>
      <c r="J1650" s="6"/>
      <c r="K1650" s="4"/>
    </row>
    <row r="1651" spans="2:11" ht="15.6" x14ac:dyDescent="0.3">
      <c r="B1651" s="187">
        <v>44201</v>
      </c>
      <c r="C1651" s="188">
        <v>169.20629629999999</v>
      </c>
      <c r="D1651" s="188">
        <v>213.31655409000001</v>
      </c>
      <c r="E1651" s="188"/>
      <c r="F1651" s="188">
        <v>169.33990127000001</v>
      </c>
      <c r="G1651" s="195">
        <v>197.65706075</v>
      </c>
      <c r="H1651" s="198"/>
      <c r="I1651" s="6"/>
      <c r="J1651" s="6"/>
      <c r="K1651" s="4"/>
    </row>
    <row r="1652" spans="2:11" ht="15.6" x14ac:dyDescent="0.3">
      <c r="B1652" s="185">
        <v>44202</v>
      </c>
      <c r="C1652" s="186">
        <v>169.21893476</v>
      </c>
      <c r="D1652" s="186">
        <v>212.82312998</v>
      </c>
      <c r="E1652" s="186"/>
      <c r="F1652" s="186">
        <v>169.35254968000001</v>
      </c>
      <c r="G1652" s="194">
        <v>196.87874192000001</v>
      </c>
      <c r="H1652" s="198"/>
      <c r="I1652" s="6"/>
      <c r="J1652" s="6"/>
      <c r="K1652" s="4"/>
    </row>
    <row r="1653" spans="2:11" ht="15.6" x14ac:dyDescent="0.3">
      <c r="B1653" s="187">
        <v>44203</v>
      </c>
      <c r="C1653" s="188">
        <v>169.23157406000001</v>
      </c>
      <c r="D1653" s="188">
        <v>218.69468567999999</v>
      </c>
      <c r="E1653" s="188"/>
      <c r="F1653" s="188">
        <v>169.36519895000001</v>
      </c>
      <c r="G1653" s="195">
        <v>197.56875149999999</v>
      </c>
      <c r="H1653" s="198"/>
      <c r="I1653" s="6"/>
      <c r="J1653" s="6"/>
      <c r="K1653" s="4"/>
    </row>
    <row r="1654" spans="2:11" ht="15.6" x14ac:dyDescent="0.3">
      <c r="B1654" s="185">
        <v>44204</v>
      </c>
      <c r="C1654" s="186">
        <v>169.24421447</v>
      </c>
      <c r="D1654" s="186">
        <v>223.50278761000001</v>
      </c>
      <c r="E1654" s="186"/>
      <c r="F1654" s="186">
        <v>169.37784934000001</v>
      </c>
      <c r="G1654" s="194">
        <v>198.75119741</v>
      </c>
      <c r="H1654" s="198"/>
      <c r="I1654" s="6"/>
      <c r="J1654" s="6"/>
      <c r="K1654" s="4"/>
    </row>
    <row r="1655" spans="2:11" ht="15.6" x14ac:dyDescent="0.3">
      <c r="B1655" s="187">
        <v>44207</v>
      </c>
      <c r="C1655" s="188">
        <v>169.25685571</v>
      </c>
      <c r="D1655" s="188">
        <v>220.24790035999999</v>
      </c>
      <c r="E1655" s="188"/>
      <c r="F1655" s="188">
        <v>169.39050030999999</v>
      </c>
      <c r="G1655" s="195">
        <v>197.98136026</v>
      </c>
      <c r="H1655" s="198"/>
      <c r="I1655" s="6"/>
      <c r="J1655" s="6"/>
      <c r="K1655" s="4"/>
    </row>
    <row r="1656" spans="2:11" ht="15.6" x14ac:dyDescent="0.3">
      <c r="B1656" s="185">
        <v>44208</v>
      </c>
      <c r="C1656" s="186">
        <v>169.26949777999999</v>
      </c>
      <c r="D1656" s="186">
        <v>221.57535469999999</v>
      </c>
      <c r="E1656" s="186"/>
      <c r="F1656" s="186">
        <v>169.40315269999999</v>
      </c>
      <c r="G1656" s="194">
        <v>198.58206274</v>
      </c>
      <c r="H1656" s="198"/>
      <c r="I1656" s="6"/>
      <c r="J1656" s="6"/>
      <c r="K1656" s="4"/>
    </row>
    <row r="1657" spans="2:11" ht="15.6" x14ac:dyDescent="0.3">
      <c r="B1657" s="187">
        <v>44209</v>
      </c>
      <c r="C1657" s="188">
        <v>169.28214095999999</v>
      </c>
      <c r="D1657" s="188">
        <v>217.88549373000001</v>
      </c>
      <c r="E1657" s="188"/>
      <c r="F1657" s="188">
        <v>169.41580565000001</v>
      </c>
      <c r="G1657" s="195">
        <v>198.10609084000001</v>
      </c>
      <c r="H1657" s="198"/>
      <c r="I1657" s="6"/>
      <c r="J1657" s="6"/>
      <c r="K1657" s="4"/>
    </row>
    <row r="1658" spans="2:11" ht="15.6" x14ac:dyDescent="0.3">
      <c r="B1658" s="185">
        <v>44210</v>
      </c>
      <c r="C1658" s="186">
        <v>169.29478496999999</v>
      </c>
      <c r="D1658" s="186">
        <v>220.65065580000001</v>
      </c>
      <c r="E1658" s="186"/>
      <c r="F1658" s="186">
        <v>169.42845973999999</v>
      </c>
      <c r="G1658" s="194">
        <v>198.80657779000001</v>
      </c>
      <c r="H1658" s="198"/>
      <c r="I1658" s="6"/>
      <c r="J1658" s="6"/>
      <c r="K1658" s="4"/>
    </row>
    <row r="1659" spans="2:11" ht="15.6" x14ac:dyDescent="0.3">
      <c r="B1659" s="187">
        <v>44211</v>
      </c>
      <c r="C1659" s="188">
        <v>169.30743009</v>
      </c>
      <c r="D1659" s="188">
        <v>215.05450127</v>
      </c>
      <c r="E1659" s="188"/>
      <c r="F1659" s="188">
        <v>169.44111468</v>
      </c>
      <c r="G1659" s="195">
        <v>197.86211782999999</v>
      </c>
      <c r="H1659" s="198"/>
      <c r="I1659" s="6"/>
      <c r="J1659" s="6"/>
      <c r="K1659" s="4"/>
    </row>
    <row r="1660" spans="2:11" ht="15.6" x14ac:dyDescent="0.3">
      <c r="B1660" s="185">
        <v>44214</v>
      </c>
      <c r="C1660" s="186">
        <v>169.32007604</v>
      </c>
      <c r="D1660" s="186">
        <v>216.64992315999999</v>
      </c>
      <c r="E1660" s="186"/>
      <c r="F1660" s="186">
        <v>169.45377074999999</v>
      </c>
      <c r="G1660" s="194">
        <v>197.96689151000001</v>
      </c>
      <c r="H1660" s="198"/>
      <c r="I1660" s="6"/>
      <c r="J1660" s="6"/>
      <c r="K1660" s="4"/>
    </row>
    <row r="1661" spans="2:11" ht="15.6" x14ac:dyDescent="0.3">
      <c r="B1661" s="187">
        <v>44215</v>
      </c>
      <c r="C1661" s="188">
        <v>169.33272281999999</v>
      </c>
      <c r="D1661" s="188">
        <v>215.56840356000001</v>
      </c>
      <c r="E1661" s="188"/>
      <c r="F1661" s="188">
        <v>169.46642768000001</v>
      </c>
      <c r="G1661" s="195">
        <v>198.23331604000001</v>
      </c>
      <c r="H1661" s="198"/>
      <c r="I1661" s="6"/>
      <c r="J1661" s="6"/>
      <c r="K1661" s="4"/>
    </row>
    <row r="1662" spans="2:11" ht="15.6" x14ac:dyDescent="0.3">
      <c r="B1662" s="185">
        <v>44216</v>
      </c>
      <c r="C1662" s="186">
        <v>169.34537072000001</v>
      </c>
      <c r="D1662" s="186">
        <v>213.79936384999999</v>
      </c>
      <c r="E1662" s="186"/>
      <c r="F1662" s="186">
        <v>169.47908545999999</v>
      </c>
      <c r="G1662" s="194">
        <v>198.49525026000001</v>
      </c>
      <c r="H1662" s="198"/>
      <c r="I1662" s="6"/>
      <c r="J1662" s="6"/>
      <c r="K1662" s="4"/>
    </row>
    <row r="1663" spans="2:11" ht="15.6" x14ac:dyDescent="0.3">
      <c r="B1663" s="187">
        <v>44217</v>
      </c>
      <c r="C1663" s="188">
        <v>169.35801943999999</v>
      </c>
      <c r="D1663" s="188">
        <v>211.44524856000001</v>
      </c>
      <c r="E1663" s="188"/>
      <c r="F1663" s="188">
        <v>169.49174407999999</v>
      </c>
      <c r="G1663" s="195">
        <v>198.12355313</v>
      </c>
      <c r="H1663" s="198"/>
      <c r="I1663" s="6"/>
      <c r="J1663" s="6"/>
      <c r="K1663" s="4"/>
    </row>
    <row r="1664" spans="2:11" ht="15.6" x14ac:dyDescent="0.3">
      <c r="B1664" s="185">
        <v>44218</v>
      </c>
      <c r="C1664" s="186">
        <v>169.37066927000001</v>
      </c>
      <c r="D1664" s="186">
        <v>209.75034844999999</v>
      </c>
      <c r="E1664" s="186"/>
      <c r="F1664" s="186">
        <v>169.50440384999999</v>
      </c>
      <c r="G1664" s="194">
        <v>197.55627844</v>
      </c>
      <c r="H1664" s="198"/>
      <c r="I1664" s="6"/>
      <c r="J1664" s="6"/>
      <c r="K1664" s="4"/>
    </row>
    <row r="1665" spans="2:11" ht="15.6" x14ac:dyDescent="0.3">
      <c r="B1665" s="187">
        <v>44221</v>
      </c>
      <c r="C1665" s="188">
        <v>169.38331994000001</v>
      </c>
      <c r="D1665" s="188"/>
      <c r="E1665" s="188"/>
      <c r="F1665" s="188">
        <v>169.51706475</v>
      </c>
      <c r="G1665" s="195">
        <v>197.40809851</v>
      </c>
      <c r="H1665" s="198"/>
      <c r="I1665" s="6"/>
      <c r="J1665" s="6"/>
      <c r="K1665" s="4"/>
    </row>
    <row r="1666" spans="2:11" ht="15.6" x14ac:dyDescent="0.3">
      <c r="B1666" s="185">
        <v>44222</v>
      </c>
      <c r="C1666" s="186">
        <v>169.39597143</v>
      </c>
      <c r="D1666" s="186">
        <v>208.11275508</v>
      </c>
      <c r="E1666" s="186"/>
      <c r="F1666" s="186">
        <v>169.52972621000001</v>
      </c>
      <c r="G1666" s="194">
        <v>197.15714058</v>
      </c>
      <c r="H1666" s="198"/>
      <c r="I1666" s="6"/>
      <c r="J1666" s="6"/>
      <c r="K1666" s="4"/>
    </row>
    <row r="1667" spans="2:11" ht="15.6" x14ac:dyDescent="0.3">
      <c r="B1667" s="187">
        <v>44223</v>
      </c>
      <c r="C1667" s="188">
        <v>169.40862403</v>
      </c>
      <c r="D1667" s="188">
        <v>207.07319251999999</v>
      </c>
      <c r="E1667" s="188"/>
      <c r="F1667" s="188">
        <v>169.54238881000001</v>
      </c>
      <c r="G1667" s="195">
        <v>195.85295761</v>
      </c>
      <c r="H1667" s="198"/>
      <c r="I1667" s="6"/>
      <c r="J1667" s="6"/>
      <c r="K1667" s="4"/>
    </row>
    <row r="1668" spans="2:11" ht="15.6" x14ac:dyDescent="0.3">
      <c r="B1668" s="185">
        <v>44224</v>
      </c>
      <c r="C1668" s="186">
        <v>169.42127747000001</v>
      </c>
      <c r="D1668" s="186">
        <v>212.43567063</v>
      </c>
      <c r="E1668" s="186"/>
      <c r="F1668" s="186">
        <v>169.55505227</v>
      </c>
      <c r="G1668" s="194">
        <v>197.09926558999999</v>
      </c>
      <c r="H1668" s="198"/>
      <c r="I1668" s="6"/>
      <c r="J1668" s="6"/>
      <c r="K1668" s="4"/>
    </row>
    <row r="1669" spans="2:11" ht="15.6" x14ac:dyDescent="0.3">
      <c r="B1669" s="187">
        <v>44225</v>
      </c>
      <c r="C1669" s="188">
        <v>169.43393201000001</v>
      </c>
      <c r="D1669" s="188">
        <v>205.61729388000001</v>
      </c>
      <c r="E1669" s="188">
        <v>139.66850955999999</v>
      </c>
      <c r="F1669" s="188">
        <v>169.56771685999999</v>
      </c>
      <c r="G1669" s="195">
        <v>195.82402012</v>
      </c>
      <c r="H1669" s="198"/>
      <c r="I1669" s="6"/>
      <c r="J1669" s="6"/>
      <c r="K1669" s="4"/>
    </row>
    <row r="1670" spans="2:11" ht="15.6" x14ac:dyDescent="0.3">
      <c r="B1670" s="185">
        <v>44228</v>
      </c>
      <c r="C1670" s="186">
        <v>169.44658738999999</v>
      </c>
      <c r="D1670" s="186">
        <v>209.99530038</v>
      </c>
      <c r="E1670" s="186"/>
      <c r="F1670" s="186">
        <v>169.58038228999999</v>
      </c>
      <c r="G1670" s="194">
        <v>197.2649078</v>
      </c>
      <c r="H1670" s="198"/>
      <c r="I1670" s="6"/>
      <c r="J1670" s="6"/>
      <c r="K1670" s="4"/>
    </row>
    <row r="1671" spans="2:11" ht="15.6" x14ac:dyDescent="0.3">
      <c r="B1671" s="187">
        <v>44229</v>
      </c>
      <c r="C1671" s="188">
        <v>169.45924388</v>
      </c>
      <c r="D1671" s="188">
        <v>211.27516886000001</v>
      </c>
      <c r="E1671" s="188"/>
      <c r="F1671" s="188">
        <v>169.59304859</v>
      </c>
      <c r="G1671" s="195">
        <v>198.20188393000001</v>
      </c>
      <c r="H1671" s="198"/>
      <c r="I1671" s="6"/>
      <c r="J1671" s="6"/>
      <c r="K1671" s="4"/>
    </row>
    <row r="1672" spans="2:11" ht="15.6" x14ac:dyDescent="0.3">
      <c r="B1672" s="185">
        <v>44230</v>
      </c>
      <c r="C1672" s="186">
        <v>169.47190119000001</v>
      </c>
      <c r="D1672" s="186">
        <v>213.93931595999999</v>
      </c>
      <c r="E1672" s="186"/>
      <c r="F1672" s="186">
        <v>169.60571573000001</v>
      </c>
      <c r="G1672" s="194">
        <v>198.90486548999999</v>
      </c>
      <c r="H1672" s="198"/>
      <c r="I1672" s="6"/>
      <c r="J1672" s="6"/>
      <c r="K1672" s="4"/>
    </row>
    <row r="1673" spans="2:11" ht="15.6" x14ac:dyDescent="0.3">
      <c r="B1673" s="187">
        <v>44231</v>
      </c>
      <c r="C1673" s="188">
        <v>169.48455934</v>
      </c>
      <c r="D1673" s="188">
        <v>213.11036060000001</v>
      </c>
      <c r="E1673" s="188"/>
      <c r="F1673" s="188">
        <v>169.61838399999999</v>
      </c>
      <c r="G1673" s="195">
        <v>199.07998723</v>
      </c>
      <c r="H1673" s="198"/>
      <c r="I1673" s="6"/>
      <c r="J1673" s="6"/>
      <c r="K1673" s="4"/>
    </row>
    <row r="1674" spans="2:11" ht="15.6" x14ac:dyDescent="0.3">
      <c r="B1674" s="185">
        <v>44232</v>
      </c>
      <c r="C1674" s="186">
        <v>169.4972186</v>
      </c>
      <c r="D1674" s="186">
        <v>214.86054823000001</v>
      </c>
      <c r="E1674" s="186"/>
      <c r="F1674" s="186">
        <v>169.63105313</v>
      </c>
      <c r="G1674" s="194">
        <v>199.89622416</v>
      </c>
      <c r="H1674" s="198"/>
      <c r="I1674" s="6"/>
      <c r="J1674" s="6"/>
      <c r="K1674" s="4"/>
    </row>
    <row r="1675" spans="2:11" ht="15.6" x14ac:dyDescent="0.3">
      <c r="B1675" s="187">
        <v>44235</v>
      </c>
      <c r="C1675" s="188">
        <v>169.50987868000001</v>
      </c>
      <c r="D1675" s="188">
        <v>213.88863871999999</v>
      </c>
      <c r="E1675" s="188"/>
      <c r="F1675" s="188">
        <v>169.6437234</v>
      </c>
      <c r="G1675" s="195">
        <v>200.18160773</v>
      </c>
      <c r="H1675" s="198"/>
      <c r="I1675" s="6"/>
      <c r="J1675" s="6"/>
      <c r="K1675" s="4"/>
    </row>
    <row r="1676" spans="2:11" ht="15.6" x14ac:dyDescent="0.3">
      <c r="B1676" s="185">
        <v>44236</v>
      </c>
      <c r="C1676" s="186">
        <v>169.52253988000001</v>
      </c>
      <c r="D1676" s="186">
        <v>213.48704477999999</v>
      </c>
      <c r="E1676" s="186"/>
      <c r="F1676" s="186">
        <v>169.65639451000001</v>
      </c>
      <c r="G1676" s="194">
        <v>200.03043425999999</v>
      </c>
      <c r="H1676" s="198"/>
      <c r="I1676" s="6"/>
      <c r="J1676" s="6"/>
      <c r="K1676" s="4"/>
    </row>
    <row r="1677" spans="2:11" ht="15.6" x14ac:dyDescent="0.3">
      <c r="B1677" s="187">
        <v>44237</v>
      </c>
      <c r="C1677" s="188">
        <v>169.53520191000001</v>
      </c>
      <c r="D1677" s="188">
        <v>211.63527035999999</v>
      </c>
      <c r="E1677" s="188"/>
      <c r="F1677" s="188">
        <v>169.66906648</v>
      </c>
      <c r="G1677" s="195">
        <v>199.55546021000001</v>
      </c>
      <c r="H1677" s="198"/>
      <c r="I1677" s="6"/>
      <c r="J1677" s="6"/>
      <c r="K1677" s="4"/>
    </row>
    <row r="1678" spans="2:11" ht="15.6" x14ac:dyDescent="0.3">
      <c r="B1678" s="185">
        <v>44238</v>
      </c>
      <c r="C1678" s="186">
        <v>169.54786476999999</v>
      </c>
      <c r="D1678" s="186">
        <v>213.18006861999999</v>
      </c>
      <c r="E1678" s="186"/>
      <c r="F1678" s="186">
        <v>169.68173958</v>
      </c>
      <c r="G1678" s="194">
        <v>200.07084696999999</v>
      </c>
      <c r="H1678" s="198"/>
      <c r="I1678" s="6"/>
      <c r="J1678" s="6"/>
      <c r="K1678" s="4"/>
    </row>
    <row r="1679" spans="2:11" ht="15.6" x14ac:dyDescent="0.3">
      <c r="B1679" s="187">
        <v>44239</v>
      </c>
      <c r="C1679" s="188">
        <v>169.56052874</v>
      </c>
      <c r="D1679" s="188">
        <v>213.41038562</v>
      </c>
      <c r="E1679" s="188"/>
      <c r="F1679" s="188">
        <v>169.69441325</v>
      </c>
      <c r="G1679" s="195">
        <v>200.32330167000001</v>
      </c>
      <c r="H1679" s="198"/>
      <c r="I1679" s="6"/>
      <c r="J1679" s="6"/>
      <c r="K1679" s="4"/>
    </row>
    <row r="1680" spans="2:11" ht="15.6" x14ac:dyDescent="0.3">
      <c r="B1680" s="185">
        <v>44242</v>
      </c>
      <c r="C1680" s="186"/>
      <c r="D1680" s="186"/>
      <c r="E1680" s="186"/>
      <c r="F1680" s="186"/>
      <c r="G1680" s="194"/>
      <c r="H1680" s="198"/>
      <c r="I1680" s="6"/>
      <c r="J1680" s="6"/>
      <c r="K1680" s="4"/>
    </row>
    <row r="1681" spans="2:11" ht="15.6" x14ac:dyDescent="0.3">
      <c r="B1681" s="187">
        <v>44243</v>
      </c>
      <c r="C1681" s="188"/>
      <c r="D1681" s="188"/>
      <c r="E1681" s="188"/>
      <c r="F1681" s="188"/>
      <c r="G1681" s="195"/>
      <c r="H1681" s="198"/>
      <c r="I1681" s="6"/>
      <c r="J1681" s="6"/>
      <c r="K1681" s="4"/>
    </row>
    <row r="1682" spans="2:11" ht="15.6" x14ac:dyDescent="0.3">
      <c r="B1682" s="185">
        <v>44244</v>
      </c>
      <c r="C1682" s="186">
        <v>169.57319354000001</v>
      </c>
      <c r="D1682" s="186">
        <v>215.06699189</v>
      </c>
      <c r="E1682" s="186"/>
      <c r="F1682" s="186">
        <v>169.70708833</v>
      </c>
      <c r="G1682" s="194">
        <v>200.80725633</v>
      </c>
      <c r="H1682" s="198"/>
      <c r="I1682" s="6"/>
      <c r="J1682" s="6"/>
      <c r="K1682" s="4"/>
    </row>
    <row r="1683" spans="2:11" ht="15.6" x14ac:dyDescent="0.3">
      <c r="B1683" s="187">
        <v>44245</v>
      </c>
      <c r="C1683" s="188">
        <v>169.58585944999999</v>
      </c>
      <c r="D1683" s="188">
        <v>212.99983918000001</v>
      </c>
      <c r="E1683" s="188"/>
      <c r="F1683" s="188">
        <v>169.71976398999999</v>
      </c>
      <c r="G1683" s="195">
        <v>200.45002794000001</v>
      </c>
      <c r="H1683" s="198"/>
      <c r="I1683" s="6"/>
      <c r="J1683" s="6"/>
      <c r="K1683" s="4"/>
    </row>
    <row r="1684" spans="2:11" ht="15.6" x14ac:dyDescent="0.3">
      <c r="B1684" s="185">
        <v>44246</v>
      </c>
      <c r="C1684" s="186">
        <v>169.59852619</v>
      </c>
      <c r="D1684" s="186">
        <v>211.62669310999999</v>
      </c>
      <c r="E1684" s="186"/>
      <c r="F1684" s="186">
        <v>169.73244077999999</v>
      </c>
      <c r="G1684" s="194">
        <v>200.68352358999999</v>
      </c>
      <c r="H1684" s="198"/>
      <c r="I1684" s="6"/>
      <c r="J1684" s="6"/>
      <c r="K1684" s="4"/>
    </row>
    <row r="1685" spans="2:11" ht="15.6" x14ac:dyDescent="0.3">
      <c r="B1685" s="187">
        <v>44249</v>
      </c>
      <c r="C1685" s="188">
        <v>169.61119375999999</v>
      </c>
      <c r="D1685" s="188">
        <v>201.32893748999999</v>
      </c>
      <c r="E1685" s="188"/>
      <c r="F1685" s="188">
        <v>169.74511842000001</v>
      </c>
      <c r="G1685" s="195">
        <v>198.95825017999999</v>
      </c>
      <c r="H1685" s="198"/>
      <c r="I1685" s="6"/>
      <c r="J1685" s="6"/>
      <c r="K1685" s="4"/>
    </row>
    <row r="1686" spans="2:11" ht="15.6" x14ac:dyDescent="0.3">
      <c r="B1686" s="185">
        <v>44250</v>
      </c>
      <c r="C1686" s="186">
        <v>169.62386244000001</v>
      </c>
      <c r="D1686" s="186">
        <v>205.90304135</v>
      </c>
      <c r="E1686" s="186"/>
      <c r="F1686" s="186">
        <v>169.7577972</v>
      </c>
      <c r="G1686" s="194">
        <v>199.25760357999999</v>
      </c>
      <c r="H1686" s="198"/>
      <c r="I1686" s="6"/>
      <c r="J1686" s="6"/>
      <c r="K1686" s="4"/>
    </row>
    <row r="1687" spans="2:11" ht="15.6" x14ac:dyDescent="0.3">
      <c r="B1687" s="187">
        <v>44251</v>
      </c>
      <c r="C1687" s="188">
        <v>169.63653195000001</v>
      </c>
      <c r="D1687" s="188">
        <v>206.68986097999999</v>
      </c>
      <c r="E1687" s="188"/>
      <c r="F1687" s="188">
        <v>169.77047683000001</v>
      </c>
      <c r="G1687" s="195">
        <v>199.61183843000001</v>
      </c>
      <c r="H1687" s="198"/>
      <c r="I1687" s="6"/>
      <c r="J1687" s="6"/>
      <c r="K1687" s="4"/>
    </row>
    <row r="1688" spans="2:11" ht="15.6" x14ac:dyDescent="0.3">
      <c r="B1688" s="185">
        <v>44252</v>
      </c>
      <c r="C1688" s="186">
        <v>169.64920258000001</v>
      </c>
      <c r="D1688" s="186">
        <v>200.59390300999999</v>
      </c>
      <c r="E1688" s="186"/>
      <c r="F1688" s="186">
        <v>169.78315731000001</v>
      </c>
      <c r="G1688" s="194">
        <v>197.93396264</v>
      </c>
      <c r="H1688" s="198"/>
      <c r="I1688" s="6"/>
      <c r="J1688" s="6"/>
      <c r="K1688" s="4"/>
    </row>
    <row r="1689" spans="2:11" ht="15.6" x14ac:dyDescent="0.3">
      <c r="B1689" s="187">
        <v>44253</v>
      </c>
      <c r="C1689" s="188">
        <v>169.66187403000001</v>
      </c>
      <c r="D1689" s="188">
        <v>196.62479897</v>
      </c>
      <c r="E1689" s="188">
        <v>140.86965878000001</v>
      </c>
      <c r="F1689" s="188">
        <v>169.79583891999999</v>
      </c>
      <c r="G1689" s="195">
        <v>196.79841542</v>
      </c>
      <c r="H1689" s="198"/>
      <c r="I1689" s="6"/>
      <c r="J1689" s="6"/>
      <c r="K1689" s="4"/>
    </row>
    <row r="1690" spans="2:11" ht="15.6" x14ac:dyDescent="0.3">
      <c r="B1690" s="185">
        <v>44256</v>
      </c>
      <c r="C1690" s="186">
        <v>169.67454659000001</v>
      </c>
      <c r="D1690" s="186">
        <v>197.16026947</v>
      </c>
      <c r="E1690" s="186"/>
      <c r="F1690" s="186">
        <v>169.80852110000001</v>
      </c>
      <c r="G1690" s="194">
        <v>197.48892391999999</v>
      </c>
      <c r="H1690" s="198"/>
      <c r="I1690" s="6"/>
      <c r="J1690" s="6"/>
      <c r="K1690" s="4"/>
    </row>
    <row r="1691" spans="2:11" ht="15.6" x14ac:dyDescent="0.3">
      <c r="B1691" s="187">
        <v>44257</v>
      </c>
      <c r="C1691" s="188">
        <v>169.68721998000001</v>
      </c>
      <c r="D1691" s="188">
        <v>199.31346271000001</v>
      </c>
      <c r="E1691" s="188"/>
      <c r="F1691" s="188">
        <v>169.82120470000001</v>
      </c>
      <c r="G1691" s="195">
        <v>197.32727309000001</v>
      </c>
      <c r="H1691" s="198"/>
      <c r="I1691" s="6"/>
      <c r="J1691" s="6"/>
      <c r="K1691" s="4"/>
    </row>
    <row r="1692" spans="2:11" ht="15.6" x14ac:dyDescent="0.3">
      <c r="B1692" s="185">
        <v>44258</v>
      </c>
      <c r="C1692" s="186">
        <v>169.69989421</v>
      </c>
      <c r="D1692" s="186">
        <v>198.67758479</v>
      </c>
      <c r="E1692" s="186"/>
      <c r="F1692" s="186">
        <v>169.83388887000001</v>
      </c>
      <c r="G1692" s="194">
        <v>196.79691865999999</v>
      </c>
      <c r="H1692" s="198"/>
      <c r="I1692" s="6"/>
      <c r="J1692" s="6"/>
      <c r="K1692" s="4"/>
    </row>
    <row r="1693" spans="2:11" ht="15.6" x14ac:dyDescent="0.3">
      <c r="B1693" s="187">
        <v>44259</v>
      </c>
      <c r="C1693" s="188">
        <v>169.71256954</v>
      </c>
      <c r="D1693" s="188">
        <v>201.36908973999999</v>
      </c>
      <c r="E1693" s="188"/>
      <c r="F1693" s="188">
        <v>169.84657417</v>
      </c>
      <c r="G1693" s="195">
        <v>196.73006305999999</v>
      </c>
      <c r="H1693" s="198"/>
      <c r="I1693" s="6"/>
      <c r="J1693" s="6"/>
      <c r="K1693" s="4"/>
    </row>
    <row r="1694" spans="2:11" ht="15.6" x14ac:dyDescent="0.3">
      <c r="B1694" s="185">
        <v>44260</v>
      </c>
      <c r="C1694" s="186">
        <v>169.72524571</v>
      </c>
      <c r="D1694" s="186">
        <v>205.85795719000001</v>
      </c>
      <c r="E1694" s="186"/>
      <c r="F1694" s="186">
        <v>169.85926033000001</v>
      </c>
      <c r="G1694" s="194">
        <v>197.81322344</v>
      </c>
      <c r="H1694" s="198"/>
      <c r="I1694" s="6"/>
      <c r="J1694" s="6"/>
      <c r="K1694" s="4"/>
    </row>
    <row r="1695" spans="2:11" ht="15.6" x14ac:dyDescent="0.3">
      <c r="B1695" s="187">
        <v>44263</v>
      </c>
      <c r="C1695" s="188">
        <v>169.73792298000001</v>
      </c>
      <c r="D1695" s="188">
        <v>197.65480147</v>
      </c>
      <c r="E1695" s="188"/>
      <c r="F1695" s="188">
        <v>169.87194761999999</v>
      </c>
      <c r="G1695" s="195">
        <v>195.98018281</v>
      </c>
      <c r="H1695" s="198"/>
      <c r="I1695" s="6"/>
      <c r="J1695" s="6"/>
      <c r="K1695" s="4"/>
    </row>
    <row r="1696" spans="2:11" ht="15.6" x14ac:dyDescent="0.3">
      <c r="B1696" s="185">
        <v>44264</v>
      </c>
      <c r="C1696" s="186">
        <v>169.75060109</v>
      </c>
      <c r="D1696" s="186">
        <v>198.93967334999999</v>
      </c>
      <c r="E1696" s="186"/>
      <c r="F1696" s="186">
        <v>169.88463576000001</v>
      </c>
      <c r="G1696" s="194">
        <v>196.28652111</v>
      </c>
      <c r="H1696" s="198"/>
      <c r="I1696" s="6"/>
      <c r="J1696" s="6"/>
      <c r="K1696" s="4"/>
    </row>
    <row r="1697" spans="2:11" ht="15.6" x14ac:dyDescent="0.3">
      <c r="B1697" s="187">
        <v>44265</v>
      </c>
      <c r="C1697" s="188">
        <v>169.76328002</v>
      </c>
      <c r="D1697" s="188">
        <v>201.52333726000001</v>
      </c>
      <c r="E1697" s="188"/>
      <c r="F1697" s="188">
        <v>169.89732475</v>
      </c>
      <c r="G1697" s="195">
        <v>196.15979483999999</v>
      </c>
      <c r="H1697" s="198"/>
      <c r="I1697" s="6"/>
      <c r="J1697" s="6"/>
      <c r="K1697" s="4"/>
    </row>
    <row r="1698" spans="2:11" ht="15.6" x14ac:dyDescent="0.3">
      <c r="B1698" s="185">
        <v>44266</v>
      </c>
      <c r="C1698" s="186">
        <v>169.77596007</v>
      </c>
      <c r="D1698" s="186">
        <v>205.46756728</v>
      </c>
      <c r="E1698" s="186"/>
      <c r="F1698" s="186">
        <v>169.91001488000001</v>
      </c>
      <c r="G1698" s="194">
        <v>197.64907798999999</v>
      </c>
      <c r="H1698" s="198"/>
      <c r="I1698" s="6"/>
      <c r="J1698" s="6"/>
      <c r="K1698" s="4"/>
    </row>
    <row r="1699" spans="2:11" ht="15.6" x14ac:dyDescent="0.3">
      <c r="B1699" s="187">
        <v>44267</v>
      </c>
      <c r="C1699" s="188">
        <v>169.78864095</v>
      </c>
      <c r="D1699" s="188">
        <v>203.99628319000001</v>
      </c>
      <c r="E1699" s="188"/>
      <c r="F1699" s="188">
        <v>169.92270586000001</v>
      </c>
      <c r="G1699" s="195">
        <v>197.57074718999999</v>
      </c>
      <c r="H1699" s="198"/>
      <c r="I1699" s="6"/>
      <c r="J1699" s="6"/>
      <c r="K1699" s="4"/>
    </row>
    <row r="1700" spans="2:11" ht="15.6" x14ac:dyDescent="0.3">
      <c r="B1700" s="185">
        <v>44270</v>
      </c>
      <c r="C1700" s="186">
        <v>169.80132293</v>
      </c>
      <c r="D1700" s="186">
        <v>205.22987026999999</v>
      </c>
      <c r="E1700" s="186"/>
      <c r="F1700" s="186">
        <v>169.93539769</v>
      </c>
      <c r="G1700" s="194">
        <v>197.77031611999999</v>
      </c>
      <c r="H1700" s="198"/>
      <c r="I1700" s="6"/>
      <c r="J1700" s="6"/>
      <c r="K1700" s="4"/>
    </row>
    <row r="1701" spans="2:11" ht="15.6" x14ac:dyDescent="0.3">
      <c r="B1701" s="187">
        <v>44271</v>
      </c>
      <c r="C1701" s="188">
        <v>169.81400575000001</v>
      </c>
      <c r="D1701" s="188">
        <v>203.74321861000001</v>
      </c>
      <c r="E1701" s="188"/>
      <c r="F1701" s="188">
        <v>169.94809065999999</v>
      </c>
      <c r="G1701" s="195">
        <v>197.60716851999999</v>
      </c>
      <c r="H1701" s="198"/>
      <c r="I1701" s="6"/>
      <c r="J1701" s="6"/>
      <c r="K1701" s="4"/>
    </row>
    <row r="1702" spans="2:11" ht="15.6" x14ac:dyDescent="0.3">
      <c r="B1702" s="185">
        <v>44272</v>
      </c>
      <c r="C1702" s="186">
        <v>169.82668967999999</v>
      </c>
      <c r="D1702" s="186">
        <v>208.2653229</v>
      </c>
      <c r="E1702" s="186"/>
      <c r="F1702" s="186">
        <v>169.96078446999999</v>
      </c>
      <c r="G1702" s="194">
        <v>198.36353475999999</v>
      </c>
      <c r="H1702" s="198"/>
      <c r="I1702" s="6"/>
      <c r="J1702" s="6"/>
      <c r="K1702" s="4"/>
    </row>
    <row r="1703" spans="2:11" ht="15.6" x14ac:dyDescent="0.3">
      <c r="B1703" s="187">
        <v>44273</v>
      </c>
      <c r="C1703" s="188">
        <v>169.84431673</v>
      </c>
      <c r="D1703" s="188">
        <v>205.20251242000001</v>
      </c>
      <c r="E1703" s="188"/>
      <c r="F1703" s="188">
        <v>169.97842534</v>
      </c>
      <c r="G1703" s="195">
        <v>197.04887443000001</v>
      </c>
      <c r="H1703" s="198"/>
      <c r="I1703" s="6"/>
      <c r="J1703" s="6"/>
      <c r="K1703" s="4"/>
    </row>
    <row r="1704" spans="2:11" ht="15.6" x14ac:dyDescent="0.3">
      <c r="B1704" s="185">
        <v>44274</v>
      </c>
      <c r="C1704" s="186">
        <v>169.86194571999999</v>
      </c>
      <c r="D1704" s="186">
        <v>207.67946105999999</v>
      </c>
      <c r="E1704" s="186"/>
      <c r="F1704" s="186">
        <v>169.99606847000001</v>
      </c>
      <c r="G1704" s="194">
        <v>197.50389158999999</v>
      </c>
      <c r="H1704" s="198"/>
      <c r="I1704" s="6"/>
      <c r="J1704" s="6"/>
      <c r="K1704" s="4"/>
    </row>
    <row r="1705" spans="2:11" ht="15.6" x14ac:dyDescent="0.3">
      <c r="B1705" s="187">
        <v>44277</v>
      </c>
      <c r="C1705" s="188">
        <v>169.87957664999999</v>
      </c>
      <c r="D1705" s="188">
        <v>205.45881134000001</v>
      </c>
      <c r="E1705" s="188"/>
      <c r="F1705" s="188">
        <v>170.01371302000001</v>
      </c>
      <c r="G1705" s="195">
        <v>197.07082700999999</v>
      </c>
      <c r="H1705" s="198"/>
      <c r="I1705" s="6"/>
      <c r="J1705" s="6"/>
      <c r="K1705" s="4"/>
    </row>
    <row r="1706" spans="2:11" ht="15.6" x14ac:dyDescent="0.3">
      <c r="B1706" s="185">
        <v>44278</v>
      </c>
      <c r="C1706" s="186">
        <v>169.89720925</v>
      </c>
      <c r="D1706" s="186">
        <v>202.39055073</v>
      </c>
      <c r="E1706" s="186"/>
      <c r="F1706" s="186">
        <v>170.03135956</v>
      </c>
      <c r="G1706" s="194">
        <v>196.23363534999999</v>
      </c>
      <c r="H1706" s="198"/>
      <c r="I1706" s="6"/>
      <c r="J1706" s="6"/>
      <c r="K1706" s="4"/>
    </row>
    <row r="1707" spans="2:11" ht="15.6" x14ac:dyDescent="0.3">
      <c r="B1707" s="187">
        <v>44279</v>
      </c>
      <c r="C1707" s="188">
        <v>169.91484378000001</v>
      </c>
      <c r="D1707" s="188">
        <v>200.25050927000001</v>
      </c>
      <c r="E1707" s="188"/>
      <c r="F1707" s="188">
        <v>170.04900809</v>
      </c>
      <c r="G1707" s="195">
        <v>195.30314521</v>
      </c>
      <c r="H1707" s="198"/>
      <c r="I1707" s="6"/>
      <c r="J1707" s="6"/>
      <c r="K1707" s="4"/>
    </row>
    <row r="1708" spans="2:11" ht="15.6" x14ac:dyDescent="0.3">
      <c r="B1708" s="185">
        <v>44280</v>
      </c>
      <c r="C1708" s="186">
        <v>169.93247998000001</v>
      </c>
      <c r="D1708" s="186">
        <v>203.26274971999999</v>
      </c>
      <c r="E1708" s="186"/>
      <c r="F1708" s="186">
        <v>170.06665831999999</v>
      </c>
      <c r="G1708" s="194">
        <v>196.17077112999999</v>
      </c>
      <c r="H1708" s="198"/>
      <c r="I1708" s="6"/>
      <c r="J1708" s="6"/>
      <c r="K1708" s="4"/>
    </row>
    <row r="1709" spans="2:11" ht="15.6" x14ac:dyDescent="0.3">
      <c r="B1709" s="187">
        <v>44281</v>
      </c>
      <c r="C1709" s="188">
        <v>169.95011812000001</v>
      </c>
      <c r="D1709" s="188">
        <v>205.10457095999999</v>
      </c>
      <c r="E1709" s="188"/>
      <c r="F1709" s="188">
        <v>170.08431024999999</v>
      </c>
      <c r="G1709" s="195">
        <v>196.83882813</v>
      </c>
      <c r="H1709" s="198"/>
      <c r="I1709" s="6"/>
      <c r="J1709" s="6"/>
      <c r="K1709" s="4"/>
    </row>
    <row r="1710" spans="2:11" ht="15.6" x14ac:dyDescent="0.3">
      <c r="B1710" s="185">
        <v>44284</v>
      </c>
      <c r="C1710" s="186">
        <v>169.96775819999999</v>
      </c>
      <c r="D1710" s="186">
        <v>206.24480897999999</v>
      </c>
      <c r="E1710" s="186"/>
      <c r="F1710" s="186">
        <v>170.10196415999999</v>
      </c>
      <c r="G1710" s="194">
        <v>196.76848007999999</v>
      </c>
      <c r="H1710" s="198"/>
      <c r="I1710" s="6"/>
      <c r="J1710" s="6"/>
      <c r="K1710" s="4"/>
    </row>
    <row r="1711" spans="2:11" ht="15.6" x14ac:dyDescent="0.3">
      <c r="B1711" s="187">
        <v>44285</v>
      </c>
      <c r="C1711" s="188">
        <v>169.98539994000001</v>
      </c>
      <c r="D1711" s="188">
        <v>208.80181193999999</v>
      </c>
      <c r="E1711" s="188"/>
      <c r="F1711" s="188">
        <v>170.11961977999999</v>
      </c>
      <c r="G1711" s="195">
        <v>197.31280434000001</v>
      </c>
      <c r="H1711" s="198"/>
      <c r="I1711" s="6"/>
      <c r="J1711" s="6"/>
      <c r="K1711" s="4"/>
    </row>
    <row r="1712" spans="2:11" ht="15.6" x14ac:dyDescent="0.3">
      <c r="B1712" s="185">
        <v>44286</v>
      </c>
      <c r="C1712" s="186">
        <v>170.00304363000001</v>
      </c>
      <c r="D1712" s="186">
        <v>208.41592509</v>
      </c>
      <c r="E1712" s="186">
        <v>142.17974656999999</v>
      </c>
      <c r="F1712" s="186">
        <v>170.13727739000001</v>
      </c>
      <c r="G1712" s="194">
        <v>197.73489262999999</v>
      </c>
      <c r="H1712" s="198"/>
      <c r="I1712" s="6"/>
      <c r="J1712" s="6"/>
      <c r="K1712" s="4"/>
    </row>
    <row r="1713" spans="2:11" ht="15.6" x14ac:dyDescent="0.3">
      <c r="B1713" s="187">
        <v>44287</v>
      </c>
      <c r="C1713" s="188">
        <v>170.02068897000001</v>
      </c>
      <c r="D1713" s="188">
        <v>205.94923341000001</v>
      </c>
      <c r="E1713" s="188"/>
      <c r="F1713" s="188">
        <v>170.15493670000001</v>
      </c>
      <c r="G1713" s="195">
        <v>197.89853916000001</v>
      </c>
      <c r="H1713" s="198"/>
      <c r="I1713" s="6"/>
      <c r="J1713" s="6"/>
      <c r="K1713" s="4"/>
    </row>
    <row r="1714" spans="2:11" ht="15.6" x14ac:dyDescent="0.3">
      <c r="B1714" s="185">
        <v>44288</v>
      </c>
      <c r="C1714" s="186"/>
      <c r="D1714" s="186"/>
      <c r="E1714" s="186"/>
      <c r="F1714" s="186"/>
      <c r="G1714" s="194"/>
      <c r="H1714" s="198"/>
      <c r="I1714" s="6"/>
      <c r="J1714" s="6"/>
      <c r="K1714" s="4"/>
    </row>
    <row r="1715" spans="2:11" ht="15.6" x14ac:dyDescent="0.3">
      <c r="B1715" s="187">
        <v>44291</v>
      </c>
      <c r="C1715" s="188">
        <v>170.03833625999999</v>
      </c>
      <c r="D1715" s="188">
        <v>209.99685500999999</v>
      </c>
      <c r="E1715" s="188"/>
      <c r="F1715" s="188">
        <v>170.17259799999999</v>
      </c>
      <c r="G1715" s="195">
        <v>198.61349485</v>
      </c>
      <c r="H1715" s="198"/>
      <c r="I1715" s="6"/>
      <c r="J1715" s="6"/>
      <c r="K1715" s="4"/>
    </row>
    <row r="1716" spans="2:11" ht="15.6" x14ac:dyDescent="0.3">
      <c r="B1716" s="185">
        <v>44292</v>
      </c>
      <c r="C1716" s="186">
        <v>170.05598549000001</v>
      </c>
      <c r="D1716" s="186">
        <v>209.96188484999999</v>
      </c>
      <c r="E1716" s="186"/>
      <c r="F1716" s="186">
        <v>170.19026099000001</v>
      </c>
      <c r="G1716" s="194">
        <v>198.67785583</v>
      </c>
      <c r="H1716" s="198"/>
      <c r="I1716" s="6"/>
      <c r="J1716" s="6"/>
      <c r="K1716" s="4"/>
    </row>
    <row r="1717" spans="2:11" ht="15.6" x14ac:dyDescent="0.3">
      <c r="B1717" s="187">
        <v>44293</v>
      </c>
      <c r="C1717" s="188">
        <v>170.07363638000001</v>
      </c>
      <c r="D1717" s="188">
        <v>210.1847325</v>
      </c>
      <c r="E1717" s="188"/>
      <c r="F1717" s="188">
        <v>170.20792598</v>
      </c>
      <c r="G1717" s="195">
        <v>198.68234613000001</v>
      </c>
      <c r="H1717" s="198"/>
      <c r="I1717" s="6"/>
      <c r="J1717" s="6"/>
      <c r="K1717" s="4"/>
    </row>
    <row r="1718" spans="2:11" ht="15.6" x14ac:dyDescent="0.3">
      <c r="B1718" s="185">
        <v>44294</v>
      </c>
      <c r="C1718" s="186">
        <v>170.09128921000001</v>
      </c>
      <c r="D1718" s="186">
        <v>211.41708659</v>
      </c>
      <c r="E1718" s="186"/>
      <c r="F1718" s="186">
        <v>170.22559267</v>
      </c>
      <c r="G1718" s="194">
        <v>199.08697214</v>
      </c>
      <c r="H1718" s="198"/>
      <c r="I1718" s="6"/>
      <c r="J1718" s="6"/>
      <c r="K1718" s="4"/>
    </row>
    <row r="1719" spans="2:11" ht="15.6" x14ac:dyDescent="0.3">
      <c r="B1719" s="187">
        <v>44295</v>
      </c>
      <c r="C1719" s="188">
        <v>170.1089437</v>
      </c>
      <c r="D1719" s="188">
        <v>210.26750294999999</v>
      </c>
      <c r="E1719" s="188"/>
      <c r="F1719" s="188">
        <v>170.24326134</v>
      </c>
      <c r="G1719" s="195">
        <v>199.19473936</v>
      </c>
      <c r="H1719" s="198"/>
      <c r="I1719" s="6"/>
      <c r="J1719" s="6"/>
      <c r="K1719" s="4"/>
    </row>
    <row r="1720" spans="2:11" ht="15.6" x14ac:dyDescent="0.3">
      <c r="B1720" s="185">
        <v>44298</v>
      </c>
      <c r="C1720" s="186">
        <v>170.12660013000001</v>
      </c>
      <c r="D1720" s="186">
        <v>212.30788749999999</v>
      </c>
      <c r="E1720" s="186"/>
      <c r="F1720" s="186">
        <v>170.26093172</v>
      </c>
      <c r="G1720" s="194">
        <v>199.42075118</v>
      </c>
      <c r="H1720" s="198"/>
      <c r="I1720" s="6"/>
      <c r="J1720" s="6"/>
      <c r="K1720" s="4"/>
    </row>
    <row r="1721" spans="2:11" ht="15.6" x14ac:dyDescent="0.3">
      <c r="B1721" s="187">
        <v>44299</v>
      </c>
      <c r="C1721" s="188">
        <v>170.14425850999999</v>
      </c>
      <c r="D1721" s="188">
        <v>213.17524392000001</v>
      </c>
      <c r="E1721" s="188"/>
      <c r="F1721" s="188">
        <v>170.27860379000001</v>
      </c>
      <c r="G1721" s="195">
        <v>199.38832123</v>
      </c>
      <c r="H1721" s="198"/>
      <c r="I1721" s="6"/>
      <c r="J1721" s="6"/>
      <c r="K1721" s="4"/>
    </row>
    <row r="1722" spans="2:11" ht="15.6" x14ac:dyDescent="0.3">
      <c r="B1722" s="185">
        <v>44300</v>
      </c>
      <c r="C1722" s="186">
        <v>170.16191853999999</v>
      </c>
      <c r="D1722" s="186">
        <v>214.95779279000001</v>
      </c>
      <c r="E1722" s="186"/>
      <c r="F1722" s="186">
        <v>170.29627786</v>
      </c>
      <c r="G1722" s="194">
        <v>199.41376625999999</v>
      </c>
      <c r="H1722" s="198"/>
      <c r="I1722" s="6"/>
      <c r="J1722" s="6"/>
      <c r="K1722" s="4"/>
    </row>
    <row r="1723" spans="2:11" ht="15.6" x14ac:dyDescent="0.3">
      <c r="B1723" s="187">
        <v>44301</v>
      </c>
      <c r="C1723" s="188">
        <v>170.17958052</v>
      </c>
      <c r="D1723" s="188">
        <v>215.68326722</v>
      </c>
      <c r="E1723" s="188"/>
      <c r="F1723" s="188">
        <v>170.31395391000001</v>
      </c>
      <c r="G1723" s="195">
        <v>199.66322743000001</v>
      </c>
      <c r="H1723" s="198"/>
      <c r="I1723" s="6"/>
      <c r="J1723" s="6"/>
      <c r="K1723" s="4"/>
    </row>
    <row r="1724" spans="2:11" ht="15.6" x14ac:dyDescent="0.3">
      <c r="B1724" s="185">
        <v>44302</v>
      </c>
      <c r="C1724" s="186">
        <v>170.19724416</v>
      </c>
      <c r="D1724" s="186">
        <v>216.42173260000001</v>
      </c>
      <c r="E1724" s="186"/>
      <c r="F1724" s="186">
        <v>170.33163138</v>
      </c>
      <c r="G1724" s="194">
        <v>200.1207392</v>
      </c>
      <c r="H1724" s="198"/>
      <c r="I1724" s="6"/>
      <c r="J1724" s="6"/>
      <c r="K1724" s="4"/>
    </row>
    <row r="1725" spans="2:11" ht="15.6" x14ac:dyDescent="0.3">
      <c r="B1725" s="187">
        <v>44305</v>
      </c>
      <c r="C1725" s="188">
        <v>170.21490974</v>
      </c>
      <c r="D1725" s="188">
        <v>216.09981773000001</v>
      </c>
      <c r="E1725" s="188"/>
      <c r="F1725" s="188">
        <v>170.34931112000001</v>
      </c>
      <c r="G1725" s="195">
        <v>200.05288576999999</v>
      </c>
      <c r="H1725" s="198"/>
      <c r="I1725" s="6"/>
      <c r="J1725" s="6"/>
      <c r="K1725" s="4"/>
    </row>
    <row r="1726" spans="2:11" ht="15.6" x14ac:dyDescent="0.3">
      <c r="B1726" s="185">
        <v>44306</v>
      </c>
      <c r="C1726" s="186">
        <v>170.23257726</v>
      </c>
      <c r="D1726" s="186">
        <v>214.54199277999999</v>
      </c>
      <c r="E1726" s="186"/>
      <c r="F1726" s="186">
        <v>170.36699257000001</v>
      </c>
      <c r="G1726" s="194">
        <v>199.34092361</v>
      </c>
      <c r="H1726" s="198"/>
      <c r="I1726" s="6"/>
      <c r="J1726" s="6"/>
      <c r="K1726" s="4"/>
    </row>
    <row r="1727" spans="2:11" ht="15.6" x14ac:dyDescent="0.3">
      <c r="B1727" s="187">
        <v>44307</v>
      </c>
      <c r="C1727" s="188"/>
      <c r="D1727" s="188"/>
      <c r="E1727" s="188"/>
      <c r="F1727" s="188"/>
      <c r="G1727" s="195"/>
      <c r="H1727" s="198"/>
      <c r="I1727" s="6"/>
      <c r="J1727" s="6"/>
      <c r="K1727" s="4"/>
    </row>
    <row r="1728" spans="2:11" ht="15.6" x14ac:dyDescent="0.3">
      <c r="B1728" s="185">
        <v>44308</v>
      </c>
      <c r="C1728" s="186">
        <v>170.25024644999999</v>
      </c>
      <c r="D1728" s="186">
        <v>213.30810192999999</v>
      </c>
      <c r="E1728" s="186"/>
      <c r="F1728" s="186">
        <v>170.38467571000001</v>
      </c>
      <c r="G1728" s="194">
        <v>199.13786221999999</v>
      </c>
      <c r="H1728" s="198"/>
      <c r="I1728" s="6"/>
      <c r="J1728" s="6"/>
      <c r="K1728" s="4"/>
    </row>
    <row r="1729" spans="2:11" ht="15.6" x14ac:dyDescent="0.3">
      <c r="B1729" s="187">
        <v>44309</v>
      </c>
      <c r="C1729" s="188">
        <v>170.26791757000001</v>
      </c>
      <c r="D1729" s="188">
        <v>215.37839962999999</v>
      </c>
      <c r="E1729" s="188"/>
      <c r="F1729" s="188">
        <v>170.40236085000001</v>
      </c>
      <c r="G1729" s="195">
        <v>199.91218967</v>
      </c>
      <c r="H1729" s="198"/>
      <c r="I1729" s="6"/>
      <c r="J1729" s="6"/>
      <c r="K1729" s="4"/>
    </row>
    <row r="1730" spans="2:11" ht="15.6" x14ac:dyDescent="0.3">
      <c r="B1730" s="185">
        <v>44312</v>
      </c>
      <c r="C1730" s="186">
        <v>170.28559064000001</v>
      </c>
      <c r="D1730" s="186">
        <v>215.49374576</v>
      </c>
      <c r="E1730" s="186"/>
      <c r="F1730" s="186">
        <v>170.42004768000001</v>
      </c>
      <c r="G1730" s="194">
        <v>200.31032969</v>
      </c>
      <c r="H1730" s="198"/>
      <c r="I1730" s="6"/>
      <c r="J1730" s="6"/>
      <c r="K1730" s="4"/>
    </row>
    <row r="1731" spans="2:11" ht="15.6" x14ac:dyDescent="0.3">
      <c r="B1731" s="187">
        <v>44313</v>
      </c>
      <c r="C1731" s="188">
        <v>170.30326536999999</v>
      </c>
      <c r="D1731" s="188">
        <v>213.33828312</v>
      </c>
      <c r="E1731" s="188"/>
      <c r="F1731" s="188">
        <v>170.43773622000001</v>
      </c>
      <c r="G1731" s="195">
        <v>200.08880816999999</v>
      </c>
      <c r="H1731" s="198"/>
      <c r="I1731" s="6"/>
      <c r="J1731" s="6"/>
      <c r="K1731" s="4"/>
    </row>
    <row r="1732" spans="2:11" ht="15.6" x14ac:dyDescent="0.3">
      <c r="B1732" s="185">
        <v>44314</v>
      </c>
      <c r="C1732" s="186">
        <v>170.32094203</v>
      </c>
      <c r="D1732" s="186">
        <v>216.31199742999999</v>
      </c>
      <c r="E1732" s="186"/>
      <c r="F1732" s="186">
        <v>170.45542703000001</v>
      </c>
      <c r="G1732" s="194">
        <v>200.59122296000001</v>
      </c>
      <c r="H1732" s="198"/>
      <c r="I1732" s="6"/>
      <c r="J1732" s="6"/>
      <c r="K1732" s="4"/>
    </row>
    <row r="1733" spans="2:11" ht="15.6" x14ac:dyDescent="0.3">
      <c r="B1733" s="187">
        <v>44315</v>
      </c>
      <c r="C1733" s="188">
        <v>170.33862037</v>
      </c>
      <c r="D1733" s="188">
        <v>214.54871163000001</v>
      </c>
      <c r="E1733" s="188"/>
      <c r="F1733" s="188">
        <v>170.47311925</v>
      </c>
      <c r="G1733" s="195">
        <v>200.79628004</v>
      </c>
      <c r="H1733" s="198"/>
      <c r="I1733" s="6"/>
      <c r="J1733" s="6"/>
      <c r="K1733" s="4"/>
    </row>
    <row r="1734" spans="2:11" ht="15.6" x14ac:dyDescent="0.3">
      <c r="B1734" s="185">
        <v>44316</v>
      </c>
      <c r="C1734" s="186">
        <v>170.35630064</v>
      </c>
      <c r="D1734" s="186">
        <v>212.45459418999999</v>
      </c>
      <c r="E1734" s="186">
        <v>142.62050378999999</v>
      </c>
      <c r="F1734" s="186">
        <v>170.49081347000001</v>
      </c>
      <c r="G1734" s="194">
        <v>200.27390836000001</v>
      </c>
      <c r="H1734" s="198"/>
      <c r="I1734" s="6"/>
      <c r="J1734" s="6"/>
      <c r="K1734" s="4"/>
    </row>
    <row r="1735" spans="2:11" ht="15.6" x14ac:dyDescent="0.3">
      <c r="B1735" s="187">
        <v>44319</v>
      </c>
      <c r="C1735" s="188">
        <v>170.37398285</v>
      </c>
      <c r="D1735" s="188">
        <v>213.01861977999999</v>
      </c>
      <c r="E1735" s="188"/>
      <c r="F1735" s="188">
        <v>170.50850967</v>
      </c>
      <c r="G1735" s="195">
        <v>200.26343098999999</v>
      </c>
      <c r="H1735" s="198"/>
      <c r="I1735" s="6"/>
      <c r="J1735" s="6"/>
      <c r="K1735" s="4"/>
    </row>
    <row r="1736" spans="2:11" ht="15.6" x14ac:dyDescent="0.3">
      <c r="B1736" s="185">
        <v>44320</v>
      </c>
      <c r="C1736" s="186">
        <v>170.39166673</v>
      </c>
      <c r="D1736" s="186">
        <v>210.34273257000001</v>
      </c>
      <c r="E1736" s="186"/>
      <c r="F1736" s="186">
        <v>170.52620757</v>
      </c>
      <c r="G1736" s="194">
        <v>199.57342141000001</v>
      </c>
      <c r="H1736" s="198"/>
      <c r="I1736" s="6"/>
      <c r="J1736" s="6"/>
      <c r="K1736" s="4"/>
    </row>
    <row r="1737" spans="2:11" ht="15.6" x14ac:dyDescent="0.3">
      <c r="B1737" s="187">
        <v>44321</v>
      </c>
      <c r="C1737" s="188">
        <v>170.40935253999999</v>
      </c>
      <c r="D1737" s="188">
        <v>213.65290733000001</v>
      </c>
      <c r="E1737" s="188"/>
      <c r="F1737" s="188">
        <v>170.54390717999999</v>
      </c>
      <c r="G1737" s="195">
        <v>200.16763789999999</v>
      </c>
      <c r="H1737" s="198"/>
      <c r="I1737" s="6"/>
      <c r="J1737" s="6"/>
      <c r="K1737" s="4"/>
    </row>
    <row r="1738" spans="2:11" ht="15.6" x14ac:dyDescent="0.3">
      <c r="B1738" s="185">
        <v>44322</v>
      </c>
      <c r="C1738" s="186">
        <v>170.43196347</v>
      </c>
      <c r="D1738" s="186">
        <v>214.28935705999999</v>
      </c>
      <c r="E1738" s="186"/>
      <c r="F1738" s="186">
        <v>170.56653623</v>
      </c>
      <c r="G1738" s="194">
        <v>200.29785663000001</v>
      </c>
      <c r="H1738" s="198"/>
      <c r="I1738" s="6"/>
      <c r="J1738" s="6"/>
      <c r="K1738" s="4"/>
    </row>
    <row r="1739" spans="2:11" ht="15.6" x14ac:dyDescent="0.3">
      <c r="B1739" s="187">
        <v>44323</v>
      </c>
      <c r="C1739" s="188">
        <v>170.45457744000001</v>
      </c>
      <c r="D1739" s="188">
        <v>218.07317465</v>
      </c>
      <c r="E1739" s="188"/>
      <c r="F1739" s="188">
        <v>170.58916812999999</v>
      </c>
      <c r="G1739" s="195">
        <v>201.44587691000001</v>
      </c>
      <c r="H1739" s="198"/>
      <c r="I1739" s="6"/>
      <c r="J1739" s="6"/>
      <c r="K1739" s="4"/>
    </row>
    <row r="1740" spans="2:11" ht="15.6" x14ac:dyDescent="0.3">
      <c r="B1740" s="185">
        <v>44326</v>
      </c>
      <c r="C1740" s="186">
        <v>170.47719445999999</v>
      </c>
      <c r="D1740" s="186">
        <v>217.84251814000001</v>
      </c>
      <c r="E1740" s="186"/>
      <c r="F1740" s="186">
        <v>170.61180286000001</v>
      </c>
      <c r="G1740" s="194">
        <v>200.87461084</v>
      </c>
      <c r="H1740" s="198"/>
      <c r="I1740" s="6"/>
      <c r="J1740" s="6"/>
      <c r="K1740" s="4"/>
    </row>
    <row r="1741" spans="2:11" ht="15.6" x14ac:dyDescent="0.3">
      <c r="B1741" s="187">
        <v>44327</v>
      </c>
      <c r="C1741" s="188">
        <v>170.49981453000001</v>
      </c>
      <c r="D1741" s="188">
        <v>219.72769022</v>
      </c>
      <c r="E1741" s="188"/>
      <c r="F1741" s="188">
        <v>170.63444071999999</v>
      </c>
      <c r="G1741" s="195">
        <v>201.10660971999999</v>
      </c>
      <c r="H1741" s="198"/>
      <c r="I1741" s="6"/>
      <c r="J1741" s="6"/>
      <c r="K1741" s="4"/>
    </row>
    <row r="1742" spans="2:11" ht="15.6" x14ac:dyDescent="0.3">
      <c r="B1742" s="185">
        <v>44328</v>
      </c>
      <c r="C1742" s="186">
        <v>170.52243765</v>
      </c>
      <c r="D1742" s="186">
        <v>213.91306600999999</v>
      </c>
      <c r="E1742" s="186"/>
      <c r="F1742" s="186">
        <v>170.65708169000001</v>
      </c>
      <c r="G1742" s="194">
        <v>199.61183843000001</v>
      </c>
      <c r="H1742" s="198"/>
      <c r="I1742" s="6"/>
      <c r="J1742" s="6"/>
      <c r="K1742" s="4"/>
    </row>
    <row r="1743" spans="2:11" ht="15.6" x14ac:dyDescent="0.3">
      <c r="B1743" s="187">
        <v>44329</v>
      </c>
      <c r="C1743" s="188">
        <v>170.54506354</v>
      </c>
      <c r="D1743" s="188">
        <v>215.69263071</v>
      </c>
      <c r="E1743" s="188"/>
      <c r="F1743" s="188">
        <v>170.67972551</v>
      </c>
      <c r="G1743" s="195">
        <v>199.73706792999999</v>
      </c>
      <c r="H1743" s="198"/>
      <c r="I1743" s="6"/>
      <c r="J1743" s="6"/>
      <c r="K1743" s="4"/>
    </row>
    <row r="1744" spans="2:11" ht="15.6" x14ac:dyDescent="0.3">
      <c r="B1744" s="185">
        <v>44330</v>
      </c>
      <c r="C1744" s="186">
        <v>170.56769248000001</v>
      </c>
      <c r="D1744" s="186">
        <v>217.79210893000001</v>
      </c>
      <c r="E1744" s="186"/>
      <c r="F1744" s="186">
        <v>170.70237244</v>
      </c>
      <c r="G1744" s="194">
        <v>200.59022511000001</v>
      </c>
      <c r="H1744" s="198"/>
      <c r="I1744" s="6"/>
      <c r="J1744" s="6"/>
      <c r="K1744" s="4"/>
    </row>
    <row r="1745" spans="2:11" ht="15.6" x14ac:dyDescent="0.3">
      <c r="B1745" s="187">
        <v>44333</v>
      </c>
      <c r="C1745" s="188">
        <v>170.59032447000001</v>
      </c>
      <c r="D1745" s="188">
        <v>219.68097994999999</v>
      </c>
      <c r="E1745" s="188"/>
      <c r="F1745" s="188">
        <v>170.72502249999999</v>
      </c>
      <c r="G1745" s="195">
        <v>201.06070887000001</v>
      </c>
      <c r="H1745" s="198"/>
      <c r="I1745" s="6"/>
      <c r="J1745" s="6"/>
      <c r="K1745" s="4"/>
    </row>
    <row r="1746" spans="2:11" ht="15.6" x14ac:dyDescent="0.3">
      <c r="B1746" s="185">
        <v>44334</v>
      </c>
      <c r="C1746" s="186">
        <v>170.61295951</v>
      </c>
      <c r="D1746" s="186">
        <v>219.75619169999999</v>
      </c>
      <c r="E1746" s="186"/>
      <c r="F1746" s="186">
        <v>170.74767539999999</v>
      </c>
      <c r="G1746" s="194">
        <v>200.87560869000001</v>
      </c>
      <c r="H1746" s="198"/>
      <c r="I1746" s="6"/>
      <c r="J1746" s="6"/>
      <c r="K1746" s="4"/>
    </row>
    <row r="1747" spans="2:11" ht="15.6" x14ac:dyDescent="0.3">
      <c r="B1747" s="187">
        <v>44335</v>
      </c>
      <c r="C1747" s="188">
        <v>170.63559760000001</v>
      </c>
      <c r="D1747" s="188">
        <v>219.14209642</v>
      </c>
      <c r="E1747" s="188"/>
      <c r="F1747" s="188">
        <v>170.77033112999999</v>
      </c>
      <c r="G1747" s="195">
        <v>200.41410553</v>
      </c>
      <c r="H1747" s="198"/>
      <c r="I1747" s="6"/>
      <c r="J1747" s="6"/>
      <c r="K1747" s="4"/>
    </row>
    <row r="1748" spans="2:11" ht="15.6" x14ac:dyDescent="0.3">
      <c r="B1748" s="185">
        <v>44336</v>
      </c>
      <c r="C1748" s="186">
        <v>170.65823874</v>
      </c>
      <c r="D1748" s="186">
        <v>219.25733532999999</v>
      </c>
      <c r="E1748" s="186"/>
      <c r="F1748" s="186">
        <v>170.79298997999999</v>
      </c>
      <c r="G1748" s="194">
        <v>200.87161731</v>
      </c>
      <c r="H1748" s="198"/>
      <c r="I1748" s="6"/>
      <c r="J1748" s="6"/>
      <c r="K1748" s="4"/>
    </row>
    <row r="1749" spans="2:11" ht="15.6" x14ac:dyDescent="0.3">
      <c r="B1749" s="187">
        <v>44337</v>
      </c>
      <c r="C1749" s="188">
        <v>170.68088265</v>
      </c>
      <c r="D1749" s="188">
        <v>219.06377542000001</v>
      </c>
      <c r="E1749" s="188"/>
      <c r="F1749" s="188">
        <v>170.81565196</v>
      </c>
      <c r="G1749" s="195">
        <v>200.85864533</v>
      </c>
      <c r="H1749" s="198"/>
      <c r="I1749" s="6"/>
      <c r="J1749" s="6"/>
      <c r="K1749" s="4"/>
    </row>
    <row r="1750" spans="2:11" ht="15.6" x14ac:dyDescent="0.3">
      <c r="B1750" s="185">
        <v>44340</v>
      </c>
      <c r="C1750" s="186">
        <v>170.7035296</v>
      </c>
      <c r="D1750" s="186">
        <v>221.63543118999999</v>
      </c>
      <c r="E1750" s="186"/>
      <c r="F1750" s="186">
        <v>170.83831706000001</v>
      </c>
      <c r="G1750" s="194">
        <v>201.54566137</v>
      </c>
      <c r="H1750" s="198"/>
      <c r="I1750" s="6"/>
      <c r="J1750" s="6"/>
      <c r="K1750" s="4"/>
    </row>
    <row r="1751" spans="2:11" ht="15.6" x14ac:dyDescent="0.3">
      <c r="B1751" s="187">
        <v>44341</v>
      </c>
      <c r="C1751" s="188">
        <v>170.72617961</v>
      </c>
      <c r="D1751" s="188">
        <v>219.77004038000001</v>
      </c>
      <c r="E1751" s="188"/>
      <c r="F1751" s="188">
        <v>170.86098498999999</v>
      </c>
      <c r="G1751" s="195">
        <v>201.10311727000001</v>
      </c>
      <c r="H1751" s="198"/>
      <c r="I1751" s="6"/>
      <c r="J1751" s="6"/>
      <c r="K1751" s="4"/>
    </row>
    <row r="1752" spans="2:11" ht="15.6" x14ac:dyDescent="0.3">
      <c r="B1752" s="185">
        <v>44342</v>
      </c>
      <c r="C1752" s="186">
        <v>170.74883267000001</v>
      </c>
      <c r="D1752" s="186">
        <v>221.55957613999999</v>
      </c>
      <c r="E1752" s="186"/>
      <c r="F1752" s="186">
        <v>170.88365576999999</v>
      </c>
      <c r="G1752" s="194">
        <v>201.43290493000001</v>
      </c>
      <c r="H1752" s="198"/>
      <c r="I1752" s="6"/>
      <c r="J1752" s="6"/>
      <c r="K1752" s="4"/>
    </row>
    <row r="1753" spans="2:11" ht="15.6" x14ac:dyDescent="0.3">
      <c r="B1753" s="187">
        <v>44343</v>
      </c>
      <c r="C1753" s="188">
        <v>170.77148876999999</v>
      </c>
      <c r="D1753" s="188">
        <v>222.23396233</v>
      </c>
      <c r="E1753" s="188"/>
      <c r="F1753" s="188">
        <v>170.90632966000001</v>
      </c>
      <c r="G1753" s="195">
        <v>202.00616668000001</v>
      </c>
      <c r="H1753" s="198"/>
      <c r="I1753" s="6"/>
      <c r="J1753" s="6"/>
      <c r="K1753" s="4"/>
    </row>
    <row r="1754" spans="2:11" ht="15.6" x14ac:dyDescent="0.3">
      <c r="B1754" s="185">
        <v>44344</v>
      </c>
      <c r="C1754" s="186">
        <v>170.79414793000001</v>
      </c>
      <c r="D1754" s="186">
        <v>224.36898252</v>
      </c>
      <c r="E1754" s="186"/>
      <c r="F1754" s="186">
        <v>170.92900667999999</v>
      </c>
      <c r="G1754" s="194">
        <v>202.41228945</v>
      </c>
      <c r="H1754" s="198"/>
      <c r="I1754" s="6"/>
      <c r="J1754" s="6"/>
      <c r="K1754" s="4"/>
    </row>
    <row r="1755" spans="2:11" ht="15.6" x14ac:dyDescent="0.3">
      <c r="B1755" s="187">
        <v>44347</v>
      </c>
      <c r="C1755" s="188">
        <v>170.81681012999999</v>
      </c>
      <c r="D1755" s="188">
        <v>225.53827597</v>
      </c>
      <c r="E1755" s="188">
        <v>143.80425398</v>
      </c>
      <c r="F1755" s="188">
        <v>170.95168681000001</v>
      </c>
      <c r="G1755" s="195">
        <v>202.70615470999999</v>
      </c>
      <c r="H1755" s="198"/>
      <c r="I1755" s="6"/>
      <c r="J1755" s="6"/>
      <c r="K1755" s="4"/>
    </row>
    <row r="1756" spans="2:11" ht="15.6" x14ac:dyDescent="0.3">
      <c r="B1756" s="185">
        <v>44348</v>
      </c>
      <c r="C1756" s="186">
        <v>170.83947511</v>
      </c>
      <c r="D1756" s="186">
        <v>229.20383473999999</v>
      </c>
      <c r="E1756" s="186"/>
      <c r="F1756" s="186">
        <v>170.97436979</v>
      </c>
      <c r="G1756" s="194">
        <v>203.24998004</v>
      </c>
      <c r="H1756" s="198"/>
      <c r="I1756" s="6"/>
      <c r="J1756" s="6"/>
      <c r="K1756" s="4"/>
    </row>
    <row r="1757" spans="2:11" ht="15.6" x14ac:dyDescent="0.3">
      <c r="B1757" s="187">
        <v>44349</v>
      </c>
      <c r="C1757" s="188">
        <v>170.86214312999999</v>
      </c>
      <c r="D1757" s="188">
        <v>231.58829205999999</v>
      </c>
      <c r="E1757" s="188"/>
      <c r="F1757" s="188">
        <v>170.99705560000001</v>
      </c>
      <c r="G1757" s="195">
        <v>203.46152311</v>
      </c>
      <c r="H1757" s="198"/>
      <c r="I1757" s="6"/>
      <c r="J1757" s="6"/>
      <c r="K1757" s="4"/>
    </row>
    <row r="1758" spans="2:11" ht="15.6" x14ac:dyDescent="0.3">
      <c r="B1758" s="185">
        <v>44350</v>
      </c>
      <c r="C1758" s="186"/>
      <c r="D1758" s="186"/>
      <c r="E1758" s="186"/>
      <c r="F1758" s="186"/>
      <c r="G1758" s="194"/>
      <c r="H1758" s="198"/>
      <c r="I1758" s="6"/>
      <c r="J1758" s="6"/>
      <c r="K1758" s="4"/>
    </row>
    <row r="1759" spans="2:11" ht="15.6" x14ac:dyDescent="0.3">
      <c r="B1759" s="187">
        <v>44351</v>
      </c>
      <c r="C1759" s="188">
        <v>170.88481421</v>
      </c>
      <c r="D1759" s="188">
        <v>232.52524928</v>
      </c>
      <c r="E1759" s="188"/>
      <c r="F1759" s="188">
        <v>171.01974482</v>
      </c>
      <c r="G1759" s="195">
        <v>203.58326016000001</v>
      </c>
      <c r="H1759" s="198"/>
      <c r="I1759" s="6"/>
      <c r="J1759" s="6"/>
      <c r="K1759" s="4"/>
    </row>
    <row r="1760" spans="2:11" ht="15.6" x14ac:dyDescent="0.3">
      <c r="B1760" s="185">
        <v>44354</v>
      </c>
      <c r="C1760" s="186">
        <v>170.90748833000001</v>
      </c>
      <c r="D1760" s="186">
        <v>233.68762731999999</v>
      </c>
      <c r="E1760" s="186"/>
      <c r="F1760" s="186">
        <v>171.04243658999999</v>
      </c>
      <c r="G1760" s="194">
        <v>203.64662329000001</v>
      </c>
      <c r="H1760" s="198"/>
      <c r="I1760" s="6"/>
      <c r="J1760" s="6"/>
      <c r="K1760" s="4"/>
    </row>
    <row r="1761" spans="2:11" ht="15.6" x14ac:dyDescent="0.3">
      <c r="B1761" s="187">
        <v>44355</v>
      </c>
      <c r="C1761" s="188">
        <v>170.93016549999999</v>
      </c>
      <c r="D1761" s="188">
        <v>231.92007075999999</v>
      </c>
      <c r="E1761" s="188"/>
      <c r="F1761" s="188">
        <v>171.06513176999999</v>
      </c>
      <c r="G1761" s="195">
        <v>203.34926558999999</v>
      </c>
      <c r="H1761" s="198"/>
      <c r="I1761" s="6"/>
      <c r="J1761" s="6"/>
      <c r="K1761" s="4"/>
    </row>
    <row r="1762" spans="2:11" ht="15.6" x14ac:dyDescent="0.3">
      <c r="B1762" s="185">
        <v>44356</v>
      </c>
      <c r="C1762" s="186">
        <v>170.95284572</v>
      </c>
      <c r="D1762" s="186">
        <v>232.13394804000001</v>
      </c>
      <c r="E1762" s="186"/>
      <c r="F1762" s="186">
        <v>171.08782979</v>
      </c>
      <c r="G1762" s="194">
        <v>203.22802745999999</v>
      </c>
      <c r="H1762" s="198"/>
      <c r="I1762" s="6"/>
      <c r="J1762" s="6"/>
      <c r="K1762" s="4"/>
    </row>
    <row r="1763" spans="2:11" ht="15.6" x14ac:dyDescent="0.3">
      <c r="B1763" s="187">
        <v>44357</v>
      </c>
      <c r="C1763" s="188">
        <v>170.97552898999999</v>
      </c>
      <c r="D1763" s="188">
        <v>232.43659984000001</v>
      </c>
      <c r="E1763" s="188"/>
      <c r="F1763" s="188">
        <v>171.11053092</v>
      </c>
      <c r="G1763" s="195">
        <v>203.35026343000001</v>
      </c>
      <c r="H1763" s="198"/>
      <c r="I1763" s="6"/>
      <c r="J1763" s="6"/>
      <c r="K1763" s="4"/>
    </row>
    <row r="1764" spans="2:11" ht="15.6" x14ac:dyDescent="0.3">
      <c r="B1764" s="185">
        <v>44358</v>
      </c>
      <c r="C1764" s="186">
        <v>170.99821503000001</v>
      </c>
      <c r="D1764" s="186">
        <v>231.30165112</v>
      </c>
      <c r="E1764" s="186"/>
      <c r="F1764" s="186">
        <v>171.13323489999999</v>
      </c>
      <c r="G1764" s="194">
        <v>203.02147361999999</v>
      </c>
      <c r="H1764" s="198"/>
      <c r="I1764" s="6"/>
      <c r="J1764" s="6"/>
      <c r="K1764" s="4"/>
    </row>
    <row r="1765" spans="2:11" ht="15.6" x14ac:dyDescent="0.3">
      <c r="B1765" s="187">
        <v>44361</v>
      </c>
      <c r="C1765" s="188">
        <v>171.02090412000001</v>
      </c>
      <c r="D1765" s="188">
        <v>232.67209892</v>
      </c>
      <c r="E1765" s="188"/>
      <c r="F1765" s="188">
        <v>171.15594200000001</v>
      </c>
      <c r="G1765" s="195">
        <v>203.58026662</v>
      </c>
      <c r="H1765" s="198"/>
      <c r="I1765" s="6"/>
      <c r="J1765" s="6"/>
      <c r="K1765" s="4"/>
    </row>
    <row r="1766" spans="2:11" ht="15.6" x14ac:dyDescent="0.3">
      <c r="B1766" s="185">
        <v>44362</v>
      </c>
      <c r="C1766" s="186">
        <v>171.04359625999999</v>
      </c>
      <c r="D1766" s="186">
        <v>232.46324290999999</v>
      </c>
      <c r="E1766" s="186"/>
      <c r="F1766" s="186">
        <v>171.17865193</v>
      </c>
      <c r="G1766" s="194">
        <v>203.57378062999999</v>
      </c>
      <c r="H1766" s="198"/>
      <c r="I1766" s="6"/>
      <c r="J1766" s="6"/>
      <c r="K1766" s="4"/>
    </row>
    <row r="1767" spans="2:11" ht="15.6" x14ac:dyDescent="0.3">
      <c r="B1767" s="187">
        <v>44363</v>
      </c>
      <c r="C1767" s="188">
        <v>171.06629144999999</v>
      </c>
      <c r="D1767" s="188">
        <v>230.97725242000001</v>
      </c>
      <c r="E1767" s="188"/>
      <c r="F1767" s="188">
        <v>171.20136497999999</v>
      </c>
      <c r="G1767" s="195">
        <v>203.45852958</v>
      </c>
      <c r="H1767" s="198"/>
      <c r="I1767" s="6"/>
      <c r="J1767" s="6"/>
      <c r="K1767" s="4"/>
    </row>
    <row r="1768" spans="2:11" ht="15.6" x14ac:dyDescent="0.3">
      <c r="B1768" s="185">
        <v>44364</v>
      </c>
      <c r="C1768" s="186">
        <v>171.09389651000001</v>
      </c>
      <c r="D1768" s="186">
        <v>228.82888388999999</v>
      </c>
      <c r="E1768" s="186"/>
      <c r="F1768" s="186">
        <v>171.22899189</v>
      </c>
      <c r="G1768" s="194">
        <v>202.87928074999999</v>
      </c>
      <c r="H1768" s="198"/>
      <c r="I1768" s="6"/>
      <c r="J1768" s="6"/>
      <c r="K1768" s="4"/>
    </row>
    <row r="1769" spans="2:11" ht="15.6" x14ac:dyDescent="0.3">
      <c r="B1769" s="187">
        <v>44365</v>
      </c>
      <c r="C1769" s="188">
        <v>171.12150599</v>
      </c>
      <c r="D1769" s="188">
        <v>229.45096673</v>
      </c>
      <c r="E1769" s="188"/>
      <c r="F1769" s="188">
        <v>171.25662303999999</v>
      </c>
      <c r="G1769" s="195">
        <v>202.80244672000001</v>
      </c>
      <c r="H1769" s="198"/>
      <c r="I1769" s="6"/>
      <c r="J1769" s="6"/>
      <c r="K1769" s="4"/>
    </row>
    <row r="1770" spans="2:11" ht="15.6" x14ac:dyDescent="0.3">
      <c r="B1770" s="185">
        <v>44368</v>
      </c>
      <c r="C1770" s="186">
        <v>171.14911991</v>
      </c>
      <c r="D1770" s="186">
        <v>230.98702691</v>
      </c>
      <c r="E1770" s="186"/>
      <c r="F1770" s="186">
        <v>171.28425874000001</v>
      </c>
      <c r="G1770" s="194">
        <v>203.53686038000001</v>
      </c>
      <c r="H1770" s="198"/>
      <c r="I1770" s="6"/>
      <c r="J1770" s="6"/>
      <c r="K1770" s="4"/>
    </row>
    <row r="1771" spans="2:11" ht="15.6" x14ac:dyDescent="0.3">
      <c r="B1771" s="187">
        <v>44369</v>
      </c>
      <c r="C1771" s="188">
        <v>171.17673826999999</v>
      </c>
      <c r="D1771" s="188">
        <v>230.09801293999999</v>
      </c>
      <c r="E1771" s="188"/>
      <c r="F1771" s="188">
        <v>171.31189898</v>
      </c>
      <c r="G1771" s="195">
        <v>203.66707911</v>
      </c>
      <c r="H1771" s="198"/>
      <c r="I1771" s="6"/>
      <c r="J1771" s="6"/>
      <c r="K1771" s="4"/>
    </row>
    <row r="1772" spans="2:11" ht="15.6" x14ac:dyDescent="0.3">
      <c r="B1772" s="185">
        <v>44370</v>
      </c>
      <c r="C1772" s="186">
        <v>171.20436106</v>
      </c>
      <c r="D1772" s="186">
        <v>229.49140488</v>
      </c>
      <c r="E1772" s="186"/>
      <c r="F1772" s="186">
        <v>171.33954347</v>
      </c>
      <c r="G1772" s="194">
        <v>203.80627844</v>
      </c>
      <c r="H1772" s="198"/>
      <c r="I1772" s="6"/>
      <c r="J1772" s="6"/>
      <c r="K1772" s="4"/>
    </row>
    <row r="1773" spans="2:11" ht="15.6" x14ac:dyDescent="0.3">
      <c r="B1773" s="187">
        <v>44371</v>
      </c>
      <c r="C1773" s="188">
        <v>171.23198829</v>
      </c>
      <c r="D1773" s="188">
        <v>231.43136414</v>
      </c>
      <c r="E1773" s="188"/>
      <c r="F1773" s="188">
        <v>171.36719251</v>
      </c>
      <c r="G1773" s="195">
        <v>204.31218568</v>
      </c>
      <c r="H1773" s="198"/>
      <c r="I1773" s="6"/>
      <c r="J1773" s="6"/>
      <c r="K1773" s="4"/>
    </row>
    <row r="1774" spans="2:11" ht="15.6" x14ac:dyDescent="0.3">
      <c r="B1774" s="185">
        <v>44372</v>
      </c>
      <c r="C1774" s="186">
        <v>171.25961995</v>
      </c>
      <c r="D1774" s="186">
        <v>227.39646546</v>
      </c>
      <c r="E1774" s="186"/>
      <c r="F1774" s="186">
        <v>171.39484608000001</v>
      </c>
      <c r="G1774" s="194">
        <v>204.06372236000001</v>
      </c>
      <c r="H1774" s="198"/>
      <c r="I1774" s="6"/>
      <c r="J1774" s="6"/>
      <c r="K1774" s="4"/>
    </row>
    <row r="1775" spans="2:11" ht="15.6" x14ac:dyDescent="0.3">
      <c r="B1775" s="187">
        <v>44375</v>
      </c>
      <c r="C1775" s="188">
        <v>171.28725605</v>
      </c>
      <c r="D1775" s="188">
        <v>227.70660448000001</v>
      </c>
      <c r="E1775" s="188"/>
      <c r="F1775" s="188">
        <v>171.42250419999999</v>
      </c>
      <c r="G1775" s="195">
        <v>204.28574280000001</v>
      </c>
      <c r="H1775" s="198"/>
      <c r="I1775" s="6"/>
      <c r="J1775" s="6"/>
      <c r="K1775" s="4"/>
    </row>
    <row r="1776" spans="2:11" ht="15.6" x14ac:dyDescent="0.3">
      <c r="B1776" s="185">
        <v>44376</v>
      </c>
      <c r="C1776" s="186">
        <v>171.31489658000001</v>
      </c>
      <c r="D1776" s="186">
        <v>227.52482040999999</v>
      </c>
      <c r="E1776" s="186"/>
      <c r="F1776" s="186">
        <v>171.45016656999999</v>
      </c>
      <c r="G1776" s="194">
        <v>204.29222879</v>
      </c>
      <c r="H1776" s="198"/>
      <c r="I1776" s="6"/>
      <c r="J1776" s="6"/>
      <c r="K1776" s="4"/>
    </row>
    <row r="1777" spans="2:11" ht="15.6" x14ac:dyDescent="0.3">
      <c r="B1777" s="187">
        <v>44377</v>
      </c>
      <c r="C1777" s="188">
        <v>171.34254154999999</v>
      </c>
      <c r="D1777" s="188">
        <v>226.58529002</v>
      </c>
      <c r="E1777" s="188">
        <v>144.56641654000001</v>
      </c>
      <c r="F1777" s="188">
        <v>171.47783348999999</v>
      </c>
      <c r="G1777" s="195">
        <v>204.11860382</v>
      </c>
      <c r="H1777" s="198"/>
      <c r="I1777" s="6"/>
      <c r="J1777" s="6"/>
      <c r="K1777" s="4"/>
    </row>
    <row r="1778" spans="2:11" ht="15.6" x14ac:dyDescent="0.3">
      <c r="B1778" s="185">
        <v>44378</v>
      </c>
      <c r="C1778" s="186">
        <v>171.37019122000001</v>
      </c>
      <c r="D1778" s="186">
        <v>224.55628820000001</v>
      </c>
      <c r="E1778" s="186"/>
      <c r="F1778" s="186">
        <v>171.50550494000001</v>
      </c>
      <c r="G1778" s="194">
        <v>203.88560709000001</v>
      </c>
      <c r="H1778" s="198"/>
      <c r="I1778" s="6"/>
      <c r="J1778" s="6"/>
      <c r="K1778" s="4"/>
    </row>
    <row r="1779" spans="2:11" ht="15.6" x14ac:dyDescent="0.3">
      <c r="B1779" s="187">
        <v>44379</v>
      </c>
      <c r="C1779" s="188">
        <v>171.39784534</v>
      </c>
      <c r="D1779" s="188">
        <v>228.05055216</v>
      </c>
      <c r="E1779" s="188"/>
      <c r="F1779" s="188">
        <v>171.53318092999999</v>
      </c>
      <c r="G1779" s="195">
        <v>204.45138501</v>
      </c>
      <c r="H1779" s="198"/>
      <c r="I1779" s="6"/>
      <c r="J1779" s="6"/>
      <c r="K1779" s="4"/>
    </row>
    <row r="1780" spans="2:11" ht="15.6" x14ac:dyDescent="0.3">
      <c r="B1780" s="185">
        <v>44382</v>
      </c>
      <c r="C1780" s="186">
        <v>171.42550388999999</v>
      </c>
      <c r="D1780" s="186">
        <v>226.79684429</v>
      </c>
      <c r="E1780" s="186"/>
      <c r="F1780" s="186">
        <v>171.56086117999999</v>
      </c>
      <c r="G1780" s="194">
        <v>204.38403048999999</v>
      </c>
      <c r="H1780" s="198"/>
      <c r="I1780" s="6"/>
      <c r="J1780" s="6"/>
      <c r="K1780" s="4"/>
    </row>
    <row r="1781" spans="2:11" ht="15.6" x14ac:dyDescent="0.3">
      <c r="B1781" s="187">
        <v>44383</v>
      </c>
      <c r="C1781" s="188">
        <v>171.45316686999999</v>
      </c>
      <c r="D1781" s="188">
        <v>223.53539902</v>
      </c>
      <c r="E1781" s="188"/>
      <c r="F1781" s="188">
        <v>171.58854597999999</v>
      </c>
      <c r="G1781" s="195">
        <v>203.10479365</v>
      </c>
      <c r="H1781" s="198"/>
      <c r="I1781" s="6"/>
      <c r="J1781" s="6"/>
      <c r="K1781" s="4"/>
    </row>
    <row r="1782" spans="2:11" ht="15.6" x14ac:dyDescent="0.3">
      <c r="B1782" s="185">
        <v>44384</v>
      </c>
      <c r="C1782" s="186">
        <v>171.48083428999999</v>
      </c>
      <c r="D1782" s="186">
        <v>226.97314248999999</v>
      </c>
      <c r="E1782" s="186"/>
      <c r="F1782" s="186">
        <v>171.61623531000001</v>
      </c>
      <c r="G1782" s="194">
        <v>203.33280114999999</v>
      </c>
      <c r="H1782" s="198"/>
      <c r="I1782" s="6"/>
      <c r="J1782" s="6"/>
      <c r="K1782" s="4"/>
    </row>
    <row r="1783" spans="2:11" ht="15.6" x14ac:dyDescent="0.3">
      <c r="B1783" s="187">
        <v>44385</v>
      </c>
      <c r="C1783" s="188">
        <v>171.50850614999999</v>
      </c>
      <c r="D1783" s="188">
        <v>224.13024909999999</v>
      </c>
      <c r="E1783" s="188"/>
      <c r="F1783" s="188">
        <v>171.64392889000001</v>
      </c>
      <c r="G1783" s="195">
        <v>202.37087890000001</v>
      </c>
      <c r="H1783" s="198"/>
      <c r="I1783" s="6"/>
      <c r="J1783" s="6"/>
      <c r="K1783" s="4"/>
    </row>
    <row r="1784" spans="2:11" ht="15.6" x14ac:dyDescent="0.3">
      <c r="B1784" s="185">
        <v>44386</v>
      </c>
      <c r="C1784" s="186">
        <v>171.53618243</v>
      </c>
      <c r="D1784" s="186"/>
      <c r="E1784" s="186"/>
      <c r="F1784" s="186">
        <v>171.67162701999999</v>
      </c>
      <c r="G1784" s="194">
        <v>202.74008142</v>
      </c>
      <c r="H1784" s="198"/>
      <c r="I1784" s="6"/>
      <c r="J1784" s="6"/>
      <c r="K1784" s="4"/>
    </row>
    <row r="1785" spans="2:11" ht="15.6" x14ac:dyDescent="0.3">
      <c r="B1785" s="187">
        <v>44389</v>
      </c>
      <c r="C1785" s="188">
        <v>171.56386316000001</v>
      </c>
      <c r="D1785" s="188">
        <v>228.00083986000001</v>
      </c>
      <c r="E1785" s="188"/>
      <c r="F1785" s="188">
        <v>171.69932969000001</v>
      </c>
      <c r="G1785" s="195">
        <v>203.38568692000001</v>
      </c>
      <c r="H1785" s="198"/>
      <c r="I1785" s="6"/>
      <c r="J1785" s="6"/>
      <c r="K1785" s="4"/>
    </row>
    <row r="1786" spans="2:11" ht="15.6" x14ac:dyDescent="0.3">
      <c r="B1786" s="185">
        <v>44390</v>
      </c>
      <c r="C1786" s="186">
        <v>171.59154831999999</v>
      </c>
      <c r="D1786" s="186">
        <v>229.02637504</v>
      </c>
      <c r="E1786" s="186"/>
      <c r="F1786" s="186">
        <v>171.7270369</v>
      </c>
      <c r="G1786" s="194">
        <v>203.83771055</v>
      </c>
      <c r="H1786" s="198"/>
      <c r="I1786" s="6"/>
      <c r="J1786" s="6"/>
      <c r="K1786" s="4"/>
    </row>
    <row r="1787" spans="2:11" ht="15.6" x14ac:dyDescent="0.3">
      <c r="B1787" s="187">
        <v>44391</v>
      </c>
      <c r="C1787" s="188">
        <v>171.61923819</v>
      </c>
      <c r="D1787" s="188">
        <v>229.45303956000001</v>
      </c>
      <c r="E1787" s="188"/>
      <c r="F1787" s="188">
        <v>171.75474865000001</v>
      </c>
      <c r="G1787" s="195">
        <v>203.84868684</v>
      </c>
      <c r="H1787" s="198"/>
      <c r="I1787" s="6"/>
      <c r="J1787" s="6"/>
      <c r="K1787" s="4"/>
    </row>
    <row r="1788" spans="2:11" ht="15.6" x14ac:dyDescent="0.3">
      <c r="B1788" s="185">
        <v>44392</v>
      </c>
      <c r="C1788" s="186">
        <v>171.64693249999999</v>
      </c>
      <c r="D1788" s="186">
        <v>227.77577642</v>
      </c>
      <c r="E1788" s="186"/>
      <c r="F1788" s="186">
        <v>171.78246465999999</v>
      </c>
      <c r="G1788" s="194">
        <v>203.31633671</v>
      </c>
      <c r="H1788" s="198"/>
      <c r="I1788" s="6"/>
      <c r="J1788" s="6"/>
      <c r="K1788" s="4"/>
    </row>
    <row r="1789" spans="2:11" ht="15.6" x14ac:dyDescent="0.3">
      <c r="B1789" s="187">
        <v>44393</v>
      </c>
      <c r="C1789" s="188">
        <v>171.67463124</v>
      </c>
      <c r="D1789" s="188">
        <v>225.08176976999999</v>
      </c>
      <c r="E1789" s="188"/>
      <c r="F1789" s="188">
        <v>171.81018520000001</v>
      </c>
      <c r="G1789" s="195">
        <v>202.95012772000001</v>
      </c>
      <c r="H1789" s="198"/>
      <c r="I1789" s="6"/>
      <c r="J1789" s="6"/>
      <c r="K1789" s="4"/>
    </row>
    <row r="1790" spans="2:11" ht="15.6" x14ac:dyDescent="0.3">
      <c r="B1790" s="185">
        <v>44396</v>
      </c>
      <c r="C1790" s="186">
        <v>171.70233442</v>
      </c>
      <c r="D1790" s="186">
        <v>222.28399628</v>
      </c>
      <c r="E1790" s="186"/>
      <c r="F1790" s="186">
        <v>171.83791029</v>
      </c>
      <c r="G1790" s="194">
        <v>201.25279397</v>
      </c>
      <c r="H1790" s="198"/>
      <c r="I1790" s="6"/>
      <c r="J1790" s="6"/>
      <c r="K1790" s="4"/>
    </row>
    <row r="1791" spans="2:11" ht="15.6" x14ac:dyDescent="0.3">
      <c r="B1791" s="187">
        <v>44397</v>
      </c>
      <c r="C1791" s="188">
        <v>171.73004202999999</v>
      </c>
      <c r="D1791" s="188">
        <v>224.08305636</v>
      </c>
      <c r="E1791" s="188"/>
      <c r="F1791" s="188">
        <v>171.86563963</v>
      </c>
      <c r="G1791" s="195">
        <v>201.87944041</v>
      </c>
      <c r="H1791" s="198"/>
      <c r="I1791" s="6"/>
      <c r="J1791" s="6"/>
      <c r="K1791" s="4"/>
    </row>
    <row r="1792" spans="2:11" ht="15.6" x14ac:dyDescent="0.3">
      <c r="B1792" s="185">
        <v>44398</v>
      </c>
      <c r="C1792" s="186">
        <v>171.75775407</v>
      </c>
      <c r="D1792" s="186">
        <v>225.02635717000001</v>
      </c>
      <c r="E1792" s="186"/>
      <c r="F1792" s="186">
        <v>171.89337380000001</v>
      </c>
      <c r="G1792" s="194">
        <v>202.52754050999999</v>
      </c>
      <c r="H1792" s="198"/>
      <c r="I1792" s="6"/>
      <c r="J1792" s="6"/>
      <c r="K1792" s="4"/>
    </row>
    <row r="1793" spans="2:11" ht="15.6" x14ac:dyDescent="0.3">
      <c r="B1793" s="187">
        <v>44399</v>
      </c>
      <c r="C1793" s="188">
        <v>171.78547055999999</v>
      </c>
      <c r="D1793" s="188">
        <v>225.41485294</v>
      </c>
      <c r="E1793" s="188"/>
      <c r="F1793" s="188">
        <v>171.92111223000001</v>
      </c>
      <c r="G1793" s="195">
        <v>202.91071285999999</v>
      </c>
      <c r="H1793" s="198"/>
      <c r="I1793" s="6"/>
      <c r="J1793" s="6"/>
      <c r="K1793" s="4"/>
    </row>
    <row r="1794" spans="2:11" ht="15.6" x14ac:dyDescent="0.3">
      <c r="B1794" s="185">
        <v>44400</v>
      </c>
      <c r="C1794" s="186">
        <v>171.81319146999999</v>
      </c>
      <c r="D1794" s="186">
        <v>223.46016940000001</v>
      </c>
      <c r="E1794" s="186"/>
      <c r="F1794" s="186">
        <v>171.94885490999999</v>
      </c>
      <c r="G1794" s="194">
        <v>202.85732816999999</v>
      </c>
      <c r="H1794" s="198"/>
      <c r="I1794" s="6"/>
      <c r="J1794" s="6"/>
      <c r="K1794" s="4"/>
    </row>
    <row r="1795" spans="2:11" ht="15.6" x14ac:dyDescent="0.3">
      <c r="B1795" s="187">
        <v>44403</v>
      </c>
      <c r="C1795" s="188">
        <v>171.84091710000001</v>
      </c>
      <c r="D1795" s="188">
        <v>225.15967978</v>
      </c>
      <c r="E1795" s="188"/>
      <c r="F1795" s="188">
        <v>171.97660241</v>
      </c>
      <c r="G1795" s="195">
        <v>202.73658897000001</v>
      </c>
      <c r="H1795" s="198"/>
      <c r="I1795" s="6"/>
      <c r="J1795" s="6"/>
      <c r="K1795" s="4"/>
    </row>
    <row r="1796" spans="2:11" ht="15.6" x14ac:dyDescent="0.3">
      <c r="B1796" s="185">
        <v>44404</v>
      </c>
      <c r="C1796" s="186">
        <v>171.86864717</v>
      </c>
      <c r="D1796" s="186">
        <v>222.67258139</v>
      </c>
      <c r="E1796" s="186"/>
      <c r="F1796" s="186">
        <v>172.00435446</v>
      </c>
      <c r="G1796" s="194">
        <v>201.72776802000001</v>
      </c>
      <c r="H1796" s="198"/>
      <c r="I1796" s="6"/>
      <c r="J1796" s="6"/>
      <c r="K1796" s="4"/>
    </row>
    <row r="1797" spans="2:11" ht="15.6" x14ac:dyDescent="0.3">
      <c r="B1797" s="187">
        <v>44405</v>
      </c>
      <c r="C1797" s="188">
        <v>171.89638166</v>
      </c>
      <c r="D1797" s="188">
        <v>225.66311067999999</v>
      </c>
      <c r="E1797" s="188"/>
      <c r="F1797" s="188">
        <v>172.03211075999999</v>
      </c>
      <c r="G1797" s="195">
        <v>202.28356749</v>
      </c>
      <c r="H1797" s="198"/>
      <c r="I1797" s="6"/>
      <c r="J1797" s="6"/>
      <c r="K1797" s="4"/>
    </row>
    <row r="1798" spans="2:11" ht="15.6" x14ac:dyDescent="0.3">
      <c r="B1798" s="185">
        <v>44406</v>
      </c>
      <c r="C1798" s="186">
        <v>171.92412060000001</v>
      </c>
      <c r="D1798" s="186">
        <v>224.57262071</v>
      </c>
      <c r="E1798" s="186"/>
      <c r="F1798" s="186">
        <v>172.05987160000001</v>
      </c>
      <c r="G1798" s="194">
        <v>202.69767303</v>
      </c>
      <c r="H1798" s="198"/>
      <c r="I1798" s="6"/>
      <c r="J1798" s="6"/>
      <c r="K1798" s="4"/>
    </row>
    <row r="1799" spans="2:11" ht="15.6" x14ac:dyDescent="0.3">
      <c r="B1799" s="187">
        <v>44407</v>
      </c>
      <c r="C1799" s="188">
        <v>171.95186397000001</v>
      </c>
      <c r="D1799" s="188">
        <v>217.64910118</v>
      </c>
      <c r="E1799" s="188">
        <v>145.95425412</v>
      </c>
      <c r="F1799" s="188">
        <v>172.08763669999999</v>
      </c>
      <c r="G1799" s="195">
        <v>200.97289853999999</v>
      </c>
      <c r="H1799" s="198"/>
      <c r="I1799" s="6"/>
      <c r="J1799" s="6"/>
      <c r="K1799" s="4"/>
    </row>
    <row r="1800" spans="2:11" ht="15.6" x14ac:dyDescent="0.3">
      <c r="B1800" s="185">
        <v>44410</v>
      </c>
      <c r="C1800" s="186">
        <v>171.97961176999999</v>
      </c>
      <c r="D1800" s="186">
        <v>218.92666452</v>
      </c>
      <c r="E1800" s="186"/>
      <c r="F1800" s="186">
        <v>172.11540661999999</v>
      </c>
      <c r="G1800" s="194">
        <v>201.07218408</v>
      </c>
      <c r="H1800" s="198"/>
      <c r="I1800" s="6"/>
      <c r="J1800" s="6"/>
      <c r="K1800" s="4"/>
    </row>
    <row r="1801" spans="2:11" ht="15.6" x14ac:dyDescent="0.3">
      <c r="B1801" s="187">
        <v>44411</v>
      </c>
      <c r="C1801" s="188">
        <v>172.00736401</v>
      </c>
      <c r="D1801" s="188">
        <v>220.82227226000001</v>
      </c>
      <c r="E1801" s="188"/>
      <c r="F1801" s="188">
        <v>172.14318080000001</v>
      </c>
      <c r="G1801" s="195">
        <v>201.26177457</v>
      </c>
      <c r="H1801" s="198"/>
      <c r="I1801" s="6"/>
      <c r="J1801" s="6"/>
      <c r="K1801" s="4"/>
    </row>
    <row r="1802" spans="2:11" ht="15.6" x14ac:dyDescent="0.3">
      <c r="B1802" s="185">
        <v>44412</v>
      </c>
      <c r="C1802" s="186">
        <v>172.03512096</v>
      </c>
      <c r="D1802" s="186">
        <v>217.64985168999999</v>
      </c>
      <c r="E1802" s="186"/>
      <c r="F1802" s="186">
        <v>172.17095981</v>
      </c>
      <c r="G1802" s="194">
        <v>200.94196535</v>
      </c>
      <c r="H1802" s="198"/>
      <c r="I1802" s="6"/>
      <c r="J1802" s="6"/>
      <c r="K1802" s="4"/>
    </row>
    <row r="1803" spans="2:11" ht="15.6" x14ac:dyDescent="0.3">
      <c r="B1803" s="187">
        <v>44413</v>
      </c>
      <c r="C1803" s="188">
        <v>172.06940684</v>
      </c>
      <c r="D1803" s="188">
        <v>217.34912976999999</v>
      </c>
      <c r="E1803" s="188"/>
      <c r="F1803" s="188">
        <v>172.20527272999999</v>
      </c>
      <c r="G1803" s="195">
        <v>201.31416141</v>
      </c>
      <c r="H1803" s="198"/>
      <c r="I1803" s="6"/>
      <c r="J1803" s="6"/>
      <c r="K1803" s="4"/>
    </row>
    <row r="1804" spans="2:11" ht="15.6" x14ac:dyDescent="0.3">
      <c r="B1804" s="185">
        <v>44414</v>
      </c>
      <c r="C1804" s="186">
        <v>172.10369965000001</v>
      </c>
      <c r="D1804" s="186">
        <v>219.45312891</v>
      </c>
      <c r="E1804" s="186"/>
      <c r="F1804" s="186">
        <v>172.23959274000001</v>
      </c>
      <c r="G1804" s="194">
        <v>201.78564301</v>
      </c>
      <c r="H1804" s="198"/>
      <c r="I1804" s="6"/>
      <c r="J1804" s="6"/>
      <c r="K1804" s="4"/>
    </row>
    <row r="1805" spans="2:11" ht="15.6" x14ac:dyDescent="0.3">
      <c r="B1805" s="187">
        <v>44417</v>
      </c>
      <c r="C1805" s="188">
        <v>172.13799939</v>
      </c>
      <c r="D1805" s="188">
        <v>219.82663235999999</v>
      </c>
      <c r="E1805" s="188"/>
      <c r="F1805" s="188">
        <v>172.27391928</v>
      </c>
      <c r="G1805" s="195">
        <v>201.87395226000001</v>
      </c>
      <c r="H1805" s="198"/>
      <c r="I1805" s="6"/>
      <c r="J1805" s="6"/>
      <c r="K1805" s="4"/>
    </row>
    <row r="1806" spans="2:11" ht="15.6" x14ac:dyDescent="0.3">
      <c r="B1806" s="185">
        <v>44418</v>
      </c>
      <c r="C1806" s="186">
        <v>172.17230577999999</v>
      </c>
      <c r="D1806" s="186">
        <v>218.36687395000001</v>
      </c>
      <c r="E1806" s="186"/>
      <c r="F1806" s="186">
        <v>172.30825292</v>
      </c>
      <c r="G1806" s="194">
        <v>202.00816237000001</v>
      </c>
      <c r="H1806" s="198"/>
      <c r="I1806" s="6"/>
      <c r="J1806" s="6"/>
      <c r="K1806" s="4"/>
    </row>
    <row r="1807" spans="2:11" ht="15.6" x14ac:dyDescent="0.3">
      <c r="B1807" s="187">
        <v>44419</v>
      </c>
      <c r="C1807" s="188">
        <v>172.20661910000001</v>
      </c>
      <c r="D1807" s="188">
        <v>218.10575033000001</v>
      </c>
      <c r="E1807" s="188"/>
      <c r="F1807" s="188">
        <v>172.34259337</v>
      </c>
      <c r="G1807" s="195">
        <v>201.89889837999999</v>
      </c>
      <c r="H1807" s="198"/>
      <c r="I1807" s="6"/>
      <c r="J1807" s="6"/>
      <c r="K1807" s="4"/>
    </row>
    <row r="1808" spans="2:11" ht="15.6" x14ac:dyDescent="0.3">
      <c r="B1808" s="185">
        <v>44420</v>
      </c>
      <c r="C1808" s="186">
        <v>172.24093934999999</v>
      </c>
      <c r="D1808" s="186">
        <v>215.68382116000001</v>
      </c>
      <c r="E1808" s="186"/>
      <c r="F1808" s="186">
        <v>172.37694062</v>
      </c>
      <c r="G1808" s="194">
        <v>201.66789734</v>
      </c>
      <c r="H1808" s="198"/>
      <c r="I1808" s="6"/>
      <c r="J1808" s="6"/>
      <c r="K1808" s="4"/>
    </row>
    <row r="1809" spans="2:11" ht="15.6" x14ac:dyDescent="0.3">
      <c r="B1809" s="187">
        <v>44421</v>
      </c>
      <c r="C1809" s="188">
        <v>172.27526626</v>
      </c>
      <c r="D1809" s="188">
        <v>216.5643651</v>
      </c>
      <c r="E1809" s="188"/>
      <c r="F1809" s="188">
        <v>172.41129469000001</v>
      </c>
      <c r="G1809" s="195">
        <v>201.34210106</v>
      </c>
      <c r="H1809" s="198"/>
      <c r="I1809" s="6"/>
      <c r="J1809" s="6"/>
      <c r="K1809" s="4"/>
    </row>
    <row r="1810" spans="2:11" ht="15.6" x14ac:dyDescent="0.3">
      <c r="B1810" s="185">
        <v>44424</v>
      </c>
      <c r="C1810" s="186">
        <v>172.30960009</v>
      </c>
      <c r="D1810" s="186">
        <v>212.96599477999999</v>
      </c>
      <c r="E1810" s="186"/>
      <c r="F1810" s="186">
        <v>172.44565585000001</v>
      </c>
      <c r="G1810" s="194">
        <v>200.17761634999999</v>
      </c>
      <c r="H1810" s="198"/>
      <c r="I1810" s="6"/>
      <c r="J1810" s="6"/>
      <c r="K1810" s="4"/>
    </row>
    <row r="1811" spans="2:11" ht="15.6" x14ac:dyDescent="0.3">
      <c r="B1811" s="187">
        <v>44425</v>
      </c>
      <c r="C1811" s="188">
        <v>172.34394085</v>
      </c>
      <c r="D1811" s="188">
        <v>210.68548301000001</v>
      </c>
      <c r="E1811" s="188"/>
      <c r="F1811" s="188">
        <v>172.48002353999999</v>
      </c>
      <c r="G1811" s="195">
        <v>199.46116388999999</v>
      </c>
      <c r="H1811" s="198"/>
      <c r="I1811" s="6"/>
      <c r="J1811" s="6"/>
      <c r="K1811" s="4"/>
    </row>
    <row r="1812" spans="2:11" ht="15.6" x14ac:dyDescent="0.3">
      <c r="B1812" s="185">
        <v>44426</v>
      </c>
      <c r="C1812" s="186">
        <v>172.37828827000001</v>
      </c>
      <c r="D1812" s="186">
        <v>208.43182873999999</v>
      </c>
      <c r="E1812" s="186"/>
      <c r="F1812" s="186">
        <v>172.51439832</v>
      </c>
      <c r="G1812" s="194">
        <v>199.20621457999999</v>
      </c>
      <c r="H1812" s="198"/>
      <c r="I1812" s="6"/>
      <c r="J1812" s="6"/>
      <c r="K1812" s="4"/>
    </row>
    <row r="1813" spans="2:11" ht="15.6" x14ac:dyDescent="0.3">
      <c r="B1813" s="187">
        <v>44427</v>
      </c>
      <c r="C1813" s="188">
        <v>172.41264261000001</v>
      </c>
      <c r="D1813" s="188">
        <v>209.36472964000001</v>
      </c>
      <c r="E1813" s="188"/>
      <c r="F1813" s="188">
        <v>172.54877991999999</v>
      </c>
      <c r="G1813" s="195">
        <v>199.53250978</v>
      </c>
      <c r="H1813" s="198"/>
      <c r="I1813" s="6"/>
      <c r="J1813" s="6"/>
      <c r="K1813" s="4"/>
    </row>
    <row r="1814" spans="2:11" ht="15.6" x14ac:dyDescent="0.3">
      <c r="B1814" s="185">
        <v>44428</v>
      </c>
      <c r="C1814" s="186">
        <v>172.44700388999999</v>
      </c>
      <c r="D1814" s="186">
        <v>210.95166363000001</v>
      </c>
      <c r="E1814" s="186"/>
      <c r="F1814" s="186">
        <v>172.58316804</v>
      </c>
      <c r="G1814" s="194">
        <v>200.15666160999999</v>
      </c>
      <c r="H1814" s="198"/>
      <c r="I1814" s="6"/>
      <c r="J1814" s="6"/>
      <c r="K1814" s="4"/>
    </row>
    <row r="1815" spans="2:11" ht="15.6" x14ac:dyDescent="0.3">
      <c r="B1815" s="187">
        <v>44431</v>
      </c>
      <c r="C1815" s="188">
        <v>172.48137209000001</v>
      </c>
      <c r="D1815" s="188">
        <v>209.91328043999999</v>
      </c>
      <c r="E1815" s="188"/>
      <c r="F1815" s="188">
        <v>172.61756324999999</v>
      </c>
      <c r="G1815" s="195">
        <v>200.10128123000001</v>
      </c>
      <c r="H1815" s="198"/>
      <c r="I1815" s="6"/>
      <c r="J1815" s="6"/>
      <c r="K1815" s="4"/>
    </row>
    <row r="1816" spans="2:11" ht="15.6" x14ac:dyDescent="0.3">
      <c r="B1816" s="185">
        <v>44432</v>
      </c>
      <c r="C1816" s="186">
        <v>172.51574694999999</v>
      </c>
      <c r="D1816" s="186">
        <v>214.80781601999999</v>
      </c>
      <c r="E1816" s="186"/>
      <c r="F1816" s="186">
        <v>172.65196556000001</v>
      </c>
      <c r="G1816" s="194">
        <v>200.96840824</v>
      </c>
      <c r="H1816" s="198"/>
      <c r="I1816" s="6"/>
      <c r="J1816" s="6"/>
      <c r="K1816" s="4"/>
    </row>
    <row r="1817" spans="2:11" ht="15.6" x14ac:dyDescent="0.3">
      <c r="B1817" s="187">
        <v>44433</v>
      </c>
      <c r="C1817" s="188">
        <v>172.55012873999999</v>
      </c>
      <c r="D1817" s="188">
        <v>215.89240913</v>
      </c>
      <c r="E1817" s="188"/>
      <c r="F1817" s="188">
        <v>172.68637440000001</v>
      </c>
      <c r="G1817" s="195">
        <v>201.51971741</v>
      </c>
      <c r="H1817" s="198"/>
      <c r="I1817" s="6"/>
      <c r="J1817" s="6"/>
      <c r="K1817" s="4"/>
    </row>
    <row r="1818" spans="2:11" ht="15.6" x14ac:dyDescent="0.3">
      <c r="B1818" s="185">
        <v>44434</v>
      </c>
      <c r="C1818" s="186">
        <v>172.58451744999999</v>
      </c>
      <c r="D1818" s="186">
        <v>212.15104893</v>
      </c>
      <c r="E1818" s="186"/>
      <c r="F1818" s="186">
        <v>172.72079005000001</v>
      </c>
      <c r="G1818" s="194">
        <v>200.83669273999999</v>
      </c>
      <c r="H1818" s="198"/>
      <c r="I1818" s="6"/>
      <c r="J1818" s="6"/>
      <c r="K1818" s="4"/>
    </row>
    <row r="1819" spans="2:11" ht="15.6" x14ac:dyDescent="0.3">
      <c r="B1819" s="187">
        <v>44435</v>
      </c>
      <c r="C1819" s="188">
        <v>172.61891281999999</v>
      </c>
      <c r="D1819" s="188">
        <v>215.64204280999999</v>
      </c>
      <c r="E1819" s="188"/>
      <c r="F1819" s="188">
        <v>172.75521279</v>
      </c>
      <c r="G1819" s="195">
        <v>201.56511934</v>
      </c>
      <c r="H1819" s="198"/>
      <c r="I1819" s="6"/>
      <c r="J1819" s="6"/>
      <c r="K1819" s="4"/>
    </row>
    <row r="1820" spans="2:11" ht="15.6" x14ac:dyDescent="0.3">
      <c r="B1820" s="185">
        <v>44438</v>
      </c>
      <c r="C1820" s="186">
        <v>172.65331512</v>
      </c>
      <c r="D1820" s="186">
        <v>213.96654873</v>
      </c>
      <c r="E1820" s="186"/>
      <c r="F1820" s="186">
        <v>172.78964234</v>
      </c>
      <c r="G1820" s="194">
        <v>201.36106011000001</v>
      </c>
      <c r="H1820" s="198"/>
      <c r="I1820" s="6"/>
      <c r="J1820" s="6"/>
      <c r="K1820" s="4"/>
    </row>
    <row r="1821" spans="2:11" ht="15.6" x14ac:dyDescent="0.3">
      <c r="B1821" s="187">
        <v>44439</v>
      </c>
      <c r="C1821" s="188">
        <v>172.68772435</v>
      </c>
      <c r="D1821" s="188">
        <v>212.25301096999999</v>
      </c>
      <c r="E1821" s="188">
        <v>147.22405613000001</v>
      </c>
      <c r="F1821" s="188">
        <v>172.8240787</v>
      </c>
      <c r="G1821" s="195">
        <v>201.21936617</v>
      </c>
      <c r="H1821" s="198"/>
      <c r="I1821" s="6"/>
      <c r="J1821" s="6"/>
      <c r="K1821" s="4"/>
    </row>
    <row r="1822" spans="2:11" ht="15.6" x14ac:dyDescent="0.3">
      <c r="B1822" s="185">
        <v>44440</v>
      </c>
      <c r="C1822" s="186">
        <v>172.72214051</v>
      </c>
      <c r="D1822" s="186">
        <v>213.35120259999999</v>
      </c>
      <c r="E1822" s="186"/>
      <c r="F1822" s="186">
        <v>172.85852187</v>
      </c>
      <c r="G1822" s="194">
        <v>201.44787260000001</v>
      </c>
      <c r="H1822" s="198"/>
      <c r="I1822" s="6"/>
      <c r="J1822" s="6"/>
      <c r="K1822" s="4"/>
    </row>
    <row r="1823" spans="2:11" ht="15.6" x14ac:dyDescent="0.3">
      <c r="B1823" s="187">
        <v>44441</v>
      </c>
      <c r="C1823" s="188">
        <v>172.75656332</v>
      </c>
      <c r="D1823" s="188">
        <v>208.49340624000001</v>
      </c>
      <c r="E1823" s="188"/>
      <c r="F1823" s="188">
        <v>172.89297214000001</v>
      </c>
      <c r="G1823" s="195">
        <v>201.10511296000001</v>
      </c>
      <c r="H1823" s="198"/>
      <c r="I1823" s="6"/>
      <c r="J1823" s="6"/>
      <c r="K1823" s="4"/>
    </row>
    <row r="1824" spans="2:11" ht="15.6" x14ac:dyDescent="0.3">
      <c r="B1824" s="185">
        <v>44442</v>
      </c>
      <c r="C1824" s="186">
        <v>172.79099306000001</v>
      </c>
      <c r="D1824" s="186">
        <v>208.95114541999999</v>
      </c>
      <c r="E1824" s="186"/>
      <c r="F1824" s="186">
        <v>172.92742892999999</v>
      </c>
      <c r="G1824" s="194">
        <v>201.29570129000001</v>
      </c>
      <c r="H1824" s="198"/>
      <c r="I1824" s="6"/>
      <c r="J1824" s="6"/>
      <c r="K1824" s="4"/>
    </row>
    <row r="1825" spans="2:11" ht="15.6" x14ac:dyDescent="0.3">
      <c r="B1825" s="187">
        <v>44445</v>
      </c>
      <c r="C1825" s="188">
        <v>172.82542973</v>
      </c>
      <c r="D1825" s="188">
        <v>210.62261892000001</v>
      </c>
      <c r="E1825" s="188"/>
      <c r="F1825" s="188">
        <v>172.96189282</v>
      </c>
      <c r="G1825" s="195">
        <v>201.47830686</v>
      </c>
      <c r="H1825" s="198"/>
      <c r="I1825" s="6"/>
      <c r="J1825" s="6"/>
      <c r="K1825" s="4"/>
    </row>
    <row r="1826" spans="2:11" ht="15.6" x14ac:dyDescent="0.3">
      <c r="B1826" s="185">
        <v>44446</v>
      </c>
      <c r="C1826" s="186"/>
      <c r="D1826" s="186"/>
      <c r="E1826" s="186"/>
      <c r="F1826" s="186"/>
      <c r="G1826" s="194"/>
      <c r="H1826" s="198"/>
      <c r="I1826" s="6"/>
      <c r="J1826" s="6"/>
      <c r="K1826" s="4"/>
    </row>
    <row r="1827" spans="2:11" ht="15.6" x14ac:dyDescent="0.3">
      <c r="B1827" s="187">
        <v>44447</v>
      </c>
      <c r="C1827" s="188">
        <v>172.85987333</v>
      </c>
      <c r="D1827" s="188">
        <v>202.66044815999999</v>
      </c>
      <c r="E1827" s="188"/>
      <c r="F1827" s="188">
        <v>172.99636351999999</v>
      </c>
      <c r="G1827" s="195">
        <v>200.61018200999999</v>
      </c>
      <c r="H1827" s="198"/>
      <c r="I1827" s="6"/>
      <c r="J1827" s="6"/>
      <c r="K1827" s="4"/>
    </row>
    <row r="1828" spans="2:11" ht="15.6" x14ac:dyDescent="0.3">
      <c r="B1828" s="185">
        <v>44448</v>
      </c>
      <c r="C1828" s="186">
        <v>172.89432357999999</v>
      </c>
      <c r="D1828" s="186">
        <v>206.14141738999999</v>
      </c>
      <c r="E1828" s="186"/>
      <c r="F1828" s="186">
        <v>173.03084103</v>
      </c>
      <c r="G1828" s="194">
        <v>200.92350522999999</v>
      </c>
      <c r="H1828" s="198"/>
      <c r="I1828" s="6"/>
      <c r="J1828" s="6"/>
      <c r="K1828" s="4"/>
    </row>
    <row r="1829" spans="2:11" ht="15.6" x14ac:dyDescent="0.3">
      <c r="B1829" s="187">
        <v>44449</v>
      </c>
      <c r="C1829" s="188">
        <v>172.92878077</v>
      </c>
      <c r="D1829" s="188">
        <v>204.22059612000001</v>
      </c>
      <c r="E1829" s="188"/>
      <c r="F1829" s="188">
        <v>173.06532564</v>
      </c>
      <c r="G1829" s="195">
        <v>200.80625848</v>
      </c>
      <c r="H1829" s="198"/>
      <c r="I1829" s="6"/>
      <c r="J1829" s="6"/>
      <c r="K1829" s="4"/>
    </row>
    <row r="1830" spans="2:11" ht="15.6" x14ac:dyDescent="0.3">
      <c r="B1830" s="185">
        <v>44452</v>
      </c>
      <c r="C1830" s="186">
        <v>172.96324487999999</v>
      </c>
      <c r="D1830" s="186">
        <v>208.00493191999999</v>
      </c>
      <c r="E1830" s="186"/>
      <c r="F1830" s="186">
        <v>173.09981676999999</v>
      </c>
      <c r="G1830" s="194">
        <v>201.33461722999999</v>
      </c>
      <c r="H1830" s="198"/>
      <c r="I1830" s="6"/>
      <c r="J1830" s="6"/>
      <c r="K1830" s="4"/>
    </row>
    <row r="1831" spans="2:11" ht="15.6" x14ac:dyDescent="0.3">
      <c r="B1831" s="187">
        <v>44453</v>
      </c>
      <c r="C1831" s="188">
        <v>172.99771591999999</v>
      </c>
      <c r="D1831" s="188">
        <v>207.60614344999999</v>
      </c>
      <c r="E1831" s="188"/>
      <c r="F1831" s="188">
        <v>173.13431499000001</v>
      </c>
      <c r="G1831" s="195">
        <v>201.29220882999999</v>
      </c>
      <c r="H1831" s="198"/>
      <c r="I1831" s="6"/>
      <c r="J1831" s="6"/>
      <c r="K1831" s="4"/>
    </row>
    <row r="1832" spans="2:11" ht="15.6" x14ac:dyDescent="0.3">
      <c r="B1832" s="185">
        <v>44454</v>
      </c>
      <c r="C1832" s="186">
        <v>173.03219389</v>
      </c>
      <c r="D1832" s="186">
        <v>205.60834137000001</v>
      </c>
      <c r="E1832" s="186"/>
      <c r="F1832" s="186">
        <v>173.16882003000001</v>
      </c>
      <c r="G1832" s="194">
        <v>201.67288657</v>
      </c>
      <c r="H1832" s="198"/>
      <c r="I1832" s="6"/>
      <c r="J1832" s="6"/>
      <c r="K1832" s="4"/>
    </row>
    <row r="1833" spans="2:11" ht="15.6" x14ac:dyDescent="0.3">
      <c r="B1833" s="187">
        <v>44455</v>
      </c>
      <c r="C1833" s="188">
        <v>173.06667852000001</v>
      </c>
      <c r="D1833" s="188">
        <v>203.34205353999999</v>
      </c>
      <c r="E1833" s="188"/>
      <c r="F1833" s="188">
        <v>173.20333216</v>
      </c>
      <c r="G1833" s="195">
        <v>201.63895984999999</v>
      </c>
      <c r="H1833" s="198"/>
      <c r="I1833" s="6"/>
      <c r="J1833" s="6"/>
      <c r="K1833" s="4"/>
    </row>
    <row r="1834" spans="2:11" ht="15.6" x14ac:dyDescent="0.3">
      <c r="B1834" s="185">
        <v>44456</v>
      </c>
      <c r="C1834" s="186">
        <v>173.10117006999999</v>
      </c>
      <c r="D1834" s="186">
        <v>199.13400164000001</v>
      </c>
      <c r="E1834" s="186"/>
      <c r="F1834" s="186">
        <v>173.23785081</v>
      </c>
      <c r="G1834" s="194">
        <v>201.24580904999999</v>
      </c>
      <c r="H1834" s="198"/>
      <c r="I1834" s="6"/>
      <c r="J1834" s="6"/>
      <c r="K1834" s="4"/>
    </row>
    <row r="1835" spans="2:11" ht="15.6" x14ac:dyDescent="0.3">
      <c r="B1835" s="187">
        <v>44459</v>
      </c>
      <c r="C1835" s="188">
        <v>173.13566854999999</v>
      </c>
      <c r="D1835" s="188">
        <v>194.49580072000001</v>
      </c>
      <c r="E1835" s="188"/>
      <c r="F1835" s="188">
        <v>173.27237657000001</v>
      </c>
      <c r="G1835" s="195">
        <v>199.9306498</v>
      </c>
      <c r="H1835" s="198"/>
      <c r="I1835" s="6"/>
      <c r="J1835" s="6"/>
      <c r="K1835" s="4"/>
    </row>
    <row r="1836" spans="2:11" ht="15.6" x14ac:dyDescent="0.3">
      <c r="B1836" s="185">
        <v>44460</v>
      </c>
      <c r="C1836" s="186">
        <v>173.17017397000001</v>
      </c>
      <c r="D1836" s="186">
        <v>197.00820199</v>
      </c>
      <c r="E1836" s="186"/>
      <c r="F1836" s="186">
        <v>173.30690913000001</v>
      </c>
      <c r="G1836" s="194">
        <v>200.46898698999999</v>
      </c>
      <c r="H1836" s="198"/>
      <c r="I1836" s="6"/>
      <c r="J1836" s="6"/>
      <c r="K1836" s="4"/>
    </row>
    <row r="1837" spans="2:11" ht="15.6" x14ac:dyDescent="0.3">
      <c r="B1837" s="187">
        <v>44461</v>
      </c>
      <c r="C1837" s="188">
        <v>173.20468631</v>
      </c>
      <c r="D1837" s="188">
        <v>200.64022015</v>
      </c>
      <c r="E1837" s="188"/>
      <c r="F1837" s="188">
        <v>173.34144850000001</v>
      </c>
      <c r="G1837" s="195">
        <v>200.96142333</v>
      </c>
      <c r="H1837" s="198"/>
      <c r="I1837" s="6"/>
      <c r="J1837" s="6"/>
      <c r="K1837" s="4"/>
    </row>
    <row r="1838" spans="2:11" ht="15.6" x14ac:dyDescent="0.3">
      <c r="B1838" s="185">
        <v>44462</v>
      </c>
      <c r="C1838" s="186">
        <v>173.24571261</v>
      </c>
      <c r="D1838" s="186">
        <v>203.82466674</v>
      </c>
      <c r="E1838" s="186"/>
      <c r="F1838" s="186">
        <v>173.38250732</v>
      </c>
      <c r="G1838" s="194">
        <v>202.04807615999999</v>
      </c>
      <c r="H1838" s="198"/>
      <c r="I1838" s="6"/>
      <c r="J1838" s="6"/>
      <c r="K1838" s="4"/>
    </row>
    <row r="1839" spans="2:11" ht="15.6" x14ac:dyDescent="0.3">
      <c r="B1839" s="187">
        <v>44463</v>
      </c>
      <c r="C1839" s="188">
        <v>173.28674862</v>
      </c>
      <c r="D1839" s="188">
        <v>202.42784388999999</v>
      </c>
      <c r="E1839" s="188"/>
      <c r="F1839" s="188">
        <v>173.4235755</v>
      </c>
      <c r="G1839" s="195">
        <v>202.30751577000001</v>
      </c>
      <c r="H1839" s="198"/>
      <c r="I1839" s="6"/>
      <c r="J1839" s="6"/>
      <c r="K1839" s="4"/>
    </row>
    <row r="1840" spans="2:11" ht="15.6" x14ac:dyDescent="0.3">
      <c r="B1840" s="185">
        <v>44466</v>
      </c>
      <c r="C1840" s="186">
        <v>173.32779432000001</v>
      </c>
      <c r="D1840" s="186">
        <v>202.9645295</v>
      </c>
      <c r="E1840" s="186"/>
      <c r="F1840" s="186">
        <v>173.46465361</v>
      </c>
      <c r="G1840" s="194">
        <v>202.41927437000001</v>
      </c>
      <c r="H1840" s="198"/>
      <c r="I1840" s="6"/>
      <c r="J1840" s="6"/>
      <c r="K1840" s="4"/>
    </row>
    <row r="1841" spans="2:11" ht="15.6" x14ac:dyDescent="0.3">
      <c r="B1841" s="187">
        <v>44467</v>
      </c>
      <c r="C1841" s="188">
        <v>173.36884972999999</v>
      </c>
      <c r="D1841" s="188">
        <v>196.78326364</v>
      </c>
      <c r="E1841" s="188"/>
      <c r="F1841" s="188">
        <v>173.50574137000001</v>
      </c>
      <c r="G1841" s="195">
        <v>201.36255688</v>
      </c>
      <c r="H1841" s="198"/>
      <c r="I1841" s="6"/>
      <c r="J1841" s="6"/>
      <c r="K1841" s="4"/>
    </row>
    <row r="1842" spans="2:11" ht="15.6" x14ac:dyDescent="0.3">
      <c r="B1842" s="185">
        <v>44468</v>
      </c>
      <c r="C1842" s="186">
        <v>173.40991484</v>
      </c>
      <c r="D1842" s="186">
        <v>198.53977699000001</v>
      </c>
      <c r="E1842" s="186"/>
      <c r="F1842" s="186">
        <v>173.54683878</v>
      </c>
      <c r="G1842" s="194">
        <v>201.48179931000001</v>
      </c>
      <c r="H1842" s="198"/>
      <c r="I1842" s="6"/>
      <c r="J1842" s="6"/>
      <c r="K1842" s="4"/>
    </row>
    <row r="1843" spans="2:11" ht="15.6" x14ac:dyDescent="0.3">
      <c r="B1843" s="187">
        <v>44469</v>
      </c>
      <c r="C1843" s="188">
        <v>173.45098965</v>
      </c>
      <c r="D1843" s="188">
        <v>198.31153283</v>
      </c>
      <c r="E1843" s="188">
        <v>148.93185518000001</v>
      </c>
      <c r="F1843" s="188">
        <v>173.58794612</v>
      </c>
      <c r="G1843" s="195">
        <v>201.52969586</v>
      </c>
      <c r="H1843" s="198"/>
      <c r="I1843" s="6"/>
      <c r="J1843" s="6"/>
      <c r="K1843" s="4"/>
    </row>
    <row r="1844" spans="2:11" ht="15.6" x14ac:dyDescent="0.3">
      <c r="B1844" s="185">
        <v>44470</v>
      </c>
      <c r="C1844" s="186">
        <v>173.49207415999999</v>
      </c>
      <c r="D1844" s="186">
        <v>201.74339731000001</v>
      </c>
      <c r="E1844" s="186"/>
      <c r="F1844" s="186">
        <v>173.62906311</v>
      </c>
      <c r="G1844" s="194">
        <v>202.06603736</v>
      </c>
      <c r="H1844" s="198"/>
      <c r="I1844" s="6"/>
      <c r="J1844" s="6"/>
      <c r="K1844" s="4"/>
    </row>
    <row r="1845" spans="2:11" ht="15.6" x14ac:dyDescent="0.3">
      <c r="B1845" s="187">
        <v>44473</v>
      </c>
      <c r="C1845" s="188">
        <v>173.53316838000001</v>
      </c>
      <c r="D1845" s="188">
        <v>197.26437583000001</v>
      </c>
      <c r="E1845" s="188"/>
      <c r="F1845" s="188">
        <v>173.67018974999999</v>
      </c>
      <c r="G1845" s="195">
        <v>201.22285862999999</v>
      </c>
      <c r="H1845" s="198"/>
      <c r="I1845" s="6"/>
      <c r="J1845" s="6"/>
      <c r="K1845" s="4"/>
    </row>
    <row r="1846" spans="2:11" ht="15.6" x14ac:dyDescent="0.3">
      <c r="B1846" s="185">
        <v>44474</v>
      </c>
      <c r="C1846" s="186">
        <v>173.57427229000001</v>
      </c>
      <c r="D1846" s="186">
        <v>197.37972195</v>
      </c>
      <c r="E1846" s="186"/>
      <c r="F1846" s="186">
        <v>173.71132632000001</v>
      </c>
      <c r="G1846" s="194">
        <v>201.51173464999999</v>
      </c>
      <c r="H1846" s="198"/>
      <c r="I1846" s="6"/>
      <c r="J1846" s="6"/>
      <c r="K1846" s="4"/>
    </row>
    <row r="1847" spans="2:11" ht="15.6" x14ac:dyDescent="0.3">
      <c r="B1847" s="187">
        <v>44475</v>
      </c>
      <c r="C1847" s="188">
        <v>173.61538590999999</v>
      </c>
      <c r="D1847" s="188">
        <v>197.56186341</v>
      </c>
      <c r="E1847" s="188"/>
      <c r="F1847" s="188">
        <v>173.75247254000001</v>
      </c>
      <c r="G1847" s="195">
        <v>201.35407520000001</v>
      </c>
      <c r="H1847" s="198"/>
      <c r="I1847" s="6"/>
      <c r="J1847" s="6"/>
      <c r="K1847" s="4"/>
    </row>
    <row r="1848" spans="2:11" ht="15.6" x14ac:dyDescent="0.3">
      <c r="B1848" s="185">
        <v>44476</v>
      </c>
      <c r="C1848" s="186">
        <v>173.65650951000001</v>
      </c>
      <c r="D1848" s="186">
        <v>197.60807334</v>
      </c>
      <c r="E1848" s="186"/>
      <c r="F1848" s="186">
        <v>173.79362839999999</v>
      </c>
      <c r="G1848" s="194">
        <v>201.94230461999999</v>
      </c>
      <c r="H1848" s="198"/>
      <c r="I1848" s="6"/>
      <c r="J1848" s="6"/>
      <c r="K1848" s="4"/>
    </row>
    <row r="1849" spans="2:11" ht="15.6" x14ac:dyDescent="0.3">
      <c r="B1849" s="187">
        <v>44477</v>
      </c>
      <c r="C1849" s="188">
        <v>173.69764280999999</v>
      </c>
      <c r="D1849" s="188">
        <v>201.62467389</v>
      </c>
      <c r="E1849" s="188"/>
      <c r="F1849" s="188">
        <v>173.83479392000001</v>
      </c>
      <c r="G1849" s="195">
        <v>202.60437454999999</v>
      </c>
      <c r="H1849" s="198"/>
      <c r="I1849" s="6"/>
      <c r="J1849" s="6"/>
      <c r="K1849" s="4"/>
    </row>
    <row r="1850" spans="2:11" ht="15.6" x14ac:dyDescent="0.3">
      <c r="B1850" s="185">
        <v>44480</v>
      </c>
      <c r="C1850" s="186">
        <v>173.73878581</v>
      </c>
      <c r="D1850" s="186">
        <v>200.45831100000001</v>
      </c>
      <c r="E1850" s="186"/>
      <c r="F1850" s="186">
        <v>173.87596937000001</v>
      </c>
      <c r="G1850" s="194">
        <v>202.51606530000001</v>
      </c>
      <c r="H1850" s="198"/>
      <c r="I1850" s="6"/>
      <c r="J1850" s="6"/>
      <c r="K1850" s="4"/>
    </row>
    <row r="1851" spans="2:11" ht="15.6" x14ac:dyDescent="0.3">
      <c r="B1851" s="187">
        <v>44481</v>
      </c>
      <c r="C1851" s="188"/>
      <c r="D1851" s="188"/>
      <c r="E1851" s="188"/>
      <c r="F1851" s="188"/>
      <c r="G1851" s="195"/>
      <c r="H1851" s="198"/>
      <c r="I1851" s="6"/>
      <c r="J1851" s="6"/>
      <c r="K1851" s="4"/>
    </row>
    <row r="1852" spans="2:11" ht="15.6" x14ac:dyDescent="0.3">
      <c r="B1852" s="185">
        <v>44482</v>
      </c>
      <c r="C1852" s="186">
        <v>173.77993850999999</v>
      </c>
      <c r="D1852" s="186">
        <v>202.73742897</v>
      </c>
      <c r="E1852" s="186"/>
      <c r="F1852" s="186">
        <v>173.91715475000001</v>
      </c>
      <c r="G1852" s="194">
        <v>202.38884010999999</v>
      </c>
      <c r="H1852" s="198"/>
      <c r="I1852" s="6"/>
      <c r="J1852" s="6"/>
      <c r="K1852" s="4"/>
    </row>
    <row r="1853" spans="2:11" ht="15.6" x14ac:dyDescent="0.3">
      <c r="B1853" s="187">
        <v>44483</v>
      </c>
      <c r="C1853" s="188">
        <v>173.82110091000001</v>
      </c>
      <c r="D1853" s="188">
        <v>202.25417246999999</v>
      </c>
      <c r="E1853" s="188"/>
      <c r="F1853" s="188">
        <v>173.95834948999999</v>
      </c>
      <c r="G1853" s="195">
        <v>202.61784545</v>
      </c>
      <c r="H1853" s="198"/>
      <c r="I1853" s="6"/>
      <c r="J1853" s="6"/>
      <c r="K1853" s="4"/>
    </row>
    <row r="1854" spans="2:11" ht="15.6" x14ac:dyDescent="0.3">
      <c r="B1854" s="185">
        <v>44484</v>
      </c>
      <c r="C1854" s="186">
        <v>173.86227302</v>
      </c>
      <c r="D1854" s="186">
        <v>204.86757084999999</v>
      </c>
      <c r="E1854" s="186"/>
      <c r="F1854" s="186">
        <v>173.99955445000001</v>
      </c>
      <c r="G1854" s="194">
        <v>203.29937335</v>
      </c>
      <c r="H1854" s="198"/>
      <c r="I1854" s="6"/>
      <c r="J1854" s="6"/>
      <c r="K1854" s="4"/>
    </row>
    <row r="1855" spans="2:11" ht="15.6" x14ac:dyDescent="0.3">
      <c r="B1855" s="187">
        <v>44487</v>
      </c>
      <c r="C1855" s="188">
        <v>173.9034551</v>
      </c>
      <c r="D1855" s="188">
        <v>204.47478645999999</v>
      </c>
      <c r="E1855" s="188"/>
      <c r="F1855" s="188">
        <v>174.04076878000001</v>
      </c>
      <c r="G1855" s="195">
        <v>203.46301987999999</v>
      </c>
      <c r="H1855" s="198"/>
      <c r="I1855" s="6"/>
      <c r="J1855" s="6"/>
      <c r="K1855" s="4"/>
    </row>
    <row r="1856" spans="2:11" ht="15.6" x14ac:dyDescent="0.3">
      <c r="B1856" s="185">
        <v>44488</v>
      </c>
      <c r="C1856" s="186">
        <v>173.94464687999999</v>
      </c>
      <c r="D1856" s="186">
        <v>197.76412565999999</v>
      </c>
      <c r="E1856" s="186"/>
      <c r="F1856" s="186">
        <v>174.08199303000001</v>
      </c>
      <c r="G1856" s="194">
        <v>202.63331205</v>
      </c>
      <c r="H1856" s="198"/>
      <c r="I1856" s="6"/>
      <c r="J1856" s="6"/>
      <c r="K1856" s="4"/>
    </row>
    <row r="1857" spans="2:11" ht="15.6" x14ac:dyDescent="0.3">
      <c r="B1857" s="187">
        <v>44489</v>
      </c>
      <c r="C1857" s="188">
        <v>173.98584837000001</v>
      </c>
      <c r="D1857" s="188">
        <v>197.96724563000001</v>
      </c>
      <c r="E1857" s="188"/>
      <c r="F1857" s="188">
        <v>174.12322694</v>
      </c>
      <c r="G1857" s="195">
        <v>202.51506745</v>
      </c>
      <c r="H1857" s="198"/>
      <c r="I1857" s="6"/>
      <c r="J1857" s="6"/>
      <c r="K1857" s="4"/>
    </row>
    <row r="1858" spans="2:11" ht="15.6" x14ac:dyDescent="0.3">
      <c r="B1858" s="185">
        <v>44490</v>
      </c>
      <c r="C1858" s="186">
        <v>174.02705956</v>
      </c>
      <c r="D1858" s="186">
        <v>192.51458131999999</v>
      </c>
      <c r="E1858" s="186"/>
      <c r="F1858" s="186">
        <v>174.16447077000001</v>
      </c>
      <c r="G1858" s="194">
        <v>202.00666559999999</v>
      </c>
      <c r="H1858" s="198"/>
      <c r="I1858" s="6"/>
      <c r="J1858" s="6"/>
      <c r="K1858" s="4"/>
    </row>
    <row r="1859" spans="2:11" ht="15.6" x14ac:dyDescent="0.3">
      <c r="B1859" s="187">
        <v>44491</v>
      </c>
      <c r="C1859" s="188">
        <v>174.06828045</v>
      </c>
      <c r="D1859" s="188">
        <v>189.94349736999999</v>
      </c>
      <c r="E1859" s="188"/>
      <c r="F1859" s="188">
        <v>174.20572426000001</v>
      </c>
      <c r="G1859" s="195">
        <v>201.22335755</v>
      </c>
      <c r="H1859" s="198"/>
      <c r="I1859" s="6"/>
      <c r="J1859" s="6"/>
      <c r="K1859" s="4"/>
    </row>
    <row r="1860" spans="2:11" ht="15.6" x14ac:dyDescent="0.3">
      <c r="B1860" s="185">
        <v>44494</v>
      </c>
      <c r="C1860" s="186">
        <v>174.10951132</v>
      </c>
      <c r="D1860" s="186">
        <v>194.26494764</v>
      </c>
      <c r="E1860" s="186"/>
      <c r="F1860" s="186">
        <v>174.24698767999999</v>
      </c>
      <c r="G1860" s="194">
        <v>201.71729065</v>
      </c>
      <c r="H1860" s="198"/>
      <c r="I1860" s="6"/>
      <c r="J1860" s="6"/>
      <c r="K1860" s="4"/>
    </row>
    <row r="1861" spans="2:11" ht="15.6" x14ac:dyDescent="0.3">
      <c r="B1861" s="187">
        <v>44495</v>
      </c>
      <c r="C1861" s="188">
        <v>174.15075189000001</v>
      </c>
      <c r="D1861" s="188">
        <v>190.16391479999999</v>
      </c>
      <c r="E1861" s="188"/>
      <c r="F1861" s="188">
        <v>174.28826074</v>
      </c>
      <c r="G1861" s="195">
        <v>200.95892871000001</v>
      </c>
      <c r="H1861" s="198"/>
      <c r="I1861" s="6"/>
      <c r="J1861" s="6"/>
      <c r="K1861" s="4"/>
    </row>
    <row r="1862" spans="2:11" ht="15.6" x14ac:dyDescent="0.3">
      <c r="B1862" s="185">
        <v>44496</v>
      </c>
      <c r="C1862" s="186">
        <v>174.19200215999999</v>
      </c>
      <c r="D1862" s="186">
        <v>190.06307852</v>
      </c>
      <c r="E1862" s="186"/>
      <c r="F1862" s="186">
        <v>174.32954346</v>
      </c>
      <c r="G1862" s="194">
        <v>200.23798595</v>
      </c>
      <c r="H1862" s="198"/>
      <c r="I1862" s="6"/>
      <c r="J1862" s="6"/>
      <c r="K1862" s="4"/>
    </row>
    <row r="1863" spans="2:11" ht="15.6" x14ac:dyDescent="0.3">
      <c r="B1863" s="187">
        <v>44497</v>
      </c>
      <c r="C1863" s="188">
        <v>174.24296433000001</v>
      </c>
      <c r="D1863" s="188">
        <v>188.88703049</v>
      </c>
      <c r="E1863" s="188"/>
      <c r="F1863" s="188">
        <v>174.38054574</v>
      </c>
      <c r="G1863" s="195">
        <v>200.18809372000001</v>
      </c>
      <c r="H1863" s="198"/>
      <c r="I1863" s="6"/>
      <c r="J1863" s="6"/>
      <c r="K1863" s="4"/>
    </row>
    <row r="1864" spans="2:11" ht="15.6" x14ac:dyDescent="0.3">
      <c r="B1864" s="185">
        <v>44498</v>
      </c>
      <c r="C1864" s="186">
        <v>174.29394146999999</v>
      </c>
      <c r="D1864" s="186">
        <v>184.94819699000001</v>
      </c>
      <c r="E1864" s="186">
        <v>150.79350341</v>
      </c>
      <c r="F1864" s="186">
        <v>174.43156307000001</v>
      </c>
      <c r="G1864" s="194">
        <v>200.05687714999999</v>
      </c>
      <c r="H1864" s="198"/>
      <c r="I1864" s="6"/>
      <c r="J1864" s="6"/>
      <c r="K1864" s="4"/>
    </row>
    <row r="1865" spans="2:11" ht="15.6" x14ac:dyDescent="0.3">
      <c r="B1865" s="187">
        <v>44501</v>
      </c>
      <c r="C1865" s="188">
        <v>174.34493330000001</v>
      </c>
      <c r="D1865" s="188">
        <v>188.61166506000001</v>
      </c>
      <c r="E1865" s="188"/>
      <c r="F1865" s="188">
        <v>174.48259544000001</v>
      </c>
      <c r="G1865" s="195">
        <v>200.73740720000001</v>
      </c>
      <c r="H1865" s="198"/>
      <c r="I1865" s="6"/>
      <c r="J1865" s="6"/>
      <c r="K1865" s="4"/>
    </row>
    <row r="1866" spans="2:11" ht="15.6" x14ac:dyDescent="0.3">
      <c r="B1866" s="185">
        <v>44502</v>
      </c>
      <c r="C1866" s="186"/>
      <c r="D1866" s="186"/>
      <c r="E1866" s="186"/>
      <c r="F1866" s="186"/>
      <c r="G1866" s="194"/>
      <c r="H1866" s="198"/>
      <c r="I1866" s="6"/>
      <c r="J1866" s="6"/>
      <c r="K1866" s="4"/>
    </row>
    <row r="1867" spans="2:11" ht="15.6" x14ac:dyDescent="0.3">
      <c r="B1867" s="187">
        <v>44503</v>
      </c>
      <c r="C1867" s="188">
        <v>174.39594009000001</v>
      </c>
      <c r="D1867" s="188">
        <v>188.72963797</v>
      </c>
      <c r="E1867" s="188"/>
      <c r="F1867" s="188">
        <v>174.53364228000001</v>
      </c>
      <c r="G1867" s="195">
        <v>201.57260317999999</v>
      </c>
      <c r="H1867" s="198"/>
      <c r="I1867" s="6"/>
      <c r="J1867" s="6"/>
      <c r="K1867" s="4"/>
    </row>
    <row r="1868" spans="2:11" ht="15.6" x14ac:dyDescent="0.3">
      <c r="B1868" s="185">
        <v>44504</v>
      </c>
      <c r="C1868" s="186">
        <v>174.44696185999999</v>
      </c>
      <c r="D1868" s="186">
        <v>184.78983952999999</v>
      </c>
      <c r="E1868" s="186"/>
      <c r="F1868" s="186">
        <v>174.58470444</v>
      </c>
      <c r="G1868" s="194">
        <v>201.02478646</v>
      </c>
      <c r="H1868" s="198"/>
      <c r="I1868" s="6"/>
      <c r="J1868" s="6"/>
      <c r="K1868" s="4"/>
    </row>
    <row r="1869" spans="2:11" ht="15.6" x14ac:dyDescent="0.3">
      <c r="B1869" s="187">
        <v>44505</v>
      </c>
      <c r="C1869" s="188">
        <v>174.49799859000001</v>
      </c>
      <c r="D1869" s="188">
        <v>187.31323040999999</v>
      </c>
      <c r="E1869" s="188"/>
      <c r="F1869" s="188">
        <v>174.63578136000001</v>
      </c>
      <c r="G1869" s="195">
        <v>201.39947713000001</v>
      </c>
      <c r="H1869" s="198"/>
      <c r="I1869" s="6"/>
      <c r="J1869" s="6"/>
      <c r="K1869" s="4"/>
    </row>
    <row r="1870" spans="2:11" ht="15.6" x14ac:dyDescent="0.3">
      <c r="B1870" s="185">
        <v>44508</v>
      </c>
      <c r="C1870" s="186">
        <v>174.5490503</v>
      </c>
      <c r="D1870" s="186">
        <v>187.23621385999999</v>
      </c>
      <c r="E1870" s="186"/>
      <c r="F1870" s="186">
        <v>174.68687331999999</v>
      </c>
      <c r="G1870" s="194">
        <v>201.36255688</v>
      </c>
      <c r="H1870" s="198"/>
      <c r="I1870" s="6"/>
      <c r="J1870" s="6"/>
      <c r="K1870" s="4"/>
    </row>
    <row r="1871" spans="2:11" ht="15.6" x14ac:dyDescent="0.3">
      <c r="B1871" s="187">
        <v>44509</v>
      </c>
      <c r="C1871" s="188">
        <v>174.60011696999999</v>
      </c>
      <c r="D1871" s="188">
        <v>188.58346735000001</v>
      </c>
      <c r="E1871" s="188"/>
      <c r="F1871" s="188">
        <v>174.73798031999999</v>
      </c>
      <c r="G1871" s="195">
        <v>201.19841142999999</v>
      </c>
      <c r="H1871" s="198"/>
      <c r="I1871" s="6"/>
      <c r="J1871" s="6"/>
      <c r="K1871" s="4"/>
    </row>
    <row r="1872" spans="2:11" ht="15.6" x14ac:dyDescent="0.3">
      <c r="B1872" s="185">
        <v>44510</v>
      </c>
      <c r="C1872" s="186">
        <v>174.65119833</v>
      </c>
      <c r="D1872" s="186">
        <v>189.35618812999999</v>
      </c>
      <c r="E1872" s="186"/>
      <c r="F1872" s="186">
        <v>174.78910207999999</v>
      </c>
      <c r="G1872" s="194">
        <v>201.81507943</v>
      </c>
      <c r="H1872" s="198"/>
      <c r="I1872" s="6"/>
      <c r="J1872" s="6"/>
      <c r="K1872" s="4"/>
    </row>
    <row r="1873" spans="2:11" ht="15.6" x14ac:dyDescent="0.3">
      <c r="B1873" s="187">
        <v>44511</v>
      </c>
      <c r="C1873" s="188">
        <v>174.70229466000001</v>
      </c>
      <c r="D1873" s="188">
        <v>192.26380401</v>
      </c>
      <c r="E1873" s="188"/>
      <c r="F1873" s="188">
        <v>174.84023887000001</v>
      </c>
      <c r="G1873" s="195">
        <v>202.66374630999999</v>
      </c>
      <c r="H1873" s="198"/>
      <c r="I1873" s="6"/>
      <c r="J1873" s="6"/>
      <c r="K1873" s="4"/>
    </row>
    <row r="1874" spans="2:11" ht="15.6" x14ac:dyDescent="0.3">
      <c r="B1874" s="185">
        <v>44512</v>
      </c>
      <c r="C1874" s="186">
        <v>174.75340596000001</v>
      </c>
      <c r="D1874" s="186">
        <v>190.01204389</v>
      </c>
      <c r="E1874" s="186"/>
      <c r="F1874" s="186">
        <v>174.89139071</v>
      </c>
      <c r="G1874" s="194">
        <v>202.51357068999999</v>
      </c>
      <c r="H1874" s="198"/>
      <c r="I1874" s="6"/>
      <c r="J1874" s="6"/>
      <c r="K1874" s="4"/>
    </row>
    <row r="1875" spans="2:11" ht="15.6" x14ac:dyDescent="0.3">
      <c r="B1875" s="187">
        <v>44515</v>
      </c>
      <c r="C1875" s="188"/>
      <c r="D1875" s="188"/>
      <c r="E1875" s="188"/>
      <c r="F1875" s="188"/>
      <c r="G1875" s="195"/>
      <c r="H1875" s="198"/>
      <c r="I1875" s="6"/>
      <c r="J1875" s="6"/>
      <c r="K1875" s="4"/>
    </row>
    <row r="1876" spans="2:11" ht="15.6" x14ac:dyDescent="0.3">
      <c r="B1876" s="185">
        <v>44516</v>
      </c>
      <c r="C1876" s="186">
        <v>174.80453222</v>
      </c>
      <c r="D1876" s="186">
        <v>186.56170258</v>
      </c>
      <c r="E1876" s="186"/>
      <c r="F1876" s="186">
        <v>174.9425573</v>
      </c>
      <c r="G1876" s="194">
        <v>202.14786061999999</v>
      </c>
      <c r="H1876" s="198"/>
      <c r="I1876" s="6"/>
      <c r="J1876" s="6"/>
      <c r="K1876" s="4"/>
    </row>
    <row r="1877" spans="2:11" ht="15.6" x14ac:dyDescent="0.3">
      <c r="B1877" s="187">
        <v>44517</v>
      </c>
      <c r="C1877" s="188">
        <v>174.85567345999999</v>
      </c>
      <c r="D1877" s="188">
        <v>183.96134877</v>
      </c>
      <c r="E1877" s="188"/>
      <c r="F1877" s="188">
        <v>174.99373893000001</v>
      </c>
      <c r="G1877" s="195">
        <v>201.43839306999999</v>
      </c>
      <c r="H1877" s="198"/>
      <c r="I1877" s="6"/>
      <c r="J1877" s="6"/>
      <c r="K1877" s="4"/>
    </row>
    <row r="1878" spans="2:11" ht="15.6" x14ac:dyDescent="0.3">
      <c r="B1878" s="185">
        <v>44518</v>
      </c>
      <c r="C1878" s="186">
        <v>174.90682966</v>
      </c>
      <c r="D1878" s="186">
        <v>183.02776883999999</v>
      </c>
      <c r="E1878" s="186"/>
      <c r="F1878" s="186">
        <v>175.04493561000001</v>
      </c>
      <c r="G1878" s="194">
        <v>201.45385966000001</v>
      </c>
      <c r="H1878" s="198"/>
      <c r="I1878" s="6"/>
      <c r="J1878" s="6"/>
      <c r="K1878" s="4"/>
    </row>
    <row r="1879" spans="2:11" ht="15.6" x14ac:dyDescent="0.3">
      <c r="B1879" s="187">
        <v>44519</v>
      </c>
      <c r="C1879" s="188">
        <v>174.95800083</v>
      </c>
      <c r="D1879" s="188">
        <v>184.11604302999999</v>
      </c>
      <c r="E1879" s="188"/>
      <c r="F1879" s="188">
        <v>175.09614732</v>
      </c>
      <c r="G1879" s="195">
        <v>201.47780793999999</v>
      </c>
      <c r="H1879" s="198"/>
      <c r="I1879" s="6"/>
      <c r="J1879" s="6"/>
      <c r="K1879" s="4"/>
    </row>
    <row r="1880" spans="2:11" ht="15.6" x14ac:dyDescent="0.3">
      <c r="B1880" s="185">
        <v>44522</v>
      </c>
      <c r="C1880" s="186">
        <v>175.00918697</v>
      </c>
      <c r="D1880" s="186">
        <v>182.48520425000001</v>
      </c>
      <c r="E1880" s="186"/>
      <c r="F1880" s="186">
        <v>175.14737378999999</v>
      </c>
      <c r="G1880" s="194">
        <v>201.26826055999999</v>
      </c>
      <c r="H1880" s="198"/>
      <c r="I1880" s="6"/>
      <c r="J1880" s="6"/>
      <c r="K1880" s="4"/>
    </row>
    <row r="1881" spans="2:11" ht="15.6" x14ac:dyDescent="0.3">
      <c r="B1881" s="187">
        <v>44523</v>
      </c>
      <c r="C1881" s="188">
        <v>175.06038808</v>
      </c>
      <c r="D1881" s="188">
        <v>185.22179335999999</v>
      </c>
      <c r="E1881" s="188"/>
      <c r="F1881" s="188">
        <v>175.19861557999999</v>
      </c>
      <c r="G1881" s="195">
        <v>201.84401692</v>
      </c>
      <c r="H1881" s="198"/>
      <c r="I1881" s="6"/>
      <c r="J1881" s="6"/>
      <c r="K1881" s="4"/>
    </row>
    <row r="1882" spans="2:11" ht="15.6" x14ac:dyDescent="0.3">
      <c r="B1882" s="185">
        <v>44524</v>
      </c>
      <c r="C1882" s="186">
        <v>175.11160415000001</v>
      </c>
      <c r="D1882" s="186">
        <v>186.75921160999999</v>
      </c>
      <c r="E1882" s="186"/>
      <c r="F1882" s="186">
        <v>175.24987213</v>
      </c>
      <c r="G1882" s="194">
        <v>201.98870439999999</v>
      </c>
      <c r="H1882" s="198"/>
      <c r="I1882" s="6"/>
      <c r="J1882" s="6"/>
      <c r="K1882" s="4"/>
    </row>
    <row r="1883" spans="2:11" ht="15.6" x14ac:dyDescent="0.3">
      <c r="B1883" s="187">
        <v>44525</v>
      </c>
      <c r="C1883" s="188">
        <v>175.16283519999999</v>
      </c>
      <c r="D1883" s="188">
        <v>189.07696293999999</v>
      </c>
      <c r="E1883" s="188"/>
      <c r="F1883" s="188">
        <v>175.30114372</v>
      </c>
      <c r="G1883" s="195">
        <v>202.51057714999999</v>
      </c>
      <c r="H1883" s="198"/>
      <c r="I1883" s="6"/>
      <c r="J1883" s="6"/>
      <c r="K1883" s="4"/>
    </row>
    <row r="1884" spans="2:11" ht="15.6" x14ac:dyDescent="0.3">
      <c r="B1884" s="185">
        <v>44526</v>
      </c>
      <c r="C1884" s="186">
        <v>175.21408120999999</v>
      </c>
      <c r="D1884" s="186">
        <v>182.66727422</v>
      </c>
      <c r="E1884" s="186"/>
      <c r="F1884" s="186">
        <v>175.35243034999999</v>
      </c>
      <c r="G1884" s="194">
        <v>200.01496767</v>
      </c>
      <c r="H1884" s="198"/>
      <c r="I1884" s="6"/>
      <c r="J1884" s="6"/>
      <c r="K1884" s="4"/>
    </row>
    <row r="1885" spans="2:11" ht="15.6" x14ac:dyDescent="0.3">
      <c r="B1885" s="187">
        <v>44529</v>
      </c>
      <c r="C1885" s="188">
        <v>175.26534219000001</v>
      </c>
      <c r="D1885" s="188">
        <v>183.72115006999999</v>
      </c>
      <c r="E1885" s="188"/>
      <c r="F1885" s="188">
        <v>175.40373202000001</v>
      </c>
      <c r="G1885" s="195">
        <v>200.49742556000001</v>
      </c>
      <c r="H1885" s="198"/>
      <c r="I1885" s="6"/>
      <c r="J1885" s="6"/>
      <c r="K1885" s="4"/>
    </row>
    <row r="1886" spans="2:11" ht="15.6" x14ac:dyDescent="0.3">
      <c r="B1886" s="185">
        <v>44530</v>
      </c>
      <c r="C1886" s="186">
        <v>175.31661842</v>
      </c>
      <c r="D1886" s="186">
        <v>182.11545333999999</v>
      </c>
      <c r="E1886" s="186">
        <v>152.22604165999999</v>
      </c>
      <c r="F1886" s="186">
        <v>175.45504844000001</v>
      </c>
      <c r="G1886" s="194">
        <v>199.07350124000001</v>
      </c>
      <c r="H1886" s="198"/>
      <c r="I1886" s="6"/>
      <c r="J1886" s="6"/>
      <c r="K1886" s="4"/>
    </row>
    <row r="1887" spans="2:11" ht="15.6" x14ac:dyDescent="0.3">
      <c r="B1887" s="187">
        <v>44531</v>
      </c>
      <c r="C1887" s="188">
        <v>175.36790961</v>
      </c>
      <c r="D1887" s="188">
        <v>180.07678425</v>
      </c>
      <c r="E1887" s="188"/>
      <c r="F1887" s="188">
        <v>175.50638018999999</v>
      </c>
      <c r="G1887" s="195">
        <v>198.54663926000001</v>
      </c>
      <c r="H1887" s="198"/>
      <c r="I1887" s="6"/>
      <c r="J1887" s="6"/>
      <c r="K1887" s="4"/>
    </row>
    <row r="1888" spans="2:11" ht="15.6" x14ac:dyDescent="0.3">
      <c r="B1888" s="185">
        <v>44532</v>
      </c>
      <c r="C1888" s="186">
        <v>175.41921576999999</v>
      </c>
      <c r="D1888" s="186">
        <v>186.67352847000001</v>
      </c>
      <c r="E1888" s="186"/>
      <c r="F1888" s="186">
        <v>175.55772669999999</v>
      </c>
      <c r="G1888" s="194">
        <v>199.63878023000001</v>
      </c>
      <c r="H1888" s="198"/>
      <c r="I1888" s="6"/>
      <c r="J1888" s="6"/>
      <c r="K1888" s="4"/>
    </row>
    <row r="1889" spans="2:11" ht="15.6" x14ac:dyDescent="0.3">
      <c r="B1889" s="187">
        <v>44533</v>
      </c>
      <c r="C1889" s="188">
        <v>175.47053690000001</v>
      </c>
      <c r="D1889" s="188">
        <v>187.75184947</v>
      </c>
      <c r="E1889" s="188"/>
      <c r="F1889" s="188">
        <v>175.60908853000001</v>
      </c>
      <c r="G1889" s="195">
        <v>199.69016923000001</v>
      </c>
      <c r="H1889" s="198"/>
      <c r="I1889" s="6"/>
      <c r="J1889" s="6"/>
      <c r="K1889" s="4"/>
    </row>
    <row r="1890" spans="2:11" ht="15.6" x14ac:dyDescent="0.3">
      <c r="B1890" s="185">
        <v>44536</v>
      </c>
      <c r="C1890" s="186">
        <v>175.521873</v>
      </c>
      <c r="D1890" s="186">
        <v>190.94898323999999</v>
      </c>
      <c r="E1890" s="186"/>
      <c r="F1890" s="186">
        <v>175.66046510999999</v>
      </c>
      <c r="G1890" s="194">
        <v>200.54133073</v>
      </c>
      <c r="H1890" s="198"/>
      <c r="I1890" s="6"/>
      <c r="J1890" s="6"/>
      <c r="K1890" s="4"/>
    </row>
    <row r="1891" spans="2:11" ht="15.6" x14ac:dyDescent="0.3">
      <c r="B1891" s="187">
        <v>44537</v>
      </c>
      <c r="C1891" s="188">
        <v>175.57322407000001</v>
      </c>
      <c r="D1891" s="188">
        <v>192.19768772</v>
      </c>
      <c r="E1891" s="188"/>
      <c r="F1891" s="188">
        <v>175.71185674</v>
      </c>
      <c r="G1891" s="195">
        <v>201.14802028</v>
      </c>
      <c r="H1891" s="198"/>
      <c r="I1891" s="6"/>
      <c r="J1891" s="6"/>
      <c r="K1891" s="4"/>
    </row>
    <row r="1892" spans="2:11" ht="15.6" x14ac:dyDescent="0.3">
      <c r="B1892" s="185">
        <v>44538</v>
      </c>
      <c r="C1892" s="186">
        <v>175.62459038</v>
      </c>
      <c r="D1892" s="186">
        <v>193.15880419000001</v>
      </c>
      <c r="E1892" s="186"/>
      <c r="F1892" s="186">
        <v>175.76326341000001</v>
      </c>
      <c r="G1892" s="194">
        <v>201.61301589000001</v>
      </c>
      <c r="H1892" s="198"/>
      <c r="I1892" s="6"/>
      <c r="J1892" s="6"/>
      <c r="K1892" s="4"/>
    </row>
    <row r="1893" spans="2:11" ht="15.6" x14ac:dyDescent="0.3">
      <c r="B1893" s="187">
        <v>44539</v>
      </c>
      <c r="C1893" s="188">
        <v>175.68561869999999</v>
      </c>
      <c r="D1893" s="188">
        <v>189.93466995</v>
      </c>
      <c r="E1893" s="188"/>
      <c r="F1893" s="188">
        <v>175.82433997999999</v>
      </c>
      <c r="G1893" s="195">
        <v>200.93049013999999</v>
      </c>
      <c r="H1893" s="198"/>
      <c r="I1893" s="6"/>
      <c r="J1893" s="6"/>
      <c r="K1893" s="4"/>
    </row>
    <row r="1894" spans="2:11" ht="15.6" x14ac:dyDescent="0.3">
      <c r="B1894" s="185">
        <v>44540</v>
      </c>
      <c r="C1894" s="186">
        <v>175.74666808000001</v>
      </c>
      <c r="D1894" s="186">
        <v>192.55627032999999</v>
      </c>
      <c r="E1894" s="186"/>
      <c r="F1894" s="186">
        <v>175.88543756000001</v>
      </c>
      <c r="G1894" s="194">
        <v>201.44887044000001</v>
      </c>
      <c r="H1894" s="198"/>
      <c r="I1894" s="6"/>
      <c r="J1894" s="6"/>
      <c r="K1894" s="4"/>
    </row>
    <row r="1895" spans="2:11" ht="15.6" x14ac:dyDescent="0.3">
      <c r="B1895" s="187">
        <v>44543</v>
      </c>
      <c r="C1895" s="188">
        <v>175.80773880999999</v>
      </c>
      <c r="D1895" s="188">
        <v>191.88613702000001</v>
      </c>
      <c r="E1895" s="188"/>
      <c r="F1895" s="188">
        <v>175.94655642000001</v>
      </c>
      <c r="G1895" s="195">
        <v>200.97738884</v>
      </c>
      <c r="H1895" s="198"/>
      <c r="I1895" s="6"/>
      <c r="J1895" s="6"/>
      <c r="K1895" s="4"/>
    </row>
    <row r="1896" spans="2:11" ht="15.6" x14ac:dyDescent="0.3">
      <c r="B1896" s="185">
        <v>44544</v>
      </c>
      <c r="C1896" s="186">
        <v>175.8688306</v>
      </c>
      <c r="D1896" s="186">
        <v>190.77216683</v>
      </c>
      <c r="E1896" s="186"/>
      <c r="F1896" s="186">
        <v>176.00769656</v>
      </c>
      <c r="G1896" s="194">
        <v>200.52386844</v>
      </c>
      <c r="H1896" s="198"/>
      <c r="I1896" s="6"/>
      <c r="J1896" s="6"/>
      <c r="K1896" s="4"/>
    </row>
    <row r="1897" spans="2:11" ht="15.6" x14ac:dyDescent="0.3">
      <c r="B1897" s="187">
        <v>44545</v>
      </c>
      <c r="C1897" s="188">
        <v>175.92994374</v>
      </c>
      <c r="D1897" s="188">
        <v>191.97165934</v>
      </c>
      <c r="E1897" s="188"/>
      <c r="F1897" s="188">
        <v>176.06885799</v>
      </c>
      <c r="G1897" s="195">
        <v>201.13804182999999</v>
      </c>
      <c r="H1897" s="198"/>
      <c r="I1897" s="6"/>
      <c r="J1897" s="6"/>
      <c r="K1897" s="4"/>
    </row>
    <row r="1898" spans="2:11" ht="15.6" x14ac:dyDescent="0.3">
      <c r="B1898" s="185">
        <v>44546</v>
      </c>
      <c r="C1898" s="186">
        <v>175.99107794</v>
      </c>
      <c r="D1898" s="186">
        <v>193.5712269</v>
      </c>
      <c r="E1898" s="186"/>
      <c r="F1898" s="186">
        <v>176.13004042</v>
      </c>
      <c r="G1898" s="194">
        <v>200.62415182999999</v>
      </c>
      <c r="H1898" s="198"/>
      <c r="I1898" s="6"/>
      <c r="J1898" s="6"/>
      <c r="K1898" s="4"/>
    </row>
    <row r="1899" spans="2:11" ht="15.6" x14ac:dyDescent="0.3">
      <c r="B1899" s="187">
        <v>44547</v>
      </c>
      <c r="C1899" s="188">
        <v>176.05223348000001</v>
      </c>
      <c r="D1899" s="188">
        <v>191.55955827</v>
      </c>
      <c r="E1899" s="188"/>
      <c r="F1899" s="188">
        <v>176.19124441</v>
      </c>
      <c r="G1899" s="195">
        <v>200.44453978999999</v>
      </c>
      <c r="H1899" s="198"/>
      <c r="I1899" s="6"/>
      <c r="J1899" s="6"/>
      <c r="K1899" s="4"/>
    </row>
    <row r="1900" spans="2:11" ht="15.6" x14ac:dyDescent="0.3">
      <c r="B1900" s="185">
        <v>44550</v>
      </c>
      <c r="C1900" s="186">
        <v>176.11341037</v>
      </c>
      <c r="D1900" s="186">
        <v>187.66266395</v>
      </c>
      <c r="E1900" s="186"/>
      <c r="F1900" s="186">
        <v>176.2524694</v>
      </c>
      <c r="G1900" s="194">
        <v>199.37534925</v>
      </c>
      <c r="H1900" s="198"/>
      <c r="I1900" s="6"/>
      <c r="J1900" s="6"/>
      <c r="K1900" s="4"/>
    </row>
    <row r="1901" spans="2:11" ht="15.6" x14ac:dyDescent="0.3">
      <c r="B1901" s="187">
        <v>44551</v>
      </c>
      <c r="C1901" s="188">
        <v>176.17460833000001</v>
      </c>
      <c r="D1901" s="188">
        <v>188.52056752999999</v>
      </c>
      <c r="E1901" s="188"/>
      <c r="F1901" s="188">
        <v>176.31371596</v>
      </c>
      <c r="G1901" s="195">
        <v>200.33178334999999</v>
      </c>
      <c r="H1901" s="198"/>
      <c r="I1901" s="6"/>
      <c r="J1901" s="6"/>
      <c r="K1901" s="4"/>
    </row>
    <row r="1902" spans="2:11" ht="15.6" x14ac:dyDescent="0.3">
      <c r="B1902" s="185">
        <v>44552</v>
      </c>
      <c r="C1902" s="186">
        <v>176.23582762999999</v>
      </c>
      <c r="D1902" s="186">
        <v>188.06282834999999</v>
      </c>
      <c r="E1902" s="186"/>
      <c r="F1902" s="186">
        <v>176.37498352</v>
      </c>
      <c r="G1902" s="194">
        <v>200.44054842</v>
      </c>
      <c r="H1902" s="198"/>
      <c r="I1902" s="6"/>
      <c r="J1902" s="6"/>
      <c r="K1902" s="4"/>
    </row>
    <row r="1903" spans="2:11" ht="15.6" x14ac:dyDescent="0.3">
      <c r="B1903" s="187">
        <v>44553</v>
      </c>
      <c r="C1903" s="188">
        <v>176.29706827000001</v>
      </c>
      <c r="D1903" s="188">
        <v>187.43311532999999</v>
      </c>
      <c r="E1903" s="188"/>
      <c r="F1903" s="188">
        <v>176.43627264</v>
      </c>
      <c r="G1903" s="195">
        <v>200.65308933</v>
      </c>
      <c r="H1903" s="198"/>
      <c r="I1903" s="6"/>
      <c r="J1903" s="6"/>
      <c r="K1903" s="4"/>
    </row>
    <row r="1904" spans="2:11" ht="15.6" x14ac:dyDescent="0.3">
      <c r="B1904" s="185">
        <v>44554</v>
      </c>
      <c r="C1904" s="186">
        <v>176.35833026</v>
      </c>
      <c r="D1904" s="186"/>
      <c r="E1904" s="186"/>
      <c r="F1904" s="186">
        <v>176.49758277000001</v>
      </c>
      <c r="G1904" s="194">
        <v>200.66057316000001</v>
      </c>
      <c r="H1904" s="198"/>
      <c r="I1904" s="6"/>
      <c r="J1904" s="6"/>
      <c r="K1904" s="4"/>
    </row>
    <row r="1905" spans="2:11" ht="15.6" x14ac:dyDescent="0.3">
      <c r="B1905" s="187">
        <v>44557</v>
      </c>
      <c r="C1905" s="188">
        <v>176.41961359000001</v>
      </c>
      <c r="D1905" s="188">
        <v>188.61799078000001</v>
      </c>
      <c r="E1905" s="188"/>
      <c r="F1905" s="188">
        <v>176.55891446000001</v>
      </c>
      <c r="G1905" s="195">
        <v>201.19940928</v>
      </c>
      <c r="H1905" s="198"/>
      <c r="I1905" s="6"/>
      <c r="J1905" s="6"/>
      <c r="K1905" s="4"/>
    </row>
    <row r="1906" spans="2:11" ht="15.6" x14ac:dyDescent="0.3">
      <c r="B1906" s="185">
        <v>44558</v>
      </c>
      <c r="C1906" s="186">
        <v>176.48091798999999</v>
      </c>
      <c r="D1906" s="186">
        <v>187.38460026000001</v>
      </c>
      <c r="E1906" s="186"/>
      <c r="F1906" s="186">
        <v>176.62026743999999</v>
      </c>
      <c r="G1906" s="194">
        <v>201.20340064999999</v>
      </c>
      <c r="H1906" s="198"/>
      <c r="I1906" s="6"/>
      <c r="J1906" s="6"/>
      <c r="K1906" s="4"/>
    </row>
    <row r="1907" spans="2:11" ht="15.6" x14ac:dyDescent="0.3">
      <c r="B1907" s="187">
        <v>44559</v>
      </c>
      <c r="C1907" s="188">
        <v>176.54224373</v>
      </c>
      <c r="D1907" s="188">
        <v>186.03202173</v>
      </c>
      <c r="E1907" s="188"/>
      <c r="F1907" s="188">
        <v>176.68164168999999</v>
      </c>
      <c r="G1907" s="195">
        <v>201.08914744</v>
      </c>
      <c r="H1907" s="198"/>
      <c r="I1907" s="6"/>
      <c r="J1907" s="6"/>
      <c r="K1907" s="4"/>
    </row>
    <row r="1908" spans="2:11" ht="15.6" x14ac:dyDescent="0.3">
      <c r="B1908" s="185">
        <v>44560</v>
      </c>
      <c r="C1908" s="186">
        <v>176.60359080999999</v>
      </c>
      <c r="D1908" s="186">
        <v>187.31003181</v>
      </c>
      <c r="E1908" s="186">
        <v>153.33729177999999</v>
      </c>
      <c r="F1908" s="186">
        <v>176.74303723</v>
      </c>
      <c r="G1908" s="194">
        <v>201.61002235000001</v>
      </c>
      <c r="H1908" s="198"/>
      <c r="I1908" s="6"/>
      <c r="J1908" s="6"/>
      <c r="K1908" s="4"/>
    </row>
    <row r="1909" spans="2:11" ht="15.6" x14ac:dyDescent="0.3">
      <c r="B1909" s="187">
        <v>44561</v>
      </c>
      <c r="C1909" s="188">
        <v>176.66495924</v>
      </c>
      <c r="D1909" s="188"/>
      <c r="E1909" s="188"/>
      <c r="F1909" s="188">
        <v>176.80445406000001</v>
      </c>
      <c r="G1909" s="195">
        <v>201.56611719</v>
      </c>
      <c r="H1909" s="198"/>
      <c r="I1909" s="6"/>
      <c r="J1909" s="6"/>
      <c r="K1909" s="4"/>
    </row>
    <row r="1910" spans="2:11" ht="15.6" x14ac:dyDescent="0.3">
      <c r="B1910" s="185">
        <v>44564</v>
      </c>
      <c r="C1910" s="186">
        <v>176.72634901000001</v>
      </c>
      <c r="D1910" s="186">
        <v>185.70027876</v>
      </c>
      <c r="E1910" s="186"/>
      <c r="F1910" s="186">
        <v>176.86589215999999</v>
      </c>
      <c r="G1910" s="194">
        <v>201.60353635999999</v>
      </c>
      <c r="H1910" s="198"/>
      <c r="I1910" s="6"/>
      <c r="J1910" s="6"/>
      <c r="K1910" s="4"/>
    </row>
    <row r="1911" spans="2:11" ht="15.6" x14ac:dyDescent="0.3">
      <c r="B1911" s="187">
        <v>44565</v>
      </c>
      <c r="C1911" s="188">
        <v>176.78776013000001</v>
      </c>
      <c r="D1911" s="188">
        <v>184.97130195</v>
      </c>
      <c r="E1911" s="188"/>
      <c r="F1911" s="188">
        <v>176.92735184</v>
      </c>
      <c r="G1911" s="195">
        <v>201.46533488</v>
      </c>
      <c r="H1911" s="198"/>
      <c r="I1911" s="6"/>
      <c r="J1911" s="6"/>
      <c r="K1911" s="4"/>
    </row>
    <row r="1912" spans="2:11" ht="15.6" x14ac:dyDescent="0.3">
      <c r="B1912" s="185">
        <v>44566</v>
      </c>
      <c r="C1912" s="186">
        <v>176.84919259</v>
      </c>
      <c r="D1912" s="186">
        <v>180.48968943</v>
      </c>
      <c r="E1912" s="186"/>
      <c r="F1912" s="186">
        <v>176.98883280000001</v>
      </c>
      <c r="G1912" s="194">
        <v>200.30134909</v>
      </c>
      <c r="H1912" s="198"/>
      <c r="I1912" s="6"/>
      <c r="J1912" s="6"/>
      <c r="K1912" s="4"/>
    </row>
    <row r="1913" spans="2:11" ht="15.6" x14ac:dyDescent="0.3">
      <c r="B1913" s="187">
        <v>44567</v>
      </c>
      <c r="C1913" s="188">
        <v>176.91064639000001</v>
      </c>
      <c r="D1913" s="188">
        <v>181.48216647000001</v>
      </c>
      <c r="E1913" s="188"/>
      <c r="F1913" s="188">
        <v>177.05033503999999</v>
      </c>
      <c r="G1913" s="195">
        <v>200.58822942</v>
      </c>
      <c r="H1913" s="198"/>
      <c r="I1913" s="6"/>
      <c r="J1913" s="6"/>
      <c r="K1913" s="4"/>
    </row>
    <row r="1914" spans="2:11" ht="15.6" x14ac:dyDescent="0.3">
      <c r="B1914" s="185">
        <v>44568</v>
      </c>
      <c r="C1914" s="186">
        <v>176.97212153999999</v>
      </c>
      <c r="D1914" s="186">
        <v>183.55217826000001</v>
      </c>
      <c r="E1914" s="186"/>
      <c r="F1914" s="186">
        <v>177.11185856</v>
      </c>
      <c r="G1914" s="194">
        <v>200.69599665000001</v>
      </c>
      <c r="H1914" s="198"/>
      <c r="I1914" s="6"/>
      <c r="J1914" s="6"/>
      <c r="K1914" s="4"/>
    </row>
    <row r="1915" spans="2:11" ht="15.6" x14ac:dyDescent="0.3">
      <c r="B1915" s="187">
        <v>44571</v>
      </c>
      <c r="C1915" s="188">
        <v>177.03361803000001</v>
      </c>
      <c r="D1915" s="188">
        <v>182.16861442000001</v>
      </c>
      <c r="E1915" s="188"/>
      <c r="F1915" s="188">
        <v>177.17340365000001</v>
      </c>
      <c r="G1915" s="195">
        <v>200.60968308</v>
      </c>
      <c r="H1915" s="198"/>
      <c r="I1915" s="6"/>
      <c r="J1915" s="6"/>
      <c r="K1915" s="4"/>
    </row>
    <row r="1916" spans="2:11" ht="15.6" x14ac:dyDescent="0.3">
      <c r="B1916" s="185">
        <v>44572</v>
      </c>
      <c r="C1916" s="186">
        <v>177.09513586</v>
      </c>
      <c r="D1916" s="186">
        <v>185.44544511999999</v>
      </c>
      <c r="E1916" s="186"/>
      <c r="F1916" s="186">
        <v>177.23497001999999</v>
      </c>
      <c r="G1916" s="194">
        <v>201.19741359</v>
      </c>
      <c r="H1916" s="198"/>
      <c r="I1916" s="6"/>
      <c r="J1916" s="6"/>
      <c r="K1916" s="4"/>
    </row>
    <row r="1917" spans="2:11" ht="15.6" x14ac:dyDescent="0.3">
      <c r="B1917" s="187">
        <v>44573</v>
      </c>
      <c r="C1917" s="188">
        <v>177.15667504000001</v>
      </c>
      <c r="D1917" s="188">
        <v>188.85254280000001</v>
      </c>
      <c r="E1917" s="188"/>
      <c r="F1917" s="188">
        <v>177.29655796</v>
      </c>
      <c r="G1917" s="195">
        <v>201.7028219</v>
      </c>
      <c r="H1917" s="198"/>
      <c r="I1917" s="6"/>
      <c r="J1917" s="6"/>
      <c r="K1917" s="4"/>
    </row>
    <row r="1918" spans="2:11" ht="15.6" x14ac:dyDescent="0.3">
      <c r="B1918" s="185">
        <v>44574</v>
      </c>
      <c r="C1918" s="186">
        <v>177.21823556000001</v>
      </c>
      <c r="D1918" s="186">
        <v>188.57349629999999</v>
      </c>
      <c r="E1918" s="186"/>
      <c r="F1918" s="186">
        <v>177.35816718999999</v>
      </c>
      <c r="G1918" s="194">
        <v>201.14702242999999</v>
      </c>
      <c r="H1918" s="198"/>
      <c r="I1918" s="6"/>
      <c r="J1918" s="6"/>
      <c r="K1918" s="4"/>
    </row>
    <row r="1919" spans="2:11" ht="15.6" x14ac:dyDescent="0.3">
      <c r="B1919" s="187">
        <v>44575</v>
      </c>
      <c r="C1919" s="188">
        <v>177.2798177</v>
      </c>
      <c r="D1919" s="188">
        <v>191.07213823999999</v>
      </c>
      <c r="E1919" s="188"/>
      <c r="F1919" s="188">
        <v>177.41979769</v>
      </c>
      <c r="G1919" s="195">
        <v>201.74922168000001</v>
      </c>
      <c r="H1919" s="198"/>
      <c r="I1919" s="6"/>
      <c r="J1919" s="6"/>
      <c r="K1919" s="4"/>
    </row>
    <row r="1920" spans="2:11" ht="15.6" x14ac:dyDescent="0.3">
      <c r="B1920" s="185">
        <v>44578</v>
      </c>
      <c r="C1920" s="186">
        <v>177.34142118</v>
      </c>
      <c r="D1920" s="186">
        <v>190.08232372000001</v>
      </c>
      <c r="E1920" s="186"/>
      <c r="F1920" s="186">
        <v>177.48144977000001</v>
      </c>
      <c r="G1920" s="194">
        <v>201.7696775</v>
      </c>
      <c r="H1920" s="198"/>
      <c r="I1920" s="6"/>
      <c r="J1920" s="6"/>
      <c r="K1920" s="4"/>
    </row>
    <row r="1921" spans="2:11" ht="15.6" x14ac:dyDescent="0.3">
      <c r="B1921" s="187">
        <v>44579</v>
      </c>
      <c r="C1921" s="188">
        <v>177.40304601</v>
      </c>
      <c r="D1921" s="188">
        <v>190.60730495999999</v>
      </c>
      <c r="E1921" s="188"/>
      <c r="F1921" s="188">
        <v>177.54312340999999</v>
      </c>
      <c r="G1921" s="195">
        <v>201.7696775</v>
      </c>
      <c r="H1921" s="198"/>
      <c r="I1921" s="6"/>
      <c r="J1921" s="6"/>
      <c r="K1921" s="4"/>
    </row>
    <row r="1922" spans="2:11" ht="15.6" x14ac:dyDescent="0.3">
      <c r="B1922" s="185">
        <v>44580</v>
      </c>
      <c r="C1922" s="186">
        <v>177.46469217999999</v>
      </c>
      <c r="D1922" s="186">
        <v>193.01216897</v>
      </c>
      <c r="E1922" s="186"/>
      <c r="F1922" s="186">
        <v>177.60481833</v>
      </c>
      <c r="G1922" s="194">
        <v>202.09248023999999</v>
      </c>
      <c r="H1922" s="198"/>
      <c r="I1922" s="6"/>
      <c r="J1922" s="6"/>
      <c r="K1922" s="4"/>
    </row>
    <row r="1923" spans="2:11" ht="15.6" x14ac:dyDescent="0.3">
      <c r="B1923" s="187">
        <v>44581</v>
      </c>
      <c r="C1923" s="188">
        <v>177.5263597</v>
      </c>
      <c r="D1923" s="188">
        <v>194.95727457999999</v>
      </c>
      <c r="E1923" s="188"/>
      <c r="F1923" s="188">
        <v>177.66653453999999</v>
      </c>
      <c r="G1923" s="195">
        <v>202.77600383000001</v>
      </c>
      <c r="H1923" s="198"/>
      <c r="I1923" s="6"/>
      <c r="J1923" s="6"/>
      <c r="K1923" s="4"/>
    </row>
    <row r="1924" spans="2:11" ht="15.6" x14ac:dyDescent="0.3">
      <c r="B1924" s="185">
        <v>44582</v>
      </c>
      <c r="C1924" s="186">
        <v>177.58804884</v>
      </c>
      <c r="D1924" s="186">
        <v>194.67081234</v>
      </c>
      <c r="E1924" s="186"/>
      <c r="F1924" s="186">
        <v>177.72827230999999</v>
      </c>
      <c r="G1924" s="194">
        <v>202.08599425</v>
      </c>
      <c r="H1924" s="198"/>
      <c r="I1924" s="6"/>
      <c r="J1924" s="6"/>
      <c r="K1924" s="4"/>
    </row>
    <row r="1925" spans="2:11" ht="15.6" x14ac:dyDescent="0.3">
      <c r="B1925" s="187">
        <v>44585</v>
      </c>
      <c r="C1925" s="188">
        <v>177.64975931999999</v>
      </c>
      <c r="D1925" s="188">
        <v>192.87571924</v>
      </c>
      <c r="E1925" s="188"/>
      <c r="F1925" s="188">
        <v>177.79003165</v>
      </c>
      <c r="G1925" s="195">
        <v>201.60852557999999</v>
      </c>
      <c r="H1925" s="198"/>
      <c r="I1925" s="6"/>
      <c r="J1925" s="6"/>
      <c r="K1925" s="4"/>
    </row>
    <row r="1926" spans="2:11" ht="15.6" x14ac:dyDescent="0.3">
      <c r="B1926" s="185">
        <v>44586</v>
      </c>
      <c r="C1926" s="186">
        <v>177.71149113999999</v>
      </c>
      <c r="D1926" s="186">
        <v>196.92607484000001</v>
      </c>
      <c r="E1926" s="186"/>
      <c r="F1926" s="186">
        <v>177.85181227000001</v>
      </c>
      <c r="G1926" s="194">
        <v>202.24714616</v>
      </c>
      <c r="H1926" s="198"/>
      <c r="I1926" s="6"/>
      <c r="J1926" s="6"/>
      <c r="K1926" s="4"/>
    </row>
    <row r="1927" spans="2:11" ht="15.6" x14ac:dyDescent="0.3">
      <c r="B1927" s="187">
        <v>44587</v>
      </c>
      <c r="C1927" s="188">
        <v>177.77324458999999</v>
      </c>
      <c r="D1927" s="188">
        <v>198.86562309999999</v>
      </c>
      <c r="E1927" s="188"/>
      <c r="F1927" s="188">
        <v>177.91361445999999</v>
      </c>
      <c r="G1927" s="195">
        <v>203.01249301999999</v>
      </c>
      <c r="H1927" s="198"/>
      <c r="I1927" s="6"/>
      <c r="J1927" s="6"/>
      <c r="K1927" s="4"/>
    </row>
    <row r="1928" spans="2:11" ht="15.6" x14ac:dyDescent="0.3">
      <c r="B1928" s="185">
        <v>44588</v>
      </c>
      <c r="C1928" s="186">
        <v>177.83501937</v>
      </c>
      <c r="D1928" s="186">
        <v>201.22878023999999</v>
      </c>
      <c r="E1928" s="186"/>
      <c r="F1928" s="186">
        <v>177.97543822</v>
      </c>
      <c r="G1928" s="194">
        <v>203.45204358999999</v>
      </c>
      <c r="H1928" s="198"/>
      <c r="I1928" s="6"/>
      <c r="J1928" s="6"/>
      <c r="K1928" s="4"/>
    </row>
    <row r="1929" spans="2:11" ht="15.6" x14ac:dyDescent="0.3">
      <c r="B1929" s="187">
        <v>44589</v>
      </c>
      <c r="C1929" s="188">
        <v>177.89681578</v>
      </c>
      <c r="D1929" s="188">
        <v>199.97516171999999</v>
      </c>
      <c r="E1929" s="188"/>
      <c r="F1929" s="188">
        <v>178.03728326000001</v>
      </c>
      <c r="G1929" s="195">
        <v>203.5662968</v>
      </c>
      <c r="H1929" s="198"/>
      <c r="I1929" s="6"/>
      <c r="J1929" s="6"/>
      <c r="K1929" s="4"/>
    </row>
    <row r="1930" spans="2:11" ht="15.6" x14ac:dyDescent="0.3">
      <c r="B1930" s="185">
        <v>44592</v>
      </c>
      <c r="C1930" s="186">
        <v>177.95863353999999</v>
      </c>
      <c r="D1930" s="186">
        <v>200.39224831000001</v>
      </c>
      <c r="E1930" s="186">
        <v>154.16531315</v>
      </c>
      <c r="F1930" s="186">
        <v>178.09914986999999</v>
      </c>
      <c r="G1930" s="194">
        <v>204.10912429000001</v>
      </c>
      <c r="H1930" s="198"/>
      <c r="I1930" s="6"/>
      <c r="J1930" s="6"/>
      <c r="K1930" s="4"/>
    </row>
    <row r="1931" spans="2:11" ht="15.6" x14ac:dyDescent="0.3">
      <c r="B1931" s="187">
        <v>44593</v>
      </c>
      <c r="C1931" s="188">
        <v>178.02047291</v>
      </c>
      <c r="D1931" s="188">
        <v>202.33070655</v>
      </c>
      <c r="E1931" s="188"/>
      <c r="F1931" s="188">
        <v>178.16103803999999</v>
      </c>
      <c r="G1931" s="195">
        <v>204.38752295</v>
      </c>
      <c r="H1931" s="198"/>
      <c r="I1931" s="6"/>
      <c r="J1931" s="6"/>
      <c r="K1931" s="4"/>
    </row>
    <row r="1932" spans="2:11" ht="15.6" x14ac:dyDescent="0.3">
      <c r="B1932" s="185">
        <v>44594</v>
      </c>
      <c r="C1932" s="186">
        <v>178.08233362999999</v>
      </c>
      <c r="D1932" s="186">
        <v>199.94703548999999</v>
      </c>
      <c r="E1932" s="186"/>
      <c r="F1932" s="186">
        <v>178.2229475</v>
      </c>
      <c r="G1932" s="194">
        <v>204.20791091000001</v>
      </c>
      <c r="H1932" s="198"/>
      <c r="I1932" s="6"/>
      <c r="J1932" s="6"/>
      <c r="K1932" s="4"/>
    </row>
    <row r="1933" spans="2:11" ht="15.6" x14ac:dyDescent="0.3">
      <c r="B1933" s="187">
        <v>44595</v>
      </c>
      <c r="C1933" s="188">
        <v>178.15386494000001</v>
      </c>
      <c r="D1933" s="188">
        <v>199.59247346000001</v>
      </c>
      <c r="E1933" s="188"/>
      <c r="F1933" s="188">
        <v>178.29453538000001</v>
      </c>
      <c r="G1933" s="195">
        <v>204.28075357</v>
      </c>
      <c r="H1933" s="198"/>
      <c r="I1933" s="6"/>
      <c r="J1933" s="6"/>
      <c r="K1933" s="4"/>
    </row>
    <row r="1934" spans="2:11" ht="15.6" x14ac:dyDescent="0.3">
      <c r="B1934" s="185">
        <v>44596</v>
      </c>
      <c r="C1934" s="186">
        <v>178.22542508000001</v>
      </c>
      <c r="D1934" s="186">
        <v>200.57349629999999</v>
      </c>
      <c r="E1934" s="186"/>
      <c r="F1934" s="186">
        <v>178.36615191999999</v>
      </c>
      <c r="G1934" s="194">
        <v>205.14089566999999</v>
      </c>
      <c r="H1934" s="198"/>
      <c r="I1934" s="6"/>
      <c r="J1934" s="6"/>
      <c r="K1934" s="4"/>
    </row>
    <row r="1935" spans="2:11" ht="15.6" x14ac:dyDescent="0.3">
      <c r="B1935" s="187">
        <v>44599</v>
      </c>
      <c r="C1935" s="188">
        <v>178.29701377000001</v>
      </c>
      <c r="D1935" s="188">
        <v>200.12937350000001</v>
      </c>
      <c r="E1935" s="188"/>
      <c r="F1935" s="188">
        <v>178.43779713000001</v>
      </c>
      <c r="G1935" s="195">
        <v>204.96228146999999</v>
      </c>
      <c r="H1935" s="198"/>
      <c r="I1935" s="6"/>
      <c r="J1935" s="6"/>
      <c r="K1935" s="4"/>
    </row>
    <row r="1936" spans="2:11" ht="15.6" x14ac:dyDescent="0.3">
      <c r="B1936" s="185">
        <v>44600</v>
      </c>
      <c r="C1936" s="186">
        <v>178.36863129</v>
      </c>
      <c r="D1936" s="186">
        <v>200.55476931000001</v>
      </c>
      <c r="E1936" s="186"/>
      <c r="F1936" s="186">
        <v>178.50947128000001</v>
      </c>
      <c r="G1936" s="194">
        <v>205.02165323</v>
      </c>
      <c r="H1936" s="198"/>
      <c r="I1936" s="6"/>
      <c r="J1936" s="6"/>
      <c r="K1936" s="4"/>
    </row>
    <row r="1937" spans="2:11" ht="15.6" x14ac:dyDescent="0.3">
      <c r="B1937" s="187">
        <v>44601</v>
      </c>
      <c r="C1937" s="188">
        <v>178.44027764000001</v>
      </c>
      <c r="D1937" s="188">
        <v>200.96027662</v>
      </c>
      <c r="E1937" s="188"/>
      <c r="F1937" s="188">
        <v>178.58117408999999</v>
      </c>
      <c r="G1937" s="195">
        <v>205.22920492</v>
      </c>
      <c r="H1937" s="198"/>
      <c r="I1937" s="6"/>
      <c r="J1937" s="6"/>
      <c r="K1937" s="4"/>
    </row>
    <row r="1938" spans="2:11" ht="15.6" x14ac:dyDescent="0.3">
      <c r="B1938" s="185">
        <v>44602</v>
      </c>
      <c r="C1938" s="186">
        <v>178.51195281</v>
      </c>
      <c r="D1938" s="186">
        <v>202.57991136999999</v>
      </c>
      <c r="E1938" s="186"/>
      <c r="F1938" s="186">
        <v>178.65290585</v>
      </c>
      <c r="G1938" s="194">
        <v>205.96561427</v>
      </c>
      <c r="H1938" s="198"/>
      <c r="I1938" s="6"/>
      <c r="J1938" s="6"/>
      <c r="K1938" s="4"/>
    </row>
    <row r="1939" spans="2:11" ht="15.6" x14ac:dyDescent="0.3">
      <c r="B1939" s="187">
        <v>44603</v>
      </c>
      <c r="C1939" s="188">
        <v>178.58365653999999</v>
      </c>
      <c r="D1939" s="188">
        <v>202.94548086</v>
      </c>
      <c r="E1939" s="188"/>
      <c r="F1939" s="188">
        <v>178.72466625999999</v>
      </c>
      <c r="G1939" s="195">
        <v>205.68771454</v>
      </c>
      <c r="H1939" s="198"/>
      <c r="I1939" s="6"/>
      <c r="J1939" s="6"/>
      <c r="K1939" s="4"/>
    </row>
    <row r="1940" spans="2:11" ht="15.6" x14ac:dyDescent="0.3">
      <c r="B1940" s="185">
        <v>44606</v>
      </c>
      <c r="C1940" s="186">
        <v>178.65538909</v>
      </c>
      <c r="D1940" s="186">
        <v>203.52952002999999</v>
      </c>
      <c r="E1940" s="186"/>
      <c r="F1940" s="186">
        <v>178.79645561999999</v>
      </c>
      <c r="G1940" s="194">
        <v>206.21507543999999</v>
      </c>
      <c r="H1940" s="198"/>
      <c r="I1940" s="6"/>
      <c r="J1940" s="6"/>
      <c r="K1940" s="4"/>
    </row>
    <row r="1941" spans="2:11" ht="15.6" x14ac:dyDescent="0.3">
      <c r="B1941" s="187">
        <v>44607</v>
      </c>
      <c r="C1941" s="188">
        <v>178.72715047</v>
      </c>
      <c r="D1941" s="188">
        <v>205.1895572</v>
      </c>
      <c r="E1941" s="188"/>
      <c r="F1941" s="188">
        <v>178.86827364999999</v>
      </c>
      <c r="G1941" s="195">
        <v>206.75590724</v>
      </c>
      <c r="H1941" s="198"/>
      <c r="I1941" s="6"/>
      <c r="J1941" s="6"/>
      <c r="K1941" s="4"/>
    </row>
    <row r="1942" spans="2:11" ht="15.6" x14ac:dyDescent="0.3">
      <c r="B1942" s="185">
        <v>44608</v>
      </c>
      <c r="C1942" s="186">
        <v>178.79894067999999</v>
      </c>
      <c r="D1942" s="186">
        <v>205.81993138000001</v>
      </c>
      <c r="E1942" s="186"/>
      <c r="F1942" s="186">
        <v>178.94012061999999</v>
      </c>
      <c r="G1942" s="194">
        <v>206.81428115</v>
      </c>
      <c r="H1942" s="198"/>
      <c r="I1942" s="6"/>
      <c r="J1942" s="6"/>
      <c r="K1942" s="4"/>
    </row>
    <row r="1943" spans="2:11" ht="15.6" x14ac:dyDescent="0.3">
      <c r="B1943" s="187">
        <v>44609</v>
      </c>
      <c r="C1943" s="188">
        <v>178.87075972</v>
      </c>
      <c r="D1943" s="188">
        <v>202.86708838000001</v>
      </c>
      <c r="E1943" s="188"/>
      <c r="F1943" s="188">
        <v>179.01199653</v>
      </c>
      <c r="G1943" s="195">
        <v>206.15520476</v>
      </c>
      <c r="H1943" s="198"/>
      <c r="I1943" s="6"/>
      <c r="J1943" s="6"/>
      <c r="K1943" s="4"/>
    </row>
    <row r="1944" spans="2:11" ht="15.6" x14ac:dyDescent="0.3">
      <c r="B1944" s="185">
        <v>44610</v>
      </c>
      <c r="C1944" s="186">
        <v>178.94260757999999</v>
      </c>
      <c r="D1944" s="186">
        <v>201.70803402000001</v>
      </c>
      <c r="E1944" s="186"/>
      <c r="F1944" s="186">
        <v>179.08390138999999</v>
      </c>
      <c r="G1944" s="194">
        <v>205.80695696999999</v>
      </c>
      <c r="H1944" s="198"/>
      <c r="I1944" s="6"/>
      <c r="J1944" s="6"/>
      <c r="K1944" s="4"/>
    </row>
    <row r="1945" spans="2:11" ht="15.6" x14ac:dyDescent="0.3">
      <c r="B1945" s="187">
        <v>44613</v>
      </c>
      <c r="C1945" s="188">
        <v>179.01448454999999</v>
      </c>
      <c r="D1945" s="188">
        <v>199.64493763999999</v>
      </c>
      <c r="E1945" s="188"/>
      <c r="F1945" s="188">
        <v>179.15583491000001</v>
      </c>
      <c r="G1945" s="195">
        <v>205.49463159999999</v>
      </c>
      <c r="H1945" s="198"/>
      <c r="I1945" s="6"/>
      <c r="J1945" s="6"/>
      <c r="K1945" s="4"/>
    </row>
    <row r="1946" spans="2:11" ht="15.6" x14ac:dyDescent="0.3">
      <c r="B1946" s="185">
        <v>44614</v>
      </c>
      <c r="C1946" s="186">
        <v>179.08639034999999</v>
      </c>
      <c r="D1946" s="186">
        <v>201.72938780000001</v>
      </c>
      <c r="E1946" s="186"/>
      <c r="F1946" s="186">
        <v>179.22779736999999</v>
      </c>
      <c r="G1946" s="194">
        <v>205.98856470000001</v>
      </c>
      <c r="H1946" s="198"/>
      <c r="I1946" s="6"/>
      <c r="J1946" s="6"/>
      <c r="K1946" s="4"/>
    </row>
    <row r="1947" spans="2:11" ht="15.6" x14ac:dyDescent="0.3">
      <c r="B1947" s="187">
        <v>44615</v>
      </c>
      <c r="C1947" s="188">
        <v>179.15832498</v>
      </c>
      <c r="D1947" s="188">
        <v>200.14940494999999</v>
      </c>
      <c r="E1947" s="188"/>
      <c r="F1947" s="188">
        <v>179.29978878</v>
      </c>
      <c r="G1947" s="195">
        <v>206.18364333</v>
      </c>
      <c r="H1947" s="198"/>
      <c r="I1947" s="6"/>
      <c r="J1947" s="6"/>
      <c r="K1947" s="4"/>
    </row>
    <row r="1948" spans="2:11" ht="15.6" x14ac:dyDescent="0.3">
      <c r="B1948" s="185">
        <v>44616</v>
      </c>
      <c r="C1948" s="186">
        <v>179.23028843</v>
      </c>
      <c r="D1948" s="186">
        <v>199.40650798999999</v>
      </c>
      <c r="E1948" s="186"/>
      <c r="F1948" s="186">
        <v>179.37180914000001</v>
      </c>
      <c r="G1948" s="194">
        <v>206.11928234999999</v>
      </c>
      <c r="H1948" s="198"/>
      <c r="I1948" s="6"/>
      <c r="J1948" s="6"/>
      <c r="K1948" s="4"/>
    </row>
    <row r="1949" spans="2:11" ht="15.6" x14ac:dyDescent="0.3">
      <c r="B1949" s="187">
        <v>44617</v>
      </c>
      <c r="C1949" s="188">
        <v>179.30228070999999</v>
      </c>
      <c r="D1949" s="188">
        <v>202.17636967999999</v>
      </c>
      <c r="E1949" s="188">
        <v>155.72238281</v>
      </c>
      <c r="F1949" s="188">
        <v>179.44385844000001</v>
      </c>
      <c r="G1949" s="195">
        <v>206.57030813</v>
      </c>
      <c r="H1949" s="198"/>
      <c r="I1949" s="6"/>
      <c r="J1949" s="6"/>
      <c r="K1949" s="4"/>
    </row>
    <row r="1950" spans="2:11" ht="15.6" x14ac:dyDescent="0.3">
      <c r="B1950" s="185">
        <v>44620</v>
      </c>
      <c r="C1950" s="186"/>
      <c r="D1950" s="186"/>
      <c r="E1950" s="186"/>
      <c r="F1950" s="186"/>
      <c r="G1950" s="194"/>
      <c r="H1950" s="198"/>
      <c r="I1950" s="6"/>
      <c r="J1950" s="6"/>
      <c r="K1950" s="4"/>
    </row>
    <row r="1951" spans="2:11" ht="15.6" x14ac:dyDescent="0.3">
      <c r="B1951" s="187">
        <v>44621</v>
      </c>
      <c r="C1951" s="188"/>
      <c r="D1951" s="188"/>
      <c r="E1951" s="188"/>
      <c r="F1951" s="188"/>
      <c r="G1951" s="195"/>
      <c r="H1951" s="198"/>
      <c r="I1951" s="6"/>
      <c r="J1951" s="6"/>
      <c r="K1951" s="4"/>
    </row>
    <row r="1952" spans="2:11" ht="15.6" x14ac:dyDescent="0.3">
      <c r="B1952" s="185">
        <v>44622</v>
      </c>
      <c r="C1952" s="186">
        <v>179.37430208999999</v>
      </c>
      <c r="D1952" s="186">
        <v>205.80681534000001</v>
      </c>
      <c r="E1952" s="186"/>
      <c r="F1952" s="186">
        <v>179.51593668999999</v>
      </c>
      <c r="G1952" s="194">
        <v>206.41863574999999</v>
      </c>
      <c r="H1952" s="198"/>
      <c r="I1952" s="6"/>
      <c r="J1952" s="6"/>
      <c r="K1952" s="4"/>
    </row>
    <row r="1953" spans="2:11" ht="15.6" x14ac:dyDescent="0.3">
      <c r="B1953" s="187">
        <v>44623</v>
      </c>
      <c r="C1953" s="188">
        <v>179.44635231000001</v>
      </c>
      <c r="D1953" s="188">
        <v>205.79241271000001</v>
      </c>
      <c r="E1953" s="188"/>
      <c r="F1953" s="188">
        <v>179.58804359000001</v>
      </c>
      <c r="G1953" s="195">
        <v>206.5249062</v>
      </c>
      <c r="H1953" s="198"/>
      <c r="I1953" s="6"/>
      <c r="J1953" s="6"/>
      <c r="K1953" s="4"/>
    </row>
    <row r="1954" spans="2:11" ht="15.6" x14ac:dyDescent="0.3">
      <c r="B1954" s="185">
        <v>44624</v>
      </c>
      <c r="C1954" s="186">
        <v>179.51843162</v>
      </c>
      <c r="D1954" s="186">
        <v>204.55627032999999</v>
      </c>
      <c r="E1954" s="186"/>
      <c r="F1954" s="186">
        <v>179.66017973000001</v>
      </c>
      <c r="G1954" s="194">
        <v>205.97210025999999</v>
      </c>
      <c r="H1954" s="198"/>
      <c r="I1954" s="6"/>
      <c r="J1954" s="6"/>
      <c r="K1954" s="4"/>
    </row>
    <row r="1955" spans="2:11" ht="15.6" x14ac:dyDescent="0.3">
      <c r="B1955" s="187">
        <v>44627</v>
      </c>
      <c r="C1955" s="188">
        <v>179.59053976999999</v>
      </c>
      <c r="D1955" s="188">
        <v>199.40934920000001</v>
      </c>
      <c r="E1955" s="188"/>
      <c r="F1955" s="188">
        <v>179.73234481</v>
      </c>
      <c r="G1955" s="195">
        <v>205.62385248000001</v>
      </c>
      <c r="H1955" s="198"/>
      <c r="I1955" s="6"/>
      <c r="J1955" s="6"/>
      <c r="K1955" s="4"/>
    </row>
    <row r="1956" spans="2:11" ht="15.6" x14ac:dyDescent="0.3">
      <c r="B1956" s="185">
        <v>44628</v>
      </c>
      <c r="C1956" s="186">
        <v>179.66267673999999</v>
      </c>
      <c r="D1956" s="186">
        <v>198.71242985999999</v>
      </c>
      <c r="E1956" s="186"/>
      <c r="F1956" s="186">
        <v>179.80453883000001</v>
      </c>
      <c r="G1956" s="194">
        <v>206.54785663000001</v>
      </c>
      <c r="H1956" s="198"/>
      <c r="I1956" s="6"/>
      <c r="J1956" s="6"/>
      <c r="K1956" s="4"/>
    </row>
    <row r="1957" spans="2:11" ht="15.6" x14ac:dyDescent="0.3">
      <c r="B1957" s="187">
        <v>44629</v>
      </c>
      <c r="C1957" s="188">
        <v>179.73484282000001</v>
      </c>
      <c r="D1957" s="188">
        <v>203.531575</v>
      </c>
      <c r="E1957" s="188"/>
      <c r="F1957" s="188">
        <v>179.87676209</v>
      </c>
      <c r="G1957" s="195">
        <v>207.70186397000001</v>
      </c>
      <c r="H1957" s="198"/>
      <c r="I1957" s="6"/>
      <c r="J1957" s="6"/>
      <c r="K1957" s="4"/>
    </row>
    <row r="1958" spans="2:11" ht="15.6" x14ac:dyDescent="0.3">
      <c r="B1958" s="185">
        <v>44630</v>
      </c>
      <c r="C1958" s="186">
        <v>179.80703800000001</v>
      </c>
      <c r="D1958" s="186">
        <v>203.10769808000001</v>
      </c>
      <c r="E1958" s="186"/>
      <c r="F1958" s="186">
        <v>179.94901400000001</v>
      </c>
      <c r="G1958" s="194">
        <v>208.29707830999999</v>
      </c>
      <c r="H1958" s="198"/>
      <c r="I1958" s="6"/>
      <c r="J1958" s="6"/>
      <c r="K1958" s="4"/>
    </row>
    <row r="1959" spans="2:11" ht="15.6" x14ac:dyDescent="0.3">
      <c r="B1959" s="187">
        <v>44631</v>
      </c>
      <c r="C1959" s="188">
        <v>179.87926200999999</v>
      </c>
      <c r="D1959" s="188">
        <v>199.62308351999999</v>
      </c>
      <c r="E1959" s="188"/>
      <c r="F1959" s="188">
        <v>180.02129514999999</v>
      </c>
      <c r="G1959" s="195">
        <v>207.71383811000001</v>
      </c>
      <c r="H1959" s="198"/>
      <c r="I1959" s="6"/>
      <c r="J1959" s="6"/>
      <c r="K1959" s="4"/>
    </row>
    <row r="1960" spans="2:11" ht="15.6" x14ac:dyDescent="0.3">
      <c r="B1960" s="185">
        <v>44634</v>
      </c>
      <c r="C1960" s="186">
        <v>179.95151512999999</v>
      </c>
      <c r="D1960" s="186">
        <v>196.43261498999999</v>
      </c>
      <c r="E1960" s="186"/>
      <c r="F1960" s="186">
        <v>180.09360523999999</v>
      </c>
      <c r="G1960" s="194">
        <v>207.63251377</v>
      </c>
      <c r="H1960" s="198"/>
      <c r="I1960" s="6"/>
      <c r="J1960" s="6"/>
      <c r="K1960" s="4"/>
    </row>
    <row r="1961" spans="2:11" ht="15.6" x14ac:dyDescent="0.3">
      <c r="B1961" s="187">
        <v>44635</v>
      </c>
      <c r="C1961" s="188">
        <v>180.02379735</v>
      </c>
      <c r="D1961" s="188">
        <v>194.70229799000001</v>
      </c>
      <c r="E1961" s="188"/>
      <c r="F1961" s="188">
        <v>180.16594455000001</v>
      </c>
      <c r="G1961" s="195">
        <v>207.70984673000001</v>
      </c>
      <c r="H1961" s="198"/>
      <c r="I1961" s="6"/>
      <c r="J1961" s="6"/>
      <c r="K1961" s="4"/>
    </row>
    <row r="1962" spans="2:11" ht="15.6" x14ac:dyDescent="0.3">
      <c r="B1962" s="185">
        <v>44636</v>
      </c>
      <c r="C1962" s="186">
        <v>180.09610839999999</v>
      </c>
      <c r="D1962" s="186">
        <v>198.54978378000001</v>
      </c>
      <c r="E1962" s="186"/>
      <c r="F1962" s="186">
        <v>180.23831282</v>
      </c>
      <c r="G1962" s="194">
        <v>208.56300390999999</v>
      </c>
      <c r="H1962" s="198"/>
      <c r="I1962" s="6"/>
      <c r="J1962" s="6"/>
      <c r="K1962" s="4"/>
    </row>
    <row r="1963" spans="2:11" ht="15.6" x14ac:dyDescent="0.3">
      <c r="B1963" s="187">
        <v>44637</v>
      </c>
      <c r="C1963" s="188">
        <v>180.17488101999999</v>
      </c>
      <c r="D1963" s="188">
        <v>202.05912941</v>
      </c>
      <c r="E1963" s="188"/>
      <c r="F1963" s="188">
        <v>180.31714746</v>
      </c>
      <c r="G1963" s="195">
        <v>209.41666000999999</v>
      </c>
      <c r="H1963" s="198"/>
      <c r="I1963" s="6"/>
      <c r="J1963" s="6"/>
      <c r="K1963" s="4"/>
    </row>
    <row r="1964" spans="2:11" ht="15.6" x14ac:dyDescent="0.3">
      <c r="B1964" s="185">
        <v>44638</v>
      </c>
      <c r="C1964" s="186">
        <v>180.25368800999999</v>
      </c>
      <c r="D1964" s="186">
        <v>206.05216039000001</v>
      </c>
      <c r="E1964" s="186"/>
      <c r="F1964" s="186">
        <v>180.396017</v>
      </c>
      <c r="G1964" s="194">
        <v>210.35313722000001</v>
      </c>
      <c r="H1964" s="198"/>
      <c r="I1964" s="6"/>
      <c r="J1964" s="6"/>
      <c r="K1964" s="4"/>
    </row>
    <row r="1965" spans="2:11" ht="15.6" x14ac:dyDescent="0.3">
      <c r="B1965" s="187">
        <v>44641</v>
      </c>
      <c r="C1965" s="188">
        <v>180.33252965</v>
      </c>
      <c r="D1965" s="188">
        <v>207.55964761999999</v>
      </c>
      <c r="E1965" s="188"/>
      <c r="F1965" s="188">
        <v>180.47492088000001</v>
      </c>
      <c r="G1965" s="195">
        <v>211.54107128999999</v>
      </c>
      <c r="H1965" s="198"/>
      <c r="I1965" s="6"/>
      <c r="J1965" s="6"/>
      <c r="K1965" s="4"/>
    </row>
    <row r="1966" spans="2:11" ht="15.6" x14ac:dyDescent="0.3">
      <c r="B1966" s="185">
        <v>44642</v>
      </c>
      <c r="C1966" s="186">
        <v>180.41140566000001</v>
      </c>
      <c r="D1966" s="186">
        <v>209.55727100999999</v>
      </c>
      <c r="E1966" s="186"/>
      <c r="F1966" s="186">
        <v>180.55385910000001</v>
      </c>
      <c r="G1966" s="194">
        <v>212.53692025000001</v>
      </c>
      <c r="H1966" s="198"/>
      <c r="I1966" s="6"/>
      <c r="J1966" s="6"/>
      <c r="K1966" s="4"/>
    </row>
    <row r="1967" spans="2:11" ht="15.6" x14ac:dyDescent="0.3">
      <c r="B1967" s="187">
        <v>44643</v>
      </c>
      <c r="C1967" s="188">
        <v>180.49031632000001</v>
      </c>
      <c r="D1967" s="188">
        <v>209.88767378</v>
      </c>
      <c r="E1967" s="188"/>
      <c r="F1967" s="188">
        <v>180.63283193999999</v>
      </c>
      <c r="G1967" s="195">
        <v>212.84724994000001</v>
      </c>
      <c r="H1967" s="198"/>
      <c r="I1967" s="6"/>
      <c r="J1967" s="6"/>
      <c r="K1967" s="4"/>
    </row>
    <row r="1968" spans="2:11" ht="15.6" x14ac:dyDescent="0.3">
      <c r="B1968" s="185">
        <v>44644</v>
      </c>
      <c r="C1968" s="186">
        <v>180.56926135</v>
      </c>
      <c r="D1968" s="186">
        <v>212.73884064000001</v>
      </c>
      <c r="E1968" s="186"/>
      <c r="F1968" s="186">
        <v>180.7118394</v>
      </c>
      <c r="G1968" s="194">
        <v>213.7468069</v>
      </c>
      <c r="H1968" s="198"/>
      <c r="I1968" s="6"/>
      <c r="J1968" s="6"/>
      <c r="K1968" s="4"/>
    </row>
    <row r="1969" spans="2:11" ht="15.6" x14ac:dyDescent="0.3">
      <c r="B1969" s="187">
        <v>44645</v>
      </c>
      <c r="C1969" s="188">
        <v>180.64824103000001</v>
      </c>
      <c r="D1969" s="188">
        <v>212.78926772</v>
      </c>
      <c r="E1969" s="188"/>
      <c r="F1969" s="188">
        <v>180.79088148</v>
      </c>
      <c r="G1969" s="195">
        <v>214.83795003</v>
      </c>
      <c r="H1969" s="198"/>
      <c r="I1969" s="6"/>
      <c r="J1969" s="6"/>
      <c r="K1969" s="4"/>
    </row>
    <row r="1970" spans="2:11" ht="15.6" x14ac:dyDescent="0.3">
      <c r="B1970" s="185">
        <v>44648</v>
      </c>
      <c r="C1970" s="186">
        <v>180.72725507999999</v>
      </c>
      <c r="D1970" s="186">
        <v>212.17572638999999</v>
      </c>
      <c r="E1970" s="186"/>
      <c r="F1970" s="186">
        <v>180.8699579</v>
      </c>
      <c r="G1970" s="194">
        <v>214.59497485</v>
      </c>
      <c r="H1970" s="198"/>
      <c r="I1970" s="6"/>
      <c r="J1970" s="6"/>
      <c r="K1970" s="4"/>
    </row>
    <row r="1971" spans="2:11" ht="15.6" x14ac:dyDescent="0.3">
      <c r="B1971" s="187">
        <v>44649</v>
      </c>
      <c r="C1971" s="188">
        <v>180.80630378000001</v>
      </c>
      <c r="D1971" s="188">
        <v>214.45654193999999</v>
      </c>
      <c r="E1971" s="188"/>
      <c r="F1971" s="188">
        <v>180.94906922000001</v>
      </c>
      <c r="G1971" s="195">
        <v>214.70773130000001</v>
      </c>
      <c r="H1971" s="198"/>
      <c r="I1971" s="6"/>
      <c r="J1971" s="6"/>
      <c r="K1971" s="4"/>
    </row>
    <row r="1972" spans="2:11" ht="15.6" x14ac:dyDescent="0.3">
      <c r="B1972" s="185">
        <v>44650</v>
      </c>
      <c r="C1972" s="186">
        <v>180.88538713</v>
      </c>
      <c r="D1972" s="186">
        <v>214.89539329999999</v>
      </c>
      <c r="E1972" s="186"/>
      <c r="F1972" s="186">
        <v>181.02821488000001</v>
      </c>
      <c r="G1972" s="194">
        <v>214.28015486999999</v>
      </c>
      <c r="H1972" s="198"/>
      <c r="I1972" s="6"/>
      <c r="J1972" s="6"/>
      <c r="K1972" s="4"/>
    </row>
    <row r="1973" spans="2:11" ht="15.6" x14ac:dyDescent="0.3">
      <c r="B1973" s="187">
        <v>44651</v>
      </c>
      <c r="C1973" s="188">
        <v>180.96450512999999</v>
      </c>
      <c r="D1973" s="188">
        <v>214.42984525</v>
      </c>
      <c r="E1973" s="188">
        <v>158.24508541</v>
      </c>
      <c r="F1973" s="188">
        <v>181.10739516000001</v>
      </c>
      <c r="G1973" s="195">
        <v>213.90396742999999</v>
      </c>
      <c r="H1973" s="198"/>
      <c r="I1973" s="6"/>
      <c r="J1973" s="6"/>
      <c r="K1973" s="4"/>
    </row>
    <row r="1974" spans="2:11" ht="15.6" x14ac:dyDescent="0.3">
      <c r="B1974" s="185">
        <v>44652</v>
      </c>
      <c r="C1974" s="186">
        <v>181.04365749999999</v>
      </c>
      <c r="D1974" s="186">
        <v>217.23696437000001</v>
      </c>
      <c r="E1974" s="186"/>
      <c r="F1974" s="186">
        <v>181.18661033999999</v>
      </c>
      <c r="G1974" s="194">
        <v>215.32090683999999</v>
      </c>
      <c r="H1974" s="198"/>
      <c r="I1974" s="6"/>
      <c r="J1974" s="6"/>
      <c r="K1974" s="4"/>
    </row>
    <row r="1975" spans="2:11" ht="15.6" x14ac:dyDescent="0.3">
      <c r="B1975" s="187">
        <v>44655</v>
      </c>
      <c r="C1975" s="188">
        <v>181.12284450999999</v>
      </c>
      <c r="D1975" s="188">
        <v>216.71761194999999</v>
      </c>
      <c r="E1975" s="188"/>
      <c r="F1975" s="188">
        <v>181.26585986000001</v>
      </c>
      <c r="G1975" s="195">
        <v>215.59631196999999</v>
      </c>
      <c r="H1975" s="198"/>
      <c r="I1975" s="6"/>
      <c r="J1975" s="6"/>
      <c r="K1975" s="4"/>
    </row>
    <row r="1976" spans="2:11" ht="15.6" x14ac:dyDescent="0.3">
      <c r="B1976" s="185">
        <v>44656</v>
      </c>
      <c r="C1976" s="186">
        <v>181.20206618</v>
      </c>
      <c r="D1976" s="186">
        <v>212.43906579</v>
      </c>
      <c r="E1976" s="186"/>
      <c r="F1976" s="186">
        <v>181.34514428</v>
      </c>
      <c r="G1976" s="194">
        <v>215.52746067999999</v>
      </c>
      <c r="H1976" s="198"/>
      <c r="I1976" s="6"/>
      <c r="J1976" s="6"/>
      <c r="K1976" s="4"/>
    </row>
    <row r="1977" spans="2:11" ht="15.6" x14ac:dyDescent="0.3">
      <c r="B1977" s="187">
        <v>44657</v>
      </c>
      <c r="C1977" s="188">
        <v>181.28132249999999</v>
      </c>
      <c r="D1977" s="188">
        <v>211.26434008999999</v>
      </c>
      <c r="E1977" s="188"/>
      <c r="F1977" s="188">
        <v>181.42446333000001</v>
      </c>
      <c r="G1977" s="195">
        <v>215.01207392000001</v>
      </c>
      <c r="H1977" s="198"/>
      <c r="I1977" s="6"/>
      <c r="J1977" s="6"/>
      <c r="K1977" s="4"/>
    </row>
    <row r="1978" spans="2:11" ht="15.6" x14ac:dyDescent="0.3">
      <c r="B1978" s="185">
        <v>44658</v>
      </c>
      <c r="C1978" s="186">
        <v>181.36061346</v>
      </c>
      <c r="D1978" s="186">
        <v>212.39791287</v>
      </c>
      <c r="E1978" s="186"/>
      <c r="F1978" s="186">
        <v>181.50381698999999</v>
      </c>
      <c r="G1978" s="194">
        <v>215.28548336</v>
      </c>
      <c r="H1978" s="198"/>
      <c r="I1978" s="6"/>
      <c r="J1978" s="6"/>
      <c r="K1978" s="4"/>
    </row>
    <row r="1979" spans="2:11" ht="15.6" x14ac:dyDescent="0.3">
      <c r="B1979" s="187">
        <v>44659</v>
      </c>
      <c r="C1979" s="188">
        <v>181.43993935</v>
      </c>
      <c r="D1979" s="188">
        <v>211.43322254</v>
      </c>
      <c r="E1979" s="188"/>
      <c r="F1979" s="188">
        <v>181.58320527999999</v>
      </c>
      <c r="G1979" s="195">
        <v>215.92160931999999</v>
      </c>
      <c r="H1979" s="198"/>
      <c r="I1979" s="6"/>
      <c r="J1979" s="6"/>
      <c r="K1979" s="4"/>
    </row>
    <row r="1980" spans="2:11" ht="15.6" x14ac:dyDescent="0.3">
      <c r="B1980" s="185">
        <v>44662</v>
      </c>
      <c r="C1980" s="186">
        <v>181.51929989000001</v>
      </c>
      <c r="D1980" s="186">
        <v>208.98618705999999</v>
      </c>
      <c r="E1980" s="186"/>
      <c r="F1980" s="186">
        <v>181.66262846999999</v>
      </c>
      <c r="G1980" s="194">
        <v>215.47657061000001</v>
      </c>
      <c r="H1980" s="198"/>
      <c r="I1980" s="6"/>
      <c r="J1980" s="6"/>
      <c r="K1980" s="4"/>
    </row>
    <row r="1981" spans="2:11" ht="15.6" x14ac:dyDescent="0.3">
      <c r="B1981" s="187">
        <v>44663</v>
      </c>
      <c r="C1981" s="188">
        <v>181.59869506999999</v>
      </c>
      <c r="D1981" s="188">
        <v>207.54594188999999</v>
      </c>
      <c r="E1981" s="188"/>
      <c r="F1981" s="188">
        <v>181.74208628</v>
      </c>
      <c r="G1981" s="195">
        <v>215.31392192999999</v>
      </c>
      <c r="H1981" s="198"/>
      <c r="I1981" s="6"/>
      <c r="J1981" s="6"/>
      <c r="K1981" s="4"/>
    </row>
    <row r="1982" spans="2:11" ht="15.6" x14ac:dyDescent="0.3">
      <c r="B1982" s="185">
        <v>44664</v>
      </c>
      <c r="C1982" s="186">
        <v>181.67812491000001</v>
      </c>
      <c r="D1982" s="186">
        <v>208.68081913</v>
      </c>
      <c r="E1982" s="186"/>
      <c r="F1982" s="186">
        <v>181.82157899000001</v>
      </c>
      <c r="G1982" s="194">
        <v>215.57835076000001</v>
      </c>
      <c r="H1982" s="198"/>
      <c r="I1982" s="6"/>
      <c r="J1982" s="6"/>
      <c r="K1982" s="4"/>
    </row>
    <row r="1983" spans="2:11" ht="15.6" x14ac:dyDescent="0.3">
      <c r="B1983" s="187">
        <v>44665</v>
      </c>
      <c r="C1983" s="188">
        <v>181.75758966999999</v>
      </c>
      <c r="D1983" s="188">
        <v>207.60803759999999</v>
      </c>
      <c r="E1983" s="188"/>
      <c r="F1983" s="188">
        <v>181.90110633</v>
      </c>
      <c r="G1983" s="195">
        <v>216.10770735</v>
      </c>
      <c r="H1983" s="198"/>
      <c r="I1983" s="6"/>
      <c r="J1983" s="6"/>
      <c r="K1983" s="4"/>
    </row>
    <row r="1984" spans="2:11" ht="15.6" x14ac:dyDescent="0.3">
      <c r="B1984" s="185">
        <v>44666</v>
      </c>
      <c r="C1984" s="186"/>
      <c r="D1984" s="186"/>
      <c r="E1984" s="186"/>
      <c r="F1984" s="186"/>
      <c r="G1984" s="194"/>
      <c r="H1984" s="198"/>
      <c r="I1984" s="6"/>
      <c r="J1984" s="6"/>
      <c r="K1984" s="4"/>
    </row>
    <row r="1985" spans="2:11" ht="15.6" x14ac:dyDescent="0.3">
      <c r="B1985" s="187">
        <v>44669</v>
      </c>
      <c r="C1985" s="188">
        <v>181.83708908</v>
      </c>
      <c r="D1985" s="188">
        <v>206.72465244</v>
      </c>
      <c r="E1985" s="188"/>
      <c r="F1985" s="188">
        <v>181.98066856</v>
      </c>
      <c r="G1985" s="195">
        <v>216.28981400000001</v>
      </c>
      <c r="H1985" s="198"/>
      <c r="I1985" s="6"/>
      <c r="J1985" s="6"/>
      <c r="K1985" s="4"/>
    </row>
    <row r="1986" spans="2:11" ht="15.6" x14ac:dyDescent="0.3">
      <c r="B1986" s="185">
        <v>44670</v>
      </c>
      <c r="C1986" s="186">
        <v>181.91662314000001</v>
      </c>
      <c r="D1986" s="186">
        <v>205.59783424</v>
      </c>
      <c r="E1986" s="186"/>
      <c r="F1986" s="186">
        <v>182.06026542000001</v>
      </c>
      <c r="G1986" s="194">
        <v>216.70092600000001</v>
      </c>
      <c r="H1986" s="198"/>
      <c r="I1986" s="6"/>
      <c r="J1986" s="6"/>
      <c r="K1986" s="4"/>
    </row>
    <row r="1987" spans="2:11" ht="15.6" x14ac:dyDescent="0.3">
      <c r="B1987" s="187">
        <v>44671</v>
      </c>
      <c r="C1987" s="188">
        <v>181.99619213</v>
      </c>
      <c r="D1987" s="188">
        <v>204.32396983999999</v>
      </c>
      <c r="E1987" s="188"/>
      <c r="F1987" s="188">
        <v>182.13989719</v>
      </c>
      <c r="G1987" s="195">
        <v>216.89101540999999</v>
      </c>
      <c r="H1987" s="198"/>
      <c r="I1987" s="6"/>
      <c r="J1987" s="6"/>
      <c r="K1987" s="4"/>
    </row>
    <row r="1988" spans="2:11" ht="15.6" x14ac:dyDescent="0.3">
      <c r="B1988" s="185">
        <v>44672</v>
      </c>
      <c r="C1988" s="186"/>
      <c r="D1988" s="186"/>
      <c r="E1988" s="186"/>
      <c r="F1988" s="186"/>
      <c r="G1988" s="194"/>
      <c r="H1988" s="198"/>
      <c r="I1988" s="6"/>
      <c r="J1988" s="6"/>
      <c r="K1988" s="4"/>
    </row>
    <row r="1989" spans="2:11" ht="15.6" x14ac:dyDescent="0.3">
      <c r="B1989" s="187">
        <v>44673</v>
      </c>
      <c r="C1989" s="188">
        <v>182.07579576000001</v>
      </c>
      <c r="D1989" s="188">
        <v>198.4873843</v>
      </c>
      <c r="E1989" s="188"/>
      <c r="F1989" s="188">
        <v>182.21956385999999</v>
      </c>
      <c r="G1989" s="195">
        <v>216.48938293</v>
      </c>
      <c r="H1989" s="198"/>
      <c r="I1989" s="6"/>
      <c r="J1989" s="6"/>
      <c r="K1989" s="4"/>
    </row>
    <row r="1990" spans="2:11" ht="15.6" x14ac:dyDescent="0.3">
      <c r="B1990" s="185">
        <v>44676</v>
      </c>
      <c r="C1990" s="186">
        <v>182.15543432000001</v>
      </c>
      <c r="D1990" s="186">
        <v>197.78590829999999</v>
      </c>
      <c r="E1990" s="186"/>
      <c r="F1990" s="186">
        <v>182.29926515</v>
      </c>
      <c r="G1990" s="194">
        <v>216.13614591999999</v>
      </c>
      <c r="H1990" s="198"/>
      <c r="I1990" s="6"/>
      <c r="J1990" s="6"/>
      <c r="K1990" s="4"/>
    </row>
    <row r="1991" spans="2:11" ht="15.6" x14ac:dyDescent="0.3">
      <c r="B1991" s="187">
        <v>44677</v>
      </c>
      <c r="C1991" s="188">
        <v>182.23510780999999</v>
      </c>
      <c r="D1991" s="188">
        <v>193.36846431999999</v>
      </c>
      <c r="E1991" s="188"/>
      <c r="F1991" s="188">
        <v>182.37900162</v>
      </c>
      <c r="G1991" s="195">
        <v>215.73850483000001</v>
      </c>
      <c r="H1991" s="198"/>
      <c r="I1991" s="6"/>
      <c r="J1991" s="6"/>
      <c r="K1991" s="4"/>
    </row>
    <row r="1992" spans="2:11" ht="15.6" x14ac:dyDescent="0.3">
      <c r="B1992" s="185">
        <v>44678</v>
      </c>
      <c r="C1992" s="186">
        <v>182.31481593999999</v>
      </c>
      <c r="D1992" s="186">
        <v>195.39932454000001</v>
      </c>
      <c r="E1992" s="186"/>
      <c r="F1992" s="186">
        <v>182.45877272000001</v>
      </c>
      <c r="G1992" s="194">
        <v>216.06380218999999</v>
      </c>
      <c r="H1992" s="198"/>
      <c r="I1992" s="6"/>
      <c r="J1992" s="6"/>
      <c r="K1992" s="4"/>
    </row>
    <row r="1993" spans="2:11" ht="15.6" x14ac:dyDescent="0.3">
      <c r="B1993" s="187">
        <v>44679</v>
      </c>
      <c r="C1993" s="188">
        <v>182.39455899999999</v>
      </c>
      <c r="D1993" s="188">
        <v>196.41715807</v>
      </c>
      <c r="E1993" s="188"/>
      <c r="F1993" s="188">
        <v>182.53857901000001</v>
      </c>
      <c r="G1993" s="195">
        <v>216.85559191999999</v>
      </c>
      <c r="H1993" s="198"/>
      <c r="I1993" s="6"/>
      <c r="J1993" s="6"/>
      <c r="K1993" s="4"/>
    </row>
    <row r="1994" spans="2:11" ht="15.6" x14ac:dyDescent="0.3">
      <c r="B1994" s="185">
        <v>44680</v>
      </c>
      <c r="C1994" s="186">
        <v>182.47433699000001</v>
      </c>
      <c r="D1994" s="186">
        <v>192.76680605000001</v>
      </c>
      <c r="E1994" s="186">
        <v>159.92248334000001</v>
      </c>
      <c r="F1994" s="186">
        <v>182.61841991</v>
      </c>
      <c r="G1994" s="194">
        <v>216.81966951000001</v>
      </c>
      <c r="H1994" s="198"/>
      <c r="I1994" s="6"/>
      <c r="J1994" s="6"/>
      <c r="K1994" s="4"/>
    </row>
    <row r="1995" spans="2:11" ht="15.6" x14ac:dyDescent="0.3">
      <c r="B1995" s="187">
        <v>44683</v>
      </c>
      <c r="C1995" s="188">
        <v>182.5541499</v>
      </c>
      <c r="D1995" s="188">
        <v>190.55544834</v>
      </c>
      <c r="E1995" s="188"/>
      <c r="F1995" s="188">
        <v>182.69829572</v>
      </c>
      <c r="G1995" s="195">
        <v>216.45994651999999</v>
      </c>
      <c r="H1995" s="198"/>
      <c r="I1995" s="6"/>
      <c r="J1995" s="6"/>
      <c r="K1995" s="4"/>
    </row>
    <row r="1996" spans="2:11" ht="15.6" x14ac:dyDescent="0.3">
      <c r="B1996" s="185">
        <v>44684</v>
      </c>
      <c r="C1996" s="186">
        <v>182.63399774000001</v>
      </c>
      <c r="D1996" s="186">
        <v>190.35790358</v>
      </c>
      <c r="E1996" s="186"/>
      <c r="F1996" s="186">
        <v>182.77820672000001</v>
      </c>
      <c r="G1996" s="194">
        <v>216.74333440000001</v>
      </c>
      <c r="H1996" s="198"/>
      <c r="I1996" s="6"/>
      <c r="J1996" s="6"/>
      <c r="K1996" s="4"/>
    </row>
    <row r="1997" spans="2:11" ht="15.6" x14ac:dyDescent="0.3">
      <c r="B1997" s="187">
        <v>44685</v>
      </c>
      <c r="C1997" s="188">
        <v>182.71388049999999</v>
      </c>
      <c r="D1997" s="188">
        <v>193.60233729999999</v>
      </c>
      <c r="E1997" s="188"/>
      <c r="F1997" s="188">
        <v>182.85815234</v>
      </c>
      <c r="G1997" s="195">
        <v>217.91530295000001</v>
      </c>
      <c r="H1997" s="198"/>
      <c r="I1997" s="6"/>
      <c r="J1997" s="6"/>
      <c r="K1997" s="4"/>
    </row>
    <row r="1998" spans="2:11" ht="15.6" x14ac:dyDescent="0.3">
      <c r="B1998" s="185">
        <v>44686</v>
      </c>
      <c r="C1998" s="186">
        <v>182.80026613999999</v>
      </c>
      <c r="D1998" s="186">
        <v>188.17088380999999</v>
      </c>
      <c r="E1998" s="186"/>
      <c r="F1998" s="186">
        <v>182.94460634000001</v>
      </c>
      <c r="G1998" s="194">
        <v>217.20433863</v>
      </c>
      <c r="H1998" s="198"/>
      <c r="I1998" s="6"/>
      <c r="J1998" s="6"/>
      <c r="K1998" s="4"/>
    </row>
    <row r="1999" spans="2:11" ht="15.6" x14ac:dyDescent="0.3">
      <c r="B1999" s="187">
        <v>44687</v>
      </c>
      <c r="C1999" s="188">
        <v>182.88669279999999</v>
      </c>
      <c r="D1999" s="188">
        <v>187.86807118999999</v>
      </c>
      <c r="E1999" s="188"/>
      <c r="F1999" s="188">
        <v>183.03110119999999</v>
      </c>
      <c r="G1999" s="195">
        <v>217.18537957999999</v>
      </c>
      <c r="H1999" s="198"/>
      <c r="I1999" s="6"/>
      <c r="J1999" s="6"/>
      <c r="K1999" s="4"/>
    </row>
    <row r="2000" spans="2:11" ht="15.6" x14ac:dyDescent="0.3">
      <c r="B2000" s="185">
        <v>44690</v>
      </c>
      <c r="C2000" s="186">
        <v>182.97316021</v>
      </c>
      <c r="D2000" s="186">
        <v>184.50023229999999</v>
      </c>
      <c r="E2000" s="186"/>
      <c r="F2000" s="186">
        <v>183.11763692</v>
      </c>
      <c r="G2000" s="194">
        <v>216.0238884</v>
      </c>
      <c r="H2000" s="198"/>
      <c r="I2000" s="6"/>
      <c r="J2000" s="6"/>
      <c r="K2000" s="4"/>
    </row>
    <row r="2001" spans="2:11" ht="15.6" x14ac:dyDescent="0.3">
      <c r="B2001" s="187">
        <v>44691</v>
      </c>
      <c r="C2001" s="188">
        <v>183.05966835999999</v>
      </c>
      <c r="D2001" s="188">
        <v>184.24991958999999</v>
      </c>
      <c r="E2001" s="188"/>
      <c r="F2001" s="188">
        <v>183.20421350000001</v>
      </c>
      <c r="G2001" s="195">
        <v>216.22645087000001</v>
      </c>
      <c r="H2001" s="198"/>
      <c r="I2001" s="6"/>
      <c r="J2001" s="6"/>
      <c r="K2001" s="4"/>
    </row>
    <row r="2002" spans="2:11" ht="15.6" x14ac:dyDescent="0.3">
      <c r="B2002" s="185">
        <v>44692</v>
      </c>
      <c r="C2002" s="186">
        <v>183.14621754000001</v>
      </c>
      <c r="D2002" s="186">
        <v>186.54962295999999</v>
      </c>
      <c r="E2002" s="186"/>
      <c r="F2002" s="186">
        <v>183.29083094999999</v>
      </c>
      <c r="G2002" s="194">
        <v>216.52829886999999</v>
      </c>
      <c r="H2002" s="198"/>
      <c r="I2002" s="6"/>
      <c r="J2002" s="6"/>
      <c r="K2002" s="4"/>
    </row>
    <row r="2003" spans="2:11" ht="15.6" x14ac:dyDescent="0.3">
      <c r="B2003" s="187">
        <v>44693</v>
      </c>
      <c r="C2003" s="188">
        <v>183.23280774</v>
      </c>
      <c r="D2003" s="188">
        <v>188.85608091</v>
      </c>
      <c r="E2003" s="188"/>
      <c r="F2003" s="188">
        <v>183.37748927000001</v>
      </c>
      <c r="G2003" s="195">
        <v>216.48339587000001</v>
      </c>
      <c r="H2003" s="198"/>
      <c r="I2003" s="6"/>
      <c r="J2003" s="6"/>
      <c r="K2003" s="4"/>
    </row>
    <row r="2004" spans="2:11" ht="15.6" x14ac:dyDescent="0.3">
      <c r="B2004" s="185">
        <v>44694</v>
      </c>
      <c r="C2004" s="186">
        <v>183.31943869</v>
      </c>
      <c r="D2004" s="186">
        <v>191.06568743</v>
      </c>
      <c r="E2004" s="186"/>
      <c r="F2004" s="186">
        <v>183.46418872999999</v>
      </c>
      <c r="G2004" s="194">
        <v>217.63391075000001</v>
      </c>
      <c r="H2004" s="198"/>
      <c r="I2004" s="6"/>
      <c r="J2004" s="6"/>
      <c r="K2004" s="4"/>
    </row>
    <row r="2005" spans="2:11" ht="15.6" x14ac:dyDescent="0.3">
      <c r="B2005" s="187">
        <v>44697</v>
      </c>
      <c r="C2005" s="188">
        <v>183.40611066</v>
      </c>
      <c r="D2005" s="188">
        <v>193.40398841999999</v>
      </c>
      <c r="E2005" s="188"/>
      <c r="F2005" s="188">
        <v>183.55092934000001</v>
      </c>
      <c r="G2005" s="195">
        <v>217.92877385</v>
      </c>
      <c r="H2005" s="198"/>
      <c r="I2005" s="6"/>
      <c r="J2005" s="6"/>
      <c r="K2005" s="4"/>
    </row>
    <row r="2006" spans="2:11" ht="15.6" x14ac:dyDescent="0.3">
      <c r="B2006" s="185">
        <v>44698</v>
      </c>
      <c r="C2006" s="186">
        <v>183.49282366</v>
      </c>
      <c r="D2006" s="186">
        <v>194.39857402999999</v>
      </c>
      <c r="E2006" s="186"/>
      <c r="F2006" s="186">
        <v>183.63771080999999</v>
      </c>
      <c r="G2006" s="194">
        <v>218.39077592000001</v>
      </c>
      <c r="H2006" s="198"/>
      <c r="I2006" s="6"/>
      <c r="J2006" s="6"/>
      <c r="K2006" s="4"/>
    </row>
    <row r="2007" spans="2:11" ht="15.6" x14ac:dyDescent="0.3">
      <c r="B2007" s="187">
        <v>44699</v>
      </c>
      <c r="C2007" s="188">
        <v>183.57957768</v>
      </c>
      <c r="D2007" s="188">
        <v>189.85588435</v>
      </c>
      <c r="E2007" s="188"/>
      <c r="F2007" s="188">
        <v>183.72453314000001</v>
      </c>
      <c r="G2007" s="195">
        <v>217.62243554</v>
      </c>
      <c r="H2007" s="198"/>
      <c r="I2007" s="6"/>
      <c r="J2007" s="6"/>
      <c r="K2007" s="4"/>
    </row>
    <row r="2008" spans="2:11" ht="15.6" x14ac:dyDescent="0.3">
      <c r="B2008" s="185">
        <v>44700</v>
      </c>
      <c r="C2008" s="186">
        <v>183.66637272</v>
      </c>
      <c r="D2008" s="186">
        <v>191.21049998000001</v>
      </c>
      <c r="E2008" s="186"/>
      <c r="F2008" s="186">
        <v>183.81139662999999</v>
      </c>
      <c r="G2008" s="194">
        <v>217.82150555000001</v>
      </c>
      <c r="H2008" s="198"/>
      <c r="I2008" s="6"/>
      <c r="J2008" s="6"/>
      <c r="K2008" s="4"/>
    </row>
    <row r="2009" spans="2:11" ht="15.6" x14ac:dyDescent="0.3">
      <c r="B2009" s="187">
        <v>44701</v>
      </c>
      <c r="C2009" s="188">
        <v>183.75320879</v>
      </c>
      <c r="D2009" s="188">
        <v>193.85990494000001</v>
      </c>
      <c r="E2009" s="188"/>
      <c r="F2009" s="188">
        <v>183.89830126000001</v>
      </c>
      <c r="G2009" s="195">
        <v>218.04302705999999</v>
      </c>
      <c r="H2009" s="198"/>
      <c r="I2009" s="6"/>
      <c r="J2009" s="6"/>
      <c r="K2009" s="4"/>
    </row>
    <row r="2010" spans="2:11" ht="15.6" x14ac:dyDescent="0.3">
      <c r="B2010" s="185">
        <v>44704</v>
      </c>
      <c r="C2010" s="186">
        <v>183.84008589000001</v>
      </c>
      <c r="D2010" s="186">
        <v>197.17990778999999</v>
      </c>
      <c r="E2010" s="186"/>
      <c r="F2010" s="186">
        <v>183.98524703000001</v>
      </c>
      <c r="G2010" s="194">
        <v>218.62127803999999</v>
      </c>
      <c r="H2010" s="198"/>
      <c r="I2010" s="6"/>
      <c r="J2010" s="6"/>
      <c r="K2010" s="4"/>
    </row>
    <row r="2011" spans="2:11" ht="15.6" x14ac:dyDescent="0.3">
      <c r="B2011" s="187">
        <v>44705</v>
      </c>
      <c r="C2011" s="188">
        <v>183.92700400000001</v>
      </c>
      <c r="D2011" s="188">
        <v>197.59978199</v>
      </c>
      <c r="E2011" s="188"/>
      <c r="F2011" s="188">
        <v>184.07223367</v>
      </c>
      <c r="G2011" s="195">
        <v>218.17374470999999</v>
      </c>
      <c r="H2011" s="198"/>
      <c r="I2011" s="6"/>
      <c r="J2011" s="6"/>
      <c r="K2011" s="4"/>
    </row>
    <row r="2012" spans="2:11" ht="15.6" x14ac:dyDescent="0.3">
      <c r="B2012" s="185">
        <v>44706</v>
      </c>
      <c r="C2012" s="186">
        <v>184.01396315</v>
      </c>
      <c r="D2012" s="186">
        <v>197.59803081000001</v>
      </c>
      <c r="E2012" s="186"/>
      <c r="F2012" s="186">
        <v>184.15926175000001</v>
      </c>
      <c r="G2012" s="194">
        <v>218.43867247</v>
      </c>
      <c r="H2012" s="198"/>
      <c r="I2012" s="6"/>
      <c r="J2012" s="6"/>
      <c r="K2012" s="4"/>
    </row>
    <row r="2013" spans="2:11" ht="15.6" x14ac:dyDescent="0.3">
      <c r="B2013" s="187">
        <v>44707</v>
      </c>
      <c r="C2013" s="188">
        <v>184.10096358999999</v>
      </c>
      <c r="D2013" s="188">
        <v>199.93903005999999</v>
      </c>
      <c r="E2013" s="188"/>
      <c r="F2013" s="188">
        <v>184.24633068</v>
      </c>
      <c r="G2013" s="195">
        <v>219.08577473</v>
      </c>
      <c r="H2013" s="198"/>
      <c r="I2013" s="6"/>
      <c r="J2013" s="6"/>
      <c r="K2013" s="4"/>
    </row>
    <row r="2014" spans="2:11" ht="15.6" x14ac:dyDescent="0.3">
      <c r="B2014" s="185">
        <v>44708</v>
      </c>
      <c r="C2014" s="186">
        <v>184.18800505999999</v>
      </c>
      <c r="D2014" s="186">
        <v>200.03159287</v>
      </c>
      <c r="E2014" s="186"/>
      <c r="F2014" s="186">
        <v>184.33344105</v>
      </c>
      <c r="G2014" s="194">
        <v>219.21699129999999</v>
      </c>
      <c r="H2014" s="198"/>
      <c r="I2014" s="6"/>
      <c r="J2014" s="6"/>
      <c r="K2014" s="4"/>
    </row>
    <row r="2015" spans="2:11" ht="15.6" x14ac:dyDescent="0.3">
      <c r="B2015" s="187">
        <v>44711</v>
      </c>
      <c r="C2015" s="188">
        <v>184.27508782000001</v>
      </c>
      <c r="D2015" s="188">
        <v>198.40625782000001</v>
      </c>
      <c r="E2015" s="188"/>
      <c r="F2015" s="188">
        <v>184.42059255999999</v>
      </c>
      <c r="G2015" s="195">
        <v>218.89418855</v>
      </c>
      <c r="H2015" s="198"/>
      <c r="I2015" s="6"/>
      <c r="J2015" s="6"/>
      <c r="K2015" s="4"/>
    </row>
    <row r="2016" spans="2:11" ht="15.6" x14ac:dyDescent="0.3">
      <c r="B2016" s="185">
        <v>44712</v>
      </c>
      <c r="C2016" s="186">
        <v>184.36221162000001</v>
      </c>
      <c r="D2016" s="186">
        <v>198.97521531999999</v>
      </c>
      <c r="E2016" s="186">
        <v>160.67411901</v>
      </c>
      <c r="F2016" s="186">
        <v>184.50778493999999</v>
      </c>
      <c r="G2016" s="194">
        <v>219.21100422999999</v>
      </c>
      <c r="H2016" s="198"/>
      <c r="I2016" s="6"/>
      <c r="J2016" s="6"/>
      <c r="K2016" s="4"/>
    </row>
    <row r="2017" spans="2:11" ht="15.6" x14ac:dyDescent="0.3">
      <c r="B2017" s="187">
        <v>44713</v>
      </c>
      <c r="C2017" s="188">
        <v>184.44937671</v>
      </c>
      <c r="D2017" s="188">
        <v>198.99206604</v>
      </c>
      <c r="E2017" s="188"/>
      <c r="F2017" s="188">
        <v>184.59501903</v>
      </c>
      <c r="G2017" s="195">
        <v>219.46894707000001</v>
      </c>
      <c r="H2017" s="198"/>
      <c r="I2017" s="6"/>
      <c r="J2017" s="6"/>
      <c r="K2017" s="4"/>
    </row>
    <row r="2018" spans="2:11" ht="15.6" x14ac:dyDescent="0.3">
      <c r="B2018" s="185">
        <v>44714</v>
      </c>
      <c r="C2018" s="186">
        <v>184.53658282999999</v>
      </c>
      <c r="D2018" s="186">
        <v>200.83790787000001</v>
      </c>
      <c r="E2018" s="186"/>
      <c r="F2018" s="186">
        <v>184.68229399000001</v>
      </c>
      <c r="G2018" s="194">
        <v>219.87906122999999</v>
      </c>
      <c r="H2018" s="198"/>
      <c r="I2018" s="6"/>
      <c r="J2018" s="6"/>
      <c r="K2018" s="4"/>
    </row>
    <row r="2019" spans="2:11" ht="15.6" x14ac:dyDescent="0.3">
      <c r="B2019" s="187">
        <v>44715</v>
      </c>
      <c r="C2019" s="188">
        <v>184.62383025</v>
      </c>
      <c r="D2019" s="188">
        <v>198.53171795</v>
      </c>
      <c r="E2019" s="188"/>
      <c r="F2019" s="188">
        <v>184.76961037999999</v>
      </c>
      <c r="G2019" s="195">
        <v>219.82268300000001</v>
      </c>
      <c r="H2019" s="198"/>
      <c r="I2019" s="6"/>
      <c r="J2019" s="6"/>
      <c r="K2019" s="4"/>
    </row>
    <row r="2020" spans="2:11" ht="15.6" x14ac:dyDescent="0.3">
      <c r="B2020" s="185">
        <v>44718</v>
      </c>
      <c r="C2020" s="186">
        <v>184.71111897</v>
      </c>
      <c r="D2020" s="186">
        <v>196.89416032</v>
      </c>
      <c r="E2020" s="186"/>
      <c r="F2020" s="186">
        <v>184.85696791000001</v>
      </c>
      <c r="G2020" s="194">
        <v>219.75882095</v>
      </c>
      <c r="H2020" s="198"/>
      <c r="I2020" s="6"/>
      <c r="J2020" s="6"/>
      <c r="K2020" s="4"/>
    </row>
    <row r="2021" spans="2:11" ht="15.6" x14ac:dyDescent="0.3">
      <c r="B2021" s="187">
        <v>44719</v>
      </c>
      <c r="C2021" s="188">
        <v>184.79844899</v>
      </c>
      <c r="D2021" s="188">
        <v>196.68660876999999</v>
      </c>
      <c r="E2021" s="188"/>
      <c r="F2021" s="188">
        <v>184.94436687999999</v>
      </c>
      <c r="G2021" s="195">
        <v>219.83266144999999</v>
      </c>
      <c r="H2021" s="198"/>
      <c r="I2021" s="6"/>
      <c r="J2021" s="6"/>
      <c r="K2021" s="4"/>
    </row>
    <row r="2022" spans="2:11" ht="15.6" x14ac:dyDescent="0.3">
      <c r="B2022" s="185">
        <v>44720</v>
      </c>
      <c r="C2022" s="186">
        <v>184.88582031000001</v>
      </c>
      <c r="D2022" s="186">
        <v>193.64509846000001</v>
      </c>
      <c r="E2022" s="186"/>
      <c r="F2022" s="186">
        <v>185.03180727</v>
      </c>
      <c r="G2022" s="194">
        <v>220.05767542000001</v>
      </c>
      <c r="H2022" s="198"/>
      <c r="I2022" s="6"/>
      <c r="J2022" s="6"/>
      <c r="K2022" s="4"/>
    </row>
    <row r="2023" spans="2:11" ht="15.6" x14ac:dyDescent="0.3">
      <c r="B2023" s="187">
        <v>44721</v>
      </c>
      <c r="C2023" s="188">
        <v>184.97323292999999</v>
      </c>
      <c r="D2023" s="188">
        <v>191.36862514000001</v>
      </c>
      <c r="E2023" s="188"/>
      <c r="F2023" s="188">
        <v>185.11928882000001</v>
      </c>
      <c r="G2023" s="195">
        <v>220.06166680000001</v>
      </c>
      <c r="H2023" s="198"/>
      <c r="I2023" s="6"/>
      <c r="J2023" s="6"/>
      <c r="K2023" s="4"/>
    </row>
    <row r="2024" spans="2:11" ht="15.6" x14ac:dyDescent="0.3">
      <c r="B2024" s="185">
        <v>44722</v>
      </c>
      <c r="C2024" s="186">
        <v>185.06068686</v>
      </c>
      <c r="D2024" s="186">
        <v>188.48724134</v>
      </c>
      <c r="E2024" s="186"/>
      <c r="F2024" s="186">
        <v>185.20681178999999</v>
      </c>
      <c r="G2024" s="194">
        <v>220.09709029000001</v>
      </c>
      <c r="H2024" s="198"/>
      <c r="I2024" s="6"/>
      <c r="J2024" s="6"/>
      <c r="K2024" s="4"/>
    </row>
    <row r="2025" spans="2:11" ht="15.6" x14ac:dyDescent="0.3">
      <c r="B2025" s="187">
        <v>44725</v>
      </c>
      <c r="C2025" s="188">
        <v>185.14818209000001</v>
      </c>
      <c r="D2025" s="188">
        <v>183.33544190999999</v>
      </c>
      <c r="E2025" s="188"/>
      <c r="F2025" s="188">
        <v>185.29437619999999</v>
      </c>
      <c r="G2025" s="195">
        <v>220.04520235999999</v>
      </c>
      <c r="H2025" s="198"/>
      <c r="I2025" s="6"/>
      <c r="J2025" s="6"/>
      <c r="K2025" s="4"/>
    </row>
    <row r="2026" spans="2:11" ht="15.6" x14ac:dyDescent="0.3">
      <c r="B2026" s="185">
        <v>44726</v>
      </c>
      <c r="C2026" s="186">
        <v>185.23571860999999</v>
      </c>
      <c r="D2026" s="186">
        <v>182.37956113000001</v>
      </c>
      <c r="E2026" s="186"/>
      <c r="F2026" s="186">
        <v>185.38198174999999</v>
      </c>
      <c r="G2026" s="194">
        <v>219.77129400000001</v>
      </c>
      <c r="H2026" s="198"/>
      <c r="I2026" s="6"/>
      <c r="J2026" s="6"/>
      <c r="K2026" s="4"/>
    </row>
    <row r="2027" spans="2:11" ht="15.6" x14ac:dyDescent="0.3">
      <c r="B2027" s="187">
        <v>44727</v>
      </c>
      <c r="C2027" s="188">
        <v>185.32329672</v>
      </c>
      <c r="D2027" s="188">
        <v>183.70826632000001</v>
      </c>
      <c r="E2027" s="188"/>
      <c r="F2027" s="188">
        <v>185.46962902000001</v>
      </c>
      <c r="G2027" s="195">
        <v>220.07663446999999</v>
      </c>
      <c r="H2027" s="198"/>
      <c r="I2027" s="6"/>
      <c r="J2027" s="6"/>
      <c r="K2027" s="4"/>
    </row>
    <row r="2028" spans="2:11" ht="15.6" x14ac:dyDescent="0.3">
      <c r="B2028" s="185">
        <v>44728</v>
      </c>
      <c r="C2028" s="186"/>
      <c r="D2028" s="186"/>
      <c r="E2028" s="186"/>
      <c r="F2028" s="186"/>
      <c r="G2028" s="194"/>
      <c r="H2028" s="198"/>
      <c r="I2028" s="6"/>
      <c r="J2028" s="6"/>
      <c r="K2028" s="4"/>
    </row>
    <row r="2029" spans="2:11" ht="15.6" x14ac:dyDescent="0.3">
      <c r="B2029" s="187">
        <v>44729</v>
      </c>
      <c r="C2029" s="188">
        <v>185.41417448999999</v>
      </c>
      <c r="D2029" s="188">
        <v>178.37986491000001</v>
      </c>
      <c r="E2029" s="188"/>
      <c r="F2029" s="188">
        <v>185.56057858</v>
      </c>
      <c r="G2029" s="195">
        <v>219.21000638999999</v>
      </c>
      <c r="H2029" s="198"/>
      <c r="I2029" s="6"/>
      <c r="J2029" s="6"/>
      <c r="K2029" s="4"/>
    </row>
    <row r="2030" spans="2:11" ht="15.6" x14ac:dyDescent="0.3">
      <c r="B2030" s="185">
        <v>44732</v>
      </c>
      <c r="C2030" s="186">
        <v>185.50509689</v>
      </c>
      <c r="D2030" s="186">
        <v>178.42941639</v>
      </c>
      <c r="E2030" s="186"/>
      <c r="F2030" s="186">
        <v>185.65157296999999</v>
      </c>
      <c r="G2030" s="194">
        <v>219.2035204</v>
      </c>
      <c r="H2030" s="198"/>
      <c r="I2030" s="6"/>
      <c r="J2030" s="6"/>
      <c r="K2030" s="4"/>
    </row>
    <row r="2031" spans="2:11" ht="15.6" x14ac:dyDescent="0.3">
      <c r="B2031" s="187">
        <v>44733</v>
      </c>
      <c r="C2031" s="188">
        <v>185.59606392000001</v>
      </c>
      <c r="D2031" s="188">
        <v>178.1289089</v>
      </c>
      <c r="E2031" s="188"/>
      <c r="F2031" s="188">
        <v>185.74261163</v>
      </c>
      <c r="G2031" s="195">
        <v>219.08777042</v>
      </c>
      <c r="H2031" s="198"/>
      <c r="I2031" s="6"/>
      <c r="J2031" s="6"/>
      <c r="K2031" s="4"/>
    </row>
    <row r="2032" spans="2:11" ht="15.6" x14ac:dyDescent="0.3">
      <c r="B2032" s="185">
        <v>44734</v>
      </c>
      <c r="C2032" s="186">
        <v>185.68707558</v>
      </c>
      <c r="D2032" s="186">
        <v>177.83910510999999</v>
      </c>
      <c r="E2032" s="186"/>
      <c r="F2032" s="186">
        <v>185.83369513</v>
      </c>
      <c r="G2032" s="194">
        <v>218.60082222</v>
      </c>
      <c r="H2032" s="198"/>
      <c r="I2032" s="6"/>
      <c r="J2032" s="6"/>
      <c r="K2032" s="4"/>
    </row>
    <row r="2033" spans="2:11" ht="15.6" x14ac:dyDescent="0.3">
      <c r="B2033" s="187">
        <v>44735</v>
      </c>
      <c r="C2033" s="188">
        <v>185.77813186</v>
      </c>
      <c r="D2033" s="188">
        <v>175.26239233999999</v>
      </c>
      <c r="E2033" s="188"/>
      <c r="F2033" s="188">
        <v>185.92482347000001</v>
      </c>
      <c r="G2033" s="195">
        <v>218.26155503999999</v>
      </c>
      <c r="H2033" s="198"/>
      <c r="I2033" s="6"/>
      <c r="J2033" s="6"/>
      <c r="K2033" s="4"/>
    </row>
    <row r="2034" spans="2:11" ht="15.6" x14ac:dyDescent="0.3">
      <c r="B2034" s="185">
        <v>44736</v>
      </c>
      <c r="C2034" s="186">
        <v>185.86923277</v>
      </c>
      <c r="D2034" s="186">
        <v>176.32011007</v>
      </c>
      <c r="E2034" s="186"/>
      <c r="F2034" s="186">
        <v>186.01599634999999</v>
      </c>
      <c r="G2034" s="194">
        <v>218.31144727</v>
      </c>
      <c r="H2034" s="198"/>
      <c r="I2034" s="6"/>
      <c r="J2034" s="6"/>
      <c r="K2034" s="4"/>
    </row>
    <row r="2035" spans="2:11" ht="15.6" x14ac:dyDescent="0.3">
      <c r="B2035" s="187">
        <v>44739</v>
      </c>
      <c r="C2035" s="188">
        <v>185.96037831000001</v>
      </c>
      <c r="D2035" s="188">
        <v>180.05718166</v>
      </c>
      <c r="E2035" s="188"/>
      <c r="F2035" s="188">
        <v>186.10721379</v>
      </c>
      <c r="G2035" s="195">
        <v>218.65370798999999</v>
      </c>
      <c r="H2035" s="198"/>
      <c r="I2035" s="6"/>
      <c r="J2035" s="6"/>
      <c r="K2035" s="4"/>
    </row>
    <row r="2036" spans="2:11" ht="15.6" x14ac:dyDescent="0.3">
      <c r="B2036" s="185">
        <v>44740</v>
      </c>
      <c r="C2036" s="186">
        <v>186.05156847999999</v>
      </c>
      <c r="D2036" s="186">
        <v>179.74949072999999</v>
      </c>
      <c r="E2036" s="186"/>
      <c r="F2036" s="186">
        <v>186.19847607</v>
      </c>
      <c r="G2036" s="194">
        <v>218.71457651</v>
      </c>
      <c r="H2036" s="198"/>
      <c r="I2036" s="6"/>
      <c r="J2036" s="6"/>
      <c r="K2036" s="4"/>
    </row>
    <row r="2037" spans="2:11" ht="15.6" x14ac:dyDescent="0.3">
      <c r="B2037" s="187">
        <v>44741</v>
      </c>
      <c r="C2037" s="188">
        <v>186.14280355</v>
      </c>
      <c r="D2037" s="188">
        <v>178.01647546999999</v>
      </c>
      <c r="E2037" s="188"/>
      <c r="F2037" s="188">
        <v>186.28978318</v>
      </c>
      <c r="G2037" s="195">
        <v>218.53945478</v>
      </c>
      <c r="H2037" s="198"/>
      <c r="I2037" s="6"/>
      <c r="J2037" s="6"/>
      <c r="K2037" s="4"/>
    </row>
    <row r="2038" spans="2:11" ht="15.6" x14ac:dyDescent="0.3">
      <c r="B2038" s="185">
        <v>44742</v>
      </c>
      <c r="C2038" s="186">
        <v>186.23408325</v>
      </c>
      <c r="D2038" s="186">
        <v>176.08725564</v>
      </c>
      <c r="E2038" s="186">
        <v>161.75063557999999</v>
      </c>
      <c r="F2038" s="186">
        <v>186.38113512999999</v>
      </c>
      <c r="G2038" s="194">
        <v>218.34587291</v>
      </c>
      <c r="H2038" s="198"/>
      <c r="I2038" s="6"/>
      <c r="J2038" s="6"/>
      <c r="K2038" s="4"/>
    </row>
    <row r="2039" spans="2:11" ht="15.6" x14ac:dyDescent="0.3">
      <c r="B2039" s="187">
        <v>44743</v>
      </c>
      <c r="C2039" s="188">
        <v>186.32540785</v>
      </c>
      <c r="D2039" s="188">
        <v>176.82338014999999</v>
      </c>
      <c r="E2039" s="188"/>
      <c r="F2039" s="188">
        <v>186.47253164</v>
      </c>
      <c r="G2039" s="195">
        <v>218.10289774</v>
      </c>
      <c r="H2039" s="198"/>
      <c r="I2039" s="6"/>
      <c r="J2039" s="6"/>
      <c r="K2039" s="4"/>
    </row>
    <row r="2040" spans="2:11" ht="15.6" x14ac:dyDescent="0.3">
      <c r="B2040" s="185">
        <v>44746</v>
      </c>
      <c r="C2040" s="186">
        <v>186.41677708</v>
      </c>
      <c r="D2040" s="186">
        <v>176.20664022</v>
      </c>
      <c r="E2040" s="186"/>
      <c r="F2040" s="186">
        <v>186.56397326000001</v>
      </c>
      <c r="G2040" s="194">
        <v>217.99363374999999</v>
      </c>
      <c r="H2040" s="198"/>
      <c r="I2040" s="6"/>
      <c r="J2040" s="6"/>
      <c r="K2040" s="4"/>
    </row>
    <row r="2041" spans="2:11" ht="15.6" x14ac:dyDescent="0.3">
      <c r="B2041" s="187">
        <v>44747</v>
      </c>
      <c r="C2041" s="188">
        <v>186.50819121999999</v>
      </c>
      <c r="D2041" s="188">
        <v>175.64533076000001</v>
      </c>
      <c r="E2041" s="188"/>
      <c r="F2041" s="188">
        <v>186.65545943000001</v>
      </c>
      <c r="G2041" s="195">
        <v>217.52015646000001</v>
      </c>
      <c r="H2041" s="198"/>
      <c r="I2041" s="6"/>
      <c r="J2041" s="6"/>
      <c r="K2041" s="4"/>
    </row>
    <row r="2042" spans="2:11" ht="15.6" x14ac:dyDescent="0.3">
      <c r="B2042" s="185">
        <v>44748</v>
      </c>
      <c r="C2042" s="186">
        <v>186.59965026</v>
      </c>
      <c r="D2042" s="186">
        <v>176.40359530000001</v>
      </c>
      <c r="E2042" s="186"/>
      <c r="F2042" s="186">
        <v>186.74699072999999</v>
      </c>
      <c r="G2042" s="194">
        <v>217.83198292</v>
      </c>
      <c r="H2042" s="198"/>
      <c r="I2042" s="6"/>
      <c r="J2042" s="6"/>
      <c r="K2042" s="4"/>
    </row>
    <row r="2043" spans="2:11" ht="15.6" x14ac:dyDescent="0.3">
      <c r="B2043" s="187">
        <v>44749</v>
      </c>
      <c r="C2043" s="188">
        <v>186.69115392</v>
      </c>
      <c r="D2043" s="188">
        <v>179.99664057999999</v>
      </c>
      <c r="E2043" s="188"/>
      <c r="F2043" s="188">
        <v>186.83856657999999</v>
      </c>
      <c r="G2043" s="195">
        <v>218.63874032000001</v>
      </c>
      <c r="H2043" s="198"/>
      <c r="I2043" s="6"/>
      <c r="J2043" s="6"/>
      <c r="K2043" s="4"/>
    </row>
    <row r="2044" spans="2:11" ht="15.6" x14ac:dyDescent="0.3">
      <c r="B2044" s="185">
        <v>44750</v>
      </c>
      <c r="C2044" s="186">
        <v>186.7827025</v>
      </c>
      <c r="D2044" s="186">
        <v>179.20899896</v>
      </c>
      <c r="E2044" s="186"/>
      <c r="F2044" s="186">
        <v>186.93018753999999</v>
      </c>
      <c r="G2044" s="194">
        <v>218.76097629</v>
      </c>
      <c r="H2044" s="198"/>
      <c r="I2044" s="6"/>
      <c r="J2044" s="6"/>
      <c r="K2044" s="4"/>
    </row>
    <row r="2045" spans="2:11" ht="15.6" x14ac:dyDescent="0.3">
      <c r="B2045" s="187">
        <v>44753</v>
      </c>
      <c r="C2045" s="188">
        <v>186.87429596999999</v>
      </c>
      <c r="D2045" s="188">
        <v>175.49848111</v>
      </c>
      <c r="E2045" s="188"/>
      <c r="F2045" s="188">
        <v>187.02185334999999</v>
      </c>
      <c r="G2045" s="195">
        <v>218.10788696</v>
      </c>
      <c r="H2045" s="198"/>
      <c r="I2045" s="6"/>
      <c r="J2045" s="6"/>
      <c r="K2045" s="4"/>
    </row>
    <row r="2046" spans="2:11" ht="15.6" x14ac:dyDescent="0.3">
      <c r="B2046" s="185">
        <v>44754</v>
      </c>
      <c r="C2046" s="186">
        <v>186.96593436000001</v>
      </c>
      <c r="D2046" s="186">
        <v>175.60346306</v>
      </c>
      <c r="E2046" s="186"/>
      <c r="F2046" s="186">
        <v>187.11356427000001</v>
      </c>
      <c r="G2046" s="194">
        <v>217.84345812999999</v>
      </c>
      <c r="H2046" s="198"/>
      <c r="I2046" s="6"/>
      <c r="J2046" s="6"/>
      <c r="K2046" s="4"/>
    </row>
    <row r="2047" spans="2:11" ht="15.6" x14ac:dyDescent="0.3">
      <c r="B2047" s="187">
        <v>44755</v>
      </c>
      <c r="C2047" s="188">
        <v>187.05761763999999</v>
      </c>
      <c r="D2047" s="188">
        <v>174.90647225000001</v>
      </c>
      <c r="E2047" s="188"/>
      <c r="F2047" s="188">
        <v>187.20532003</v>
      </c>
      <c r="G2047" s="195">
        <v>217.81003032999999</v>
      </c>
      <c r="H2047" s="198"/>
      <c r="I2047" s="6"/>
      <c r="J2047" s="6"/>
      <c r="K2047" s="4"/>
    </row>
    <row r="2048" spans="2:11" ht="15.6" x14ac:dyDescent="0.3">
      <c r="B2048" s="185">
        <v>44756</v>
      </c>
      <c r="C2048" s="186">
        <v>187.14934611000001</v>
      </c>
      <c r="D2048" s="186">
        <v>171.76092706</v>
      </c>
      <c r="E2048" s="186"/>
      <c r="F2048" s="186">
        <v>187.29712092</v>
      </c>
      <c r="G2048" s="194">
        <v>217.85443441999999</v>
      </c>
      <c r="H2048" s="198"/>
      <c r="I2048" s="6"/>
      <c r="J2048" s="6"/>
      <c r="K2048" s="4"/>
    </row>
    <row r="2049" spans="2:11" ht="15.6" x14ac:dyDescent="0.3">
      <c r="B2049" s="187">
        <v>44757</v>
      </c>
      <c r="C2049" s="188">
        <v>187.24111948000001</v>
      </c>
      <c r="D2049" s="188">
        <v>172.52957364</v>
      </c>
      <c r="E2049" s="188"/>
      <c r="F2049" s="188">
        <v>187.38896663</v>
      </c>
      <c r="G2049" s="195">
        <v>217.92578030999999</v>
      </c>
      <c r="H2049" s="198"/>
      <c r="I2049" s="6"/>
      <c r="J2049" s="6"/>
      <c r="K2049" s="4"/>
    </row>
    <row r="2050" spans="2:11" ht="15.6" x14ac:dyDescent="0.3">
      <c r="B2050" s="185">
        <v>44760</v>
      </c>
      <c r="C2050" s="186">
        <v>187.33293775999999</v>
      </c>
      <c r="D2050" s="186">
        <v>173.18203424000001</v>
      </c>
      <c r="E2050" s="186"/>
      <c r="F2050" s="186">
        <v>187.48085746999999</v>
      </c>
      <c r="G2050" s="194">
        <v>217.87738485</v>
      </c>
      <c r="H2050" s="198"/>
      <c r="I2050" s="6"/>
      <c r="J2050" s="6"/>
      <c r="K2050" s="4"/>
    </row>
    <row r="2051" spans="2:11" ht="15.6" x14ac:dyDescent="0.3">
      <c r="B2051" s="187">
        <v>44761</v>
      </c>
      <c r="C2051" s="188">
        <v>187.42480122000001</v>
      </c>
      <c r="D2051" s="188">
        <v>175.55627032999999</v>
      </c>
      <c r="E2051" s="188"/>
      <c r="F2051" s="188">
        <v>187.57279342999999</v>
      </c>
      <c r="G2051" s="195">
        <v>218.1937016</v>
      </c>
      <c r="H2051" s="198"/>
      <c r="I2051" s="6"/>
      <c r="J2051" s="6"/>
      <c r="K2051" s="4"/>
    </row>
    <row r="2052" spans="2:11" ht="15.6" x14ac:dyDescent="0.3">
      <c r="B2052" s="185">
        <v>44762</v>
      </c>
      <c r="C2052" s="186">
        <v>187.51670959</v>
      </c>
      <c r="D2052" s="186">
        <v>175.63137485999999</v>
      </c>
      <c r="E2052" s="186"/>
      <c r="F2052" s="186">
        <v>187.66477451</v>
      </c>
      <c r="G2052" s="194">
        <v>218.82882973</v>
      </c>
      <c r="H2052" s="198"/>
      <c r="I2052" s="6"/>
      <c r="J2052" s="6"/>
      <c r="K2052" s="4"/>
    </row>
    <row r="2053" spans="2:11" ht="15.6" x14ac:dyDescent="0.3">
      <c r="B2053" s="187">
        <v>44763</v>
      </c>
      <c r="C2053" s="188">
        <v>187.60866313</v>
      </c>
      <c r="D2053" s="188">
        <v>176.96502984</v>
      </c>
      <c r="E2053" s="188"/>
      <c r="F2053" s="188">
        <v>187.75680041999999</v>
      </c>
      <c r="G2053" s="195">
        <v>218.62177696000001</v>
      </c>
      <c r="H2053" s="198"/>
      <c r="I2053" s="6"/>
      <c r="J2053" s="6"/>
      <c r="K2053" s="4"/>
    </row>
    <row r="2054" spans="2:11" ht="15.6" x14ac:dyDescent="0.3">
      <c r="B2054" s="185">
        <v>44764</v>
      </c>
      <c r="C2054" s="186">
        <v>187.70066159000001</v>
      </c>
      <c r="D2054" s="186">
        <v>176.77141631999999</v>
      </c>
      <c r="E2054" s="186"/>
      <c r="F2054" s="186">
        <v>187.84887173999999</v>
      </c>
      <c r="G2054" s="194">
        <v>218.26454858</v>
      </c>
      <c r="H2054" s="198"/>
      <c r="I2054" s="6"/>
      <c r="J2054" s="6"/>
      <c r="K2054" s="4"/>
    </row>
    <row r="2055" spans="2:11" ht="15.6" x14ac:dyDescent="0.3">
      <c r="B2055" s="187">
        <v>44767</v>
      </c>
      <c r="C2055" s="188">
        <v>187.79270521999999</v>
      </c>
      <c r="D2055" s="188">
        <v>179.17488653000001</v>
      </c>
      <c r="E2055" s="188"/>
      <c r="F2055" s="188">
        <v>187.94098818000001</v>
      </c>
      <c r="G2055" s="195">
        <v>218.49006147</v>
      </c>
      <c r="H2055" s="198"/>
      <c r="I2055" s="6"/>
      <c r="J2055" s="6"/>
      <c r="K2055" s="4"/>
    </row>
    <row r="2056" spans="2:11" ht="15.6" x14ac:dyDescent="0.3">
      <c r="B2056" s="185">
        <v>44768</v>
      </c>
      <c r="C2056" s="186">
        <v>187.88479402999999</v>
      </c>
      <c r="D2056" s="186">
        <v>178.28471105</v>
      </c>
      <c r="E2056" s="186"/>
      <c r="F2056" s="186">
        <v>188.03314974</v>
      </c>
      <c r="G2056" s="194">
        <v>218.55492136999999</v>
      </c>
      <c r="H2056" s="198"/>
      <c r="I2056" s="6"/>
      <c r="J2056" s="6"/>
      <c r="K2056" s="4"/>
    </row>
    <row r="2057" spans="2:11" ht="15.6" x14ac:dyDescent="0.3">
      <c r="B2057" s="187">
        <v>44769</v>
      </c>
      <c r="C2057" s="188">
        <v>187.97692803000001</v>
      </c>
      <c r="D2057" s="188">
        <v>181.26221365000001</v>
      </c>
      <c r="E2057" s="188"/>
      <c r="F2057" s="188">
        <v>188.12535642</v>
      </c>
      <c r="G2057" s="195">
        <v>219.13217449999999</v>
      </c>
      <c r="H2057" s="198"/>
      <c r="I2057" s="6"/>
      <c r="J2057" s="6"/>
      <c r="K2057" s="4"/>
    </row>
    <row r="2058" spans="2:11" ht="15.6" x14ac:dyDescent="0.3">
      <c r="B2058" s="185">
        <v>44770</v>
      </c>
      <c r="C2058" s="186">
        <v>188.06910721</v>
      </c>
      <c r="D2058" s="186">
        <v>183.33272578</v>
      </c>
      <c r="E2058" s="186"/>
      <c r="F2058" s="186">
        <v>188.21760821999999</v>
      </c>
      <c r="G2058" s="194">
        <v>219.54428435</v>
      </c>
      <c r="H2058" s="198"/>
      <c r="I2058" s="6"/>
      <c r="J2058" s="6"/>
      <c r="K2058" s="4"/>
    </row>
    <row r="2059" spans="2:11" ht="15.6" x14ac:dyDescent="0.3">
      <c r="B2059" s="187">
        <v>44771</v>
      </c>
      <c r="C2059" s="188">
        <v>188.16133156999999</v>
      </c>
      <c r="D2059" s="188">
        <v>184.34775382999999</v>
      </c>
      <c r="E2059" s="188">
        <v>160.65073128</v>
      </c>
      <c r="F2059" s="188">
        <v>188.30990542000001</v>
      </c>
      <c r="G2059" s="195">
        <v>219.91598148</v>
      </c>
      <c r="H2059" s="198"/>
      <c r="I2059" s="6"/>
      <c r="J2059" s="6"/>
      <c r="K2059" s="4"/>
    </row>
    <row r="2060" spans="2:11" ht="15.6" x14ac:dyDescent="0.3">
      <c r="B2060" s="185">
        <v>44774</v>
      </c>
      <c r="C2060" s="186">
        <v>188.25360112000001</v>
      </c>
      <c r="D2060" s="186">
        <v>182.66873949999999</v>
      </c>
      <c r="E2060" s="186"/>
      <c r="F2060" s="186">
        <v>188.40224803000001</v>
      </c>
      <c r="G2060" s="194">
        <v>219.83765066999999</v>
      </c>
      <c r="H2060" s="198"/>
      <c r="I2060" s="6"/>
      <c r="J2060" s="6"/>
      <c r="K2060" s="4"/>
    </row>
    <row r="2061" spans="2:11" ht="15.6" x14ac:dyDescent="0.3">
      <c r="B2061" s="187">
        <v>44775</v>
      </c>
      <c r="C2061" s="188">
        <v>188.34591584</v>
      </c>
      <c r="D2061" s="188">
        <v>184.69979628999999</v>
      </c>
      <c r="E2061" s="188"/>
      <c r="F2061" s="188">
        <v>188.49463575999999</v>
      </c>
      <c r="G2061" s="195">
        <v>220.19438013999999</v>
      </c>
      <c r="H2061" s="198"/>
      <c r="I2061" s="6"/>
      <c r="J2061" s="6"/>
      <c r="K2061" s="4"/>
    </row>
    <row r="2062" spans="2:11" ht="15.6" x14ac:dyDescent="0.3">
      <c r="B2062" s="185">
        <v>44776</v>
      </c>
      <c r="C2062" s="186">
        <v>188.43827601999999</v>
      </c>
      <c r="D2062" s="186">
        <v>185.43776134000001</v>
      </c>
      <c r="E2062" s="186"/>
      <c r="F2062" s="186">
        <v>188.58706860000001</v>
      </c>
      <c r="G2062" s="194">
        <v>220.77861818</v>
      </c>
      <c r="H2062" s="198"/>
      <c r="I2062" s="6"/>
      <c r="J2062" s="6"/>
      <c r="K2062" s="4"/>
    </row>
    <row r="2063" spans="2:11" ht="15.6" x14ac:dyDescent="0.3">
      <c r="B2063" s="187">
        <v>44777</v>
      </c>
      <c r="C2063" s="188">
        <v>188.53398023</v>
      </c>
      <c r="D2063" s="188">
        <v>189.22165041</v>
      </c>
      <c r="E2063" s="188"/>
      <c r="F2063" s="188">
        <v>188.68284829000001</v>
      </c>
      <c r="G2063" s="195">
        <v>221.57589605999999</v>
      </c>
      <c r="H2063" s="198"/>
      <c r="I2063" s="6"/>
      <c r="J2063" s="6"/>
      <c r="K2063" s="4"/>
    </row>
    <row r="2064" spans="2:11" ht="15.6" x14ac:dyDescent="0.3">
      <c r="B2064" s="185">
        <v>44778</v>
      </c>
      <c r="C2064" s="186">
        <v>188.62973294</v>
      </c>
      <c r="D2064" s="186">
        <v>190.2575319</v>
      </c>
      <c r="E2064" s="186"/>
      <c r="F2064" s="186">
        <v>188.77867678999999</v>
      </c>
      <c r="G2064" s="194">
        <v>222.12770416000001</v>
      </c>
      <c r="H2064" s="198"/>
      <c r="I2064" s="6"/>
      <c r="J2064" s="6"/>
      <c r="K2064" s="4"/>
    </row>
    <row r="2065" spans="2:11" ht="15.6" x14ac:dyDescent="0.3">
      <c r="B2065" s="187">
        <v>44781</v>
      </c>
      <c r="C2065" s="188">
        <v>188.72553414999999</v>
      </c>
      <c r="D2065" s="188">
        <v>193.70692613</v>
      </c>
      <c r="E2065" s="188"/>
      <c r="F2065" s="188">
        <v>188.87455381000001</v>
      </c>
      <c r="G2065" s="195">
        <v>222.42306618000001</v>
      </c>
      <c r="H2065" s="198"/>
      <c r="I2065" s="6"/>
      <c r="J2065" s="6"/>
      <c r="K2065" s="4"/>
    </row>
    <row r="2066" spans="2:11" ht="15.6" x14ac:dyDescent="0.3">
      <c r="B2066" s="185">
        <v>44782</v>
      </c>
      <c r="C2066" s="186">
        <v>188.82138416000001</v>
      </c>
      <c r="D2066" s="186">
        <v>194.15147779</v>
      </c>
      <c r="E2066" s="186"/>
      <c r="F2066" s="186">
        <v>188.97047936000001</v>
      </c>
      <c r="G2066" s="194">
        <v>222.26889918000001</v>
      </c>
      <c r="H2066" s="198"/>
      <c r="I2066" s="6"/>
      <c r="J2066" s="6"/>
      <c r="K2066" s="4"/>
    </row>
    <row r="2067" spans="2:11" ht="15.6" x14ac:dyDescent="0.3">
      <c r="B2067" s="187">
        <v>44783</v>
      </c>
      <c r="C2067" s="188">
        <v>188.91728294999999</v>
      </c>
      <c r="D2067" s="188">
        <v>196.98323862999999</v>
      </c>
      <c r="E2067" s="188"/>
      <c r="F2067" s="188">
        <v>189.06645372</v>
      </c>
      <c r="G2067" s="195">
        <v>222.38215455</v>
      </c>
      <c r="H2067" s="198"/>
      <c r="I2067" s="6"/>
      <c r="J2067" s="6"/>
      <c r="K2067" s="4"/>
    </row>
    <row r="2068" spans="2:11" ht="15.6" x14ac:dyDescent="0.3">
      <c r="B2068" s="185">
        <v>44784</v>
      </c>
      <c r="C2068" s="186">
        <v>189.01323024000001</v>
      </c>
      <c r="D2068" s="186">
        <v>196.05793216999999</v>
      </c>
      <c r="E2068" s="186"/>
      <c r="F2068" s="186">
        <v>189.16247688999999</v>
      </c>
      <c r="G2068" s="194">
        <v>221.93062983999999</v>
      </c>
      <c r="H2068" s="198"/>
      <c r="I2068" s="6"/>
      <c r="J2068" s="6"/>
      <c r="K2068" s="4"/>
    </row>
    <row r="2069" spans="2:11" ht="15.6" x14ac:dyDescent="0.3">
      <c r="B2069" s="187">
        <v>44785</v>
      </c>
      <c r="C2069" s="188">
        <v>189.10922632</v>
      </c>
      <c r="D2069" s="188">
        <v>201.50148315000001</v>
      </c>
      <c r="E2069" s="188"/>
      <c r="F2069" s="188">
        <v>189.25854885999999</v>
      </c>
      <c r="G2069" s="195">
        <v>222.74936138000001</v>
      </c>
      <c r="H2069" s="198"/>
      <c r="I2069" s="6"/>
      <c r="J2069" s="6"/>
      <c r="K2069" s="4"/>
    </row>
    <row r="2070" spans="2:11" ht="15.6" x14ac:dyDescent="0.3">
      <c r="B2070" s="185">
        <v>44788</v>
      </c>
      <c r="C2070" s="186">
        <v>189.20527118999999</v>
      </c>
      <c r="D2070" s="186">
        <v>201.9798792</v>
      </c>
      <c r="E2070" s="186"/>
      <c r="F2070" s="186">
        <v>189.35466965000001</v>
      </c>
      <c r="G2070" s="194">
        <v>223.15348846000001</v>
      </c>
      <c r="H2070" s="198"/>
      <c r="I2070" s="6"/>
      <c r="J2070" s="6"/>
      <c r="K2070" s="4"/>
    </row>
    <row r="2071" spans="2:11" ht="15.6" x14ac:dyDescent="0.3">
      <c r="B2071" s="187">
        <v>44789</v>
      </c>
      <c r="C2071" s="188">
        <v>189.30136485</v>
      </c>
      <c r="D2071" s="188">
        <v>202.83831885999999</v>
      </c>
      <c r="E2071" s="188"/>
      <c r="F2071" s="188">
        <v>189.45083896</v>
      </c>
      <c r="G2071" s="195">
        <v>222.92148958000001</v>
      </c>
      <c r="H2071" s="198"/>
      <c r="I2071" s="6"/>
      <c r="J2071" s="6"/>
      <c r="K2071" s="4"/>
    </row>
    <row r="2072" spans="2:11" ht="15.6" x14ac:dyDescent="0.3">
      <c r="B2072" s="185">
        <v>44790</v>
      </c>
      <c r="C2072" s="186">
        <v>189.39750728000001</v>
      </c>
      <c r="D2072" s="186">
        <v>203.18744863000001</v>
      </c>
      <c r="E2072" s="186"/>
      <c r="F2072" s="186">
        <v>189.54705737</v>
      </c>
      <c r="G2072" s="194">
        <v>223.24628802000001</v>
      </c>
      <c r="H2072" s="198"/>
      <c r="I2072" s="6"/>
      <c r="J2072" s="6"/>
      <c r="K2072" s="4"/>
    </row>
    <row r="2073" spans="2:11" ht="15.6" x14ac:dyDescent="0.3">
      <c r="B2073" s="187">
        <v>44791</v>
      </c>
      <c r="C2073" s="188">
        <v>189.49369851</v>
      </c>
      <c r="D2073" s="188">
        <v>203.37527251</v>
      </c>
      <c r="E2073" s="188"/>
      <c r="F2073" s="188">
        <v>189.64332458000001</v>
      </c>
      <c r="G2073" s="195">
        <v>223.60102179</v>
      </c>
      <c r="H2073" s="198"/>
      <c r="I2073" s="6"/>
      <c r="J2073" s="6"/>
      <c r="K2073" s="4"/>
    </row>
    <row r="2074" spans="2:11" ht="15.6" x14ac:dyDescent="0.3">
      <c r="B2074" s="185">
        <v>44792</v>
      </c>
      <c r="C2074" s="186">
        <v>189.58993852</v>
      </c>
      <c r="D2074" s="186">
        <v>199.23557056999999</v>
      </c>
      <c r="E2074" s="186"/>
      <c r="F2074" s="186">
        <v>189.73964089</v>
      </c>
      <c r="G2074" s="194">
        <v>223.21635268</v>
      </c>
      <c r="H2074" s="198"/>
      <c r="I2074" s="6"/>
      <c r="J2074" s="6"/>
      <c r="K2074" s="4"/>
    </row>
    <row r="2075" spans="2:11" ht="15.6" x14ac:dyDescent="0.3">
      <c r="B2075" s="187">
        <v>44795</v>
      </c>
      <c r="C2075" s="188">
        <v>189.68622758999999</v>
      </c>
      <c r="D2075" s="188">
        <v>197.45636325000001</v>
      </c>
      <c r="E2075" s="188"/>
      <c r="F2075" s="188">
        <v>189.83600572</v>
      </c>
      <c r="G2075" s="195">
        <v>223.61948192</v>
      </c>
      <c r="H2075" s="198"/>
      <c r="I2075" s="6"/>
      <c r="J2075" s="6"/>
      <c r="K2075" s="4"/>
    </row>
    <row r="2076" spans="2:11" ht="15.6" x14ac:dyDescent="0.3">
      <c r="B2076" s="185">
        <v>44796</v>
      </c>
      <c r="C2076" s="186">
        <v>189.78256544999999</v>
      </c>
      <c r="D2076" s="186">
        <v>201.66738144000001</v>
      </c>
      <c r="E2076" s="186"/>
      <c r="F2076" s="186">
        <v>189.93241993000001</v>
      </c>
      <c r="G2076" s="194">
        <v>224.17627924000001</v>
      </c>
      <c r="H2076" s="198"/>
      <c r="I2076" s="6"/>
      <c r="J2076" s="6"/>
      <c r="K2076" s="4"/>
    </row>
    <row r="2077" spans="2:11" ht="15.6" x14ac:dyDescent="0.3">
      <c r="B2077" s="187">
        <v>44797</v>
      </c>
      <c r="C2077" s="188">
        <v>189.87895237000001</v>
      </c>
      <c r="D2077" s="188">
        <v>201.74018083999999</v>
      </c>
      <c r="E2077" s="188"/>
      <c r="F2077" s="188">
        <v>190.02888265999999</v>
      </c>
      <c r="G2077" s="195">
        <v>224.73307654999999</v>
      </c>
      <c r="H2077" s="198"/>
      <c r="I2077" s="6"/>
      <c r="J2077" s="6"/>
      <c r="K2077" s="4"/>
    </row>
    <row r="2078" spans="2:11" ht="15.6" x14ac:dyDescent="0.3">
      <c r="B2078" s="185">
        <v>44798</v>
      </c>
      <c r="C2078" s="186">
        <v>189.97538807000001</v>
      </c>
      <c r="D2078" s="186">
        <v>202.87287802</v>
      </c>
      <c r="E2078" s="186"/>
      <c r="F2078" s="186">
        <v>190.12539477000001</v>
      </c>
      <c r="G2078" s="194">
        <v>224.62131794999999</v>
      </c>
      <c r="H2078" s="198"/>
      <c r="I2078" s="6"/>
      <c r="J2078" s="6"/>
      <c r="K2078" s="4"/>
    </row>
    <row r="2079" spans="2:11" ht="15.6" x14ac:dyDescent="0.3">
      <c r="B2079" s="187">
        <v>44799</v>
      </c>
      <c r="C2079" s="188">
        <v>190.07187284</v>
      </c>
      <c r="D2079" s="188">
        <v>200.66984740000001</v>
      </c>
      <c r="E2079" s="188"/>
      <c r="F2079" s="188">
        <v>190.22195568999999</v>
      </c>
      <c r="G2079" s="195">
        <v>224.85182007</v>
      </c>
      <c r="H2079" s="198"/>
      <c r="I2079" s="6"/>
      <c r="J2079" s="6"/>
      <c r="K2079" s="4"/>
    </row>
    <row r="2080" spans="2:11" ht="15.6" x14ac:dyDescent="0.3">
      <c r="B2080" s="185">
        <v>44802</v>
      </c>
      <c r="C2080" s="186">
        <v>190.16840667</v>
      </c>
      <c r="D2080" s="186">
        <v>200.71319824</v>
      </c>
      <c r="E2080" s="186"/>
      <c r="F2080" s="186">
        <v>190.31856571</v>
      </c>
      <c r="G2080" s="194">
        <v>225.39963678000001</v>
      </c>
      <c r="H2080" s="198"/>
      <c r="I2080" s="6"/>
      <c r="J2080" s="6"/>
      <c r="K2080" s="4"/>
    </row>
    <row r="2081" spans="2:11" ht="15.6" x14ac:dyDescent="0.3">
      <c r="B2081" s="187">
        <v>44803</v>
      </c>
      <c r="C2081" s="188">
        <v>190.26498956</v>
      </c>
      <c r="D2081" s="188">
        <v>197.33147493000001</v>
      </c>
      <c r="E2081" s="188"/>
      <c r="F2081" s="188">
        <v>190.41522481000001</v>
      </c>
      <c r="G2081" s="195">
        <v>225.17562065999999</v>
      </c>
      <c r="H2081" s="198"/>
      <c r="I2081" s="6"/>
      <c r="J2081" s="6"/>
      <c r="K2081" s="4"/>
    </row>
    <row r="2082" spans="2:11" ht="15.6" x14ac:dyDescent="0.3">
      <c r="B2082" s="185">
        <v>44804</v>
      </c>
      <c r="C2082" s="186">
        <v>190.36162152</v>
      </c>
      <c r="D2082" s="186">
        <v>195.70937422</v>
      </c>
      <c r="E2082" s="186">
        <v>160.07238864000001</v>
      </c>
      <c r="F2082" s="186">
        <v>190.51193273000001</v>
      </c>
      <c r="G2082" s="194">
        <v>225.27141374999999</v>
      </c>
      <c r="H2082" s="198"/>
      <c r="I2082" s="6"/>
      <c r="J2082" s="6"/>
      <c r="K2082" s="4"/>
    </row>
    <row r="2083" spans="2:11" ht="15.6" x14ac:dyDescent="0.3">
      <c r="B2083" s="187">
        <v>44805</v>
      </c>
      <c r="C2083" s="188">
        <v>190.45830254000001</v>
      </c>
      <c r="D2083" s="188">
        <v>197.28619420000001</v>
      </c>
      <c r="E2083" s="188"/>
      <c r="F2083" s="188">
        <v>190.60869002000001</v>
      </c>
      <c r="G2083" s="195">
        <v>225.93797398000001</v>
      </c>
      <c r="H2083" s="198"/>
      <c r="I2083" s="6"/>
      <c r="J2083" s="6"/>
      <c r="K2083" s="4"/>
    </row>
    <row r="2084" spans="2:11" ht="15.6" x14ac:dyDescent="0.3">
      <c r="B2084" s="185">
        <v>44806</v>
      </c>
      <c r="C2084" s="186">
        <v>190.55503261999999</v>
      </c>
      <c r="D2084" s="186">
        <v>198.10628641</v>
      </c>
      <c r="E2084" s="186"/>
      <c r="F2084" s="186">
        <v>190.70549640999999</v>
      </c>
      <c r="G2084" s="194">
        <v>226.09513451000001</v>
      </c>
      <c r="H2084" s="198"/>
      <c r="I2084" s="6"/>
      <c r="J2084" s="6"/>
      <c r="K2084" s="4"/>
    </row>
    <row r="2085" spans="2:11" ht="15.6" x14ac:dyDescent="0.3">
      <c r="B2085" s="187">
        <v>44809</v>
      </c>
      <c r="C2085" s="188">
        <v>190.65181175999999</v>
      </c>
      <c r="D2085" s="188">
        <v>200.49917801000001</v>
      </c>
      <c r="E2085" s="188"/>
      <c r="F2085" s="188">
        <v>190.80235217000001</v>
      </c>
      <c r="G2085" s="195">
        <v>226.61800511000001</v>
      </c>
      <c r="H2085" s="198"/>
      <c r="I2085" s="6"/>
      <c r="J2085" s="6"/>
      <c r="K2085" s="4"/>
    </row>
    <row r="2086" spans="2:11" ht="15.6" x14ac:dyDescent="0.3">
      <c r="B2086" s="185">
        <v>44810</v>
      </c>
      <c r="C2086" s="186">
        <v>190.74863997</v>
      </c>
      <c r="D2086" s="186">
        <v>196.13982702999999</v>
      </c>
      <c r="E2086" s="186"/>
      <c r="F2086" s="186">
        <v>190.89925703</v>
      </c>
      <c r="G2086" s="194">
        <v>225.76784146</v>
      </c>
      <c r="H2086" s="198"/>
      <c r="I2086" s="6"/>
      <c r="J2086" s="6"/>
      <c r="K2086" s="4"/>
    </row>
    <row r="2087" spans="2:11" ht="15.6" x14ac:dyDescent="0.3">
      <c r="B2087" s="187">
        <v>44811</v>
      </c>
      <c r="C2087" s="188"/>
      <c r="D2087" s="188"/>
      <c r="E2087" s="188"/>
      <c r="F2087" s="188"/>
      <c r="G2087" s="195"/>
      <c r="H2087" s="198"/>
      <c r="I2087" s="6"/>
      <c r="J2087" s="6"/>
      <c r="K2087" s="4"/>
    </row>
    <row r="2088" spans="2:11" ht="15.6" x14ac:dyDescent="0.3">
      <c r="B2088" s="185">
        <v>44812</v>
      </c>
      <c r="C2088" s="186">
        <v>190.84551751000001</v>
      </c>
      <c r="D2088" s="186">
        <v>196.41120760999999</v>
      </c>
      <c r="E2088" s="186"/>
      <c r="F2088" s="186">
        <v>190.99621098</v>
      </c>
      <c r="G2088" s="194">
        <v>225.61068093</v>
      </c>
      <c r="H2088" s="198"/>
      <c r="I2088" s="6"/>
      <c r="J2088" s="6"/>
      <c r="K2088" s="4"/>
    </row>
    <row r="2089" spans="2:11" ht="15.6" x14ac:dyDescent="0.3">
      <c r="B2089" s="187">
        <v>44813</v>
      </c>
      <c r="C2089" s="188">
        <v>190.94244412</v>
      </c>
      <c r="D2089" s="188">
        <v>200.67261712999999</v>
      </c>
      <c r="E2089" s="188"/>
      <c r="F2089" s="188">
        <v>191.09321402</v>
      </c>
      <c r="G2089" s="195">
        <v>226.33062584999999</v>
      </c>
      <c r="H2089" s="198"/>
      <c r="I2089" s="6"/>
      <c r="J2089" s="6"/>
      <c r="K2089" s="4"/>
    </row>
    <row r="2090" spans="2:11" ht="15.6" x14ac:dyDescent="0.3">
      <c r="B2090" s="185">
        <v>44816</v>
      </c>
      <c r="C2090" s="186">
        <v>191.03942007000001</v>
      </c>
      <c r="D2090" s="186">
        <v>202.64920839000001</v>
      </c>
      <c r="E2090" s="186"/>
      <c r="F2090" s="186">
        <v>191.19026672000001</v>
      </c>
      <c r="G2090" s="194">
        <v>226.53169155000001</v>
      </c>
      <c r="H2090" s="198"/>
      <c r="I2090" s="6"/>
      <c r="J2090" s="6"/>
      <c r="K2090" s="4"/>
    </row>
    <row r="2091" spans="2:11" ht="15.6" x14ac:dyDescent="0.3">
      <c r="B2091" s="187">
        <v>44817</v>
      </c>
      <c r="C2091" s="188">
        <v>191.13644536000001</v>
      </c>
      <c r="D2091" s="188">
        <v>197.98070118999999</v>
      </c>
      <c r="E2091" s="188"/>
      <c r="F2091" s="188">
        <v>191.28736852</v>
      </c>
      <c r="G2091" s="195">
        <v>226.59505468</v>
      </c>
      <c r="H2091" s="198"/>
      <c r="I2091" s="6"/>
      <c r="J2091" s="6"/>
      <c r="K2091" s="4"/>
    </row>
    <row r="2092" spans="2:11" ht="15.6" x14ac:dyDescent="0.3">
      <c r="B2092" s="185">
        <v>44818</v>
      </c>
      <c r="C2092" s="186">
        <v>191.23351971</v>
      </c>
      <c r="D2092" s="186">
        <v>197.53881204999999</v>
      </c>
      <c r="E2092" s="186"/>
      <c r="F2092" s="186">
        <v>191.38451939999999</v>
      </c>
      <c r="G2092" s="194">
        <v>227.07950826000001</v>
      </c>
      <c r="H2092" s="198"/>
      <c r="I2092" s="6"/>
      <c r="J2092" s="6"/>
      <c r="K2092" s="4"/>
    </row>
    <row r="2093" spans="2:11" ht="15.6" x14ac:dyDescent="0.3">
      <c r="B2093" s="187">
        <v>44819</v>
      </c>
      <c r="C2093" s="188">
        <v>191.33064340000001</v>
      </c>
      <c r="D2093" s="188">
        <v>196.47912869000001</v>
      </c>
      <c r="E2093" s="188"/>
      <c r="F2093" s="188">
        <v>191.48171995000001</v>
      </c>
      <c r="G2093" s="195">
        <v>227.02213219000001</v>
      </c>
      <c r="H2093" s="198"/>
      <c r="I2093" s="6"/>
      <c r="J2093" s="6"/>
      <c r="K2093" s="4"/>
    </row>
    <row r="2094" spans="2:11" ht="15.6" x14ac:dyDescent="0.3">
      <c r="B2094" s="185">
        <v>44820</v>
      </c>
      <c r="C2094" s="186">
        <v>191.42781643000001</v>
      </c>
      <c r="D2094" s="186">
        <v>195.27602658999999</v>
      </c>
      <c r="E2094" s="186"/>
      <c r="F2094" s="186">
        <v>191.57896959999999</v>
      </c>
      <c r="G2094" s="194">
        <v>226.74273568999999</v>
      </c>
      <c r="H2094" s="198"/>
      <c r="I2094" s="6"/>
      <c r="J2094" s="6"/>
      <c r="K2094" s="4"/>
    </row>
    <row r="2095" spans="2:11" ht="15.6" x14ac:dyDescent="0.3">
      <c r="B2095" s="187">
        <v>44823</v>
      </c>
      <c r="C2095" s="188">
        <v>191.5250388</v>
      </c>
      <c r="D2095" s="188">
        <v>199.82111075</v>
      </c>
      <c r="E2095" s="188"/>
      <c r="F2095" s="188">
        <v>191.6762689</v>
      </c>
      <c r="G2095" s="195">
        <v>227.20773130000001</v>
      </c>
      <c r="H2095" s="198"/>
      <c r="I2095" s="6"/>
      <c r="J2095" s="6"/>
      <c r="K2095" s="4"/>
    </row>
    <row r="2096" spans="2:11" ht="15.6" x14ac:dyDescent="0.3">
      <c r="B2096" s="185">
        <v>44824</v>
      </c>
      <c r="C2096" s="186">
        <v>191.62231051000001</v>
      </c>
      <c r="D2096" s="186">
        <v>201.05948678999999</v>
      </c>
      <c r="E2096" s="186"/>
      <c r="F2096" s="186">
        <v>191.77361758000001</v>
      </c>
      <c r="G2096" s="194">
        <v>227.71264070000001</v>
      </c>
      <c r="H2096" s="198"/>
      <c r="I2096" s="6"/>
      <c r="J2096" s="6"/>
      <c r="K2096" s="4"/>
    </row>
    <row r="2097" spans="2:11" ht="15.6" x14ac:dyDescent="0.3">
      <c r="B2097" s="187">
        <v>44825</v>
      </c>
      <c r="C2097" s="188">
        <v>191.71963183</v>
      </c>
      <c r="D2097" s="188">
        <v>200.02119295</v>
      </c>
      <c r="E2097" s="188"/>
      <c r="F2097" s="188">
        <v>191.87101562999999</v>
      </c>
      <c r="G2097" s="195">
        <v>228.22852638000001</v>
      </c>
      <c r="H2097" s="198"/>
      <c r="I2097" s="6"/>
      <c r="J2097" s="6"/>
      <c r="K2097" s="4"/>
    </row>
    <row r="2098" spans="2:11" ht="15.6" x14ac:dyDescent="0.3">
      <c r="B2098" s="185">
        <v>44826</v>
      </c>
      <c r="C2098" s="186">
        <v>191.8170025</v>
      </c>
      <c r="D2098" s="186">
        <v>203.83560273000001</v>
      </c>
      <c r="E2098" s="186"/>
      <c r="F2098" s="186">
        <v>191.96846307000001</v>
      </c>
      <c r="G2098" s="194">
        <v>229.38502833999999</v>
      </c>
      <c r="H2098" s="198"/>
      <c r="I2098" s="6"/>
      <c r="J2098" s="6"/>
      <c r="K2098" s="4"/>
    </row>
    <row r="2099" spans="2:11" ht="15.6" x14ac:dyDescent="0.3">
      <c r="B2099" s="187">
        <v>44827</v>
      </c>
      <c r="C2099" s="188">
        <v>191.91442251000001</v>
      </c>
      <c r="D2099" s="188">
        <v>199.62831922000001</v>
      </c>
      <c r="E2099" s="188"/>
      <c r="F2099" s="188">
        <v>192.06596016</v>
      </c>
      <c r="G2099" s="195">
        <v>229.44290333000001</v>
      </c>
      <c r="H2099" s="198"/>
      <c r="I2099" s="6"/>
      <c r="J2099" s="6"/>
      <c r="K2099" s="4"/>
    </row>
    <row r="2100" spans="2:11" ht="15.6" x14ac:dyDescent="0.3">
      <c r="B2100" s="185">
        <v>44830</v>
      </c>
      <c r="C2100" s="186">
        <v>192.01189213000001</v>
      </c>
      <c r="D2100" s="186">
        <v>194.97902148</v>
      </c>
      <c r="E2100" s="186"/>
      <c r="F2100" s="186">
        <v>192.16350663</v>
      </c>
      <c r="G2100" s="194">
        <v>228.72794762999999</v>
      </c>
      <c r="H2100" s="198"/>
      <c r="I2100" s="6"/>
      <c r="J2100" s="6"/>
      <c r="K2100" s="4"/>
    </row>
    <row r="2101" spans="2:11" ht="15.6" x14ac:dyDescent="0.3">
      <c r="B2101" s="187">
        <v>44831</v>
      </c>
      <c r="C2101" s="188">
        <v>192.10941109000001</v>
      </c>
      <c r="D2101" s="188">
        <v>193.66060898000001</v>
      </c>
      <c r="E2101" s="188"/>
      <c r="F2101" s="188">
        <v>192.26110276</v>
      </c>
      <c r="G2101" s="195">
        <v>228.56280434000001</v>
      </c>
      <c r="H2101" s="198"/>
      <c r="I2101" s="6"/>
      <c r="J2101" s="6"/>
      <c r="K2101" s="4"/>
    </row>
    <row r="2102" spans="2:11" ht="15.6" x14ac:dyDescent="0.3">
      <c r="B2102" s="185">
        <v>44832</v>
      </c>
      <c r="C2102" s="186">
        <v>192.20697967000001</v>
      </c>
      <c r="D2102" s="186">
        <v>193.79436046000001</v>
      </c>
      <c r="E2102" s="186"/>
      <c r="F2102" s="186">
        <v>192.35874827000001</v>
      </c>
      <c r="G2102" s="194">
        <v>228.29588089999999</v>
      </c>
      <c r="H2102" s="198"/>
      <c r="I2102" s="6"/>
      <c r="J2102" s="6"/>
      <c r="K2102" s="4"/>
    </row>
    <row r="2103" spans="2:11" ht="15.6" x14ac:dyDescent="0.3">
      <c r="B2103" s="187">
        <v>44833</v>
      </c>
      <c r="C2103" s="188">
        <v>192.30459787000001</v>
      </c>
      <c r="D2103" s="188">
        <v>192.38831707</v>
      </c>
      <c r="E2103" s="188"/>
      <c r="F2103" s="188">
        <v>192.45644372000001</v>
      </c>
      <c r="G2103" s="195">
        <v>228.05889278999999</v>
      </c>
      <c r="H2103" s="198"/>
      <c r="I2103" s="6"/>
      <c r="J2103" s="6"/>
      <c r="K2103" s="4"/>
    </row>
    <row r="2104" spans="2:11" ht="15.6" x14ac:dyDescent="0.3">
      <c r="B2104" s="185">
        <v>44834</v>
      </c>
      <c r="C2104" s="186">
        <v>192.40226568</v>
      </c>
      <c r="D2104" s="186">
        <v>196.62769379</v>
      </c>
      <c r="E2104" s="186">
        <v>159.60817872000001</v>
      </c>
      <c r="F2104" s="186">
        <v>192.55418854999999</v>
      </c>
      <c r="G2104" s="194">
        <v>228.63664485000001</v>
      </c>
      <c r="H2104" s="198"/>
      <c r="I2104" s="6"/>
      <c r="J2104" s="6"/>
      <c r="K2104" s="4"/>
    </row>
    <row r="2105" spans="2:11" ht="15.6" x14ac:dyDescent="0.3">
      <c r="B2105" s="187">
        <v>44837</v>
      </c>
      <c r="C2105" s="188">
        <v>192.49998310999999</v>
      </c>
      <c r="D2105" s="188">
        <v>207.52378400000001</v>
      </c>
      <c r="E2105" s="188"/>
      <c r="F2105" s="188">
        <v>192.65198304</v>
      </c>
      <c r="G2105" s="195">
        <v>229.93434181999999</v>
      </c>
      <c r="H2105" s="198"/>
      <c r="I2105" s="6"/>
      <c r="J2105" s="6"/>
      <c r="K2105" s="4"/>
    </row>
    <row r="2106" spans="2:11" ht="15.6" x14ac:dyDescent="0.3">
      <c r="B2106" s="185">
        <v>44838</v>
      </c>
      <c r="C2106" s="186">
        <v>192.59775016</v>
      </c>
      <c r="D2106" s="186">
        <v>207.69472142000001</v>
      </c>
      <c r="E2106" s="186"/>
      <c r="F2106" s="186">
        <v>192.74982718999999</v>
      </c>
      <c r="G2106" s="194">
        <v>229.51624491000001</v>
      </c>
      <c r="H2106" s="198"/>
      <c r="I2106" s="6"/>
      <c r="J2106" s="6"/>
      <c r="K2106" s="4"/>
    </row>
    <row r="2107" spans="2:11" ht="15.6" x14ac:dyDescent="0.3">
      <c r="B2107" s="187">
        <v>44839</v>
      </c>
      <c r="C2107" s="188">
        <v>192.69556682000001</v>
      </c>
      <c r="D2107" s="188">
        <v>209.42393052</v>
      </c>
      <c r="E2107" s="188"/>
      <c r="F2107" s="188">
        <v>192.84772100999999</v>
      </c>
      <c r="G2107" s="195">
        <v>229.91787737999999</v>
      </c>
      <c r="H2107" s="198"/>
      <c r="I2107" s="6"/>
      <c r="J2107" s="6"/>
      <c r="K2107" s="4"/>
    </row>
    <row r="2108" spans="2:11" ht="15.6" x14ac:dyDescent="0.3">
      <c r="B2108" s="185">
        <v>44840</v>
      </c>
      <c r="C2108" s="186">
        <v>192.79343311</v>
      </c>
      <c r="D2108" s="186">
        <v>210.07260284</v>
      </c>
      <c r="E2108" s="186"/>
      <c r="F2108" s="186">
        <v>192.94566448</v>
      </c>
      <c r="G2108" s="194">
        <v>230.62285463000001</v>
      </c>
      <c r="H2108" s="198"/>
      <c r="I2108" s="6"/>
      <c r="J2108" s="6"/>
      <c r="K2108" s="4"/>
    </row>
    <row r="2109" spans="2:11" ht="15.6" x14ac:dyDescent="0.3">
      <c r="B2109" s="187">
        <v>44841</v>
      </c>
      <c r="C2109" s="188">
        <v>192.89134899999999</v>
      </c>
      <c r="D2109" s="188">
        <v>207.95405811000001</v>
      </c>
      <c r="E2109" s="188"/>
      <c r="F2109" s="188">
        <v>193.04365788999999</v>
      </c>
      <c r="G2109" s="195">
        <v>231.01550650999999</v>
      </c>
      <c r="H2109" s="198"/>
      <c r="I2109" s="6"/>
      <c r="J2109" s="6"/>
      <c r="K2109" s="4"/>
    </row>
    <row r="2110" spans="2:11" ht="15.6" x14ac:dyDescent="0.3">
      <c r="B2110" s="185">
        <v>44844</v>
      </c>
      <c r="C2110" s="186">
        <v>192.98931479999999</v>
      </c>
      <c r="D2110" s="186">
        <v>207.17744184</v>
      </c>
      <c r="E2110" s="186"/>
      <c r="F2110" s="186">
        <v>193.14170096999999</v>
      </c>
      <c r="G2110" s="194">
        <v>231.28143211</v>
      </c>
      <c r="H2110" s="198"/>
      <c r="I2110" s="6"/>
      <c r="J2110" s="6"/>
      <c r="K2110" s="4"/>
    </row>
    <row r="2111" spans="2:11" ht="15.6" x14ac:dyDescent="0.3">
      <c r="B2111" s="187">
        <v>44845</v>
      </c>
      <c r="C2111" s="188">
        <v>193.08733021</v>
      </c>
      <c r="D2111" s="188">
        <v>205.18766306000001</v>
      </c>
      <c r="E2111" s="188"/>
      <c r="F2111" s="188">
        <v>193.23979370999999</v>
      </c>
      <c r="G2111" s="195">
        <v>230.70916819999999</v>
      </c>
      <c r="H2111" s="198"/>
      <c r="I2111" s="6"/>
      <c r="J2111" s="6"/>
      <c r="K2111" s="4"/>
    </row>
    <row r="2112" spans="2:11" ht="15.6" x14ac:dyDescent="0.3">
      <c r="B2112" s="185">
        <v>44846</v>
      </c>
      <c r="C2112" s="186"/>
      <c r="D2112" s="186"/>
      <c r="E2112" s="186"/>
      <c r="F2112" s="186"/>
      <c r="G2112" s="194"/>
      <c r="H2112" s="198"/>
      <c r="I2112" s="6"/>
      <c r="J2112" s="6"/>
      <c r="K2112" s="4"/>
    </row>
    <row r="2113" spans="2:11" ht="15.6" x14ac:dyDescent="0.3">
      <c r="B2113" s="187">
        <v>44847</v>
      </c>
      <c r="C2113" s="188">
        <v>193.18539551000001</v>
      </c>
      <c r="D2113" s="188">
        <v>204.24589900000001</v>
      </c>
      <c r="E2113" s="188"/>
      <c r="F2113" s="188">
        <v>193.33793639000001</v>
      </c>
      <c r="G2113" s="195">
        <v>230.36291610000001</v>
      </c>
      <c r="H2113" s="198"/>
      <c r="I2113" s="6"/>
      <c r="J2113" s="6"/>
      <c r="K2113" s="4"/>
    </row>
    <row r="2114" spans="2:11" ht="15.6" x14ac:dyDescent="0.3">
      <c r="B2114" s="185">
        <v>44848</v>
      </c>
      <c r="C2114" s="186">
        <v>193.28351071</v>
      </c>
      <c r="D2114" s="186">
        <v>200.26507273000001</v>
      </c>
      <c r="E2114" s="186"/>
      <c r="F2114" s="186">
        <v>193.43612901</v>
      </c>
      <c r="G2114" s="194">
        <v>230.37588808000001</v>
      </c>
      <c r="H2114" s="198"/>
      <c r="I2114" s="6"/>
      <c r="J2114" s="6"/>
      <c r="K2114" s="4"/>
    </row>
    <row r="2115" spans="2:11" ht="15.6" x14ac:dyDescent="0.3">
      <c r="B2115" s="187">
        <v>44851</v>
      </c>
      <c r="C2115" s="188">
        <v>193.38167551999999</v>
      </c>
      <c r="D2115" s="188">
        <v>203.03773989000001</v>
      </c>
      <c r="E2115" s="188"/>
      <c r="F2115" s="188">
        <v>193.53437159000001</v>
      </c>
      <c r="G2115" s="195">
        <v>230.33896783</v>
      </c>
      <c r="H2115" s="198"/>
      <c r="I2115" s="6"/>
      <c r="J2115" s="6"/>
      <c r="K2115" s="4"/>
    </row>
    <row r="2116" spans="2:11" ht="15.6" x14ac:dyDescent="0.3">
      <c r="B2116" s="185">
        <v>44852</v>
      </c>
      <c r="C2116" s="186">
        <v>193.47989023</v>
      </c>
      <c r="D2116" s="186">
        <v>206.82439869999999</v>
      </c>
      <c r="E2116" s="186"/>
      <c r="F2116" s="186">
        <v>193.63266382</v>
      </c>
      <c r="G2116" s="194">
        <v>230.73810569</v>
      </c>
      <c r="H2116" s="198"/>
      <c r="I2116" s="6"/>
      <c r="J2116" s="6"/>
      <c r="K2116" s="4"/>
    </row>
    <row r="2117" spans="2:11" ht="15.6" x14ac:dyDescent="0.3">
      <c r="B2117" s="187">
        <v>44853</v>
      </c>
      <c r="C2117" s="188">
        <v>193.57815484</v>
      </c>
      <c r="D2117" s="188">
        <v>207.77356062999999</v>
      </c>
      <c r="E2117" s="188"/>
      <c r="F2117" s="188">
        <v>193.73100599</v>
      </c>
      <c r="G2117" s="195">
        <v>231.22006465999999</v>
      </c>
      <c r="H2117" s="198"/>
      <c r="I2117" s="6"/>
      <c r="J2117" s="6"/>
      <c r="K2117" s="4"/>
    </row>
    <row r="2118" spans="2:11" ht="15.6" x14ac:dyDescent="0.3">
      <c r="B2118" s="185">
        <v>44854</v>
      </c>
      <c r="C2118" s="186">
        <v>193.67646933</v>
      </c>
      <c r="D2118" s="186">
        <v>209.37620171</v>
      </c>
      <c r="E2118" s="186"/>
      <c r="F2118" s="186">
        <v>193.82939811</v>
      </c>
      <c r="G2118" s="194">
        <v>231.50395146</v>
      </c>
      <c r="H2118" s="198"/>
      <c r="I2118" s="6"/>
      <c r="J2118" s="6"/>
      <c r="K2118" s="4"/>
    </row>
    <row r="2119" spans="2:11" ht="15.6" x14ac:dyDescent="0.3">
      <c r="B2119" s="187">
        <v>44855</v>
      </c>
      <c r="C2119" s="188">
        <v>193.77483373000001</v>
      </c>
      <c r="D2119" s="188">
        <v>214.30397413</v>
      </c>
      <c r="E2119" s="188"/>
      <c r="F2119" s="188">
        <v>193.92784046</v>
      </c>
      <c r="G2119" s="195">
        <v>231.93551927999999</v>
      </c>
      <c r="H2119" s="198"/>
      <c r="I2119" s="6"/>
      <c r="J2119" s="6"/>
      <c r="K2119" s="4"/>
    </row>
    <row r="2120" spans="2:11" ht="15.6" x14ac:dyDescent="0.3">
      <c r="B2120" s="185">
        <v>44858</v>
      </c>
      <c r="C2120" s="186">
        <v>193.87324828999999</v>
      </c>
      <c r="D2120" s="186">
        <v>207.30620777999999</v>
      </c>
      <c r="E2120" s="186"/>
      <c r="F2120" s="186">
        <v>194.02633247</v>
      </c>
      <c r="G2120" s="194">
        <v>230.99255608000001</v>
      </c>
      <c r="H2120" s="198"/>
      <c r="I2120" s="6"/>
      <c r="J2120" s="6"/>
      <c r="K2120" s="4"/>
    </row>
    <row r="2121" spans="2:11" ht="15.6" x14ac:dyDescent="0.3">
      <c r="B2121" s="187">
        <v>44859</v>
      </c>
      <c r="C2121" s="188">
        <v>193.97171274999999</v>
      </c>
      <c r="D2121" s="188">
        <v>204.82754369</v>
      </c>
      <c r="E2121" s="188"/>
      <c r="F2121" s="188">
        <v>194.12487469999999</v>
      </c>
      <c r="G2121" s="195">
        <v>230.20924801999999</v>
      </c>
      <c r="H2121" s="198"/>
      <c r="I2121" s="6"/>
      <c r="J2121" s="6"/>
      <c r="K2121" s="4"/>
    </row>
    <row r="2122" spans="2:11" ht="15.6" x14ac:dyDescent="0.3">
      <c r="B2122" s="185">
        <v>44860</v>
      </c>
      <c r="C2122" s="186">
        <v>194.07022710000001</v>
      </c>
      <c r="D2122" s="186">
        <v>201.50064329</v>
      </c>
      <c r="E2122" s="186"/>
      <c r="F2122" s="186">
        <v>194.22346689</v>
      </c>
      <c r="G2122" s="194">
        <v>229.32964795999999</v>
      </c>
      <c r="H2122" s="198"/>
      <c r="I2122" s="6"/>
      <c r="J2122" s="6"/>
      <c r="K2122" s="4"/>
    </row>
    <row r="2123" spans="2:11" ht="15.6" x14ac:dyDescent="0.3">
      <c r="B2123" s="187">
        <v>44861</v>
      </c>
      <c r="C2123" s="188">
        <v>194.16879162000001</v>
      </c>
      <c r="D2123" s="188">
        <v>204.85465137</v>
      </c>
      <c r="E2123" s="188"/>
      <c r="F2123" s="188">
        <v>194.32210900999999</v>
      </c>
      <c r="G2123" s="195">
        <v>230.07803145</v>
      </c>
      <c r="H2123" s="198"/>
      <c r="I2123" s="6"/>
      <c r="J2123" s="6"/>
      <c r="K2123" s="4"/>
    </row>
    <row r="2124" spans="2:11" ht="15.6" x14ac:dyDescent="0.3">
      <c r="B2124" s="185">
        <v>44862</v>
      </c>
      <c r="C2124" s="186">
        <v>194.26740604</v>
      </c>
      <c r="D2124" s="186">
        <v>204.67290303999999</v>
      </c>
      <c r="E2124" s="186"/>
      <c r="F2124" s="186">
        <v>194.42080164999999</v>
      </c>
      <c r="G2124" s="194">
        <v>230.33497645</v>
      </c>
      <c r="H2124" s="198"/>
      <c r="I2124" s="6"/>
      <c r="J2124" s="6"/>
      <c r="K2124" s="4"/>
    </row>
    <row r="2125" spans="2:11" ht="15.6" x14ac:dyDescent="0.3">
      <c r="B2125" s="187">
        <v>44865</v>
      </c>
      <c r="C2125" s="188">
        <v>194.36607061999999</v>
      </c>
      <c r="D2125" s="188">
        <v>207.34977305999999</v>
      </c>
      <c r="E2125" s="188">
        <v>160.54986697999999</v>
      </c>
      <c r="F2125" s="188">
        <v>194.51954395000001</v>
      </c>
      <c r="G2125" s="195">
        <v>231.70900854000001</v>
      </c>
      <c r="H2125" s="198"/>
      <c r="I2125" s="6"/>
      <c r="J2125" s="6"/>
      <c r="K2125" s="4"/>
    </row>
    <row r="2126" spans="2:11" ht="15.6" x14ac:dyDescent="0.3">
      <c r="B2126" s="185">
        <v>44866</v>
      </c>
      <c r="C2126" s="186">
        <v>194.46478538</v>
      </c>
      <c r="D2126" s="186">
        <v>208.94296130000001</v>
      </c>
      <c r="E2126" s="186"/>
      <c r="F2126" s="186">
        <v>194.61833676000001</v>
      </c>
      <c r="G2126" s="194">
        <v>231.90109364</v>
      </c>
      <c r="H2126" s="198"/>
      <c r="I2126" s="6"/>
      <c r="J2126" s="6"/>
      <c r="K2126" s="4"/>
    </row>
    <row r="2127" spans="2:11" ht="15.6" x14ac:dyDescent="0.3">
      <c r="B2127" s="187">
        <v>44867</v>
      </c>
      <c r="C2127" s="188"/>
      <c r="D2127" s="188"/>
      <c r="E2127" s="188"/>
      <c r="F2127" s="188"/>
      <c r="G2127" s="195"/>
      <c r="H2127" s="198"/>
      <c r="I2127" s="6"/>
      <c r="J2127" s="6"/>
      <c r="K2127" s="4"/>
    </row>
    <row r="2128" spans="2:11" ht="15.6" x14ac:dyDescent="0.3">
      <c r="B2128" s="185">
        <v>44868</v>
      </c>
      <c r="C2128" s="186">
        <v>194.56355031000001</v>
      </c>
      <c r="D2128" s="186">
        <v>208.88524355999999</v>
      </c>
      <c r="E2128" s="186"/>
      <c r="F2128" s="186">
        <v>194.71717950999999</v>
      </c>
      <c r="G2128" s="194">
        <v>232.56565818000001</v>
      </c>
      <c r="H2128" s="198"/>
      <c r="I2128" s="6"/>
      <c r="J2128" s="6"/>
      <c r="K2128" s="4"/>
    </row>
    <row r="2129" spans="2:11" ht="15.6" x14ac:dyDescent="0.3">
      <c r="B2129" s="187">
        <v>44869</v>
      </c>
      <c r="C2129" s="188">
        <v>194.66236541999999</v>
      </c>
      <c r="D2129" s="188">
        <v>211.13516315000001</v>
      </c>
      <c r="E2129" s="188"/>
      <c r="F2129" s="188">
        <v>194.81607249000001</v>
      </c>
      <c r="G2129" s="195">
        <v>232.59609244000001</v>
      </c>
      <c r="H2129" s="198"/>
      <c r="I2129" s="6"/>
      <c r="J2129" s="6"/>
      <c r="K2129" s="4"/>
    </row>
    <row r="2130" spans="2:11" ht="15.6" x14ac:dyDescent="0.3">
      <c r="B2130" s="185">
        <v>44872</v>
      </c>
      <c r="C2130" s="186">
        <v>194.76123068999999</v>
      </c>
      <c r="D2130" s="186">
        <v>206.10843072</v>
      </c>
      <c r="E2130" s="186"/>
      <c r="F2130" s="186">
        <v>194.9150157</v>
      </c>
      <c r="G2130" s="194">
        <v>231.50045900999999</v>
      </c>
      <c r="H2130" s="198"/>
      <c r="I2130" s="6"/>
      <c r="J2130" s="6"/>
      <c r="K2130" s="4"/>
    </row>
    <row r="2131" spans="2:11" ht="15.6" x14ac:dyDescent="0.3">
      <c r="B2131" s="187">
        <v>44873</v>
      </c>
      <c r="C2131" s="188">
        <v>194.86014614000001</v>
      </c>
      <c r="D2131" s="188">
        <v>207.57004753000001</v>
      </c>
      <c r="E2131" s="188"/>
      <c r="F2131" s="188">
        <v>195.01400942999999</v>
      </c>
      <c r="G2131" s="195">
        <v>231.0624052</v>
      </c>
      <c r="H2131" s="198"/>
      <c r="I2131" s="6"/>
      <c r="J2131" s="6"/>
      <c r="K2131" s="4"/>
    </row>
    <row r="2132" spans="2:11" ht="15.6" x14ac:dyDescent="0.3">
      <c r="B2132" s="185">
        <v>44874</v>
      </c>
      <c r="C2132" s="186">
        <v>194.95911175000001</v>
      </c>
      <c r="D2132" s="186">
        <v>202.95931168000001</v>
      </c>
      <c r="E2132" s="186"/>
      <c r="F2132" s="186">
        <v>195.11305308999999</v>
      </c>
      <c r="G2132" s="194">
        <v>230.77452701999999</v>
      </c>
      <c r="H2132" s="198"/>
      <c r="I2132" s="6"/>
      <c r="J2132" s="6"/>
      <c r="K2132" s="4"/>
    </row>
    <row r="2133" spans="2:11" ht="15.6" x14ac:dyDescent="0.3">
      <c r="B2133" s="187">
        <v>44875</v>
      </c>
      <c r="C2133" s="188">
        <v>195.05812753999999</v>
      </c>
      <c r="D2133" s="188">
        <v>196.1607162</v>
      </c>
      <c r="E2133" s="188"/>
      <c r="F2133" s="188">
        <v>195.21214727</v>
      </c>
      <c r="G2133" s="195">
        <v>228.91504351</v>
      </c>
      <c r="H2133" s="198"/>
      <c r="I2133" s="6"/>
      <c r="J2133" s="6"/>
      <c r="K2133" s="4"/>
    </row>
    <row r="2134" spans="2:11" ht="15.6" x14ac:dyDescent="0.3">
      <c r="B2134" s="185">
        <v>44876</v>
      </c>
      <c r="C2134" s="186">
        <v>195.15719378</v>
      </c>
      <c r="D2134" s="186">
        <v>200.58877452999999</v>
      </c>
      <c r="E2134" s="186"/>
      <c r="F2134" s="186">
        <v>195.31129168000001</v>
      </c>
      <c r="G2134" s="194">
        <v>228.80228706</v>
      </c>
      <c r="H2134" s="198"/>
      <c r="I2134" s="6"/>
      <c r="J2134" s="6"/>
      <c r="K2134" s="4"/>
    </row>
    <row r="2135" spans="2:11" ht="15.6" x14ac:dyDescent="0.3">
      <c r="B2135" s="187">
        <v>44879</v>
      </c>
      <c r="C2135" s="188">
        <v>195.25631018000001</v>
      </c>
      <c r="D2135" s="188">
        <v>202.21092884000001</v>
      </c>
      <c r="E2135" s="188"/>
      <c r="F2135" s="188">
        <v>195.41048631000001</v>
      </c>
      <c r="G2135" s="195">
        <v>229.01931827000001</v>
      </c>
      <c r="H2135" s="198"/>
      <c r="I2135" s="6"/>
      <c r="J2135" s="6"/>
      <c r="K2135" s="4"/>
    </row>
    <row r="2136" spans="2:11" ht="15.6" x14ac:dyDescent="0.3">
      <c r="B2136" s="185">
        <v>44880</v>
      </c>
      <c r="C2136" s="186"/>
      <c r="D2136" s="186"/>
      <c r="E2136" s="186"/>
      <c r="F2136" s="186"/>
      <c r="G2136" s="194"/>
      <c r="H2136" s="198"/>
      <c r="I2136" s="6"/>
      <c r="J2136" s="6"/>
      <c r="K2136" s="4"/>
    </row>
    <row r="2137" spans="2:11" ht="15.6" x14ac:dyDescent="0.3">
      <c r="B2137" s="187">
        <v>44881</v>
      </c>
      <c r="C2137" s="188">
        <v>195.35547704000001</v>
      </c>
      <c r="D2137" s="188">
        <v>196.99676565999999</v>
      </c>
      <c r="E2137" s="188"/>
      <c r="F2137" s="188">
        <v>195.50973146000001</v>
      </c>
      <c r="G2137" s="195">
        <v>228.24548974000001</v>
      </c>
      <c r="H2137" s="198"/>
      <c r="I2137" s="6"/>
      <c r="J2137" s="6"/>
      <c r="K2137" s="4"/>
    </row>
    <row r="2138" spans="2:11" ht="15.6" x14ac:dyDescent="0.3">
      <c r="B2138" s="185">
        <v>44882</v>
      </c>
      <c r="C2138" s="186">
        <v>195.45469434</v>
      </c>
      <c r="D2138" s="186">
        <v>196.03084236000001</v>
      </c>
      <c r="E2138" s="186"/>
      <c r="F2138" s="186">
        <v>195.60902712000001</v>
      </c>
      <c r="G2138" s="194">
        <v>227.96509538999999</v>
      </c>
      <c r="H2138" s="198"/>
      <c r="I2138" s="6"/>
      <c r="J2138" s="6"/>
      <c r="K2138" s="4"/>
    </row>
    <row r="2139" spans="2:11" ht="15.6" x14ac:dyDescent="0.3">
      <c r="B2139" s="187">
        <v>44883</v>
      </c>
      <c r="C2139" s="188">
        <v>195.55396182000001</v>
      </c>
      <c r="D2139" s="188">
        <v>194.54302920000001</v>
      </c>
      <c r="E2139" s="188"/>
      <c r="F2139" s="188">
        <v>195.70837301</v>
      </c>
      <c r="G2139" s="195">
        <v>227.66773769</v>
      </c>
      <c r="H2139" s="198"/>
      <c r="I2139" s="6"/>
      <c r="J2139" s="6"/>
      <c r="K2139" s="4"/>
    </row>
    <row r="2140" spans="2:11" ht="15.6" x14ac:dyDescent="0.3">
      <c r="B2140" s="185">
        <v>44886</v>
      </c>
      <c r="C2140" s="186">
        <v>195.65327973999999</v>
      </c>
      <c r="D2140" s="186">
        <v>196.11196884</v>
      </c>
      <c r="E2140" s="186"/>
      <c r="F2140" s="186">
        <v>195.80776940000001</v>
      </c>
      <c r="G2140" s="194">
        <v>227.92468269</v>
      </c>
      <c r="H2140" s="198"/>
      <c r="I2140" s="6"/>
      <c r="J2140" s="6"/>
      <c r="K2140" s="4"/>
    </row>
    <row r="2141" spans="2:11" ht="15.6" x14ac:dyDescent="0.3">
      <c r="B2141" s="187">
        <v>44887</v>
      </c>
      <c r="C2141" s="188">
        <v>195.75264812</v>
      </c>
      <c r="D2141" s="188">
        <v>194.84032022</v>
      </c>
      <c r="E2141" s="188"/>
      <c r="F2141" s="188">
        <v>195.9072166</v>
      </c>
      <c r="G2141" s="195">
        <v>227.65426678</v>
      </c>
      <c r="H2141" s="198"/>
      <c r="I2141" s="6"/>
      <c r="J2141" s="6"/>
      <c r="K2141" s="4"/>
    </row>
    <row r="2142" spans="2:11" ht="15.6" x14ac:dyDescent="0.3">
      <c r="B2142" s="185">
        <v>44888</v>
      </c>
      <c r="C2142" s="186">
        <v>195.85206693999999</v>
      </c>
      <c r="D2142" s="186">
        <v>194.49117258000001</v>
      </c>
      <c r="E2142" s="186"/>
      <c r="F2142" s="186">
        <v>196.00671402</v>
      </c>
      <c r="G2142" s="194">
        <v>227.16582181999999</v>
      </c>
      <c r="H2142" s="198"/>
      <c r="I2142" s="6"/>
      <c r="J2142" s="6"/>
      <c r="K2142" s="4"/>
    </row>
    <row r="2143" spans="2:11" ht="15.6" x14ac:dyDescent="0.3">
      <c r="B2143" s="187">
        <v>44889</v>
      </c>
      <c r="C2143" s="188">
        <v>195.95153647999999</v>
      </c>
      <c r="D2143" s="188">
        <v>199.83410171</v>
      </c>
      <c r="E2143" s="188"/>
      <c r="F2143" s="188">
        <v>196.10626196000001</v>
      </c>
      <c r="G2143" s="195">
        <v>227.76752214999999</v>
      </c>
      <c r="H2143" s="198"/>
      <c r="I2143" s="6"/>
      <c r="J2143" s="6"/>
      <c r="K2143" s="4"/>
    </row>
    <row r="2144" spans="2:11" ht="15.6" x14ac:dyDescent="0.3">
      <c r="B2144" s="185">
        <v>44890</v>
      </c>
      <c r="C2144" s="186">
        <v>196.05105648</v>
      </c>
      <c r="D2144" s="186">
        <v>194.73339050999999</v>
      </c>
      <c r="E2144" s="186"/>
      <c r="F2144" s="186">
        <v>196.20586040000001</v>
      </c>
      <c r="G2144" s="194">
        <v>227.39931747</v>
      </c>
      <c r="H2144" s="198"/>
      <c r="I2144" s="6"/>
      <c r="J2144" s="6"/>
      <c r="K2144" s="4"/>
    </row>
    <row r="2145" spans="2:11" ht="15.6" x14ac:dyDescent="0.3">
      <c r="B2145" s="187">
        <v>44893</v>
      </c>
      <c r="C2145" s="188">
        <v>196.15062692999999</v>
      </c>
      <c r="D2145" s="188">
        <v>194.38574389999999</v>
      </c>
      <c r="E2145" s="188"/>
      <c r="F2145" s="188">
        <v>196.30550936</v>
      </c>
      <c r="G2145" s="195">
        <v>227.37586812999999</v>
      </c>
      <c r="H2145" s="198"/>
      <c r="I2145" s="6"/>
      <c r="J2145" s="6"/>
      <c r="K2145" s="4"/>
    </row>
    <row r="2146" spans="2:11" ht="15.6" x14ac:dyDescent="0.3">
      <c r="B2146" s="185">
        <v>44894</v>
      </c>
      <c r="C2146" s="186">
        <v>196.25024809999999</v>
      </c>
      <c r="D2146" s="186">
        <v>198.18735928000001</v>
      </c>
      <c r="E2146" s="186"/>
      <c r="F2146" s="186">
        <v>196.40520911999999</v>
      </c>
      <c r="G2146" s="194">
        <v>227.75604694</v>
      </c>
      <c r="H2146" s="198"/>
      <c r="I2146" s="6"/>
      <c r="J2146" s="6"/>
      <c r="K2146" s="4"/>
    </row>
    <row r="2147" spans="2:11" ht="15.6" x14ac:dyDescent="0.3">
      <c r="B2147" s="187">
        <v>44895</v>
      </c>
      <c r="C2147" s="188">
        <v>196.34991970999999</v>
      </c>
      <c r="D2147" s="188">
        <v>201.00427074999999</v>
      </c>
      <c r="E2147" s="188">
        <v>161.20812140000001</v>
      </c>
      <c r="F2147" s="188">
        <v>196.50495967000001</v>
      </c>
      <c r="G2147" s="195">
        <v>228.19310290000001</v>
      </c>
      <c r="H2147" s="198"/>
      <c r="I2147" s="6"/>
      <c r="J2147" s="6"/>
      <c r="K2147" s="4"/>
    </row>
    <row r="2148" spans="2:11" ht="15.6" x14ac:dyDescent="0.3">
      <c r="B2148" s="185">
        <v>44896</v>
      </c>
      <c r="C2148" s="186">
        <v>196.44964206</v>
      </c>
      <c r="D2148" s="186">
        <v>198.21593224</v>
      </c>
      <c r="E2148" s="186"/>
      <c r="F2148" s="186">
        <v>196.60476044000001</v>
      </c>
      <c r="G2148" s="194">
        <v>227.99453181000001</v>
      </c>
      <c r="H2148" s="198"/>
      <c r="I2148" s="6"/>
      <c r="J2148" s="6"/>
      <c r="K2148" s="4"/>
    </row>
    <row r="2149" spans="2:11" ht="15.6" x14ac:dyDescent="0.3">
      <c r="B2149" s="187">
        <v>44897</v>
      </c>
      <c r="C2149" s="188">
        <v>196.54941485000001</v>
      </c>
      <c r="D2149" s="188">
        <v>199.99987490999999</v>
      </c>
      <c r="E2149" s="188"/>
      <c r="F2149" s="188">
        <v>196.70461230000001</v>
      </c>
      <c r="G2149" s="195">
        <v>228.32132594000001</v>
      </c>
      <c r="H2149" s="198"/>
      <c r="I2149" s="6"/>
      <c r="J2149" s="6"/>
      <c r="K2149" s="4"/>
    </row>
    <row r="2150" spans="2:11" ht="15.6" x14ac:dyDescent="0.3">
      <c r="B2150" s="185">
        <v>44900</v>
      </c>
      <c r="C2150" s="186">
        <v>196.64923837000001</v>
      </c>
      <c r="D2150" s="186">
        <v>195.49231621000001</v>
      </c>
      <c r="E2150" s="186"/>
      <c r="F2150" s="186">
        <v>196.80451467</v>
      </c>
      <c r="G2150" s="194">
        <v>227.58840903999999</v>
      </c>
      <c r="H2150" s="198"/>
      <c r="I2150" s="6"/>
      <c r="J2150" s="6"/>
      <c r="K2150" s="4"/>
    </row>
    <row r="2151" spans="2:11" ht="15.6" x14ac:dyDescent="0.3">
      <c r="B2151" s="187">
        <v>44901</v>
      </c>
      <c r="C2151" s="188">
        <v>196.74911261</v>
      </c>
      <c r="D2151" s="188">
        <v>196.89891355</v>
      </c>
      <c r="E2151" s="188"/>
      <c r="F2151" s="188">
        <v>196.90446784</v>
      </c>
      <c r="G2151" s="195">
        <v>227.31100821999999</v>
      </c>
      <c r="H2151" s="198"/>
      <c r="I2151" s="6"/>
      <c r="J2151" s="6"/>
      <c r="K2151" s="4"/>
    </row>
    <row r="2152" spans="2:11" ht="15.6" x14ac:dyDescent="0.3">
      <c r="B2152" s="185">
        <v>44902</v>
      </c>
      <c r="C2152" s="186">
        <v>196.84903757999999</v>
      </c>
      <c r="D2152" s="186">
        <v>194.89751974999999</v>
      </c>
      <c r="E2152" s="186"/>
      <c r="F2152" s="186">
        <v>197.0044718</v>
      </c>
      <c r="G2152" s="194">
        <v>227.40680130999999</v>
      </c>
      <c r="H2152" s="198"/>
      <c r="I2152" s="6"/>
      <c r="J2152" s="6"/>
      <c r="K2152" s="4"/>
    </row>
    <row r="2153" spans="2:11" ht="15.6" x14ac:dyDescent="0.3">
      <c r="B2153" s="187">
        <v>44903</v>
      </c>
      <c r="C2153" s="188">
        <v>196.94901328</v>
      </c>
      <c r="D2153" s="188">
        <v>191.64618848000001</v>
      </c>
      <c r="E2153" s="188"/>
      <c r="F2153" s="188">
        <v>197.10452655</v>
      </c>
      <c r="G2153" s="195">
        <v>227.10595115000001</v>
      </c>
      <c r="H2153" s="198"/>
      <c r="I2153" s="6"/>
      <c r="J2153" s="6"/>
      <c r="K2153" s="4"/>
    </row>
    <row r="2154" spans="2:11" ht="15.6" x14ac:dyDescent="0.3">
      <c r="B2154" s="185">
        <v>44904</v>
      </c>
      <c r="C2154" s="186">
        <v>197.04903970000001</v>
      </c>
      <c r="D2154" s="186">
        <v>192.12958793000001</v>
      </c>
      <c r="E2154" s="186"/>
      <c r="F2154" s="186">
        <v>197.20463211000001</v>
      </c>
      <c r="G2154" s="194">
        <v>227.01714297000001</v>
      </c>
      <c r="H2154" s="198"/>
      <c r="I2154" s="6"/>
      <c r="J2154" s="6"/>
      <c r="K2154" s="4"/>
    </row>
    <row r="2155" spans="2:11" ht="15.6" x14ac:dyDescent="0.3">
      <c r="B2155" s="187">
        <v>44907</v>
      </c>
      <c r="C2155" s="188">
        <v>197.14911713000001</v>
      </c>
      <c r="D2155" s="188">
        <v>188.24082412999999</v>
      </c>
      <c r="E2155" s="188"/>
      <c r="F2155" s="188">
        <v>197.30478846</v>
      </c>
      <c r="G2155" s="195">
        <v>226.73026263</v>
      </c>
      <c r="H2155" s="198"/>
      <c r="I2155" s="6"/>
      <c r="J2155" s="6"/>
      <c r="K2155" s="4"/>
    </row>
    <row r="2156" spans="2:11" ht="15.6" x14ac:dyDescent="0.3">
      <c r="B2156" s="185">
        <v>44908</v>
      </c>
      <c r="C2156" s="186">
        <v>197.24924528</v>
      </c>
      <c r="D2156" s="186">
        <v>185.01781566</v>
      </c>
      <c r="E2156" s="186"/>
      <c r="F2156" s="186">
        <v>197.40499560000001</v>
      </c>
      <c r="G2156" s="194">
        <v>226.6424523</v>
      </c>
      <c r="H2156" s="198"/>
      <c r="I2156" s="6"/>
      <c r="J2156" s="6"/>
      <c r="K2156" s="4"/>
    </row>
    <row r="2157" spans="2:11" ht="15.6" x14ac:dyDescent="0.3">
      <c r="B2157" s="187">
        <v>44909</v>
      </c>
      <c r="C2157" s="188">
        <v>197.34942443</v>
      </c>
      <c r="D2157" s="188">
        <v>185.38610127999999</v>
      </c>
      <c r="E2157" s="188"/>
      <c r="F2157" s="188">
        <v>197.50525382000001</v>
      </c>
      <c r="G2157" s="195">
        <v>227.00716452</v>
      </c>
      <c r="H2157" s="198"/>
      <c r="I2157" s="6"/>
      <c r="J2157" s="6"/>
      <c r="K2157" s="4"/>
    </row>
    <row r="2158" spans="2:11" ht="15.6" x14ac:dyDescent="0.3">
      <c r="B2158" s="185">
        <v>44910</v>
      </c>
      <c r="C2158" s="186">
        <v>197.44965431</v>
      </c>
      <c r="D2158" s="186">
        <v>185.37166291</v>
      </c>
      <c r="E2158" s="186"/>
      <c r="F2158" s="186">
        <v>197.60556284</v>
      </c>
      <c r="G2158" s="194">
        <v>226.9752335</v>
      </c>
      <c r="H2158" s="198"/>
      <c r="I2158" s="6"/>
      <c r="J2158" s="6"/>
      <c r="K2158" s="4"/>
    </row>
    <row r="2159" spans="2:11" ht="15.6" x14ac:dyDescent="0.3">
      <c r="B2159" s="187">
        <v>44911</v>
      </c>
      <c r="C2159" s="188">
        <v>197.54993519000001</v>
      </c>
      <c r="D2159" s="188">
        <v>183.79561131</v>
      </c>
      <c r="E2159" s="188"/>
      <c r="F2159" s="188">
        <v>197.70592266</v>
      </c>
      <c r="G2159" s="195">
        <v>226.83453739999999</v>
      </c>
      <c r="H2159" s="198"/>
      <c r="I2159" s="6"/>
      <c r="J2159" s="6"/>
      <c r="K2159" s="4"/>
    </row>
    <row r="2160" spans="2:11" ht="15.6" x14ac:dyDescent="0.3">
      <c r="B2160" s="185">
        <v>44914</v>
      </c>
      <c r="C2160" s="186">
        <v>197.6502668</v>
      </c>
      <c r="D2160" s="186">
        <v>187.16227083000001</v>
      </c>
      <c r="E2160" s="186"/>
      <c r="F2160" s="186">
        <v>197.80633355000001</v>
      </c>
      <c r="G2160" s="194">
        <v>227.11343497999999</v>
      </c>
      <c r="H2160" s="198"/>
      <c r="I2160" s="6"/>
      <c r="J2160" s="6"/>
      <c r="K2160" s="4"/>
    </row>
    <row r="2161" spans="2:11" ht="15.6" x14ac:dyDescent="0.3">
      <c r="B2161" s="187">
        <v>44915</v>
      </c>
      <c r="C2161" s="188">
        <v>197.75064940999999</v>
      </c>
      <c r="D2161" s="188">
        <v>190.95834674</v>
      </c>
      <c r="E2161" s="188"/>
      <c r="F2161" s="188">
        <v>197.90679552</v>
      </c>
      <c r="G2161" s="195">
        <v>227.66274845999999</v>
      </c>
      <c r="H2161" s="198"/>
      <c r="I2161" s="6"/>
      <c r="J2161" s="6"/>
      <c r="K2161" s="4"/>
    </row>
    <row r="2162" spans="2:11" ht="15.6" x14ac:dyDescent="0.3">
      <c r="B2162" s="185">
        <v>44916</v>
      </c>
      <c r="C2162" s="186">
        <v>197.85108302</v>
      </c>
      <c r="D2162" s="186">
        <v>191.97516171999999</v>
      </c>
      <c r="E2162" s="186"/>
      <c r="F2162" s="186">
        <v>198.00730858</v>
      </c>
      <c r="G2162" s="194">
        <v>227.88127643999999</v>
      </c>
      <c r="H2162" s="198"/>
      <c r="I2162" s="6"/>
      <c r="J2162" s="6"/>
      <c r="K2162" s="4"/>
    </row>
    <row r="2163" spans="2:11" ht="15.6" x14ac:dyDescent="0.3">
      <c r="B2163" s="187">
        <v>44917</v>
      </c>
      <c r="C2163" s="188">
        <v>197.95156764000001</v>
      </c>
      <c r="D2163" s="188">
        <v>192.18669811999999</v>
      </c>
      <c r="E2163" s="188"/>
      <c r="F2163" s="188">
        <v>198.10787271000001</v>
      </c>
      <c r="G2163" s="195">
        <v>227.96858785000001</v>
      </c>
      <c r="H2163" s="198"/>
      <c r="I2163" s="6"/>
      <c r="J2163" s="6"/>
      <c r="K2163" s="4"/>
    </row>
    <row r="2164" spans="2:11" ht="15.6" x14ac:dyDescent="0.3">
      <c r="B2164" s="185">
        <v>44918</v>
      </c>
      <c r="C2164" s="186">
        <v>198.05210324999999</v>
      </c>
      <c r="D2164" s="186">
        <v>196.02153247000001</v>
      </c>
      <c r="E2164" s="186"/>
      <c r="F2164" s="186">
        <v>198.20848763999999</v>
      </c>
      <c r="G2164" s="194">
        <v>228.58276124</v>
      </c>
      <c r="H2164" s="198"/>
      <c r="I2164" s="6"/>
      <c r="J2164" s="6"/>
      <c r="K2164" s="4"/>
    </row>
    <row r="2165" spans="2:11" ht="15.6" x14ac:dyDescent="0.3">
      <c r="B2165" s="187">
        <v>44921</v>
      </c>
      <c r="C2165" s="188">
        <v>198.15269015000001</v>
      </c>
      <c r="D2165" s="188">
        <v>194.30640435000001</v>
      </c>
      <c r="E2165" s="188"/>
      <c r="F2165" s="188">
        <v>198.30915393000001</v>
      </c>
      <c r="G2165" s="195">
        <v>228.45254251</v>
      </c>
      <c r="H2165" s="198"/>
      <c r="I2165" s="6"/>
      <c r="J2165" s="6"/>
      <c r="K2165" s="4"/>
    </row>
    <row r="2166" spans="2:11" ht="15.6" x14ac:dyDescent="0.3">
      <c r="B2166" s="185">
        <v>44922</v>
      </c>
      <c r="C2166" s="186">
        <v>198.25332806</v>
      </c>
      <c r="D2166" s="186">
        <v>194.02130016999999</v>
      </c>
      <c r="E2166" s="186"/>
      <c r="F2166" s="186">
        <v>198.40987129999999</v>
      </c>
      <c r="G2166" s="194">
        <v>228.39865889999999</v>
      </c>
      <c r="H2166" s="198"/>
      <c r="I2166" s="6"/>
      <c r="J2166" s="6"/>
      <c r="K2166" s="4"/>
    </row>
    <row r="2167" spans="2:11" ht="15.6" x14ac:dyDescent="0.3">
      <c r="B2167" s="187">
        <v>44923</v>
      </c>
      <c r="C2167" s="188">
        <v>198.35401696</v>
      </c>
      <c r="D2167" s="188">
        <v>196.98493621</v>
      </c>
      <c r="E2167" s="188"/>
      <c r="F2167" s="188">
        <v>198.51063975</v>
      </c>
      <c r="G2167" s="195">
        <v>228.83671269999999</v>
      </c>
      <c r="H2167" s="198"/>
      <c r="I2167" s="6"/>
      <c r="J2167" s="6"/>
      <c r="K2167" s="4"/>
    </row>
    <row r="2168" spans="2:11" ht="15.6" x14ac:dyDescent="0.3">
      <c r="B2168" s="185">
        <v>44924</v>
      </c>
      <c r="C2168" s="186">
        <v>198.45475715000001</v>
      </c>
      <c r="D2168" s="186">
        <v>196.08770236999999</v>
      </c>
      <c r="E2168" s="186">
        <v>162.20761178000001</v>
      </c>
      <c r="F2168" s="186">
        <v>198.61145927999999</v>
      </c>
      <c r="G2168" s="194">
        <v>228.90955536000001</v>
      </c>
      <c r="H2168" s="198"/>
      <c r="I2168" s="6"/>
      <c r="J2168" s="6"/>
      <c r="K2168" s="4"/>
    </row>
    <row r="2169" spans="2:11" ht="15.6" x14ac:dyDescent="0.3">
      <c r="B2169" s="187">
        <v>44925</v>
      </c>
      <c r="C2169" s="188">
        <v>198.55554832999999</v>
      </c>
      <c r="D2169" s="188"/>
      <c r="E2169" s="188"/>
      <c r="F2169" s="188">
        <v>198.71233017</v>
      </c>
      <c r="G2169" s="195">
        <v>229.10862537</v>
      </c>
      <c r="H2169" s="198"/>
      <c r="I2169" s="6"/>
      <c r="J2169" s="6"/>
      <c r="K2169" s="4"/>
    </row>
    <row r="2170" spans="2:11" ht="15.6" x14ac:dyDescent="0.3">
      <c r="B2170" s="185">
        <v>44928</v>
      </c>
      <c r="C2170" s="186">
        <v>198.6563908</v>
      </c>
      <c r="D2170" s="186">
        <v>190.08616560999999</v>
      </c>
      <c r="E2170" s="186"/>
      <c r="F2170" s="186">
        <v>198.81325243000001</v>
      </c>
      <c r="G2170" s="194">
        <v>228.69352198999999</v>
      </c>
      <c r="H2170" s="198"/>
      <c r="I2170" s="6"/>
      <c r="J2170" s="6"/>
      <c r="K2170" s="4"/>
    </row>
    <row r="2171" spans="2:11" ht="15.6" x14ac:dyDescent="0.3">
      <c r="B2171" s="187">
        <v>44929</v>
      </c>
      <c r="C2171" s="188">
        <v>198.75728455000001</v>
      </c>
      <c r="D2171" s="188">
        <v>186.13655695</v>
      </c>
      <c r="E2171" s="188"/>
      <c r="F2171" s="188">
        <v>198.91422575999999</v>
      </c>
      <c r="G2171" s="195">
        <v>228.59872675</v>
      </c>
      <c r="H2171" s="198"/>
      <c r="I2171" s="6"/>
      <c r="J2171" s="6"/>
      <c r="K2171" s="4"/>
    </row>
    <row r="2172" spans="2:11" ht="15.6" x14ac:dyDescent="0.3">
      <c r="B2172" s="185">
        <v>44930</v>
      </c>
      <c r="C2172" s="186">
        <v>198.85822958</v>
      </c>
      <c r="D2172" s="186">
        <v>188.22497408999999</v>
      </c>
      <c r="E2172" s="186"/>
      <c r="F2172" s="186">
        <v>199.01525046</v>
      </c>
      <c r="G2172" s="194">
        <v>228.53686038000001</v>
      </c>
      <c r="H2172" s="198"/>
      <c r="I2172" s="6"/>
      <c r="J2172" s="6"/>
      <c r="K2172" s="4"/>
    </row>
    <row r="2173" spans="2:11" ht="15.6" x14ac:dyDescent="0.3">
      <c r="B2173" s="187">
        <v>44931</v>
      </c>
      <c r="C2173" s="188">
        <v>198.95922589</v>
      </c>
      <c r="D2173" s="188">
        <v>192.34716415</v>
      </c>
      <c r="E2173" s="188"/>
      <c r="F2173" s="188">
        <v>199.11632624000001</v>
      </c>
      <c r="G2173" s="195">
        <v>228.58475693</v>
      </c>
      <c r="H2173" s="198"/>
      <c r="I2173" s="6"/>
      <c r="J2173" s="6"/>
      <c r="K2173" s="4"/>
    </row>
    <row r="2174" spans="2:11" ht="15.6" x14ac:dyDescent="0.3">
      <c r="B2174" s="185">
        <v>44932</v>
      </c>
      <c r="C2174" s="186">
        <v>199.06027348000001</v>
      </c>
      <c r="D2174" s="186">
        <v>194.71016047000001</v>
      </c>
      <c r="E2174" s="186"/>
      <c r="F2174" s="186">
        <v>199.21745367</v>
      </c>
      <c r="G2174" s="194">
        <v>228.74590884</v>
      </c>
      <c r="H2174" s="198"/>
      <c r="I2174" s="6"/>
      <c r="J2174" s="6"/>
      <c r="K2174" s="4"/>
    </row>
    <row r="2175" spans="2:11" ht="15.6" x14ac:dyDescent="0.3">
      <c r="B2175" s="187">
        <v>44935</v>
      </c>
      <c r="C2175" s="188">
        <v>199.16137234000001</v>
      </c>
      <c r="D2175" s="188">
        <v>195.00655802</v>
      </c>
      <c r="E2175" s="188"/>
      <c r="F2175" s="188">
        <v>199.31863217</v>
      </c>
      <c r="G2175" s="195">
        <v>229.19743353999999</v>
      </c>
      <c r="H2175" s="198"/>
      <c r="I2175" s="6"/>
      <c r="J2175" s="6"/>
      <c r="K2175" s="4"/>
    </row>
    <row r="2176" spans="2:11" ht="15.6" x14ac:dyDescent="0.3">
      <c r="B2176" s="185">
        <v>44936</v>
      </c>
      <c r="C2176" s="186">
        <v>199.26252249000001</v>
      </c>
      <c r="D2176" s="186">
        <v>198.02135378</v>
      </c>
      <c r="E2176" s="186"/>
      <c r="F2176" s="186">
        <v>199.41986231999999</v>
      </c>
      <c r="G2176" s="194">
        <v>229.50676539</v>
      </c>
      <c r="H2176" s="198"/>
      <c r="I2176" s="6"/>
      <c r="J2176" s="6"/>
      <c r="K2176" s="4"/>
    </row>
    <row r="2177" spans="2:11" ht="15.6" x14ac:dyDescent="0.3">
      <c r="B2177" s="187">
        <v>44937</v>
      </c>
      <c r="C2177" s="188">
        <v>199.36372392000001</v>
      </c>
      <c r="D2177" s="188">
        <v>201.05979056999999</v>
      </c>
      <c r="E2177" s="188"/>
      <c r="F2177" s="188">
        <v>199.52114356000001</v>
      </c>
      <c r="G2177" s="195">
        <v>230.24267581999999</v>
      </c>
      <c r="H2177" s="198"/>
      <c r="I2177" s="6"/>
      <c r="J2177" s="6"/>
      <c r="K2177" s="4"/>
    </row>
    <row r="2178" spans="2:11" ht="15.6" x14ac:dyDescent="0.3">
      <c r="B2178" s="185">
        <v>44938</v>
      </c>
      <c r="C2178" s="186">
        <v>199.46497690999999</v>
      </c>
      <c r="D2178" s="186">
        <v>199.86816053999999</v>
      </c>
      <c r="E2178" s="186"/>
      <c r="F2178" s="186">
        <v>199.62247644000001</v>
      </c>
      <c r="G2178" s="194">
        <v>230.81094834999999</v>
      </c>
      <c r="H2178" s="198"/>
      <c r="I2178" s="6"/>
      <c r="J2178" s="6"/>
      <c r="K2178" s="4"/>
    </row>
    <row r="2179" spans="2:11" ht="15.6" x14ac:dyDescent="0.3">
      <c r="B2179" s="187">
        <v>44939</v>
      </c>
      <c r="C2179" s="188">
        <v>199.56628117</v>
      </c>
      <c r="D2179" s="188">
        <v>198.1989207</v>
      </c>
      <c r="E2179" s="188"/>
      <c r="F2179" s="188">
        <v>199.72386096</v>
      </c>
      <c r="G2179" s="195">
        <v>231.05941167</v>
      </c>
      <c r="H2179" s="198"/>
      <c r="I2179" s="6"/>
      <c r="J2179" s="6"/>
      <c r="K2179" s="4"/>
    </row>
    <row r="2180" spans="2:11" ht="15.6" x14ac:dyDescent="0.3">
      <c r="B2180" s="185">
        <v>44942</v>
      </c>
      <c r="C2180" s="186">
        <v>199.66763700000001</v>
      </c>
      <c r="D2180" s="186">
        <v>195.15503376999999</v>
      </c>
      <c r="E2180" s="186"/>
      <c r="F2180" s="186">
        <v>199.82529657000001</v>
      </c>
      <c r="G2180" s="194">
        <v>231.07936856000001</v>
      </c>
      <c r="H2180" s="198"/>
      <c r="I2180" s="6"/>
      <c r="J2180" s="6"/>
      <c r="K2180" s="4"/>
    </row>
    <row r="2181" spans="2:11" ht="15.6" x14ac:dyDescent="0.3">
      <c r="B2181" s="187">
        <v>44943</v>
      </c>
      <c r="C2181" s="188">
        <v>199.76904438</v>
      </c>
      <c r="D2181" s="188">
        <v>199.13355490999999</v>
      </c>
      <c r="E2181" s="188"/>
      <c r="F2181" s="188">
        <v>199.92678409999999</v>
      </c>
      <c r="G2181" s="195">
        <v>231.13325218</v>
      </c>
      <c r="H2181" s="198"/>
      <c r="I2181" s="6"/>
      <c r="J2181" s="6"/>
      <c r="K2181" s="4"/>
    </row>
    <row r="2182" spans="2:11" ht="15.6" x14ac:dyDescent="0.3">
      <c r="B2182" s="185">
        <v>44944</v>
      </c>
      <c r="C2182" s="186">
        <v>199.87050303999999</v>
      </c>
      <c r="D2182" s="186">
        <v>200.54392265999999</v>
      </c>
      <c r="E2182" s="186"/>
      <c r="F2182" s="186">
        <v>200.028323</v>
      </c>
      <c r="G2182" s="194">
        <v>231.19761316</v>
      </c>
      <c r="H2182" s="198"/>
      <c r="I2182" s="6"/>
      <c r="J2182" s="6"/>
      <c r="K2182" s="4"/>
    </row>
    <row r="2183" spans="2:11" ht="15.6" x14ac:dyDescent="0.3">
      <c r="B2183" s="187">
        <v>44945</v>
      </c>
      <c r="C2183" s="188">
        <v>199.97201326000001</v>
      </c>
      <c r="D2183" s="188">
        <v>201.78313856</v>
      </c>
      <c r="E2183" s="188"/>
      <c r="F2183" s="188">
        <v>200.12991326</v>
      </c>
      <c r="G2183" s="195">
        <v>231.47152151</v>
      </c>
      <c r="H2183" s="198"/>
      <c r="I2183" s="6"/>
      <c r="J2183" s="6"/>
      <c r="K2183" s="4"/>
    </row>
    <row r="2184" spans="2:11" ht="15.6" x14ac:dyDescent="0.3">
      <c r="B2184" s="185">
        <v>44946</v>
      </c>
      <c r="C2184" s="186">
        <v>200.07357503</v>
      </c>
      <c r="D2184" s="186">
        <v>200.20842715000001</v>
      </c>
      <c r="E2184" s="186"/>
      <c r="F2184" s="186">
        <v>200.23155546000001</v>
      </c>
      <c r="G2184" s="194">
        <v>231.53089327000001</v>
      </c>
      <c r="H2184" s="198"/>
      <c r="I2184" s="6"/>
      <c r="J2184" s="6"/>
      <c r="K2184" s="4"/>
    </row>
    <row r="2185" spans="2:11" ht="15.6" x14ac:dyDescent="0.3">
      <c r="B2185" s="187">
        <v>44949</v>
      </c>
      <c r="C2185" s="188">
        <v>200.17518837</v>
      </c>
      <c r="D2185" s="188">
        <v>199.66634501999999</v>
      </c>
      <c r="E2185" s="188"/>
      <c r="F2185" s="188">
        <v>200.33324901</v>
      </c>
      <c r="G2185" s="195">
        <v>231.61121976999999</v>
      </c>
      <c r="H2185" s="198"/>
      <c r="I2185" s="6"/>
      <c r="J2185" s="6"/>
      <c r="K2185" s="4"/>
    </row>
    <row r="2186" spans="2:11" ht="15.6" x14ac:dyDescent="0.3">
      <c r="B2186" s="185">
        <v>44950</v>
      </c>
      <c r="C2186" s="186">
        <v>200.27685353000001</v>
      </c>
      <c r="D2186" s="186">
        <v>201.97303527</v>
      </c>
      <c r="E2186" s="186"/>
      <c r="F2186" s="186">
        <v>200.43499449999999</v>
      </c>
      <c r="G2186" s="194">
        <v>231.6700926</v>
      </c>
      <c r="H2186" s="198"/>
      <c r="I2186" s="6"/>
      <c r="J2186" s="6"/>
      <c r="K2186" s="4"/>
    </row>
    <row r="2187" spans="2:11" ht="15.6" x14ac:dyDescent="0.3">
      <c r="B2187" s="187">
        <v>44951</v>
      </c>
      <c r="C2187" s="188">
        <v>200.37857026</v>
      </c>
      <c r="D2187" s="188">
        <v>204.19225546000001</v>
      </c>
      <c r="E2187" s="188"/>
      <c r="F2187" s="188">
        <v>200.53679134999999</v>
      </c>
      <c r="G2187" s="195">
        <v>232.01484793</v>
      </c>
      <c r="H2187" s="198"/>
      <c r="I2187" s="6"/>
      <c r="J2187" s="6"/>
      <c r="K2187" s="4"/>
    </row>
    <row r="2188" spans="2:11" ht="15.6" x14ac:dyDescent="0.3">
      <c r="B2188" s="185">
        <v>44952</v>
      </c>
      <c r="C2188" s="186">
        <v>200.48033853999999</v>
      </c>
      <c r="D2188" s="186">
        <v>204.02692898999999</v>
      </c>
      <c r="E2188" s="186"/>
      <c r="F2188" s="186">
        <v>200.63864013</v>
      </c>
      <c r="G2188" s="194">
        <v>232.03829727999999</v>
      </c>
      <c r="H2188" s="198"/>
      <c r="I2188" s="6"/>
      <c r="J2188" s="6"/>
      <c r="K2188" s="4"/>
    </row>
    <row r="2189" spans="2:11" ht="15.6" x14ac:dyDescent="0.3">
      <c r="B2189" s="187">
        <v>44953</v>
      </c>
      <c r="C2189" s="188">
        <v>200.58215866</v>
      </c>
      <c r="D2189" s="188">
        <v>200.70076123000001</v>
      </c>
      <c r="E2189" s="188"/>
      <c r="F2189" s="188">
        <v>200.74054056</v>
      </c>
      <c r="G2189" s="195">
        <v>231.91406562</v>
      </c>
      <c r="H2189" s="198"/>
      <c r="I2189" s="6"/>
      <c r="J2189" s="6"/>
      <c r="K2189" s="4"/>
    </row>
    <row r="2190" spans="2:11" ht="15.6" x14ac:dyDescent="0.3">
      <c r="B2190" s="185">
        <v>44956</v>
      </c>
      <c r="C2190" s="186">
        <v>200.68403033000001</v>
      </c>
      <c r="D2190" s="186">
        <v>200.62365534</v>
      </c>
      <c r="E2190" s="186"/>
      <c r="F2190" s="186">
        <v>200.84249263999999</v>
      </c>
      <c r="G2190" s="194">
        <v>231.52340943999999</v>
      </c>
      <c r="H2190" s="198"/>
      <c r="I2190" s="6"/>
      <c r="J2190" s="6"/>
      <c r="K2190" s="4"/>
    </row>
    <row r="2191" spans="2:11" ht="15.6" x14ac:dyDescent="0.3">
      <c r="B2191" s="187">
        <v>44957</v>
      </c>
      <c r="C2191" s="188">
        <v>200.78595383999999</v>
      </c>
      <c r="D2191" s="188">
        <v>202.69207677</v>
      </c>
      <c r="E2191" s="188">
        <v>163.06731210000001</v>
      </c>
      <c r="F2191" s="188">
        <v>200.94449664000001</v>
      </c>
      <c r="G2191" s="195">
        <v>231.75241478000001</v>
      </c>
      <c r="H2191" s="198"/>
      <c r="I2191" s="6"/>
      <c r="J2191" s="6"/>
      <c r="K2191" s="4"/>
    </row>
    <row r="2192" spans="2:11" ht="15.6" x14ac:dyDescent="0.3">
      <c r="B2192" s="185">
        <v>44958</v>
      </c>
      <c r="C2192" s="186">
        <v>200.88792917999999</v>
      </c>
      <c r="D2192" s="186">
        <v>200.26723491000001</v>
      </c>
      <c r="E2192" s="186"/>
      <c r="F2192" s="186">
        <v>201.04655258</v>
      </c>
      <c r="G2192" s="194">
        <v>232.01035762999999</v>
      </c>
      <c r="H2192" s="198"/>
      <c r="I2192" s="6"/>
      <c r="J2192" s="6"/>
      <c r="K2192" s="4"/>
    </row>
    <row r="2193" spans="2:11" ht="15.6" x14ac:dyDescent="0.3">
      <c r="B2193" s="187">
        <v>44959</v>
      </c>
      <c r="C2193" s="188">
        <v>200.98995608000001</v>
      </c>
      <c r="D2193" s="188">
        <v>196.81326614</v>
      </c>
      <c r="E2193" s="188"/>
      <c r="F2193" s="188">
        <v>201.14866015999999</v>
      </c>
      <c r="G2193" s="195">
        <v>232.32567653999999</v>
      </c>
      <c r="H2193" s="198"/>
      <c r="I2193" s="6"/>
      <c r="J2193" s="6"/>
      <c r="K2193" s="4"/>
    </row>
    <row r="2194" spans="2:11" ht="15.6" x14ac:dyDescent="0.3">
      <c r="B2194" s="185">
        <v>44960</v>
      </c>
      <c r="C2194" s="186">
        <v>201.09203482000001</v>
      </c>
      <c r="D2194" s="186">
        <v>193.92350166</v>
      </c>
      <c r="E2194" s="186"/>
      <c r="F2194" s="186">
        <v>201.25081939</v>
      </c>
      <c r="G2194" s="194">
        <v>231.37373274000001</v>
      </c>
      <c r="H2194" s="198"/>
      <c r="I2194" s="6"/>
      <c r="J2194" s="6"/>
      <c r="K2194" s="4"/>
    </row>
    <row r="2195" spans="2:11" ht="15.6" x14ac:dyDescent="0.3">
      <c r="B2195" s="187">
        <v>44963</v>
      </c>
      <c r="C2195" s="188">
        <v>201.19416537999999</v>
      </c>
      <c r="D2195" s="188">
        <v>194.27750974</v>
      </c>
      <c r="E2195" s="188"/>
      <c r="F2195" s="188">
        <v>201.35303084</v>
      </c>
      <c r="G2195" s="195">
        <v>231.27893750000001</v>
      </c>
      <c r="H2195" s="198"/>
      <c r="I2195" s="6"/>
      <c r="J2195" s="6"/>
      <c r="K2195" s="4"/>
    </row>
    <row r="2196" spans="2:11" ht="15.6" x14ac:dyDescent="0.3">
      <c r="B2196" s="185">
        <v>44964</v>
      </c>
      <c r="C2196" s="186">
        <v>201.29634806999999</v>
      </c>
      <c r="D2196" s="186">
        <v>192.68383903</v>
      </c>
      <c r="E2196" s="186"/>
      <c r="F2196" s="186">
        <v>201.45529421000001</v>
      </c>
      <c r="G2196" s="194">
        <v>231.36525105999999</v>
      </c>
      <c r="H2196" s="198"/>
      <c r="I2196" s="6"/>
      <c r="J2196" s="6"/>
      <c r="K2196" s="4"/>
    </row>
    <row r="2197" spans="2:11" ht="15.6" x14ac:dyDescent="0.3">
      <c r="B2197" s="187">
        <v>44965</v>
      </c>
      <c r="C2197" s="188">
        <v>201.39858258000001</v>
      </c>
      <c r="D2197" s="188">
        <v>196.47526893</v>
      </c>
      <c r="E2197" s="188"/>
      <c r="F2197" s="188">
        <v>201.55760924000001</v>
      </c>
      <c r="G2197" s="195">
        <v>231.58278118999999</v>
      </c>
      <c r="H2197" s="198"/>
      <c r="I2197" s="6"/>
      <c r="J2197" s="6"/>
      <c r="K2197" s="4"/>
    </row>
    <row r="2198" spans="2:11" ht="15.6" x14ac:dyDescent="0.3">
      <c r="B2198" s="185">
        <v>44966</v>
      </c>
      <c r="C2198" s="186">
        <v>201.50086893</v>
      </c>
      <c r="D2198" s="186">
        <v>193.00248382999999</v>
      </c>
      <c r="E2198" s="186"/>
      <c r="F2198" s="186">
        <v>201.65997648000001</v>
      </c>
      <c r="G2198" s="194">
        <v>230.90374790000001</v>
      </c>
      <c r="H2198" s="198"/>
      <c r="I2198" s="6"/>
      <c r="J2198" s="6"/>
      <c r="K2198" s="4"/>
    </row>
    <row r="2199" spans="2:11" ht="15.6" x14ac:dyDescent="0.3">
      <c r="B2199" s="187">
        <v>44967</v>
      </c>
      <c r="C2199" s="188">
        <v>201.60320738999999</v>
      </c>
      <c r="D2199" s="188">
        <v>193.12796183</v>
      </c>
      <c r="E2199" s="188"/>
      <c r="F2199" s="188">
        <v>201.76239563999999</v>
      </c>
      <c r="G2199" s="195">
        <v>231.21806896999999</v>
      </c>
      <c r="H2199" s="198"/>
      <c r="I2199" s="6"/>
      <c r="J2199" s="6"/>
      <c r="K2199" s="4"/>
    </row>
    <row r="2200" spans="2:11" ht="15.6" x14ac:dyDescent="0.3">
      <c r="B2200" s="185">
        <v>44970</v>
      </c>
      <c r="C2200" s="186">
        <v>201.70559768999999</v>
      </c>
      <c r="D2200" s="186">
        <v>194.48280976000001</v>
      </c>
      <c r="E2200" s="186"/>
      <c r="F2200" s="186">
        <v>201.86486674</v>
      </c>
      <c r="G2200" s="194">
        <v>230.93168754999999</v>
      </c>
      <c r="H2200" s="198"/>
      <c r="I2200" s="6"/>
      <c r="J2200" s="6"/>
      <c r="K2200" s="4"/>
    </row>
    <row r="2201" spans="2:11" ht="15.6" x14ac:dyDescent="0.3">
      <c r="B2201" s="187">
        <v>44971</v>
      </c>
      <c r="C2201" s="188">
        <v>201.80804008999999</v>
      </c>
      <c r="D2201" s="188">
        <v>192.71793360000001</v>
      </c>
      <c r="E2201" s="188"/>
      <c r="F2201" s="188">
        <v>201.96739006000001</v>
      </c>
      <c r="G2201" s="195">
        <v>230.93767462</v>
      </c>
      <c r="H2201" s="198"/>
      <c r="I2201" s="6"/>
      <c r="J2201" s="6"/>
      <c r="K2201" s="4"/>
    </row>
    <row r="2202" spans="2:11" ht="15.6" x14ac:dyDescent="0.3">
      <c r="B2202" s="185">
        <v>44972</v>
      </c>
      <c r="C2202" s="186">
        <v>201.91053434</v>
      </c>
      <c r="D2202" s="186">
        <v>195.84743219000001</v>
      </c>
      <c r="E2202" s="186"/>
      <c r="F2202" s="186">
        <v>202.06996530000001</v>
      </c>
      <c r="G2202" s="194">
        <v>231.12427156999999</v>
      </c>
      <c r="H2202" s="198"/>
      <c r="I2202" s="6"/>
      <c r="J2202" s="6"/>
      <c r="K2202" s="4"/>
    </row>
    <row r="2203" spans="2:11" ht="15.6" x14ac:dyDescent="0.3">
      <c r="B2203" s="187">
        <v>44973</v>
      </c>
      <c r="C2203" s="188">
        <v>202.01308069000001</v>
      </c>
      <c r="D2203" s="188">
        <v>196.45734605999999</v>
      </c>
      <c r="E2203" s="188"/>
      <c r="F2203" s="188">
        <v>202.17259247999999</v>
      </c>
      <c r="G2203" s="195">
        <v>231.48449349000001</v>
      </c>
      <c r="H2203" s="198"/>
      <c r="I2203" s="6"/>
      <c r="J2203" s="6"/>
      <c r="K2203" s="4"/>
    </row>
    <row r="2204" spans="2:11" ht="15.6" x14ac:dyDescent="0.3">
      <c r="B2204" s="185">
        <v>44974</v>
      </c>
      <c r="C2204" s="186">
        <v>202.11567916000001</v>
      </c>
      <c r="D2204" s="186">
        <v>195.09116900999999</v>
      </c>
      <c r="E2204" s="186"/>
      <c r="F2204" s="186">
        <v>202.27527215000001</v>
      </c>
      <c r="G2204" s="194">
        <v>231.16218967</v>
      </c>
      <c r="H2204" s="198"/>
      <c r="I2204" s="6"/>
      <c r="J2204" s="6"/>
      <c r="K2204" s="4"/>
    </row>
    <row r="2205" spans="2:11" ht="15.6" x14ac:dyDescent="0.3">
      <c r="B2205" s="187">
        <v>44977</v>
      </c>
      <c r="C2205" s="188"/>
      <c r="D2205" s="188"/>
      <c r="E2205" s="188"/>
      <c r="F2205" s="188"/>
      <c r="G2205" s="195"/>
      <c r="H2205" s="198"/>
      <c r="I2205" s="6"/>
      <c r="J2205" s="6"/>
      <c r="K2205" s="4"/>
    </row>
    <row r="2206" spans="2:11" ht="15.6" x14ac:dyDescent="0.3">
      <c r="B2206" s="185">
        <v>44978</v>
      </c>
      <c r="C2206" s="186"/>
      <c r="D2206" s="186"/>
      <c r="E2206" s="186"/>
      <c r="F2206" s="186"/>
      <c r="G2206" s="194"/>
      <c r="H2206" s="198"/>
      <c r="I2206" s="6"/>
      <c r="J2206" s="6"/>
      <c r="K2206" s="4"/>
    </row>
    <row r="2207" spans="2:11" ht="15.6" x14ac:dyDescent="0.3">
      <c r="B2207" s="187">
        <v>44979</v>
      </c>
      <c r="C2207" s="188">
        <v>202.21832972999999</v>
      </c>
      <c r="D2207" s="188">
        <v>191.47287445000001</v>
      </c>
      <c r="E2207" s="188"/>
      <c r="F2207" s="188">
        <v>202.37800376000001</v>
      </c>
      <c r="G2207" s="195">
        <v>231.02249141999999</v>
      </c>
      <c r="H2207" s="198"/>
      <c r="I2207" s="6"/>
      <c r="J2207" s="6"/>
      <c r="K2207" s="4"/>
    </row>
    <row r="2208" spans="2:11" ht="15.6" x14ac:dyDescent="0.3">
      <c r="B2208" s="185">
        <v>44980</v>
      </c>
      <c r="C2208" s="186">
        <v>202.32103241999999</v>
      </c>
      <c r="D2208" s="186">
        <v>192.26058753999999</v>
      </c>
      <c r="E2208" s="186"/>
      <c r="F2208" s="186">
        <v>202.48078758</v>
      </c>
      <c r="G2208" s="194">
        <v>231.02299034000001</v>
      </c>
      <c r="H2208" s="198"/>
      <c r="I2208" s="6"/>
      <c r="J2208" s="6"/>
      <c r="K2208" s="4"/>
    </row>
    <row r="2209" spans="2:11" ht="15.6" x14ac:dyDescent="0.3">
      <c r="B2209" s="187">
        <v>44981</v>
      </c>
      <c r="C2209" s="188">
        <v>202.42378722000001</v>
      </c>
      <c r="D2209" s="188">
        <v>189.05405454000001</v>
      </c>
      <c r="E2209" s="188"/>
      <c r="F2209" s="188">
        <v>202.58362360999999</v>
      </c>
      <c r="G2209" s="195">
        <v>231.42711743000001</v>
      </c>
      <c r="H2209" s="198"/>
      <c r="I2209" s="6"/>
      <c r="J2209" s="6"/>
      <c r="K2209" s="4"/>
    </row>
    <row r="2210" spans="2:11" ht="15.6" x14ac:dyDescent="0.3">
      <c r="B2210" s="185">
        <v>44984</v>
      </c>
      <c r="C2210" s="186">
        <v>202.52659441</v>
      </c>
      <c r="D2210" s="186">
        <v>188.89791287</v>
      </c>
      <c r="E2210" s="186"/>
      <c r="F2210" s="186">
        <v>202.68651186</v>
      </c>
      <c r="G2210" s="194">
        <v>231.18763471</v>
      </c>
      <c r="H2210" s="198"/>
      <c r="I2210" s="6"/>
      <c r="J2210" s="6"/>
      <c r="K2210" s="4"/>
    </row>
    <row r="2211" spans="2:11" ht="15.6" x14ac:dyDescent="0.3">
      <c r="B2211" s="187">
        <v>44985</v>
      </c>
      <c r="C2211" s="188">
        <v>202.62945371000001</v>
      </c>
      <c r="D2211" s="188">
        <v>187.50568243000001</v>
      </c>
      <c r="E2211" s="188">
        <v>164.43707753000001</v>
      </c>
      <c r="F2211" s="188">
        <v>202.78945232000001</v>
      </c>
      <c r="G2211" s="195">
        <v>231.30538038</v>
      </c>
      <c r="H2211" s="198"/>
      <c r="I2211" s="6"/>
      <c r="J2211" s="6"/>
      <c r="K2211" s="4"/>
    </row>
    <row r="2212" spans="2:11" ht="15.6" x14ac:dyDescent="0.3">
      <c r="B2212" s="185">
        <v>44986</v>
      </c>
      <c r="C2212" s="186">
        <v>202.73236512</v>
      </c>
      <c r="D2212" s="186">
        <v>186.52776883999999</v>
      </c>
      <c r="E2212" s="186"/>
      <c r="F2212" s="186">
        <v>202.89244500000001</v>
      </c>
      <c r="G2212" s="194">
        <v>231.37024027999999</v>
      </c>
      <c r="H2212" s="198"/>
      <c r="I2212" s="6"/>
      <c r="J2212" s="6"/>
      <c r="K2212" s="4"/>
    </row>
    <row r="2213" spans="2:11" ht="15.6" x14ac:dyDescent="0.3">
      <c r="B2213" s="187">
        <v>44987</v>
      </c>
      <c r="C2213" s="188">
        <v>202.83532893</v>
      </c>
      <c r="D2213" s="188">
        <v>184.63530610000001</v>
      </c>
      <c r="E2213" s="188"/>
      <c r="F2213" s="188">
        <v>202.99549017999999</v>
      </c>
      <c r="G2213" s="195">
        <v>231.3103696</v>
      </c>
      <c r="H2213" s="198"/>
      <c r="I2213" s="6"/>
      <c r="J2213" s="6"/>
      <c r="K2213" s="4"/>
    </row>
    <row r="2214" spans="2:11" ht="15.6" x14ac:dyDescent="0.3">
      <c r="B2214" s="185">
        <v>44988</v>
      </c>
      <c r="C2214" s="186">
        <v>202.93834512000001</v>
      </c>
      <c r="D2214" s="186">
        <v>185.60092563000001</v>
      </c>
      <c r="E2214" s="186"/>
      <c r="F2214" s="186">
        <v>203.09858757000001</v>
      </c>
      <c r="G2214" s="194">
        <v>231.28791810000001</v>
      </c>
      <c r="H2214" s="198"/>
      <c r="I2214" s="6"/>
      <c r="J2214" s="6"/>
      <c r="K2214" s="4"/>
    </row>
    <row r="2215" spans="2:11" ht="15.6" x14ac:dyDescent="0.3">
      <c r="B2215" s="187">
        <v>44991</v>
      </c>
      <c r="C2215" s="188">
        <v>203.04141342</v>
      </c>
      <c r="D2215" s="188">
        <v>187.09181229999999</v>
      </c>
      <c r="E2215" s="188"/>
      <c r="F2215" s="188">
        <v>203.20173746</v>
      </c>
      <c r="G2215" s="195">
        <v>231.55284585000001</v>
      </c>
      <c r="H2215" s="198"/>
      <c r="I2215" s="6"/>
      <c r="J2215" s="6"/>
      <c r="K2215" s="4"/>
    </row>
    <row r="2216" spans="2:11" ht="15.6" x14ac:dyDescent="0.3">
      <c r="B2216" s="185">
        <v>44992</v>
      </c>
      <c r="C2216" s="186">
        <v>203.14453411</v>
      </c>
      <c r="D2216" s="186">
        <v>186.24768592999999</v>
      </c>
      <c r="E2216" s="186"/>
      <c r="F2216" s="186">
        <v>203.30493956000001</v>
      </c>
      <c r="G2216" s="194">
        <v>231.82376067999999</v>
      </c>
      <c r="H2216" s="198"/>
      <c r="I2216" s="6"/>
      <c r="J2216" s="6"/>
      <c r="K2216" s="4"/>
    </row>
    <row r="2217" spans="2:11" ht="15.6" x14ac:dyDescent="0.3">
      <c r="B2217" s="187">
        <v>44993</v>
      </c>
      <c r="C2217" s="188">
        <v>203.24770719</v>
      </c>
      <c r="D2217" s="188">
        <v>190.37975768999999</v>
      </c>
      <c r="E2217" s="188"/>
      <c r="F2217" s="188">
        <v>203.40819415999999</v>
      </c>
      <c r="G2217" s="195">
        <v>231.99439211000001</v>
      </c>
      <c r="H2217" s="198"/>
      <c r="I2217" s="6"/>
      <c r="J2217" s="6"/>
      <c r="K2217" s="4"/>
    </row>
    <row r="2218" spans="2:11" ht="15.6" x14ac:dyDescent="0.3">
      <c r="B2218" s="185">
        <v>44994</v>
      </c>
      <c r="C2218" s="186">
        <v>203.35093266000001</v>
      </c>
      <c r="D2218" s="186">
        <v>187.75452985999999</v>
      </c>
      <c r="E2218" s="186"/>
      <c r="F2218" s="186">
        <v>203.51150125999999</v>
      </c>
      <c r="G2218" s="194">
        <v>231.96196216000001</v>
      </c>
      <c r="H2218" s="198"/>
      <c r="I2218" s="6"/>
      <c r="J2218" s="6"/>
      <c r="K2218" s="4"/>
    </row>
    <row r="2219" spans="2:11" ht="15.6" x14ac:dyDescent="0.3">
      <c r="B2219" s="187">
        <v>44995</v>
      </c>
      <c r="C2219" s="188">
        <v>203.45421051</v>
      </c>
      <c r="D2219" s="188">
        <v>185.15814302999999</v>
      </c>
      <c r="E2219" s="188"/>
      <c r="F2219" s="188">
        <v>203.61486058</v>
      </c>
      <c r="G2219" s="195">
        <v>231.43859264</v>
      </c>
      <c r="H2219" s="198"/>
      <c r="I2219" s="6"/>
      <c r="J2219" s="6"/>
      <c r="K2219" s="4"/>
    </row>
    <row r="2220" spans="2:11" ht="15.6" x14ac:dyDescent="0.3">
      <c r="B2220" s="185">
        <v>44998</v>
      </c>
      <c r="C2220" s="186">
        <v>203.55754103999999</v>
      </c>
      <c r="D2220" s="186">
        <v>184.27032629000001</v>
      </c>
      <c r="E2220" s="186"/>
      <c r="F2220" s="186">
        <v>203.71827267</v>
      </c>
      <c r="G2220" s="194">
        <v>230.44573721</v>
      </c>
      <c r="H2220" s="198"/>
      <c r="I2220" s="6"/>
      <c r="J2220" s="6"/>
      <c r="K2220" s="4"/>
    </row>
    <row r="2221" spans="2:11" ht="15.6" x14ac:dyDescent="0.3">
      <c r="B2221" s="187">
        <v>44999</v>
      </c>
      <c r="C2221" s="188">
        <v>203.66092395000001</v>
      </c>
      <c r="D2221" s="188">
        <v>183.93263286000001</v>
      </c>
      <c r="E2221" s="188"/>
      <c r="F2221" s="188">
        <v>203.82173727</v>
      </c>
      <c r="G2221" s="195">
        <v>230.07803145</v>
      </c>
      <c r="H2221" s="198"/>
      <c r="I2221" s="6"/>
      <c r="J2221" s="6"/>
      <c r="K2221" s="4"/>
    </row>
    <row r="2222" spans="2:11" ht="15.6" x14ac:dyDescent="0.3">
      <c r="B2222" s="185">
        <v>45000</v>
      </c>
      <c r="C2222" s="186">
        <v>203.76435925000001</v>
      </c>
      <c r="D2222" s="186">
        <v>183.47351774000001</v>
      </c>
      <c r="E2222" s="186"/>
      <c r="F2222" s="186">
        <v>203.92525436</v>
      </c>
      <c r="G2222" s="194">
        <v>230.12493015000001</v>
      </c>
      <c r="H2222" s="198"/>
      <c r="I2222" s="6"/>
      <c r="J2222" s="6"/>
      <c r="K2222" s="4"/>
    </row>
    <row r="2223" spans="2:11" ht="15.6" x14ac:dyDescent="0.3">
      <c r="B2223" s="187">
        <v>45001</v>
      </c>
      <c r="C2223" s="188">
        <v>203.86784721999999</v>
      </c>
      <c r="D2223" s="188">
        <v>184.83017047000001</v>
      </c>
      <c r="E2223" s="188"/>
      <c r="F2223" s="188">
        <v>204.02882395</v>
      </c>
      <c r="G2223" s="195">
        <v>230.07553684000001</v>
      </c>
      <c r="H2223" s="198"/>
      <c r="I2223" s="6"/>
      <c r="J2223" s="6"/>
      <c r="K2223" s="4"/>
    </row>
    <row r="2224" spans="2:11" ht="15.6" x14ac:dyDescent="0.3">
      <c r="B2224" s="185">
        <v>45002</v>
      </c>
      <c r="C2224" s="186">
        <v>203.97138756999999</v>
      </c>
      <c r="D2224" s="186">
        <v>182.23353347</v>
      </c>
      <c r="E2224" s="186"/>
      <c r="F2224" s="186">
        <v>204.13244603999999</v>
      </c>
      <c r="G2224" s="194">
        <v>230.23868443999999</v>
      </c>
      <c r="H2224" s="198"/>
      <c r="I2224" s="6"/>
      <c r="J2224" s="6"/>
      <c r="K2224" s="4"/>
    </row>
    <row r="2225" spans="2:11" ht="15.6" x14ac:dyDescent="0.3">
      <c r="B2225" s="187">
        <v>45005</v>
      </c>
      <c r="C2225" s="188">
        <v>204.0749806</v>
      </c>
      <c r="D2225" s="188">
        <v>180.34182124</v>
      </c>
      <c r="E2225" s="188"/>
      <c r="F2225" s="188">
        <v>204.23612091999999</v>
      </c>
      <c r="G2225" s="195">
        <v>230.00568770999999</v>
      </c>
      <c r="H2225" s="198"/>
      <c r="I2225" s="6"/>
      <c r="J2225" s="6"/>
      <c r="K2225" s="4"/>
    </row>
    <row r="2226" spans="2:11" ht="15.6" x14ac:dyDescent="0.3">
      <c r="B2226" s="185">
        <v>45006</v>
      </c>
      <c r="C2226" s="186">
        <v>204.17862628</v>
      </c>
      <c r="D2226" s="186">
        <v>180.47626961</v>
      </c>
      <c r="E2226" s="186"/>
      <c r="F2226" s="186">
        <v>204.33984856999999</v>
      </c>
      <c r="G2226" s="194">
        <v>229.99321466000001</v>
      </c>
      <c r="H2226" s="198"/>
      <c r="I2226" s="6"/>
      <c r="J2226" s="6"/>
      <c r="K2226" s="4"/>
    </row>
    <row r="2227" spans="2:11" ht="15.6" x14ac:dyDescent="0.3">
      <c r="B2227" s="187">
        <v>45007</v>
      </c>
      <c r="C2227" s="188">
        <v>204.28232464000001</v>
      </c>
      <c r="D2227" s="188">
        <v>179.08693399000001</v>
      </c>
      <c r="E2227" s="188"/>
      <c r="F2227" s="188">
        <v>204.44362871999999</v>
      </c>
      <c r="G2227" s="195">
        <v>230.59990421000001</v>
      </c>
      <c r="H2227" s="198"/>
      <c r="I2227" s="6"/>
      <c r="J2227" s="6"/>
      <c r="K2227" s="4"/>
    </row>
    <row r="2228" spans="2:11" ht="15.6" x14ac:dyDescent="0.3">
      <c r="B2228" s="185">
        <v>45008</v>
      </c>
      <c r="C2228" s="186">
        <v>204.38607565999999</v>
      </c>
      <c r="D2228" s="186">
        <v>174.98720560000001</v>
      </c>
      <c r="E2228" s="186"/>
      <c r="F2228" s="186">
        <v>204.54746166000001</v>
      </c>
      <c r="G2228" s="194">
        <v>230.58443761000001</v>
      </c>
      <c r="H2228" s="198"/>
      <c r="I2228" s="6"/>
      <c r="J2228" s="6"/>
      <c r="K2228" s="4"/>
    </row>
    <row r="2229" spans="2:11" ht="15.6" x14ac:dyDescent="0.3">
      <c r="B2229" s="187">
        <v>45009</v>
      </c>
      <c r="C2229" s="188">
        <v>204.48987935</v>
      </c>
      <c r="D2229" s="188">
        <v>176.60067545999999</v>
      </c>
      <c r="E2229" s="188"/>
      <c r="F2229" s="188">
        <v>204.65134738</v>
      </c>
      <c r="G2229" s="195">
        <v>230.93068971</v>
      </c>
      <c r="H2229" s="198"/>
      <c r="I2229" s="6"/>
      <c r="J2229" s="6"/>
      <c r="K2229" s="4"/>
    </row>
    <row r="2230" spans="2:11" ht="15.6" x14ac:dyDescent="0.3">
      <c r="B2230" s="185">
        <v>45012</v>
      </c>
      <c r="C2230" s="186">
        <v>204.5937357</v>
      </c>
      <c r="D2230" s="186">
        <v>178.10383831999999</v>
      </c>
      <c r="E2230" s="186"/>
      <c r="F2230" s="186">
        <v>204.75528559</v>
      </c>
      <c r="G2230" s="194">
        <v>230.94266385</v>
      </c>
      <c r="H2230" s="198"/>
      <c r="I2230" s="6"/>
      <c r="J2230" s="6"/>
      <c r="K2230" s="4"/>
    </row>
    <row r="2231" spans="2:11" ht="15.6" x14ac:dyDescent="0.3">
      <c r="B2231" s="187">
        <v>45013</v>
      </c>
      <c r="C2231" s="188">
        <v>204.69764472</v>
      </c>
      <c r="D2231" s="188">
        <v>180.81035345000001</v>
      </c>
      <c r="E2231" s="188"/>
      <c r="F2231" s="188">
        <v>204.85927687</v>
      </c>
      <c r="G2231" s="195">
        <v>231.12327372999999</v>
      </c>
      <c r="H2231" s="198"/>
      <c r="I2231" s="6"/>
      <c r="J2231" s="6"/>
      <c r="K2231" s="4"/>
    </row>
    <row r="2232" spans="2:11" ht="15.6" x14ac:dyDescent="0.3">
      <c r="B2232" s="185">
        <v>45014</v>
      </c>
      <c r="C2232" s="186">
        <v>204.80160667999999</v>
      </c>
      <c r="D2232" s="186">
        <v>181.89578642999999</v>
      </c>
      <c r="E2232" s="186"/>
      <c r="F2232" s="186">
        <v>204.96332093999999</v>
      </c>
      <c r="G2232" s="194">
        <v>230.84986429</v>
      </c>
      <c r="H2232" s="198"/>
      <c r="I2232" s="6"/>
      <c r="J2232" s="6"/>
      <c r="K2232" s="4"/>
    </row>
    <row r="2233" spans="2:11" ht="15.6" x14ac:dyDescent="0.3">
      <c r="B2233" s="187">
        <v>45015</v>
      </c>
      <c r="C2233" s="188">
        <v>204.90562130999999</v>
      </c>
      <c r="D2233" s="188">
        <v>185.32834781</v>
      </c>
      <c r="E2233" s="188"/>
      <c r="F2233" s="188">
        <v>205.06741778</v>
      </c>
      <c r="G2233" s="195">
        <v>231.35627045999999</v>
      </c>
      <c r="H2233" s="198"/>
      <c r="I2233" s="6"/>
      <c r="J2233" s="6"/>
      <c r="K2233" s="4"/>
    </row>
    <row r="2234" spans="2:11" ht="15.6" x14ac:dyDescent="0.3">
      <c r="B2234" s="185">
        <v>45016</v>
      </c>
      <c r="C2234" s="186">
        <v>205.00968888</v>
      </c>
      <c r="D2234" s="186">
        <v>182.05603803</v>
      </c>
      <c r="E2234" s="186">
        <v>165.60458075</v>
      </c>
      <c r="F2234" s="186">
        <v>205.17156740999999</v>
      </c>
      <c r="G2234" s="194">
        <v>230.96212181999999</v>
      </c>
      <c r="H2234" s="198"/>
      <c r="I2234" s="6"/>
      <c r="J2234" s="6"/>
      <c r="K2234" s="4"/>
    </row>
    <row r="2235" spans="2:11" ht="15.6" x14ac:dyDescent="0.3">
      <c r="B2235" s="187">
        <v>45019</v>
      </c>
      <c r="C2235" s="188">
        <v>205.11380939</v>
      </c>
      <c r="D2235" s="188">
        <v>181.38411779</v>
      </c>
      <c r="E2235" s="188"/>
      <c r="F2235" s="188">
        <v>205.27577009999999</v>
      </c>
      <c r="G2235" s="195">
        <v>231.49996009</v>
      </c>
      <c r="H2235" s="198"/>
      <c r="I2235" s="6"/>
      <c r="J2235" s="6"/>
      <c r="K2235" s="4"/>
    </row>
    <row r="2236" spans="2:11" ht="15.6" x14ac:dyDescent="0.3">
      <c r="B2236" s="185">
        <v>45020</v>
      </c>
      <c r="C2236" s="186">
        <v>205.21798257</v>
      </c>
      <c r="D2236" s="186">
        <v>182.03325470999999</v>
      </c>
      <c r="E2236" s="186"/>
      <c r="F2236" s="186">
        <v>205.38002557999999</v>
      </c>
      <c r="G2236" s="194">
        <v>232.14706235</v>
      </c>
      <c r="H2236" s="198"/>
      <c r="I2236" s="6"/>
      <c r="J2236" s="6"/>
      <c r="K2236" s="4"/>
    </row>
    <row r="2237" spans="2:11" ht="15.6" x14ac:dyDescent="0.3">
      <c r="B2237" s="187">
        <v>45021</v>
      </c>
      <c r="C2237" s="188">
        <v>205.3222087</v>
      </c>
      <c r="D2237" s="188">
        <v>180.44003074</v>
      </c>
      <c r="E2237" s="188"/>
      <c r="F2237" s="188">
        <v>205.48433412</v>
      </c>
      <c r="G2237" s="195">
        <v>231.98042229000001</v>
      </c>
      <c r="H2237" s="198"/>
      <c r="I2237" s="6"/>
      <c r="J2237" s="6"/>
      <c r="K2237" s="4"/>
    </row>
    <row r="2238" spans="2:11" ht="15.6" x14ac:dyDescent="0.3">
      <c r="B2238" s="185">
        <v>45022</v>
      </c>
      <c r="C2238" s="186">
        <v>205.42648775999999</v>
      </c>
      <c r="D2238" s="186">
        <v>180.16105572000001</v>
      </c>
      <c r="E2238" s="186"/>
      <c r="F2238" s="186">
        <v>205.58869544999999</v>
      </c>
      <c r="G2238" s="194">
        <v>232.11662808</v>
      </c>
      <c r="H2238" s="198"/>
      <c r="I2238" s="6"/>
      <c r="J2238" s="6"/>
      <c r="K2238" s="4"/>
    </row>
    <row r="2239" spans="2:11" ht="15.6" x14ac:dyDescent="0.3">
      <c r="B2239" s="187">
        <v>45023</v>
      </c>
      <c r="C2239" s="188"/>
      <c r="D2239" s="188"/>
      <c r="E2239" s="188"/>
      <c r="F2239" s="188"/>
      <c r="G2239" s="195"/>
      <c r="H2239" s="198"/>
      <c r="I2239" s="6"/>
      <c r="J2239" s="6"/>
      <c r="K2239" s="4"/>
    </row>
    <row r="2240" spans="2:11" ht="15.6" x14ac:dyDescent="0.3">
      <c r="B2240" s="185">
        <v>45026</v>
      </c>
      <c r="C2240" s="186">
        <v>205.53081976999999</v>
      </c>
      <c r="D2240" s="186">
        <v>181.99249491</v>
      </c>
      <c r="E2240" s="186"/>
      <c r="F2240" s="186">
        <v>205.69310983</v>
      </c>
      <c r="G2240" s="194">
        <v>231.91955376000001</v>
      </c>
      <c r="H2240" s="198"/>
      <c r="I2240" s="6"/>
      <c r="J2240" s="6"/>
      <c r="K2240" s="4"/>
    </row>
    <row r="2241" spans="2:11" ht="15.6" x14ac:dyDescent="0.3">
      <c r="B2241" s="187">
        <v>45027</v>
      </c>
      <c r="C2241" s="188">
        <v>205.63520473</v>
      </c>
      <c r="D2241" s="188">
        <v>189.79621886000001</v>
      </c>
      <c r="E2241" s="188"/>
      <c r="F2241" s="188">
        <v>205.79757756999999</v>
      </c>
      <c r="G2241" s="195">
        <v>232.41997286</v>
      </c>
      <c r="H2241" s="198"/>
      <c r="I2241" s="6"/>
      <c r="J2241" s="6"/>
      <c r="K2241" s="4"/>
    </row>
    <row r="2242" spans="2:11" ht="15.6" x14ac:dyDescent="0.3">
      <c r="B2242" s="185">
        <v>45028</v>
      </c>
      <c r="C2242" s="186">
        <v>205.73964290000001</v>
      </c>
      <c r="D2242" s="186">
        <v>191.00409206</v>
      </c>
      <c r="E2242" s="186"/>
      <c r="F2242" s="186">
        <v>205.90209809999999</v>
      </c>
      <c r="G2242" s="194">
        <v>232.87798355999999</v>
      </c>
      <c r="H2242" s="198"/>
      <c r="I2242" s="6"/>
      <c r="J2242" s="6"/>
      <c r="K2242" s="4"/>
    </row>
    <row r="2243" spans="2:11" ht="15.6" x14ac:dyDescent="0.3">
      <c r="B2243" s="187">
        <v>45029</v>
      </c>
      <c r="C2243" s="188">
        <v>205.84413402000001</v>
      </c>
      <c r="D2243" s="188">
        <v>190.23238984</v>
      </c>
      <c r="E2243" s="188"/>
      <c r="F2243" s="188">
        <v>206.00667168000001</v>
      </c>
      <c r="G2243" s="195">
        <v>233.16187035999999</v>
      </c>
      <c r="H2243" s="198"/>
      <c r="I2243" s="6"/>
      <c r="J2243" s="6"/>
      <c r="K2243" s="4"/>
    </row>
    <row r="2244" spans="2:11" ht="15.6" x14ac:dyDescent="0.3">
      <c r="B2244" s="185">
        <v>45030</v>
      </c>
      <c r="C2244" s="186">
        <v>205.94867808000001</v>
      </c>
      <c r="D2244" s="186">
        <v>189.91345913000001</v>
      </c>
      <c r="E2244" s="186"/>
      <c r="F2244" s="186">
        <v>206.11129833999999</v>
      </c>
      <c r="G2244" s="194">
        <v>232.9593079</v>
      </c>
      <c r="H2244" s="198"/>
      <c r="I2244" s="6"/>
      <c r="J2244" s="6"/>
      <c r="K2244" s="4"/>
    </row>
    <row r="2245" spans="2:11" ht="15.6" x14ac:dyDescent="0.3">
      <c r="B2245" s="187">
        <v>45033</v>
      </c>
      <c r="C2245" s="188">
        <v>206.05327535999999</v>
      </c>
      <c r="D2245" s="188">
        <v>189.44224652</v>
      </c>
      <c r="E2245" s="188"/>
      <c r="F2245" s="188">
        <v>206.21597833999999</v>
      </c>
      <c r="G2245" s="195">
        <v>232.59210106</v>
      </c>
      <c r="H2245" s="198"/>
      <c r="I2245" s="6"/>
      <c r="J2245" s="6"/>
      <c r="K2245" s="4"/>
    </row>
    <row r="2246" spans="2:11" ht="15.6" x14ac:dyDescent="0.3">
      <c r="B2246" s="185">
        <v>45034</v>
      </c>
      <c r="C2246" s="186">
        <v>206.15792586000001</v>
      </c>
      <c r="D2246" s="186">
        <v>189.70592545</v>
      </c>
      <c r="E2246" s="186"/>
      <c r="F2246" s="186">
        <v>206.32071141</v>
      </c>
      <c r="G2246" s="194">
        <v>232.42146962999999</v>
      </c>
      <c r="H2246" s="198"/>
      <c r="I2246" s="6"/>
      <c r="J2246" s="6"/>
      <c r="K2246" s="4"/>
    </row>
    <row r="2247" spans="2:11" ht="15.6" x14ac:dyDescent="0.3">
      <c r="B2247" s="187">
        <v>45035</v>
      </c>
      <c r="C2247" s="188">
        <v>206.26262929999999</v>
      </c>
      <c r="D2247" s="188">
        <v>185.68482184000001</v>
      </c>
      <c r="E2247" s="188"/>
      <c r="F2247" s="188">
        <v>206.42549754000001</v>
      </c>
      <c r="G2247" s="195">
        <v>231.85419494000001</v>
      </c>
      <c r="H2247" s="198"/>
      <c r="I2247" s="6"/>
      <c r="J2247" s="6"/>
      <c r="K2247" s="4"/>
    </row>
    <row r="2248" spans="2:11" ht="15.6" x14ac:dyDescent="0.3">
      <c r="B2248" s="185">
        <v>45036</v>
      </c>
      <c r="C2248" s="186">
        <v>206.36738596999999</v>
      </c>
      <c r="D2248" s="186">
        <v>186.49587220000001</v>
      </c>
      <c r="E2248" s="186"/>
      <c r="F2248" s="186">
        <v>206.53033703</v>
      </c>
      <c r="G2248" s="194">
        <v>232.32068731999999</v>
      </c>
      <c r="H2248" s="198"/>
      <c r="I2248" s="6"/>
      <c r="J2248" s="6"/>
      <c r="K2248" s="4"/>
    </row>
    <row r="2249" spans="2:11" ht="15.6" x14ac:dyDescent="0.3">
      <c r="B2249" s="187">
        <v>45037</v>
      </c>
      <c r="C2249" s="188"/>
      <c r="D2249" s="188"/>
      <c r="E2249" s="188"/>
      <c r="F2249" s="188"/>
      <c r="G2249" s="195"/>
      <c r="H2249" s="198"/>
      <c r="I2249" s="6"/>
      <c r="J2249" s="6"/>
      <c r="K2249" s="4"/>
    </row>
    <row r="2250" spans="2:11" ht="15.6" x14ac:dyDescent="0.3">
      <c r="B2250" s="185">
        <v>45040</v>
      </c>
      <c r="C2250" s="186">
        <v>206.47219584999999</v>
      </c>
      <c r="D2250" s="186">
        <v>185.74493405999999</v>
      </c>
      <c r="E2250" s="186"/>
      <c r="F2250" s="186">
        <v>206.63522986000001</v>
      </c>
      <c r="G2250" s="194">
        <v>232.69288337</v>
      </c>
      <c r="H2250" s="198"/>
      <c r="I2250" s="6"/>
      <c r="J2250" s="6"/>
      <c r="K2250" s="4"/>
    </row>
    <row r="2251" spans="2:11" ht="15.6" x14ac:dyDescent="0.3">
      <c r="B2251" s="187">
        <v>45041</v>
      </c>
      <c r="C2251" s="188">
        <v>206.57705895999999</v>
      </c>
      <c r="D2251" s="188">
        <v>184.44674957999999</v>
      </c>
      <c r="E2251" s="188"/>
      <c r="F2251" s="188">
        <v>206.74017576</v>
      </c>
      <c r="G2251" s="195">
        <v>232.79965275000001</v>
      </c>
      <c r="H2251" s="198"/>
      <c r="I2251" s="6"/>
      <c r="J2251" s="6"/>
      <c r="K2251" s="4"/>
    </row>
    <row r="2252" spans="2:11" ht="15.6" x14ac:dyDescent="0.3">
      <c r="B2252" s="185">
        <v>45042</v>
      </c>
      <c r="C2252" s="186">
        <v>206.68197527999999</v>
      </c>
      <c r="D2252" s="186">
        <v>182.82423788</v>
      </c>
      <c r="E2252" s="186"/>
      <c r="F2252" s="186">
        <v>206.84517500999999</v>
      </c>
      <c r="G2252" s="194">
        <v>232.89295122999999</v>
      </c>
      <c r="H2252" s="198"/>
      <c r="I2252" s="6"/>
      <c r="J2252" s="6"/>
      <c r="K2252" s="4"/>
    </row>
    <row r="2253" spans="2:11" ht="15.6" x14ac:dyDescent="0.3">
      <c r="B2253" s="187">
        <v>45043</v>
      </c>
      <c r="C2253" s="188">
        <v>206.78694511</v>
      </c>
      <c r="D2253" s="188">
        <v>183.91642543</v>
      </c>
      <c r="E2253" s="188"/>
      <c r="F2253" s="188">
        <v>206.95022761000001</v>
      </c>
      <c r="G2253" s="195">
        <v>232.85253852</v>
      </c>
      <c r="H2253" s="198"/>
      <c r="I2253" s="6"/>
      <c r="J2253" s="6"/>
      <c r="K2253" s="4"/>
    </row>
    <row r="2254" spans="2:11" ht="15.6" x14ac:dyDescent="0.3">
      <c r="B2254" s="185">
        <v>45044</v>
      </c>
      <c r="C2254" s="186">
        <v>206.89196815</v>
      </c>
      <c r="D2254" s="186">
        <v>186.61168293</v>
      </c>
      <c r="E2254" s="186">
        <v>166.61476870000001</v>
      </c>
      <c r="F2254" s="186">
        <v>207.05533356000001</v>
      </c>
      <c r="G2254" s="194">
        <v>232.84355790999999</v>
      </c>
      <c r="H2254" s="198"/>
      <c r="I2254" s="6"/>
      <c r="J2254" s="6"/>
      <c r="K2254" s="4"/>
    </row>
    <row r="2255" spans="2:11" ht="15.6" x14ac:dyDescent="0.3">
      <c r="B2255" s="187">
        <v>45047</v>
      </c>
      <c r="C2255" s="188"/>
      <c r="D2255" s="188"/>
      <c r="E2255" s="188"/>
      <c r="F2255" s="188"/>
      <c r="G2255" s="195"/>
      <c r="H2255" s="198"/>
      <c r="I2255" s="6"/>
      <c r="J2255" s="6"/>
      <c r="K2255" s="4"/>
    </row>
    <row r="2256" spans="2:11" ht="15.6" x14ac:dyDescent="0.3">
      <c r="B2256" s="185">
        <v>45048</v>
      </c>
      <c r="C2256" s="186">
        <v>206.99704442000001</v>
      </c>
      <c r="D2256" s="186">
        <v>182.13600299999999</v>
      </c>
      <c r="E2256" s="186"/>
      <c r="F2256" s="186">
        <v>207.16049286000001</v>
      </c>
      <c r="G2256" s="194">
        <v>232.66095233999999</v>
      </c>
      <c r="H2256" s="198"/>
      <c r="I2256" s="6"/>
      <c r="J2256" s="6"/>
      <c r="K2256" s="4"/>
    </row>
    <row r="2257" spans="2:11" ht="15.6" x14ac:dyDescent="0.3">
      <c r="B2257" s="187">
        <v>45049</v>
      </c>
      <c r="C2257" s="188">
        <v>207.10217417999999</v>
      </c>
      <c r="D2257" s="188">
        <v>181.90395268</v>
      </c>
      <c r="E2257" s="188"/>
      <c r="F2257" s="188">
        <v>207.26570551</v>
      </c>
      <c r="G2257" s="195">
        <v>232.88546739</v>
      </c>
      <c r="H2257" s="198"/>
      <c r="I2257" s="6"/>
      <c r="J2257" s="6"/>
      <c r="K2257" s="4"/>
    </row>
    <row r="2258" spans="2:11" ht="15.6" x14ac:dyDescent="0.3">
      <c r="B2258" s="185">
        <v>45050</v>
      </c>
      <c r="C2258" s="186">
        <v>207.20735744000001</v>
      </c>
      <c r="D2258" s="186">
        <v>182.57807083</v>
      </c>
      <c r="E2258" s="186"/>
      <c r="F2258" s="186">
        <v>207.37097179</v>
      </c>
      <c r="G2258" s="194">
        <v>233.32202443</v>
      </c>
      <c r="H2258" s="198"/>
      <c r="I2258" s="6"/>
      <c r="J2258" s="6"/>
      <c r="K2258" s="4"/>
    </row>
    <row r="2259" spans="2:11" ht="15.6" x14ac:dyDescent="0.3">
      <c r="B2259" s="187">
        <v>45051</v>
      </c>
      <c r="C2259" s="188">
        <v>207.31259392000001</v>
      </c>
      <c r="D2259" s="188">
        <v>187.89264144000001</v>
      </c>
      <c r="E2259" s="188"/>
      <c r="F2259" s="188">
        <v>207.47629142</v>
      </c>
      <c r="G2259" s="195">
        <v>233.51909875000001</v>
      </c>
      <c r="H2259" s="198"/>
      <c r="I2259" s="6"/>
      <c r="J2259" s="6"/>
      <c r="K2259" s="4"/>
    </row>
    <row r="2260" spans="2:11" ht="15.6" x14ac:dyDescent="0.3">
      <c r="B2260" s="185">
        <v>45054</v>
      </c>
      <c r="C2260" s="186">
        <v>207.41788389999999</v>
      </c>
      <c r="D2260" s="186">
        <v>189.48956434999999</v>
      </c>
      <c r="E2260" s="186"/>
      <c r="F2260" s="186">
        <v>207.58166467999999</v>
      </c>
      <c r="G2260" s="194">
        <v>233.35495330000001</v>
      </c>
      <c r="H2260" s="198"/>
      <c r="I2260" s="6"/>
      <c r="J2260" s="6"/>
      <c r="K2260" s="4"/>
    </row>
    <row r="2261" spans="2:11" ht="15.6" x14ac:dyDescent="0.3">
      <c r="B2261" s="187">
        <v>45055</v>
      </c>
      <c r="C2261" s="188">
        <v>207.52322737</v>
      </c>
      <c r="D2261" s="188">
        <v>191.40427432999999</v>
      </c>
      <c r="E2261" s="188"/>
      <c r="F2261" s="188">
        <v>207.68709129999999</v>
      </c>
      <c r="G2261" s="195">
        <v>233.59992416</v>
      </c>
      <c r="H2261" s="198"/>
      <c r="I2261" s="6"/>
      <c r="J2261" s="6"/>
      <c r="K2261" s="4"/>
    </row>
    <row r="2262" spans="2:11" ht="15.6" x14ac:dyDescent="0.3">
      <c r="B2262" s="185">
        <v>45056</v>
      </c>
      <c r="C2262" s="186">
        <v>207.62862435</v>
      </c>
      <c r="D2262" s="186">
        <v>192.0020907</v>
      </c>
      <c r="E2262" s="186"/>
      <c r="F2262" s="186">
        <v>207.79257154999999</v>
      </c>
      <c r="G2262" s="194">
        <v>234.04346611</v>
      </c>
      <c r="H2262" s="198"/>
      <c r="I2262" s="6"/>
      <c r="J2262" s="6"/>
      <c r="K2262" s="4"/>
    </row>
    <row r="2263" spans="2:11" ht="15.6" x14ac:dyDescent="0.3">
      <c r="B2263" s="187">
        <v>45057</v>
      </c>
      <c r="C2263" s="188">
        <v>207.73407481999999</v>
      </c>
      <c r="D2263" s="188">
        <v>193.44626711000001</v>
      </c>
      <c r="E2263" s="188"/>
      <c r="F2263" s="188">
        <v>207.89810514999999</v>
      </c>
      <c r="G2263" s="195">
        <v>234.36876347</v>
      </c>
      <c r="H2263" s="198"/>
      <c r="I2263" s="6"/>
      <c r="J2263" s="6"/>
      <c r="K2263" s="4"/>
    </row>
    <row r="2264" spans="2:11" ht="15.6" x14ac:dyDescent="0.3">
      <c r="B2264" s="185">
        <v>45058</v>
      </c>
      <c r="C2264" s="186">
        <v>207.83957878999999</v>
      </c>
      <c r="D2264" s="186">
        <v>193.81694721</v>
      </c>
      <c r="E2264" s="186"/>
      <c r="F2264" s="186">
        <v>208.00369266000001</v>
      </c>
      <c r="G2264" s="194">
        <v>234.41516325000001</v>
      </c>
      <c r="H2264" s="198"/>
      <c r="I2264" s="6"/>
      <c r="J2264" s="6"/>
      <c r="K2264" s="4"/>
    </row>
    <row r="2265" spans="2:11" ht="15.6" x14ac:dyDescent="0.3">
      <c r="B2265" s="187">
        <v>45061</v>
      </c>
      <c r="C2265" s="188">
        <v>207.94513653000001</v>
      </c>
      <c r="D2265" s="188">
        <v>194.82706121999999</v>
      </c>
      <c r="E2265" s="188"/>
      <c r="F2265" s="188">
        <v>208.10933352000001</v>
      </c>
      <c r="G2265" s="195">
        <v>234.69156622</v>
      </c>
      <c r="H2265" s="198"/>
      <c r="I2265" s="6"/>
      <c r="J2265" s="6"/>
      <c r="K2265" s="4"/>
    </row>
    <row r="2266" spans="2:11" ht="15.6" x14ac:dyDescent="0.3">
      <c r="B2266" s="185">
        <v>45062</v>
      </c>
      <c r="C2266" s="186">
        <v>208.05074776999999</v>
      </c>
      <c r="D2266" s="186">
        <v>193.33419105999999</v>
      </c>
      <c r="E2266" s="186"/>
      <c r="F2266" s="186">
        <v>208.21502831000001</v>
      </c>
      <c r="G2266" s="194">
        <v>234.37175701000001</v>
      </c>
      <c r="H2266" s="198"/>
      <c r="I2266" s="6"/>
      <c r="J2266" s="6"/>
      <c r="K2266" s="4"/>
    </row>
    <row r="2267" spans="2:11" ht="15.6" x14ac:dyDescent="0.3">
      <c r="B2267" s="187">
        <v>45063</v>
      </c>
      <c r="C2267" s="188">
        <v>208.15641278000001</v>
      </c>
      <c r="D2267" s="188">
        <v>195.59692290999999</v>
      </c>
      <c r="E2267" s="188"/>
      <c r="F2267" s="188">
        <v>208.32077644</v>
      </c>
      <c r="G2267" s="195">
        <v>234.50546818999999</v>
      </c>
      <c r="H2267" s="198"/>
      <c r="I2267" s="6"/>
      <c r="J2267" s="6"/>
      <c r="K2267" s="4"/>
    </row>
    <row r="2268" spans="2:11" ht="15.6" x14ac:dyDescent="0.3">
      <c r="B2268" s="185">
        <v>45064</v>
      </c>
      <c r="C2268" s="186">
        <v>208.26213129999999</v>
      </c>
      <c r="D2268" s="186">
        <v>196.75576283999999</v>
      </c>
      <c r="E2268" s="186"/>
      <c r="F2268" s="186">
        <v>208.42657849</v>
      </c>
      <c r="G2268" s="194">
        <v>234.41167078999999</v>
      </c>
      <c r="H2268" s="198"/>
      <c r="I2268" s="6"/>
      <c r="J2268" s="6"/>
      <c r="K2268" s="4"/>
    </row>
    <row r="2269" spans="2:11" ht="15.6" x14ac:dyDescent="0.3">
      <c r="B2269" s="187">
        <v>45065</v>
      </c>
      <c r="C2269" s="188">
        <v>208.36790359</v>
      </c>
      <c r="D2269" s="188">
        <v>197.89233766000001</v>
      </c>
      <c r="E2269" s="188"/>
      <c r="F2269" s="188">
        <v>208.53243445000001</v>
      </c>
      <c r="G2269" s="195">
        <v>234.43162767999999</v>
      </c>
      <c r="H2269" s="198"/>
      <c r="I2269" s="6"/>
      <c r="J2269" s="6"/>
      <c r="K2269" s="4"/>
    </row>
    <row r="2270" spans="2:11" ht="15.6" x14ac:dyDescent="0.3">
      <c r="B2270" s="185">
        <v>45068</v>
      </c>
      <c r="C2270" s="186">
        <v>208.47372965</v>
      </c>
      <c r="D2270" s="186">
        <v>196.94278259999999</v>
      </c>
      <c r="E2270" s="186"/>
      <c r="F2270" s="186">
        <v>208.63834377000001</v>
      </c>
      <c r="G2270" s="194">
        <v>234.42364492999999</v>
      </c>
      <c r="H2270" s="198"/>
      <c r="I2270" s="6"/>
      <c r="J2270" s="6"/>
      <c r="K2270" s="4"/>
    </row>
    <row r="2271" spans="2:11" ht="15.6" x14ac:dyDescent="0.3">
      <c r="B2271" s="187">
        <v>45069</v>
      </c>
      <c r="C2271" s="188">
        <v>208.57960949</v>
      </c>
      <c r="D2271" s="188">
        <v>196.43424109</v>
      </c>
      <c r="E2271" s="188"/>
      <c r="F2271" s="188">
        <v>208.74430727999999</v>
      </c>
      <c r="G2271" s="195">
        <v>234.29043267</v>
      </c>
      <c r="H2271" s="198"/>
      <c r="I2271" s="6"/>
      <c r="J2271" s="6"/>
      <c r="K2271" s="4"/>
    </row>
    <row r="2272" spans="2:11" ht="15.6" x14ac:dyDescent="0.3">
      <c r="B2272" s="185">
        <v>45070</v>
      </c>
      <c r="C2272" s="186">
        <v>208.68554309999999</v>
      </c>
      <c r="D2272" s="186">
        <v>194.41681856</v>
      </c>
      <c r="E2272" s="186"/>
      <c r="F2272" s="186">
        <v>208.85032444000001</v>
      </c>
      <c r="G2272" s="194">
        <v>234.35279796</v>
      </c>
      <c r="H2272" s="198"/>
      <c r="I2272" s="6"/>
      <c r="J2272" s="6"/>
      <c r="K2272" s="4"/>
    </row>
    <row r="2273" spans="2:11" ht="15.6" x14ac:dyDescent="0.3">
      <c r="B2273" s="187">
        <v>45071</v>
      </c>
      <c r="C2273" s="188">
        <v>208.79153049000001</v>
      </c>
      <c r="D2273" s="188">
        <v>196.65912584</v>
      </c>
      <c r="E2273" s="188"/>
      <c r="F2273" s="188">
        <v>208.95639521999999</v>
      </c>
      <c r="G2273" s="195">
        <v>234.75243474000001</v>
      </c>
      <c r="H2273" s="198"/>
      <c r="I2273" s="6"/>
      <c r="J2273" s="6"/>
      <c r="K2273" s="4"/>
    </row>
    <row r="2274" spans="2:11" ht="15.6" x14ac:dyDescent="0.3">
      <c r="B2274" s="185">
        <v>45072</v>
      </c>
      <c r="C2274" s="186">
        <v>208.89757165</v>
      </c>
      <c r="D2274" s="186">
        <v>198.18003288</v>
      </c>
      <c r="E2274" s="186"/>
      <c r="F2274" s="186">
        <v>209.06252019999999</v>
      </c>
      <c r="G2274" s="194">
        <v>234.88614591999999</v>
      </c>
      <c r="H2274" s="198"/>
      <c r="I2274" s="6"/>
      <c r="J2274" s="6"/>
      <c r="K2274" s="4"/>
    </row>
    <row r="2275" spans="2:11" ht="15.6" x14ac:dyDescent="0.3">
      <c r="B2275" s="187">
        <v>45075</v>
      </c>
      <c r="C2275" s="188">
        <v>209.00366658999999</v>
      </c>
      <c r="D2275" s="188">
        <v>197.15771416000001</v>
      </c>
      <c r="E2275" s="188"/>
      <c r="F2275" s="188">
        <v>209.16869882</v>
      </c>
      <c r="G2275" s="195">
        <v>234.72898538999999</v>
      </c>
      <c r="H2275" s="198"/>
      <c r="I2275" s="6"/>
      <c r="J2275" s="6"/>
      <c r="K2275" s="4"/>
    </row>
    <row r="2276" spans="2:11" ht="15.6" x14ac:dyDescent="0.3">
      <c r="B2276" s="185">
        <v>45076</v>
      </c>
      <c r="C2276" s="186">
        <v>209.10981556999999</v>
      </c>
      <c r="D2276" s="186">
        <v>194.71611093000001</v>
      </c>
      <c r="E2276" s="186"/>
      <c r="F2276" s="186">
        <v>209.27493164000001</v>
      </c>
      <c r="G2276" s="194">
        <v>234.98742716000001</v>
      </c>
      <c r="H2276" s="198"/>
      <c r="I2276" s="6"/>
      <c r="J2276" s="6"/>
      <c r="K2276" s="4"/>
    </row>
    <row r="2277" spans="2:11" ht="15.6" x14ac:dyDescent="0.3">
      <c r="B2277" s="187">
        <v>45077</v>
      </c>
      <c r="C2277" s="188">
        <v>209.21601834000001</v>
      </c>
      <c r="D2277" s="188">
        <v>193.58684464000001</v>
      </c>
      <c r="E2277" s="188">
        <v>166.99798271</v>
      </c>
      <c r="F2277" s="188">
        <v>209.38121809</v>
      </c>
      <c r="G2277" s="195">
        <v>234.73996167999999</v>
      </c>
      <c r="H2277" s="198"/>
      <c r="I2277" s="6"/>
      <c r="J2277" s="6"/>
      <c r="K2277" s="4"/>
    </row>
    <row r="2278" spans="2:11" ht="15.6" x14ac:dyDescent="0.3">
      <c r="B2278" s="185">
        <v>45078</v>
      </c>
      <c r="C2278" s="186">
        <v>209.32227515</v>
      </c>
      <c r="D2278" s="186">
        <v>197.57095885999999</v>
      </c>
      <c r="E2278" s="186"/>
      <c r="F2278" s="186">
        <v>209.48755875000001</v>
      </c>
      <c r="G2278" s="194">
        <v>235.31472020000001</v>
      </c>
      <c r="H2278" s="198"/>
      <c r="I2278" s="6"/>
      <c r="J2278" s="6"/>
      <c r="K2278" s="4"/>
    </row>
    <row r="2279" spans="2:11" ht="15.6" x14ac:dyDescent="0.3">
      <c r="B2279" s="187">
        <v>45079</v>
      </c>
      <c r="C2279" s="188">
        <v>209.42858573999999</v>
      </c>
      <c r="D2279" s="188">
        <v>201.13317966</v>
      </c>
      <c r="E2279" s="188"/>
      <c r="F2279" s="188">
        <v>209.59395359999999</v>
      </c>
      <c r="G2279" s="195">
        <v>235.46140337</v>
      </c>
      <c r="H2279" s="198"/>
      <c r="I2279" s="6"/>
      <c r="J2279" s="6"/>
      <c r="K2279" s="4"/>
    </row>
    <row r="2280" spans="2:11" ht="15.6" x14ac:dyDescent="0.3">
      <c r="B2280" s="185">
        <v>45082</v>
      </c>
      <c r="C2280" s="186">
        <v>209.53495039000001</v>
      </c>
      <c r="D2280" s="186">
        <v>201.38007934000001</v>
      </c>
      <c r="E2280" s="186"/>
      <c r="F2280" s="186">
        <v>209.70040209000001</v>
      </c>
      <c r="G2280" s="194">
        <v>235.81114792</v>
      </c>
      <c r="H2280" s="198"/>
      <c r="I2280" s="6"/>
      <c r="J2280" s="6"/>
      <c r="K2280" s="4"/>
    </row>
    <row r="2281" spans="2:11" ht="15.6" x14ac:dyDescent="0.3">
      <c r="B2281" s="187">
        <v>45083</v>
      </c>
      <c r="C2281" s="188">
        <v>209.64136908</v>
      </c>
      <c r="D2281" s="188">
        <v>204.79986418999999</v>
      </c>
      <c r="E2281" s="188"/>
      <c r="F2281" s="188">
        <v>209.80690478</v>
      </c>
      <c r="G2281" s="195">
        <v>236.34050450999999</v>
      </c>
      <c r="H2281" s="198"/>
      <c r="I2281" s="6"/>
      <c r="J2281" s="6"/>
      <c r="K2281" s="4"/>
    </row>
    <row r="2282" spans="2:11" ht="15.6" x14ac:dyDescent="0.3">
      <c r="B2282" s="185">
        <v>45084</v>
      </c>
      <c r="C2282" s="186">
        <v>209.74784183</v>
      </c>
      <c r="D2282" s="186">
        <v>206.36889317999999</v>
      </c>
      <c r="E2282" s="186"/>
      <c r="F2282" s="186">
        <v>209.91346167</v>
      </c>
      <c r="G2282" s="194">
        <v>236.24521035000001</v>
      </c>
      <c r="H2282" s="198"/>
      <c r="I2282" s="6"/>
      <c r="J2282" s="6"/>
      <c r="K2282" s="4"/>
    </row>
    <row r="2283" spans="2:11" ht="15.6" x14ac:dyDescent="0.3">
      <c r="B2283" s="187">
        <v>45085</v>
      </c>
      <c r="C2283" s="188"/>
      <c r="D2283" s="188"/>
      <c r="E2283" s="188"/>
      <c r="F2283" s="188"/>
      <c r="G2283" s="195"/>
      <c r="H2283" s="198"/>
      <c r="I2283" s="6"/>
      <c r="J2283" s="6"/>
      <c r="K2283" s="4"/>
    </row>
    <row r="2284" spans="2:11" ht="15.6" x14ac:dyDescent="0.3">
      <c r="B2284" s="185">
        <v>45086</v>
      </c>
      <c r="C2284" s="186">
        <v>209.85436863000001</v>
      </c>
      <c r="D2284" s="186">
        <v>209.10524999</v>
      </c>
      <c r="E2284" s="186"/>
      <c r="F2284" s="186">
        <v>210.02007247</v>
      </c>
      <c r="G2284" s="194">
        <v>236.98860461000001</v>
      </c>
      <c r="H2284" s="198"/>
      <c r="I2284" s="6"/>
      <c r="J2284" s="6"/>
      <c r="K2284" s="4"/>
    </row>
    <row r="2285" spans="2:11" ht="15.6" x14ac:dyDescent="0.3">
      <c r="B2285" s="187">
        <v>45089</v>
      </c>
      <c r="C2285" s="188">
        <v>209.96094948000001</v>
      </c>
      <c r="D2285" s="188">
        <v>209.67145563</v>
      </c>
      <c r="E2285" s="188"/>
      <c r="F2285" s="188">
        <v>210.12673777000001</v>
      </c>
      <c r="G2285" s="195">
        <v>237.14626407</v>
      </c>
      <c r="H2285" s="198"/>
      <c r="I2285" s="6"/>
      <c r="J2285" s="6"/>
      <c r="K2285" s="4"/>
    </row>
    <row r="2286" spans="2:11" ht="15.6" x14ac:dyDescent="0.3">
      <c r="B2286" s="185">
        <v>45090</v>
      </c>
      <c r="C2286" s="186">
        <v>210.06758465999999</v>
      </c>
      <c r="D2286" s="186">
        <v>208.61068225</v>
      </c>
      <c r="E2286" s="186"/>
      <c r="F2286" s="186">
        <v>210.23345696999999</v>
      </c>
      <c r="G2286" s="194">
        <v>236.44328250999999</v>
      </c>
      <c r="H2286" s="198"/>
      <c r="I2286" s="6"/>
      <c r="J2286" s="6"/>
      <c r="K2286" s="4"/>
    </row>
    <row r="2287" spans="2:11" ht="15.6" x14ac:dyDescent="0.3">
      <c r="B2287" s="187">
        <v>45091</v>
      </c>
      <c r="C2287" s="188">
        <v>210.17427388999999</v>
      </c>
      <c r="D2287" s="188">
        <v>212.7671813</v>
      </c>
      <c r="E2287" s="188"/>
      <c r="F2287" s="188">
        <v>210.34023038000001</v>
      </c>
      <c r="G2287" s="195">
        <v>237.25103776</v>
      </c>
      <c r="H2287" s="198"/>
      <c r="I2287" s="6"/>
      <c r="J2287" s="6"/>
      <c r="K2287" s="4"/>
    </row>
    <row r="2288" spans="2:11" ht="15.6" x14ac:dyDescent="0.3">
      <c r="B2288" s="185">
        <v>45092</v>
      </c>
      <c r="C2288" s="186">
        <v>210.28101717000001</v>
      </c>
      <c r="D2288" s="186">
        <v>213.03920517</v>
      </c>
      <c r="E2288" s="186"/>
      <c r="F2288" s="186">
        <v>210.447058</v>
      </c>
      <c r="G2288" s="194">
        <v>237.68110881000001</v>
      </c>
      <c r="H2288" s="198"/>
      <c r="I2288" s="6"/>
      <c r="J2288" s="6"/>
      <c r="K2288" s="4"/>
    </row>
    <row r="2289" spans="2:11" ht="15.6" x14ac:dyDescent="0.3">
      <c r="B2289" s="187">
        <v>45093</v>
      </c>
      <c r="C2289" s="188">
        <v>210.38781478999999</v>
      </c>
      <c r="D2289" s="188">
        <v>212.21260856000001</v>
      </c>
      <c r="E2289" s="188"/>
      <c r="F2289" s="188">
        <v>210.55393981</v>
      </c>
      <c r="G2289" s="195">
        <v>237.64219285999999</v>
      </c>
      <c r="H2289" s="198"/>
      <c r="I2289" s="6"/>
      <c r="J2289" s="6"/>
      <c r="K2289" s="4"/>
    </row>
    <row r="2290" spans="2:11" ht="15.6" x14ac:dyDescent="0.3">
      <c r="B2290" s="185">
        <v>45096</v>
      </c>
      <c r="C2290" s="186">
        <v>210.49466673000001</v>
      </c>
      <c r="D2290" s="186">
        <v>214.17704871000001</v>
      </c>
      <c r="E2290" s="186"/>
      <c r="F2290" s="186">
        <v>210.6608761</v>
      </c>
      <c r="G2290" s="194">
        <v>237.81032969</v>
      </c>
      <c r="H2290" s="198"/>
      <c r="I2290" s="6"/>
      <c r="J2290" s="6"/>
      <c r="K2290" s="4"/>
    </row>
    <row r="2291" spans="2:11" ht="15.6" x14ac:dyDescent="0.3">
      <c r="B2291" s="187">
        <v>45097</v>
      </c>
      <c r="C2291" s="188">
        <v>210.60157272000001</v>
      </c>
      <c r="D2291" s="188">
        <v>213.75647760999999</v>
      </c>
      <c r="E2291" s="188"/>
      <c r="F2291" s="188">
        <v>210.76786659999999</v>
      </c>
      <c r="G2291" s="195">
        <v>238.00441047000001</v>
      </c>
      <c r="H2291" s="198"/>
      <c r="I2291" s="6"/>
      <c r="J2291" s="6"/>
      <c r="K2291" s="4"/>
    </row>
    <row r="2292" spans="2:11" ht="15.6" x14ac:dyDescent="0.3">
      <c r="B2292" s="185">
        <v>45098</v>
      </c>
      <c r="C2292" s="186">
        <v>210.70853305</v>
      </c>
      <c r="D2292" s="186">
        <v>215.18219506</v>
      </c>
      <c r="E2292" s="186"/>
      <c r="F2292" s="186">
        <v>210.87491159000001</v>
      </c>
      <c r="G2292" s="194">
        <v>238.41751815999999</v>
      </c>
      <c r="H2292" s="198"/>
      <c r="I2292" s="6"/>
      <c r="J2292" s="6"/>
      <c r="K2292" s="4"/>
    </row>
    <row r="2293" spans="2:11" ht="15.6" x14ac:dyDescent="0.3">
      <c r="B2293" s="187">
        <v>45099</v>
      </c>
      <c r="C2293" s="188">
        <v>210.8155477</v>
      </c>
      <c r="D2293" s="188">
        <v>212.52671455999999</v>
      </c>
      <c r="E2293" s="188"/>
      <c r="F2293" s="188">
        <v>210.98201076999999</v>
      </c>
      <c r="G2293" s="195">
        <v>237.97946436000001</v>
      </c>
      <c r="H2293" s="198"/>
      <c r="I2293" s="6"/>
      <c r="J2293" s="6"/>
      <c r="K2293" s="4"/>
    </row>
    <row r="2294" spans="2:11" ht="15.6" x14ac:dyDescent="0.3">
      <c r="B2294" s="185">
        <v>45100</v>
      </c>
      <c r="C2294" s="186">
        <v>210.92261668</v>
      </c>
      <c r="D2294" s="186">
        <v>212.60337372000001</v>
      </c>
      <c r="E2294" s="186"/>
      <c r="F2294" s="186">
        <v>211.08916443999999</v>
      </c>
      <c r="G2294" s="194">
        <v>238.41751815999999</v>
      </c>
      <c r="H2294" s="198"/>
      <c r="I2294" s="6"/>
      <c r="J2294" s="6"/>
      <c r="K2294" s="4"/>
    </row>
    <row r="2295" spans="2:11" ht="15.6" x14ac:dyDescent="0.3">
      <c r="B2295" s="187">
        <v>45103</v>
      </c>
      <c r="C2295" s="188">
        <v>211.02974026999999</v>
      </c>
      <c r="D2295" s="188">
        <v>211.29150138</v>
      </c>
      <c r="E2295" s="188"/>
      <c r="F2295" s="188">
        <v>211.19637230999999</v>
      </c>
      <c r="G2295" s="195">
        <v>238.37111838000001</v>
      </c>
      <c r="H2295" s="198"/>
      <c r="I2295" s="6"/>
      <c r="J2295" s="6"/>
      <c r="K2295" s="4"/>
    </row>
    <row r="2296" spans="2:11" ht="15.6" x14ac:dyDescent="0.3">
      <c r="B2296" s="185">
        <v>45104</v>
      </c>
      <c r="C2296" s="186">
        <v>211.13691818999999</v>
      </c>
      <c r="D2296" s="186">
        <v>210.00477108999999</v>
      </c>
      <c r="E2296" s="186"/>
      <c r="F2296" s="186">
        <v>211.30363493999999</v>
      </c>
      <c r="G2296" s="194">
        <v>237.70705276999999</v>
      </c>
      <c r="H2296" s="198"/>
      <c r="I2296" s="6"/>
      <c r="J2296" s="6"/>
      <c r="K2296" s="4"/>
    </row>
    <row r="2297" spans="2:11" ht="15.6" x14ac:dyDescent="0.3">
      <c r="B2297" s="187">
        <v>45105</v>
      </c>
      <c r="C2297" s="188">
        <v>211.24415042999999</v>
      </c>
      <c r="D2297" s="188">
        <v>208.50098281000001</v>
      </c>
      <c r="E2297" s="188"/>
      <c r="F2297" s="188">
        <v>211.41095178</v>
      </c>
      <c r="G2297" s="195">
        <v>237.72401613</v>
      </c>
      <c r="H2297" s="198"/>
      <c r="I2297" s="6"/>
      <c r="J2297" s="6"/>
      <c r="K2297" s="4"/>
    </row>
    <row r="2298" spans="2:11" ht="15.6" x14ac:dyDescent="0.3">
      <c r="B2298" s="185">
        <v>45106</v>
      </c>
      <c r="C2298" s="186">
        <v>211.35143729000001</v>
      </c>
      <c r="D2298" s="186">
        <v>211.54113505999999</v>
      </c>
      <c r="E2298" s="186"/>
      <c r="F2298" s="186">
        <v>211.51832339000001</v>
      </c>
      <c r="G2298" s="194">
        <v>237.8687036</v>
      </c>
      <c r="H2298" s="198"/>
      <c r="I2298" s="6"/>
      <c r="J2298" s="6"/>
      <c r="K2298" s="4"/>
    </row>
    <row r="2299" spans="2:11" ht="15.6" x14ac:dyDescent="0.3">
      <c r="B2299" s="187">
        <v>45107</v>
      </c>
      <c r="C2299" s="188">
        <v>211.45877847</v>
      </c>
      <c r="D2299" s="188">
        <v>211.01283013</v>
      </c>
      <c r="E2299" s="188">
        <v>166.86438430000001</v>
      </c>
      <c r="F2299" s="188">
        <v>211.62574948</v>
      </c>
      <c r="G2299" s="195">
        <v>238.28879620000001</v>
      </c>
      <c r="H2299" s="198"/>
      <c r="I2299" s="6"/>
      <c r="J2299" s="6"/>
      <c r="K2299" s="4"/>
    </row>
    <row r="2300" spans="2:11" ht="15.6" x14ac:dyDescent="0.3">
      <c r="B2300" s="185">
        <v>45110</v>
      </c>
      <c r="C2300" s="186">
        <v>211.56617426</v>
      </c>
      <c r="D2300" s="186">
        <v>213.84650298</v>
      </c>
      <c r="E2300" s="186"/>
      <c r="F2300" s="186">
        <v>211.73323006000001</v>
      </c>
      <c r="G2300" s="194">
        <v>238.77125409000001</v>
      </c>
      <c r="H2300" s="198"/>
      <c r="I2300" s="6"/>
      <c r="J2300" s="6"/>
      <c r="K2300" s="4"/>
    </row>
    <row r="2301" spans="2:11" ht="15.6" x14ac:dyDescent="0.3">
      <c r="B2301" s="187">
        <v>45111</v>
      </c>
      <c r="C2301" s="188">
        <v>211.67362464999999</v>
      </c>
      <c r="D2301" s="188">
        <v>212.78076195</v>
      </c>
      <c r="E2301" s="188"/>
      <c r="F2301" s="188">
        <v>211.84076511999999</v>
      </c>
      <c r="G2301" s="195">
        <v>238.47888560999999</v>
      </c>
      <c r="H2301" s="198"/>
      <c r="I2301" s="6"/>
      <c r="J2301" s="6"/>
      <c r="K2301" s="4"/>
    </row>
    <row r="2302" spans="2:11" ht="15.6" x14ac:dyDescent="0.3">
      <c r="B2302" s="185">
        <v>45112</v>
      </c>
      <c r="C2302" s="186">
        <v>211.78112965</v>
      </c>
      <c r="D2302" s="186">
        <v>213.62569242999999</v>
      </c>
      <c r="E2302" s="186"/>
      <c r="F2302" s="186">
        <v>211.94835495000001</v>
      </c>
      <c r="G2302" s="194">
        <v>238.64851920000001</v>
      </c>
      <c r="H2302" s="198"/>
      <c r="I2302" s="6"/>
      <c r="J2302" s="6"/>
      <c r="K2302" s="4"/>
    </row>
    <row r="2303" spans="2:11" ht="15.6" x14ac:dyDescent="0.3">
      <c r="B2303" s="187">
        <v>45113</v>
      </c>
      <c r="C2303" s="188">
        <v>211.88868926000001</v>
      </c>
      <c r="D2303" s="188">
        <v>209.83113541</v>
      </c>
      <c r="E2303" s="188"/>
      <c r="F2303" s="188">
        <v>212.05599927</v>
      </c>
      <c r="G2303" s="195">
        <v>237.44112716999999</v>
      </c>
      <c r="H2303" s="198"/>
      <c r="I2303" s="6"/>
      <c r="J2303" s="6"/>
      <c r="K2303" s="4"/>
    </row>
    <row r="2304" spans="2:11" ht="15.6" x14ac:dyDescent="0.3">
      <c r="B2304" s="185">
        <v>45114</v>
      </c>
      <c r="C2304" s="186">
        <v>211.99630346999999</v>
      </c>
      <c r="D2304" s="186">
        <v>212.46200994</v>
      </c>
      <c r="E2304" s="186"/>
      <c r="F2304" s="186">
        <v>212.16369835</v>
      </c>
      <c r="G2304" s="194">
        <v>238.33220244</v>
      </c>
      <c r="H2304" s="198"/>
      <c r="I2304" s="6"/>
      <c r="J2304" s="6"/>
      <c r="K2304" s="4"/>
    </row>
    <row r="2305" spans="2:11" ht="15.6" x14ac:dyDescent="0.3">
      <c r="B2305" s="187">
        <v>45117</v>
      </c>
      <c r="C2305" s="188">
        <v>212.10397230000001</v>
      </c>
      <c r="D2305" s="188">
        <v>210.75451199</v>
      </c>
      <c r="E2305" s="188"/>
      <c r="F2305" s="188">
        <v>212.2714522</v>
      </c>
      <c r="G2305" s="195">
        <v>237.87718527999999</v>
      </c>
      <c r="H2305" s="198"/>
      <c r="I2305" s="6"/>
      <c r="J2305" s="6"/>
      <c r="K2305" s="4"/>
    </row>
    <row r="2306" spans="2:11" ht="15.6" x14ac:dyDescent="0.3">
      <c r="B2306" s="185">
        <v>45118</v>
      </c>
      <c r="C2306" s="186">
        <v>212.21169571999999</v>
      </c>
      <c r="D2306" s="186">
        <v>210.06311425999999</v>
      </c>
      <c r="E2306" s="186"/>
      <c r="F2306" s="186">
        <v>212.37926053999999</v>
      </c>
      <c r="G2306" s="194">
        <v>238.02935658999999</v>
      </c>
      <c r="H2306" s="198"/>
      <c r="I2306" s="6"/>
      <c r="J2306" s="6"/>
      <c r="K2306" s="4"/>
    </row>
    <row r="2307" spans="2:11" ht="15.6" x14ac:dyDescent="0.3">
      <c r="B2307" s="187">
        <v>45119</v>
      </c>
      <c r="C2307" s="188">
        <v>212.31947375999999</v>
      </c>
      <c r="D2307" s="188">
        <v>210.26140953000001</v>
      </c>
      <c r="E2307" s="188"/>
      <c r="F2307" s="188">
        <v>212.48712393</v>
      </c>
      <c r="G2307" s="195">
        <v>238.61409355999999</v>
      </c>
      <c r="H2307" s="198"/>
      <c r="I2307" s="6"/>
      <c r="J2307" s="6"/>
      <c r="K2307" s="4"/>
    </row>
    <row r="2308" spans="2:11" ht="15.6" x14ac:dyDescent="0.3">
      <c r="B2308" s="185">
        <v>45120</v>
      </c>
      <c r="C2308" s="186">
        <v>212.42730667000001</v>
      </c>
      <c r="D2308" s="186">
        <v>213.11584647000001</v>
      </c>
      <c r="E2308" s="186"/>
      <c r="F2308" s="186">
        <v>212.59504179999999</v>
      </c>
      <c r="G2308" s="194">
        <v>239.21280035000001</v>
      </c>
      <c r="H2308" s="198"/>
      <c r="I2308" s="6"/>
      <c r="J2308" s="6"/>
      <c r="K2308" s="4"/>
    </row>
    <row r="2309" spans="2:11" ht="15.6" x14ac:dyDescent="0.3">
      <c r="B2309" s="187">
        <v>45121</v>
      </c>
      <c r="C2309" s="188">
        <v>212.53519420000001</v>
      </c>
      <c r="D2309" s="188">
        <v>210.34012365999999</v>
      </c>
      <c r="E2309" s="188"/>
      <c r="F2309" s="188">
        <v>212.70301473000001</v>
      </c>
      <c r="G2309" s="195">
        <v>238.29029297</v>
      </c>
      <c r="H2309" s="198"/>
      <c r="I2309" s="6"/>
      <c r="J2309" s="6"/>
      <c r="K2309" s="4"/>
    </row>
    <row r="2310" spans="2:11" ht="15.6" x14ac:dyDescent="0.3">
      <c r="B2310" s="185">
        <v>45124</v>
      </c>
      <c r="C2310" s="186">
        <v>212.64313659999999</v>
      </c>
      <c r="D2310" s="186">
        <v>211.24952646</v>
      </c>
      <c r="E2310" s="186"/>
      <c r="F2310" s="186">
        <v>212.81104242000001</v>
      </c>
      <c r="G2310" s="194">
        <v>238.82463877999999</v>
      </c>
      <c r="H2310" s="198"/>
      <c r="I2310" s="6"/>
      <c r="J2310" s="6"/>
      <c r="K2310" s="4"/>
    </row>
    <row r="2311" spans="2:11" ht="15.6" x14ac:dyDescent="0.3">
      <c r="B2311" s="187">
        <v>45125</v>
      </c>
      <c r="C2311" s="188">
        <v>212.75113389000001</v>
      </c>
      <c r="D2311" s="188">
        <v>210.57358565000001</v>
      </c>
      <c r="E2311" s="188"/>
      <c r="F2311" s="188">
        <v>212.91912489000001</v>
      </c>
      <c r="G2311" s="195">
        <v>239.38592639999999</v>
      </c>
      <c r="H2311" s="198"/>
      <c r="I2311" s="6"/>
      <c r="J2311" s="6"/>
      <c r="K2311" s="4"/>
    </row>
    <row r="2312" spans="2:11" ht="15.6" x14ac:dyDescent="0.3">
      <c r="B2312" s="185">
        <v>45126</v>
      </c>
      <c r="C2312" s="186">
        <v>212.85918606999999</v>
      </c>
      <c r="D2312" s="186">
        <v>210.05694936</v>
      </c>
      <c r="E2312" s="186"/>
      <c r="F2312" s="186">
        <v>213.02726240000001</v>
      </c>
      <c r="G2312" s="194">
        <v>239.48521194</v>
      </c>
      <c r="H2312" s="198"/>
      <c r="I2312" s="6"/>
      <c r="J2312" s="6"/>
      <c r="K2312" s="4"/>
    </row>
    <row r="2313" spans="2:11" ht="15.6" x14ac:dyDescent="0.3">
      <c r="B2313" s="187">
        <v>45127</v>
      </c>
      <c r="C2313" s="188">
        <v>212.96729311999999</v>
      </c>
      <c r="D2313" s="188">
        <v>211.00550372999999</v>
      </c>
      <c r="E2313" s="188"/>
      <c r="F2313" s="188">
        <v>213.13545497000001</v>
      </c>
      <c r="G2313" s="195">
        <v>239.04416459999999</v>
      </c>
      <c r="H2313" s="198"/>
      <c r="I2313" s="6"/>
      <c r="J2313" s="6"/>
      <c r="K2313" s="4"/>
    </row>
    <row r="2314" spans="2:11" ht="15.6" x14ac:dyDescent="0.3">
      <c r="B2314" s="185">
        <v>45128</v>
      </c>
      <c r="C2314" s="186">
        <v>213.07545506</v>
      </c>
      <c r="D2314" s="186">
        <v>214.81857332000001</v>
      </c>
      <c r="E2314" s="186"/>
      <c r="F2314" s="186">
        <v>213.24370202</v>
      </c>
      <c r="G2314" s="194">
        <v>240.06595752999999</v>
      </c>
      <c r="H2314" s="198"/>
      <c r="I2314" s="6"/>
      <c r="J2314" s="6"/>
      <c r="K2314" s="4"/>
    </row>
    <row r="2315" spans="2:11" ht="15.6" x14ac:dyDescent="0.3">
      <c r="B2315" s="187">
        <v>45131</v>
      </c>
      <c r="C2315" s="188">
        <v>213.18367189</v>
      </c>
      <c r="D2315" s="188">
        <v>216.82872305999999</v>
      </c>
      <c r="E2315" s="188"/>
      <c r="F2315" s="188">
        <v>213.35200441000001</v>
      </c>
      <c r="G2315" s="195">
        <v>240.57585614999999</v>
      </c>
      <c r="H2315" s="198"/>
      <c r="I2315" s="6"/>
      <c r="J2315" s="6"/>
      <c r="K2315" s="4"/>
    </row>
    <row r="2316" spans="2:11" ht="15.6" x14ac:dyDescent="0.3">
      <c r="B2316" s="185">
        <v>45132</v>
      </c>
      <c r="C2316" s="186">
        <v>213.2919436</v>
      </c>
      <c r="D2316" s="186">
        <v>218.01895929</v>
      </c>
      <c r="E2316" s="186"/>
      <c r="F2316" s="186">
        <v>213.46036185</v>
      </c>
      <c r="G2316" s="194">
        <v>240.51698332000001</v>
      </c>
      <c r="H2316" s="198"/>
      <c r="I2316" s="6"/>
      <c r="J2316" s="6"/>
      <c r="K2316" s="4"/>
    </row>
    <row r="2317" spans="2:11" ht="15.6" x14ac:dyDescent="0.3">
      <c r="B2317" s="187">
        <v>45133</v>
      </c>
      <c r="C2317" s="188">
        <v>213.40027047000001</v>
      </c>
      <c r="D2317" s="188">
        <v>219.00643294</v>
      </c>
      <c r="E2317" s="188"/>
      <c r="F2317" s="188">
        <v>213.56877406000001</v>
      </c>
      <c r="G2317" s="195">
        <v>240.86922247999999</v>
      </c>
      <c r="H2317" s="198"/>
      <c r="I2317" s="6"/>
      <c r="J2317" s="6"/>
      <c r="K2317" s="4"/>
    </row>
    <row r="2318" spans="2:11" ht="15.6" x14ac:dyDescent="0.3">
      <c r="B2318" s="185">
        <v>45134</v>
      </c>
      <c r="C2318" s="186">
        <v>213.50865221999999</v>
      </c>
      <c r="D2318" s="186">
        <v>214.41270861999999</v>
      </c>
      <c r="E2318" s="186"/>
      <c r="F2318" s="186">
        <v>213.67724132999999</v>
      </c>
      <c r="G2318" s="194">
        <v>240.24856310000001</v>
      </c>
      <c r="H2318" s="198"/>
      <c r="I2318" s="6"/>
      <c r="J2318" s="6"/>
      <c r="K2318" s="4"/>
    </row>
    <row r="2319" spans="2:11" ht="15.6" x14ac:dyDescent="0.3">
      <c r="B2319" s="187">
        <v>45135</v>
      </c>
      <c r="C2319" s="188">
        <v>213.61708913000001</v>
      </c>
      <c r="D2319" s="188">
        <v>214.76557306999999</v>
      </c>
      <c r="E2319" s="188"/>
      <c r="F2319" s="188">
        <v>213.78576391999999</v>
      </c>
      <c r="G2319" s="195">
        <v>240.78739922</v>
      </c>
      <c r="H2319" s="198"/>
      <c r="I2319" s="6"/>
      <c r="J2319" s="6"/>
      <c r="K2319" s="4"/>
    </row>
    <row r="2320" spans="2:11" ht="15.6" x14ac:dyDescent="0.3">
      <c r="B2320" s="185">
        <v>45138</v>
      </c>
      <c r="C2320" s="186">
        <v>213.72558093000001</v>
      </c>
      <c r="D2320" s="186">
        <v>217.90318429999999</v>
      </c>
      <c r="E2320" s="186">
        <v>167.06462156000001</v>
      </c>
      <c r="F2320" s="186">
        <v>213.89434158</v>
      </c>
      <c r="G2320" s="194">
        <v>241.78374711000001</v>
      </c>
      <c r="H2320" s="198"/>
      <c r="I2320" s="6"/>
      <c r="J2320" s="6"/>
      <c r="K2320" s="4"/>
    </row>
    <row r="2321" spans="2:11" ht="15.6" x14ac:dyDescent="0.3">
      <c r="B2321" s="187">
        <v>45139</v>
      </c>
      <c r="C2321" s="188">
        <v>213.83412788999999</v>
      </c>
      <c r="D2321" s="188">
        <v>216.66200279</v>
      </c>
      <c r="E2321" s="188"/>
      <c r="F2321" s="188">
        <v>214.00297427999999</v>
      </c>
      <c r="G2321" s="195">
        <v>241.31675580999999</v>
      </c>
      <c r="H2321" s="198"/>
      <c r="I2321" s="6"/>
      <c r="J2321" s="6"/>
      <c r="K2321" s="4"/>
    </row>
    <row r="2322" spans="2:11" ht="15.6" x14ac:dyDescent="0.3">
      <c r="B2322" s="185">
        <v>45140</v>
      </c>
      <c r="C2322" s="186">
        <v>213.94273000999999</v>
      </c>
      <c r="D2322" s="186">
        <v>215.96569099999999</v>
      </c>
      <c r="E2322" s="186"/>
      <c r="F2322" s="186">
        <v>214.11166202999999</v>
      </c>
      <c r="G2322" s="194">
        <v>241.12766425000001</v>
      </c>
      <c r="H2322" s="198"/>
      <c r="I2322" s="6"/>
      <c r="J2322" s="6"/>
      <c r="K2322" s="4"/>
    </row>
    <row r="2323" spans="2:11" ht="15.6" x14ac:dyDescent="0.3">
      <c r="B2323" s="187">
        <v>45141</v>
      </c>
      <c r="C2323" s="188">
        <v>214.04764216999999</v>
      </c>
      <c r="D2323" s="188">
        <v>215.47794931999999</v>
      </c>
      <c r="E2323" s="188"/>
      <c r="F2323" s="188">
        <v>214.21665702999999</v>
      </c>
      <c r="G2323" s="195">
        <v>241.51682366</v>
      </c>
      <c r="H2323" s="198"/>
      <c r="I2323" s="6"/>
      <c r="J2323" s="6"/>
      <c r="K2323" s="4"/>
    </row>
    <row r="2324" spans="2:11" ht="15.6" x14ac:dyDescent="0.3">
      <c r="B2324" s="185">
        <v>45142</v>
      </c>
      <c r="C2324" s="186">
        <v>214.1526059</v>
      </c>
      <c r="D2324" s="186">
        <v>213.55148136</v>
      </c>
      <c r="E2324" s="186"/>
      <c r="F2324" s="186">
        <v>214.32170367000001</v>
      </c>
      <c r="G2324" s="194">
        <v>241.89001755999999</v>
      </c>
      <c r="H2324" s="198"/>
      <c r="I2324" s="6"/>
      <c r="J2324" s="6"/>
      <c r="K2324" s="4"/>
    </row>
    <row r="2325" spans="2:11" ht="15.6" x14ac:dyDescent="0.3">
      <c r="B2325" s="187">
        <v>45145</v>
      </c>
      <c r="C2325" s="188">
        <v>214.25762090000001</v>
      </c>
      <c r="D2325" s="188">
        <v>213.32243308</v>
      </c>
      <c r="E2325" s="188"/>
      <c r="F2325" s="188">
        <v>214.42680167</v>
      </c>
      <c r="G2325" s="195">
        <v>241.62508980999999</v>
      </c>
      <c r="H2325" s="198"/>
      <c r="I2325" s="6"/>
      <c r="J2325" s="6"/>
      <c r="K2325" s="4"/>
    </row>
    <row r="2326" spans="2:11" ht="15.6" x14ac:dyDescent="0.3">
      <c r="B2326" s="185">
        <v>45146</v>
      </c>
      <c r="C2326" s="186">
        <v>214.36268747</v>
      </c>
      <c r="D2326" s="186">
        <v>212.80554662</v>
      </c>
      <c r="E2326" s="186"/>
      <c r="F2326" s="186">
        <v>214.53195104</v>
      </c>
      <c r="G2326" s="194">
        <v>242.02572444</v>
      </c>
      <c r="H2326" s="198"/>
      <c r="I2326" s="6"/>
      <c r="J2326" s="6"/>
      <c r="K2326" s="4"/>
    </row>
    <row r="2327" spans="2:11" ht="15.6" x14ac:dyDescent="0.3">
      <c r="B2327" s="187">
        <v>45147</v>
      </c>
      <c r="C2327" s="188">
        <v>214.46780559000001</v>
      </c>
      <c r="D2327" s="188">
        <v>211.58780959000001</v>
      </c>
      <c r="E2327" s="188"/>
      <c r="F2327" s="188">
        <v>214.63715232999999</v>
      </c>
      <c r="G2327" s="195">
        <v>241.92693781</v>
      </c>
      <c r="H2327" s="198"/>
      <c r="I2327" s="6"/>
      <c r="J2327" s="6"/>
      <c r="K2327" s="4"/>
    </row>
    <row r="2328" spans="2:11" ht="15.6" x14ac:dyDescent="0.3">
      <c r="B2328" s="185">
        <v>45148</v>
      </c>
      <c r="C2328" s="186">
        <v>214.57297527</v>
      </c>
      <c r="D2328" s="186">
        <v>211.48207712000001</v>
      </c>
      <c r="E2328" s="186"/>
      <c r="F2328" s="186">
        <v>214.74240499000001</v>
      </c>
      <c r="G2328" s="194">
        <v>242.02023629000001</v>
      </c>
      <c r="H2328" s="198"/>
      <c r="I2328" s="6"/>
      <c r="J2328" s="6"/>
      <c r="K2328" s="4"/>
    </row>
    <row r="2329" spans="2:11" ht="15.6" x14ac:dyDescent="0.3">
      <c r="B2329" s="187">
        <v>45149</v>
      </c>
      <c r="C2329" s="188">
        <v>214.67819650000001</v>
      </c>
      <c r="D2329" s="188">
        <v>210.97376790999999</v>
      </c>
      <c r="E2329" s="188"/>
      <c r="F2329" s="188">
        <v>214.84770929999999</v>
      </c>
      <c r="G2329" s="195">
        <v>241.93092919</v>
      </c>
      <c r="H2329" s="198"/>
      <c r="I2329" s="6"/>
      <c r="J2329" s="6"/>
      <c r="K2329" s="4"/>
    </row>
    <row r="2330" spans="2:11" ht="15.6" x14ac:dyDescent="0.3">
      <c r="B2330" s="185">
        <v>45152</v>
      </c>
      <c r="C2330" s="186">
        <v>214.78346929</v>
      </c>
      <c r="D2330" s="186">
        <v>208.73012044000001</v>
      </c>
      <c r="E2330" s="186"/>
      <c r="F2330" s="186">
        <v>214.95306497000001</v>
      </c>
      <c r="G2330" s="194">
        <v>241.08276124</v>
      </c>
      <c r="H2330" s="198"/>
      <c r="I2330" s="6"/>
      <c r="J2330" s="6"/>
      <c r="K2330" s="4"/>
    </row>
    <row r="2331" spans="2:11" ht="15.6" x14ac:dyDescent="0.3">
      <c r="B2331" s="187">
        <v>45153</v>
      </c>
      <c r="C2331" s="188">
        <v>214.88879363999999</v>
      </c>
      <c r="D2331" s="188">
        <v>207.58982881</v>
      </c>
      <c r="E2331" s="188"/>
      <c r="F2331" s="188">
        <v>215.05847256999999</v>
      </c>
      <c r="G2331" s="195">
        <v>240.82681407999999</v>
      </c>
      <c r="H2331" s="198"/>
      <c r="I2331" s="6"/>
      <c r="J2331" s="6"/>
      <c r="K2331" s="4"/>
    </row>
    <row r="2332" spans="2:11" ht="15.6" x14ac:dyDescent="0.3">
      <c r="B2332" s="185">
        <v>45154</v>
      </c>
      <c r="C2332" s="186">
        <v>214.99416983</v>
      </c>
      <c r="D2332" s="186">
        <v>206.55358993999999</v>
      </c>
      <c r="E2332" s="186"/>
      <c r="F2332" s="186">
        <v>215.16393181999999</v>
      </c>
      <c r="G2332" s="194">
        <v>240.71056518</v>
      </c>
      <c r="H2332" s="198"/>
      <c r="I2332" s="6"/>
      <c r="J2332" s="6"/>
      <c r="K2332" s="4"/>
    </row>
    <row r="2333" spans="2:11" ht="15.6" x14ac:dyDescent="0.3">
      <c r="B2333" s="187">
        <v>45155</v>
      </c>
      <c r="C2333" s="188">
        <v>215.09959756999999</v>
      </c>
      <c r="D2333" s="188">
        <v>205.46495836</v>
      </c>
      <c r="E2333" s="188"/>
      <c r="F2333" s="188">
        <v>215.269443</v>
      </c>
      <c r="G2333" s="195">
        <v>239.96617307</v>
      </c>
      <c r="H2333" s="198"/>
      <c r="I2333" s="6"/>
      <c r="J2333" s="6"/>
      <c r="K2333" s="4"/>
    </row>
    <row r="2334" spans="2:11" ht="15.6" x14ac:dyDescent="0.3">
      <c r="B2334" s="185">
        <v>45156</v>
      </c>
      <c r="C2334" s="186">
        <v>215.20507713999999</v>
      </c>
      <c r="D2334" s="186">
        <v>206.22658232000001</v>
      </c>
      <c r="E2334" s="186"/>
      <c r="F2334" s="186">
        <v>215.37500582999999</v>
      </c>
      <c r="G2334" s="194">
        <v>240.23409436</v>
      </c>
      <c r="H2334" s="198"/>
      <c r="I2334" s="6"/>
      <c r="J2334" s="6"/>
      <c r="K2334" s="4"/>
    </row>
    <row r="2335" spans="2:11" ht="15.6" x14ac:dyDescent="0.3">
      <c r="B2335" s="187">
        <v>45159</v>
      </c>
      <c r="C2335" s="188">
        <v>215.31060828</v>
      </c>
      <c r="D2335" s="188">
        <v>204.47687716999999</v>
      </c>
      <c r="E2335" s="188"/>
      <c r="F2335" s="188">
        <v>215.4806203</v>
      </c>
      <c r="G2335" s="195">
        <v>239.74016125</v>
      </c>
      <c r="H2335" s="198"/>
      <c r="I2335" s="6"/>
      <c r="J2335" s="6"/>
      <c r="K2335" s="4"/>
    </row>
    <row r="2336" spans="2:11" ht="15.6" x14ac:dyDescent="0.3">
      <c r="B2336" s="185">
        <v>45160</v>
      </c>
      <c r="C2336" s="186">
        <v>215.41619123999999</v>
      </c>
      <c r="D2336" s="186">
        <v>207.56229227</v>
      </c>
      <c r="E2336" s="186"/>
      <c r="F2336" s="186">
        <v>215.58628641999999</v>
      </c>
      <c r="G2336" s="194">
        <v>240.48405443999999</v>
      </c>
      <c r="H2336" s="198"/>
      <c r="I2336" s="6"/>
      <c r="J2336" s="6"/>
      <c r="K2336" s="4"/>
    </row>
    <row r="2337" spans="2:11" ht="15.6" x14ac:dyDescent="0.3">
      <c r="B2337" s="187">
        <v>45161</v>
      </c>
      <c r="C2337" s="188">
        <v>215.52182604999999</v>
      </c>
      <c r="D2337" s="188">
        <v>211.09786998000001</v>
      </c>
      <c r="E2337" s="188"/>
      <c r="F2337" s="188">
        <v>215.69200448000001</v>
      </c>
      <c r="G2337" s="195">
        <v>241.52630318999999</v>
      </c>
      <c r="H2337" s="198"/>
      <c r="I2337" s="6"/>
      <c r="J2337" s="6"/>
      <c r="K2337" s="4"/>
    </row>
    <row r="2338" spans="2:11" ht="15.6" x14ac:dyDescent="0.3">
      <c r="B2338" s="185">
        <v>45162</v>
      </c>
      <c r="C2338" s="186">
        <v>215.6275124</v>
      </c>
      <c r="D2338" s="186">
        <v>209.11618598000001</v>
      </c>
      <c r="E2338" s="186"/>
      <c r="F2338" s="186">
        <v>215.79777446</v>
      </c>
      <c r="G2338" s="194">
        <v>241.20499720999999</v>
      </c>
      <c r="H2338" s="198"/>
      <c r="I2338" s="6"/>
      <c r="J2338" s="6"/>
      <c r="K2338" s="4"/>
    </row>
    <row r="2339" spans="2:11" ht="15.6" x14ac:dyDescent="0.3">
      <c r="B2339" s="187">
        <v>45163</v>
      </c>
      <c r="C2339" s="188">
        <v>215.73325059999999</v>
      </c>
      <c r="D2339" s="188">
        <v>206.99260211999999</v>
      </c>
      <c r="E2339" s="188"/>
      <c r="F2339" s="188">
        <v>215.90359637</v>
      </c>
      <c r="G2339" s="195">
        <v>240.53843698</v>
      </c>
      <c r="H2339" s="198"/>
      <c r="I2339" s="6"/>
      <c r="J2339" s="6"/>
      <c r="K2339" s="4"/>
    </row>
    <row r="2340" spans="2:11" ht="15.6" x14ac:dyDescent="0.3">
      <c r="B2340" s="185">
        <v>45166</v>
      </c>
      <c r="C2340" s="186">
        <v>215.83904089999999</v>
      </c>
      <c r="D2340" s="186">
        <v>209.28662306999999</v>
      </c>
      <c r="E2340" s="186"/>
      <c r="F2340" s="186">
        <v>216.00946992999999</v>
      </c>
      <c r="G2340" s="194">
        <v>240.51398978</v>
      </c>
      <c r="H2340" s="198"/>
      <c r="I2340" s="6"/>
      <c r="J2340" s="6"/>
      <c r="K2340" s="4"/>
    </row>
    <row r="2341" spans="2:11" ht="15.6" x14ac:dyDescent="0.3">
      <c r="B2341" s="187">
        <v>45167</v>
      </c>
      <c r="C2341" s="188">
        <v>215.94488304000001</v>
      </c>
      <c r="D2341" s="188">
        <v>211.57858904</v>
      </c>
      <c r="E2341" s="188"/>
      <c r="F2341" s="188">
        <v>216.11539569999999</v>
      </c>
      <c r="G2341" s="195">
        <v>241.04883452000001</v>
      </c>
      <c r="H2341" s="198"/>
      <c r="I2341" s="6"/>
      <c r="J2341" s="6"/>
      <c r="K2341" s="4"/>
    </row>
    <row r="2342" spans="2:11" ht="15.6" x14ac:dyDescent="0.3">
      <c r="B2342" s="185">
        <v>45168</v>
      </c>
      <c r="C2342" s="186">
        <v>216.05077702</v>
      </c>
      <c r="D2342" s="186">
        <v>210.02662520999999</v>
      </c>
      <c r="E2342" s="186"/>
      <c r="F2342" s="186">
        <v>216.22137312999999</v>
      </c>
      <c r="G2342" s="194">
        <v>240.878702</v>
      </c>
      <c r="H2342" s="198"/>
      <c r="I2342" s="6"/>
      <c r="J2342" s="6"/>
      <c r="K2342" s="4"/>
    </row>
    <row r="2343" spans="2:11" ht="15.6" x14ac:dyDescent="0.3">
      <c r="B2343" s="187">
        <v>45169</v>
      </c>
      <c r="C2343" s="188">
        <v>216.15672283000001</v>
      </c>
      <c r="D2343" s="188">
        <v>206.82214716999999</v>
      </c>
      <c r="E2343" s="188">
        <v>167.44887022</v>
      </c>
      <c r="F2343" s="188">
        <v>216.32740276000001</v>
      </c>
      <c r="G2343" s="195">
        <v>240.01556638</v>
      </c>
      <c r="H2343" s="198"/>
      <c r="I2343" s="6"/>
      <c r="J2343" s="6"/>
      <c r="K2343" s="4"/>
    </row>
    <row r="2344" spans="2:11" ht="15.6" x14ac:dyDescent="0.3">
      <c r="B2344" s="185">
        <v>45170</v>
      </c>
      <c r="C2344" s="186">
        <v>216.26272075</v>
      </c>
      <c r="D2344" s="186">
        <v>210.66609485000001</v>
      </c>
      <c r="E2344" s="186"/>
      <c r="F2344" s="186">
        <v>216.43348433</v>
      </c>
      <c r="G2344" s="194">
        <v>240.46759001000001</v>
      </c>
      <c r="H2344" s="198"/>
      <c r="I2344" s="6"/>
      <c r="J2344" s="6"/>
      <c r="K2344" s="4"/>
    </row>
    <row r="2345" spans="2:11" ht="15.6" x14ac:dyDescent="0.3">
      <c r="B2345" s="187">
        <v>45173</v>
      </c>
      <c r="C2345" s="188">
        <v>216.36877050000001</v>
      </c>
      <c r="D2345" s="188">
        <v>210.45820377999999</v>
      </c>
      <c r="E2345" s="188"/>
      <c r="F2345" s="188">
        <v>216.53961783</v>
      </c>
      <c r="G2345" s="195">
        <v>240.33387882</v>
      </c>
      <c r="H2345" s="198"/>
      <c r="I2345" s="6"/>
      <c r="J2345" s="6"/>
      <c r="K2345" s="4"/>
    </row>
    <row r="2346" spans="2:11" ht="15.6" x14ac:dyDescent="0.3">
      <c r="B2346" s="185">
        <v>45174</v>
      </c>
      <c r="C2346" s="186">
        <v>216.47487237000001</v>
      </c>
      <c r="D2346" s="186">
        <v>209.66244952</v>
      </c>
      <c r="E2346" s="186"/>
      <c r="F2346" s="186">
        <v>216.64580354</v>
      </c>
      <c r="G2346" s="194">
        <v>239.81100821999999</v>
      </c>
      <c r="H2346" s="198"/>
      <c r="I2346" s="6"/>
      <c r="J2346" s="6"/>
      <c r="K2346" s="4"/>
    </row>
    <row r="2347" spans="2:11" ht="15.6" x14ac:dyDescent="0.3">
      <c r="B2347" s="187">
        <v>45175</v>
      </c>
      <c r="C2347" s="188">
        <v>216.58102635</v>
      </c>
      <c r="D2347" s="188">
        <v>207.25731747</v>
      </c>
      <c r="E2347" s="188"/>
      <c r="F2347" s="188">
        <v>216.75204117999999</v>
      </c>
      <c r="G2347" s="195">
        <v>239.26119582000001</v>
      </c>
      <c r="H2347" s="198"/>
      <c r="I2347" s="6"/>
      <c r="J2347" s="6"/>
      <c r="K2347" s="4"/>
    </row>
    <row r="2348" spans="2:11" ht="15.6" x14ac:dyDescent="0.3">
      <c r="B2348" s="185">
        <v>45176</v>
      </c>
      <c r="C2348" s="186"/>
      <c r="D2348" s="186"/>
      <c r="E2348" s="186"/>
      <c r="F2348" s="186"/>
      <c r="G2348" s="194"/>
      <c r="H2348" s="198"/>
      <c r="I2348" s="6"/>
      <c r="J2348" s="6"/>
      <c r="K2348" s="4"/>
    </row>
    <row r="2349" spans="2:11" ht="15.6" x14ac:dyDescent="0.3">
      <c r="B2349" s="187">
        <v>45177</v>
      </c>
      <c r="C2349" s="188">
        <v>216.68723216000001</v>
      </c>
      <c r="D2349" s="188">
        <v>206.05660983999999</v>
      </c>
      <c r="E2349" s="188"/>
      <c r="F2349" s="188">
        <v>216.85833076</v>
      </c>
      <c r="G2349" s="195">
        <v>239.68677656</v>
      </c>
      <c r="H2349" s="198"/>
      <c r="I2349" s="6"/>
      <c r="J2349" s="6"/>
      <c r="K2349" s="4"/>
    </row>
    <row r="2350" spans="2:11" ht="15.6" x14ac:dyDescent="0.3">
      <c r="B2350" s="185">
        <v>45180</v>
      </c>
      <c r="C2350" s="186">
        <v>216.79349009000001</v>
      </c>
      <c r="D2350" s="186">
        <v>208.86197777000001</v>
      </c>
      <c r="E2350" s="186"/>
      <c r="F2350" s="186">
        <v>216.96467283000001</v>
      </c>
      <c r="G2350" s="194">
        <v>240.16125170000001</v>
      </c>
      <c r="H2350" s="198"/>
      <c r="I2350" s="6"/>
      <c r="J2350" s="6"/>
      <c r="K2350" s="4"/>
    </row>
    <row r="2351" spans="2:11" ht="15.6" x14ac:dyDescent="0.3">
      <c r="B2351" s="187">
        <v>45181</v>
      </c>
      <c r="C2351" s="188">
        <v>216.89980012000001</v>
      </c>
      <c r="D2351" s="188">
        <v>210.80040027000001</v>
      </c>
      <c r="E2351" s="188"/>
      <c r="F2351" s="188">
        <v>217.07106683000001</v>
      </c>
      <c r="G2351" s="195">
        <v>240.8607408</v>
      </c>
      <c r="H2351" s="198"/>
      <c r="I2351" s="6"/>
      <c r="J2351" s="6"/>
      <c r="K2351" s="4"/>
    </row>
    <row r="2352" spans="2:11" ht="15.6" x14ac:dyDescent="0.3">
      <c r="B2352" s="185">
        <v>45182</v>
      </c>
      <c r="C2352" s="186">
        <v>217.00616227</v>
      </c>
      <c r="D2352" s="186">
        <v>211.17181302</v>
      </c>
      <c r="E2352" s="186"/>
      <c r="F2352" s="186">
        <v>217.17751304999999</v>
      </c>
      <c r="G2352" s="194">
        <v>241.34719007000001</v>
      </c>
      <c r="H2352" s="198"/>
      <c r="I2352" s="6"/>
      <c r="J2352" s="6"/>
      <c r="K2352" s="4"/>
    </row>
    <row r="2353" spans="2:11" ht="15.6" x14ac:dyDescent="0.3">
      <c r="B2353" s="187">
        <v>45183</v>
      </c>
      <c r="C2353" s="188">
        <v>217.11257653000001</v>
      </c>
      <c r="D2353" s="188">
        <v>213.34396555000001</v>
      </c>
      <c r="E2353" s="188"/>
      <c r="F2353" s="188">
        <v>217.28401148</v>
      </c>
      <c r="G2353" s="195">
        <v>241.96884729000001</v>
      </c>
      <c r="H2353" s="198"/>
      <c r="I2353" s="6"/>
      <c r="J2353" s="6"/>
      <c r="K2353" s="4"/>
    </row>
    <row r="2354" spans="2:11" ht="15.6" x14ac:dyDescent="0.3">
      <c r="B2354" s="185">
        <v>45184</v>
      </c>
      <c r="C2354" s="186">
        <v>217.21904318</v>
      </c>
      <c r="D2354" s="186">
        <v>212.21101819</v>
      </c>
      <c r="E2354" s="186"/>
      <c r="F2354" s="186">
        <v>217.39056213000001</v>
      </c>
      <c r="G2354" s="194">
        <v>241.62109842999999</v>
      </c>
      <c r="H2354" s="198"/>
      <c r="I2354" s="6"/>
      <c r="J2354" s="6"/>
      <c r="K2354" s="4"/>
    </row>
    <row r="2355" spans="2:11" ht="15.6" x14ac:dyDescent="0.3">
      <c r="B2355" s="187">
        <v>45187</v>
      </c>
      <c r="C2355" s="188">
        <v>217.32556194</v>
      </c>
      <c r="D2355" s="188">
        <v>211.37237768</v>
      </c>
      <c r="E2355" s="188"/>
      <c r="F2355" s="188">
        <v>217.49716498999999</v>
      </c>
      <c r="G2355" s="195">
        <v>241.25738405000001</v>
      </c>
      <c r="H2355" s="198"/>
      <c r="I2355" s="6"/>
      <c r="J2355" s="6"/>
      <c r="K2355" s="4"/>
    </row>
    <row r="2356" spans="2:11" ht="15.6" x14ac:dyDescent="0.3">
      <c r="B2356" s="185">
        <v>45188</v>
      </c>
      <c r="C2356" s="186">
        <v>217.43213281000001</v>
      </c>
      <c r="D2356" s="186">
        <v>210.58178763999999</v>
      </c>
      <c r="E2356" s="186"/>
      <c r="F2356" s="186">
        <v>217.60382007000001</v>
      </c>
      <c r="G2356" s="194">
        <v>240.89815996999999</v>
      </c>
      <c r="H2356" s="198"/>
      <c r="I2356" s="6"/>
      <c r="J2356" s="6"/>
      <c r="K2356" s="4"/>
    </row>
    <row r="2357" spans="2:11" ht="15.6" x14ac:dyDescent="0.3">
      <c r="B2357" s="187">
        <v>45189</v>
      </c>
      <c r="C2357" s="188">
        <v>217.53875607000001</v>
      </c>
      <c r="D2357" s="188">
        <v>212.09985347</v>
      </c>
      <c r="E2357" s="188"/>
      <c r="F2357" s="188">
        <v>217.71052735999999</v>
      </c>
      <c r="G2357" s="195">
        <v>241.01889918000001</v>
      </c>
      <c r="H2357" s="198"/>
      <c r="I2357" s="6"/>
      <c r="J2357" s="6"/>
      <c r="K2357" s="4"/>
    </row>
    <row r="2358" spans="2:11" ht="15.6" x14ac:dyDescent="0.3">
      <c r="B2358" s="185">
        <v>45190</v>
      </c>
      <c r="C2358" s="186">
        <v>217.64160677999999</v>
      </c>
      <c r="D2358" s="186">
        <v>207.54270754999999</v>
      </c>
      <c r="E2358" s="186"/>
      <c r="F2358" s="186">
        <v>217.81345931000001</v>
      </c>
      <c r="G2358" s="194">
        <v>240.63173545000001</v>
      </c>
      <c r="H2358" s="198"/>
      <c r="I2358" s="6"/>
      <c r="J2358" s="6"/>
      <c r="K2358" s="4"/>
    </row>
    <row r="2359" spans="2:11" ht="15.6" x14ac:dyDescent="0.3">
      <c r="B2359" s="187">
        <v>45191</v>
      </c>
      <c r="C2359" s="188">
        <v>217.74450598999999</v>
      </c>
      <c r="D2359" s="188">
        <v>207.29895285999999</v>
      </c>
      <c r="E2359" s="188"/>
      <c r="F2359" s="188">
        <v>217.91643977999999</v>
      </c>
      <c r="G2359" s="195">
        <v>240.72253932000001</v>
      </c>
      <c r="H2359" s="198"/>
      <c r="I2359" s="6"/>
      <c r="J2359" s="6"/>
      <c r="K2359" s="4"/>
    </row>
    <row r="2360" spans="2:11" ht="15.6" x14ac:dyDescent="0.3">
      <c r="B2360" s="185">
        <v>45194</v>
      </c>
      <c r="C2360" s="186">
        <v>217.847454</v>
      </c>
      <c r="D2360" s="186">
        <v>207.14879740000001</v>
      </c>
      <c r="E2360" s="186"/>
      <c r="F2360" s="186">
        <v>218.01946907000001</v>
      </c>
      <c r="G2360" s="194">
        <v>240.63921929</v>
      </c>
      <c r="H2360" s="198"/>
      <c r="I2360" s="6"/>
      <c r="J2360" s="6"/>
      <c r="K2360" s="4"/>
    </row>
    <row r="2361" spans="2:11" ht="15.6" x14ac:dyDescent="0.3">
      <c r="B2361" s="187">
        <v>45195</v>
      </c>
      <c r="C2361" s="188">
        <v>217.95045051</v>
      </c>
      <c r="D2361" s="188">
        <v>204.05530539</v>
      </c>
      <c r="E2361" s="188"/>
      <c r="F2361" s="188">
        <v>218.12254687999999</v>
      </c>
      <c r="G2361" s="195">
        <v>239.88784226000001</v>
      </c>
      <c r="H2361" s="198"/>
      <c r="I2361" s="6"/>
      <c r="J2361" s="6"/>
      <c r="K2361" s="4"/>
    </row>
    <row r="2362" spans="2:11" ht="15.6" x14ac:dyDescent="0.3">
      <c r="B2362" s="185">
        <v>45196</v>
      </c>
      <c r="C2362" s="186">
        <v>218.05349580000001</v>
      </c>
      <c r="D2362" s="186">
        <v>204.29407455</v>
      </c>
      <c r="E2362" s="186"/>
      <c r="F2362" s="186">
        <v>218.2256735</v>
      </c>
      <c r="G2362" s="194">
        <v>239.34002554</v>
      </c>
      <c r="H2362" s="198"/>
      <c r="I2362" s="6"/>
      <c r="J2362" s="6"/>
      <c r="K2362" s="4"/>
    </row>
    <row r="2363" spans="2:11" ht="15.6" x14ac:dyDescent="0.3">
      <c r="B2363" s="187">
        <v>45197</v>
      </c>
      <c r="C2363" s="188">
        <v>218.15658988000001</v>
      </c>
      <c r="D2363" s="188">
        <v>206.80240162999999</v>
      </c>
      <c r="E2363" s="188"/>
      <c r="F2363" s="188">
        <v>218.32884892000001</v>
      </c>
      <c r="G2363" s="195">
        <v>239.60096192</v>
      </c>
      <c r="H2363" s="198"/>
      <c r="I2363" s="6"/>
      <c r="J2363" s="6"/>
      <c r="K2363" s="4"/>
    </row>
    <row r="2364" spans="2:11" ht="15.6" x14ac:dyDescent="0.3">
      <c r="B2364" s="185">
        <v>45198</v>
      </c>
      <c r="C2364" s="186">
        <v>218.25973275000001</v>
      </c>
      <c r="D2364" s="186">
        <v>208.29343126000001</v>
      </c>
      <c r="E2364" s="186">
        <v>167.88423725999999</v>
      </c>
      <c r="F2364" s="186">
        <v>218.43207315999999</v>
      </c>
      <c r="G2364" s="194">
        <v>240.02853836</v>
      </c>
      <c r="H2364" s="198"/>
      <c r="I2364" s="6"/>
      <c r="J2364" s="6"/>
      <c r="K2364" s="4"/>
    </row>
    <row r="2365" spans="2:11" ht="15.6" x14ac:dyDescent="0.3">
      <c r="B2365" s="187">
        <v>45201</v>
      </c>
      <c r="C2365" s="188">
        <v>218.36292412</v>
      </c>
      <c r="D2365" s="188">
        <v>205.59819163</v>
      </c>
      <c r="E2365" s="188"/>
      <c r="F2365" s="188">
        <v>218.53534621</v>
      </c>
      <c r="G2365" s="195">
        <v>239.34551368999999</v>
      </c>
      <c r="H2365" s="198"/>
      <c r="I2365" s="6"/>
      <c r="J2365" s="6"/>
      <c r="K2365" s="4"/>
    </row>
    <row r="2366" spans="2:11" ht="15.6" x14ac:dyDescent="0.3">
      <c r="B2366" s="185">
        <v>45202</v>
      </c>
      <c r="C2366" s="186">
        <v>218.46616427999999</v>
      </c>
      <c r="D2366" s="186">
        <v>202.67152711</v>
      </c>
      <c r="E2366" s="186"/>
      <c r="F2366" s="186">
        <v>218.63866806999999</v>
      </c>
      <c r="G2366" s="194">
        <v>238.47639100000001</v>
      </c>
      <c r="H2366" s="198"/>
      <c r="I2366" s="6"/>
      <c r="J2366" s="6"/>
      <c r="K2366" s="4"/>
    </row>
    <row r="2367" spans="2:11" ht="15.6" x14ac:dyDescent="0.3">
      <c r="B2367" s="187">
        <v>45203</v>
      </c>
      <c r="C2367" s="188">
        <v>218.56945350000001</v>
      </c>
      <c r="D2367" s="188">
        <v>203.00820199</v>
      </c>
      <c r="E2367" s="188"/>
      <c r="F2367" s="188">
        <v>218.74203872999999</v>
      </c>
      <c r="G2367" s="195">
        <v>238.67645884999999</v>
      </c>
      <c r="H2367" s="198"/>
      <c r="I2367" s="6"/>
      <c r="J2367" s="6"/>
      <c r="K2367" s="4"/>
    </row>
    <row r="2368" spans="2:11" ht="15.6" x14ac:dyDescent="0.3">
      <c r="B2368" s="185">
        <v>45204</v>
      </c>
      <c r="C2368" s="186">
        <v>218.67279151</v>
      </c>
      <c r="D2368" s="186">
        <v>202.43036346</v>
      </c>
      <c r="E2368" s="186"/>
      <c r="F2368" s="186">
        <v>218.84545821</v>
      </c>
      <c r="G2368" s="194">
        <v>238.43098906</v>
      </c>
      <c r="H2368" s="198"/>
      <c r="I2368" s="6"/>
      <c r="J2368" s="6"/>
      <c r="K2368" s="4"/>
    </row>
    <row r="2369" spans="2:11" ht="15.6" x14ac:dyDescent="0.3">
      <c r="B2369" s="187">
        <v>45205</v>
      </c>
      <c r="C2369" s="188">
        <v>218.7761783</v>
      </c>
      <c r="D2369" s="188">
        <v>204.01277653</v>
      </c>
      <c r="E2369" s="188"/>
      <c r="F2369" s="188">
        <v>218.94892648999999</v>
      </c>
      <c r="G2369" s="195">
        <v>238.34717011000001</v>
      </c>
      <c r="H2369" s="198"/>
      <c r="I2369" s="6"/>
      <c r="J2369" s="6"/>
      <c r="K2369" s="4"/>
    </row>
    <row r="2370" spans="2:11" ht="15.6" x14ac:dyDescent="0.3">
      <c r="B2370" s="185">
        <v>45208</v>
      </c>
      <c r="C2370" s="186">
        <v>218.87961387999999</v>
      </c>
      <c r="D2370" s="186">
        <v>205.77547264</v>
      </c>
      <c r="E2370" s="186"/>
      <c r="F2370" s="186">
        <v>219.05244386999999</v>
      </c>
      <c r="G2370" s="194">
        <v>238.95535642999999</v>
      </c>
      <c r="H2370" s="198"/>
      <c r="I2370" s="6"/>
      <c r="J2370" s="6"/>
      <c r="K2370" s="4"/>
    </row>
    <row r="2371" spans="2:11" ht="15.6" x14ac:dyDescent="0.3">
      <c r="B2371" s="187">
        <v>45209</v>
      </c>
      <c r="C2371" s="188">
        <v>218.98309852</v>
      </c>
      <c r="D2371" s="188">
        <v>208.60038954999999</v>
      </c>
      <c r="E2371" s="188"/>
      <c r="F2371" s="188">
        <v>219.15601006</v>
      </c>
      <c r="G2371" s="195">
        <v>239.60445437999999</v>
      </c>
      <c r="H2371" s="198"/>
      <c r="I2371" s="6"/>
      <c r="J2371" s="6"/>
      <c r="K2371" s="4"/>
    </row>
    <row r="2372" spans="2:11" ht="15.6" x14ac:dyDescent="0.3">
      <c r="B2372" s="185">
        <v>45210</v>
      </c>
      <c r="C2372" s="186">
        <v>219.08663195</v>
      </c>
      <c r="D2372" s="186">
        <v>209.16110932000001</v>
      </c>
      <c r="E2372" s="186"/>
      <c r="F2372" s="186">
        <v>219.25962534000001</v>
      </c>
      <c r="G2372" s="194">
        <v>239.16889519</v>
      </c>
      <c r="H2372" s="198"/>
      <c r="I2372" s="6"/>
      <c r="J2372" s="6"/>
      <c r="K2372" s="4"/>
    </row>
    <row r="2373" spans="2:11" ht="15.6" x14ac:dyDescent="0.3">
      <c r="B2373" s="187">
        <v>45211</v>
      </c>
      <c r="C2373" s="188"/>
      <c r="D2373" s="188"/>
      <c r="E2373" s="188"/>
      <c r="F2373" s="188"/>
      <c r="G2373" s="195"/>
      <c r="H2373" s="198"/>
      <c r="I2373" s="6"/>
      <c r="J2373" s="6"/>
      <c r="K2373" s="4"/>
    </row>
    <row r="2374" spans="2:11" ht="15.6" x14ac:dyDescent="0.3">
      <c r="B2374" s="185">
        <v>45212</v>
      </c>
      <c r="C2374" s="186">
        <v>219.19021444000001</v>
      </c>
      <c r="D2374" s="186">
        <v>206.84407275999999</v>
      </c>
      <c r="E2374" s="186"/>
      <c r="F2374" s="186">
        <v>219.36328971</v>
      </c>
      <c r="G2374" s="194">
        <v>238.73233815</v>
      </c>
      <c r="H2374" s="198"/>
      <c r="I2374" s="6"/>
      <c r="J2374" s="6"/>
      <c r="K2374" s="4"/>
    </row>
    <row r="2375" spans="2:11" ht="15.6" x14ac:dyDescent="0.3">
      <c r="B2375" s="187">
        <v>45215</v>
      </c>
      <c r="C2375" s="188">
        <v>219.29384598999999</v>
      </c>
      <c r="D2375" s="188">
        <v>208.23746471000001</v>
      </c>
      <c r="E2375" s="188"/>
      <c r="F2375" s="188">
        <v>219.46700289</v>
      </c>
      <c r="G2375" s="195">
        <v>238.77873793000001</v>
      </c>
      <c r="H2375" s="198"/>
      <c r="I2375" s="6"/>
      <c r="J2375" s="6"/>
      <c r="K2375" s="4"/>
    </row>
    <row r="2376" spans="2:11" ht="15.6" x14ac:dyDescent="0.3">
      <c r="B2376" s="185">
        <v>45216</v>
      </c>
      <c r="C2376" s="186">
        <v>219.39752633000001</v>
      </c>
      <c r="D2376" s="186">
        <v>207.11988492</v>
      </c>
      <c r="E2376" s="186"/>
      <c r="F2376" s="186">
        <v>219.57076516999999</v>
      </c>
      <c r="G2376" s="194">
        <v>238.16057316000001</v>
      </c>
      <c r="H2376" s="198"/>
      <c r="I2376" s="6"/>
      <c r="J2376" s="6"/>
      <c r="K2376" s="4"/>
    </row>
    <row r="2377" spans="2:11" ht="15.6" x14ac:dyDescent="0.3">
      <c r="B2377" s="187">
        <v>45217</v>
      </c>
      <c r="C2377" s="188">
        <v>219.50125573</v>
      </c>
      <c r="D2377" s="188">
        <v>203.81623243999999</v>
      </c>
      <c r="E2377" s="188"/>
      <c r="F2377" s="188">
        <v>219.67457653</v>
      </c>
      <c r="G2377" s="195">
        <v>237.52843856999999</v>
      </c>
      <c r="H2377" s="198"/>
      <c r="I2377" s="6"/>
      <c r="J2377" s="6"/>
      <c r="K2377" s="4"/>
    </row>
    <row r="2378" spans="2:11" ht="15.6" x14ac:dyDescent="0.3">
      <c r="B2378" s="185">
        <v>45218</v>
      </c>
      <c r="C2378" s="186">
        <v>219.60503419</v>
      </c>
      <c r="D2378" s="186">
        <v>203.71734391000001</v>
      </c>
      <c r="E2378" s="186"/>
      <c r="F2378" s="186">
        <v>219.77843698999999</v>
      </c>
      <c r="G2378" s="194">
        <v>237.41967351</v>
      </c>
      <c r="H2378" s="198"/>
      <c r="I2378" s="6"/>
      <c r="J2378" s="6"/>
      <c r="K2378" s="4"/>
    </row>
    <row r="2379" spans="2:11" ht="15.6" x14ac:dyDescent="0.3">
      <c r="B2379" s="187">
        <v>45219</v>
      </c>
      <c r="C2379" s="188">
        <v>219.70886171000001</v>
      </c>
      <c r="D2379" s="188">
        <v>202.20020728</v>
      </c>
      <c r="E2379" s="188"/>
      <c r="F2379" s="188">
        <v>219.88234654999999</v>
      </c>
      <c r="G2379" s="195">
        <v>237.94703440999999</v>
      </c>
      <c r="H2379" s="198"/>
      <c r="I2379" s="6"/>
      <c r="J2379" s="6"/>
      <c r="K2379" s="4"/>
    </row>
    <row r="2380" spans="2:11" ht="15.6" x14ac:dyDescent="0.3">
      <c r="B2380" s="185">
        <v>45222</v>
      </c>
      <c r="C2380" s="186">
        <v>219.81273830000001</v>
      </c>
      <c r="D2380" s="186">
        <v>201.53768629000001</v>
      </c>
      <c r="E2380" s="186"/>
      <c r="F2380" s="186">
        <v>219.9863052</v>
      </c>
      <c r="G2380" s="194">
        <v>238.10419494000001</v>
      </c>
      <c r="H2380" s="198"/>
      <c r="I2380" s="6"/>
      <c r="J2380" s="6"/>
      <c r="K2380" s="4"/>
    </row>
    <row r="2381" spans="2:11" ht="15.6" x14ac:dyDescent="0.3">
      <c r="B2381" s="187">
        <v>45223</v>
      </c>
      <c r="C2381" s="188">
        <v>219.91666394999999</v>
      </c>
      <c r="D2381" s="188">
        <v>203.28419284</v>
      </c>
      <c r="E2381" s="188"/>
      <c r="F2381" s="188">
        <v>220.09031293999999</v>
      </c>
      <c r="G2381" s="195">
        <v>238.50283388</v>
      </c>
      <c r="H2381" s="198"/>
      <c r="I2381" s="6"/>
      <c r="J2381" s="6"/>
      <c r="K2381" s="4"/>
    </row>
    <row r="2382" spans="2:11" ht="15.6" x14ac:dyDescent="0.3">
      <c r="B2382" s="185">
        <v>45224</v>
      </c>
      <c r="C2382" s="186">
        <v>220.02063894</v>
      </c>
      <c r="D2382" s="186">
        <v>201.61890210999999</v>
      </c>
      <c r="E2382" s="186"/>
      <c r="F2382" s="186">
        <v>220.19437005</v>
      </c>
      <c r="G2382" s="194">
        <v>238.40155265000001</v>
      </c>
      <c r="H2382" s="198"/>
      <c r="I2382" s="6"/>
      <c r="J2382" s="6"/>
      <c r="K2382" s="4"/>
    </row>
    <row r="2383" spans="2:11" ht="15.6" x14ac:dyDescent="0.3">
      <c r="B2383" s="187">
        <v>45225</v>
      </c>
      <c r="C2383" s="188">
        <v>220.12466298999999</v>
      </c>
      <c r="D2383" s="188">
        <v>205.09785210999999</v>
      </c>
      <c r="E2383" s="188"/>
      <c r="F2383" s="188">
        <v>220.29847626</v>
      </c>
      <c r="G2383" s="195">
        <v>239.29911390999999</v>
      </c>
      <c r="H2383" s="198"/>
      <c r="I2383" s="6"/>
      <c r="J2383" s="6"/>
      <c r="K2383" s="4"/>
    </row>
    <row r="2384" spans="2:11" ht="15.6" x14ac:dyDescent="0.3">
      <c r="B2384" s="185">
        <v>45226</v>
      </c>
      <c r="C2384" s="186">
        <v>220.22873611</v>
      </c>
      <c r="D2384" s="186">
        <v>202.46122369</v>
      </c>
      <c r="E2384" s="186"/>
      <c r="F2384" s="186">
        <v>220.40263157000001</v>
      </c>
      <c r="G2384" s="194">
        <v>238.67945237999999</v>
      </c>
      <c r="H2384" s="198"/>
      <c r="I2384" s="6"/>
      <c r="J2384" s="6"/>
      <c r="K2384" s="4"/>
    </row>
    <row r="2385" spans="2:11" ht="15.6" x14ac:dyDescent="0.3">
      <c r="B2385" s="187">
        <v>45229</v>
      </c>
      <c r="C2385" s="188">
        <v>220.33285856000001</v>
      </c>
      <c r="D2385" s="188">
        <v>201.0855938</v>
      </c>
      <c r="E2385" s="188"/>
      <c r="F2385" s="188">
        <v>220.50683624999999</v>
      </c>
      <c r="G2385" s="195">
        <v>237.81581782999999</v>
      </c>
      <c r="H2385" s="198"/>
      <c r="I2385" s="6"/>
      <c r="J2385" s="6"/>
      <c r="K2385" s="4"/>
    </row>
    <row r="2386" spans="2:11" ht="15.6" x14ac:dyDescent="0.3">
      <c r="B2386" s="185">
        <v>45230</v>
      </c>
      <c r="C2386" s="186">
        <v>220.43703035999999</v>
      </c>
      <c r="D2386" s="186">
        <v>202.17946105999999</v>
      </c>
      <c r="E2386" s="186">
        <v>168.28715944999999</v>
      </c>
      <c r="F2386" s="186">
        <v>220.61109002000001</v>
      </c>
      <c r="G2386" s="194">
        <v>237.96848807000001</v>
      </c>
      <c r="H2386" s="198"/>
      <c r="I2386" s="6"/>
      <c r="J2386" s="6"/>
      <c r="K2386" s="4"/>
    </row>
    <row r="2387" spans="2:11" ht="15.6" x14ac:dyDescent="0.3">
      <c r="B2387" s="187">
        <v>45231</v>
      </c>
      <c r="C2387" s="188">
        <v>220.54125121000001</v>
      </c>
      <c r="D2387" s="188">
        <v>205.59122262</v>
      </c>
      <c r="E2387" s="188"/>
      <c r="F2387" s="188">
        <v>220.71539344999999</v>
      </c>
      <c r="G2387" s="195">
        <v>238.83910753000001</v>
      </c>
      <c r="H2387" s="198"/>
      <c r="I2387" s="6"/>
      <c r="J2387" s="6"/>
      <c r="K2387" s="4"/>
    </row>
    <row r="2388" spans="2:11" ht="15.6" x14ac:dyDescent="0.3">
      <c r="B2388" s="185">
        <v>45232</v>
      </c>
      <c r="C2388" s="186"/>
      <c r="D2388" s="186"/>
      <c r="E2388" s="186"/>
      <c r="F2388" s="186"/>
      <c r="G2388" s="194"/>
      <c r="H2388" s="198"/>
      <c r="I2388" s="6"/>
      <c r="J2388" s="6"/>
      <c r="K2388" s="4"/>
    </row>
    <row r="2389" spans="2:11" ht="15.6" x14ac:dyDescent="0.3">
      <c r="B2389" s="187">
        <v>45233</v>
      </c>
      <c r="C2389" s="188">
        <v>220.64162662000001</v>
      </c>
      <c r="D2389" s="188">
        <v>211.14322218999999</v>
      </c>
      <c r="E2389" s="188"/>
      <c r="F2389" s="188">
        <v>220.81584805</v>
      </c>
      <c r="G2389" s="195">
        <v>240.06296399999999</v>
      </c>
      <c r="H2389" s="198"/>
      <c r="I2389" s="6"/>
      <c r="J2389" s="6"/>
      <c r="K2389" s="4"/>
    </row>
    <row r="2390" spans="2:11" ht="15.6" x14ac:dyDescent="0.3">
      <c r="B2390" s="185">
        <v>45236</v>
      </c>
      <c r="C2390" s="186">
        <v>220.74204748</v>
      </c>
      <c r="D2390" s="186">
        <v>211.6279797</v>
      </c>
      <c r="E2390" s="186"/>
      <c r="F2390" s="186">
        <v>220.91634805000001</v>
      </c>
      <c r="G2390" s="194">
        <v>239.62640696</v>
      </c>
      <c r="H2390" s="198"/>
      <c r="I2390" s="6"/>
      <c r="J2390" s="6"/>
      <c r="K2390" s="4"/>
    </row>
    <row r="2391" spans="2:11" ht="15.6" x14ac:dyDescent="0.3">
      <c r="B2391" s="187">
        <v>45237</v>
      </c>
      <c r="C2391" s="188">
        <v>220.84251408</v>
      </c>
      <c r="D2391" s="188">
        <v>213.12329794999999</v>
      </c>
      <c r="E2391" s="188"/>
      <c r="F2391" s="188">
        <v>221.01689429999999</v>
      </c>
      <c r="G2391" s="195">
        <v>240.38077752000001</v>
      </c>
      <c r="H2391" s="198"/>
      <c r="I2391" s="6"/>
      <c r="J2391" s="6"/>
      <c r="K2391" s="4"/>
    </row>
    <row r="2392" spans="2:11" ht="15.6" x14ac:dyDescent="0.3">
      <c r="B2392" s="185">
        <v>45238</v>
      </c>
      <c r="C2392" s="186">
        <v>220.94302640999999</v>
      </c>
      <c r="D2392" s="186">
        <v>212.95999071</v>
      </c>
      <c r="E2392" s="186"/>
      <c r="F2392" s="186">
        <v>221.11748596000001</v>
      </c>
      <c r="G2392" s="194">
        <v>240.03801788000001</v>
      </c>
      <c r="H2392" s="198"/>
      <c r="I2392" s="6"/>
      <c r="J2392" s="6"/>
      <c r="K2392" s="4"/>
    </row>
    <row r="2393" spans="2:11" ht="15.6" x14ac:dyDescent="0.3">
      <c r="B2393" s="187">
        <v>45239</v>
      </c>
      <c r="C2393" s="188">
        <v>221.04358447999999</v>
      </c>
      <c r="D2393" s="188">
        <v>212.70530002000001</v>
      </c>
      <c r="E2393" s="188"/>
      <c r="F2393" s="188">
        <v>221.21812359</v>
      </c>
      <c r="G2393" s="195">
        <v>239.62940048999999</v>
      </c>
      <c r="H2393" s="198"/>
      <c r="I2393" s="6"/>
      <c r="J2393" s="6"/>
      <c r="K2393" s="4"/>
    </row>
    <row r="2394" spans="2:11" ht="15.6" x14ac:dyDescent="0.3">
      <c r="B2394" s="185">
        <v>45240</v>
      </c>
      <c r="C2394" s="186">
        <v>221.14418828999999</v>
      </c>
      <c r="D2394" s="186">
        <v>215.44644579999999</v>
      </c>
      <c r="E2394" s="186"/>
      <c r="F2394" s="186">
        <v>221.31880691000001</v>
      </c>
      <c r="G2394" s="194">
        <v>240.32390038</v>
      </c>
      <c r="H2394" s="198"/>
      <c r="I2394" s="6"/>
      <c r="J2394" s="6"/>
      <c r="K2394" s="4"/>
    </row>
    <row r="2395" spans="2:11" ht="15.6" x14ac:dyDescent="0.3">
      <c r="B2395" s="187">
        <v>45243</v>
      </c>
      <c r="C2395" s="188">
        <v>221.24483810999999</v>
      </c>
      <c r="D2395" s="188">
        <v>215.16416497</v>
      </c>
      <c r="E2395" s="188"/>
      <c r="F2395" s="188">
        <v>221.41953620000001</v>
      </c>
      <c r="G2395" s="195">
        <v>240.17621937000001</v>
      </c>
      <c r="H2395" s="198"/>
      <c r="I2395" s="6"/>
      <c r="J2395" s="6"/>
      <c r="K2395" s="4"/>
    </row>
    <row r="2396" spans="2:11" ht="15.6" x14ac:dyDescent="0.3">
      <c r="B2396" s="185">
        <v>45244</v>
      </c>
      <c r="C2396" s="186">
        <v>221.34553367000001</v>
      </c>
      <c r="D2396" s="186">
        <v>220.08820270999999</v>
      </c>
      <c r="E2396" s="186"/>
      <c r="F2396" s="186">
        <v>221.52031117999999</v>
      </c>
      <c r="G2396" s="194">
        <v>241.89101540999999</v>
      </c>
      <c r="H2396" s="198"/>
      <c r="I2396" s="6"/>
      <c r="J2396" s="6"/>
      <c r="K2396" s="4"/>
    </row>
    <row r="2397" spans="2:11" ht="15.6" x14ac:dyDescent="0.3">
      <c r="B2397" s="187">
        <v>45245</v>
      </c>
      <c r="C2397" s="188"/>
      <c r="D2397" s="188"/>
      <c r="E2397" s="188"/>
      <c r="F2397" s="188"/>
      <c r="G2397" s="195"/>
      <c r="H2397" s="198"/>
      <c r="I2397" s="6"/>
      <c r="J2397" s="6"/>
      <c r="K2397" s="4"/>
    </row>
    <row r="2398" spans="2:11" ht="15.6" x14ac:dyDescent="0.3">
      <c r="B2398" s="185">
        <v>45246</v>
      </c>
      <c r="C2398" s="186">
        <v>221.44627496000001</v>
      </c>
      <c r="D2398" s="186">
        <v>222.72120366999999</v>
      </c>
      <c r="E2398" s="186"/>
      <c r="F2398" s="186">
        <v>221.62113213000001</v>
      </c>
      <c r="G2398" s="194">
        <v>242.57204437999999</v>
      </c>
      <c r="H2398" s="198"/>
      <c r="I2398" s="6"/>
      <c r="J2398" s="6"/>
      <c r="K2398" s="4"/>
    </row>
    <row r="2399" spans="2:11" ht="15.6" x14ac:dyDescent="0.3">
      <c r="B2399" s="187">
        <v>45247</v>
      </c>
      <c r="C2399" s="188">
        <v>221.54706227</v>
      </c>
      <c r="D2399" s="188">
        <v>222.96059826000001</v>
      </c>
      <c r="E2399" s="188"/>
      <c r="F2399" s="188">
        <v>221.72199875999999</v>
      </c>
      <c r="G2399" s="195">
        <v>242.70425879999999</v>
      </c>
      <c r="H2399" s="198"/>
      <c r="I2399" s="6"/>
      <c r="J2399" s="6"/>
      <c r="K2399" s="4"/>
    </row>
    <row r="2400" spans="2:11" ht="15.6" x14ac:dyDescent="0.3">
      <c r="B2400" s="185">
        <v>45250</v>
      </c>
      <c r="C2400" s="186">
        <v>221.64789532</v>
      </c>
      <c r="D2400" s="186">
        <v>225.07605161000001</v>
      </c>
      <c r="E2400" s="186"/>
      <c r="F2400" s="186">
        <v>221.82291137000001</v>
      </c>
      <c r="G2400" s="194">
        <v>243.15877703999999</v>
      </c>
      <c r="H2400" s="198"/>
      <c r="I2400" s="6"/>
      <c r="J2400" s="6"/>
      <c r="K2400" s="4"/>
    </row>
    <row r="2401" spans="2:11" ht="15.6" x14ac:dyDescent="0.3">
      <c r="B2401" s="187">
        <v>45251</v>
      </c>
      <c r="C2401" s="188">
        <v>221.74877437000001</v>
      </c>
      <c r="D2401" s="188">
        <v>224.48452520999999</v>
      </c>
      <c r="E2401" s="188"/>
      <c r="F2401" s="188">
        <v>221.92387023000001</v>
      </c>
      <c r="G2401" s="195">
        <v>242.5366209</v>
      </c>
      <c r="H2401" s="198"/>
      <c r="I2401" s="6"/>
      <c r="J2401" s="6"/>
      <c r="K2401" s="4"/>
    </row>
    <row r="2402" spans="2:11" ht="15.6" x14ac:dyDescent="0.3">
      <c r="B2402" s="185">
        <v>45252</v>
      </c>
      <c r="C2402" s="186">
        <v>221.84969917000001</v>
      </c>
      <c r="D2402" s="186">
        <v>225.21586076</v>
      </c>
      <c r="E2402" s="186"/>
      <c r="F2402" s="186">
        <v>222.02487478</v>
      </c>
      <c r="G2402" s="194">
        <v>242.72321785</v>
      </c>
      <c r="H2402" s="198"/>
      <c r="I2402" s="6"/>
      <c r="J2402" s="6"/>
      <c r="K2402" s="4"/>
    </row>
    <row r="2403" spans="2:11" ht="15.6" x14ac:dyDescent="0.3">
      <c r="B2403" s="187">
        <v>45253</v>
      </c>
      <c r="C2403" s="188">
        <v>221.95066997000001</v>
      </c>
      <c r="D2403" s="188">
        <v>226.18160538000001</v>
      </c>
      <c r="E2403" s="188"/>
      <c r="F2403" s="188">
        <v>222.12592531000001</v>
      </c>
      <c r="G2403" s="195">
        <v>242.83896783</v>
      </c>
      <c r="H2403" s="198"/>
      <c r="I2403" s="6"/>
      <c r="J2403" s="6"/>
      <c r="K2403" s="4"/>
    </row>
    <row r="2404" spans="2:11" ht="15.6" x14ac:dyDescent="0.3">
      <c r="B2404" s="185">
        <v>45254</v>
      </c>
      <c r="C2404" s="186">
        <v>222.05168678999999</v>
      </c>
      <c r="D2404" s="186">
        <v>224.29017905000001</v>
      </c>
      <c r="E2404" s="186"/>
      <c r="F2404" s="186">
        <v>222.22702179999999</v>
      </c>
      <c r="G2404" s="194">
        <v>242.86541070999999</v>
      </c>
      <c r="H2404" s="198"/>
      <c r="I2404" s="6"/>
      <c r="J2404" s="6"/>
      <c r="K2404" s="4"/>
    </row>
    <row r="2405" spans="2:11" ht="15.6" x14ac:dyDescent="0.3">
      <c r="B2405" s="187">
        <v>45257</v>
      </c>
      <c r="C2405" s="188">
        <v>222.15274962999999</v>
      </c>
      <c r="D2405" s="188">
        <v>224.67290303999999</v>
      </c>
      <c r="E2405" s="188"/>
      <c r="F2405" s="188">
        <v>222.32816427</v>
      </c>
      <c r="G2405" s="195">
        <v>243.22064341000001</v>
      </c>
      <c r="H2405" s="198"/>
      <c r="I2405" s="6"/>
      <c r="J2405" s="6"/>
      <c r="K2405" s="4"/>
    </row>
    <row r="2406" spans="2:11" ht="15.6" x14ac:dyDescent="0.3">
      <c r="B2406" s="185">
        <v>45258</v>
      </c>
      <c r="C2406" s="186">
        <v>222.25385847999999</v>
      </c>
      <c r="D2406" s="186">
        <v>226.11472069999999</v>
      </c>
      <c r="E2406" s="186"/>
      <c r="F2406" s="186">
        <v>222.42935299000001</v>
      </c>
      <c r="G2406" s="194">
        <v>243.70809052000001</v>
      </c>
      <c r="H2406" s="198"/>
      <c r="I2406" s="6"/>
      <c r="J2406" s="6"/>
      <c r="K2406" s="4"/>
    </row>
    <row r="2407" spans="2:11" ht="15.6" x14ac:dyDescent="0.3">
      <c r="B2407" s="187">
        <v>45259</v>
      </c>
      <c r="C2407" s="188">
        <v>222.35501334</v>
      </c>
      <c r="D2407" s="188">
        <v>225.44876880999999</v>
      </c>
      <c r="E2407" s="188"/>
      <c r="F2407" s="188">
        <v>222.5305874</v>
      </c>
      <c r="G2407" s="195">
        <v>243.70310129999999</v>
      </c>
      <c r="H2407" s="198"/>
      <c r="I2407" s="6"/>
      <c r="J2407" s="6"/>
      <c r="K2407" s="4"/>
    </row>
    <row r="2408" spans="2:11" ht="15.6" x14ac:dyDescent="0.3">
      <c r="B2408" s="185">
        <v>45260</v>
      </c>
      <c r="C2408" s="186">
        <v>222.45621421000001</v>
      </c>
      <c r="D2408" s="186">
        <v>227.53139630000001</v>
      </c>
      <c r="E2408" s="186">
        <v>168.75836344999999</v>
      </c>
      <c r="F2408" s="186">
        <v>222.63186834000001</v>
      </c>
      <c r="G2408" s="194">
        <v>243.96553445000001</v>
      </c>
      <c r="H2408" s="198"/>
      <c r="I2408" s="6"/>
      <c r="J2408" s="6"/>
      <c r="K2408" s="4"/>
    </row>
    <row r="2409" spans="2:11" ht="15.6" x14ac:dyDescent="0.3">
      <c r="B2409" s="187">
        <v>45261</v>
      </c>
      <c r="C2409" s="188">
        <v>222.55746110000001</v>
      </c>
      <c r="D2409" s="188">
        <v>229.05705656999999</v>
      </c>
      <c r="E2409" s="188"/>
      <c r="F2409" s="188">
        <v>222.73319498000001</v>
      </c>
      <c r="G2409" s="195">
        <v>245.07114632</v>
      </c>
      <c r="H2409" s="198"/>
      <c r="I2409" s="6"/>
      <c r="J2409" s="6"/>
      <c r="K2409" s="4"/>
    </row>
    <row r="2410" spans="2:11" ht="15.6" x14ac:dyDescent="0.3">
      <c r="B2410" s="185">
        <v>45264</v>
      </c>
      <c r="C2410" s="186">
        <v>222.65875399999999</v>
      </c>
      <c r="D2410" s="186">
        <v>226.58730925</v>
      </c>
      <c r="E2410" s="186"/>
      <c r="F2410" s="186">
        <v>222.83456787</v>
      </c>
      <c r="G2410" s="194">
        <v>244.06881136999999</v>
      </c>
      <c r="H2410" s="198"/>
      <c r="I2410" s="6"/>
      <c r="J2410" s="6"/>
      <c r="K2410" s="4"/>
    </row>
    <row r="2411" spans="2:11" ht="15.6" x14ac:dyDescent="0.3">
      <c r="B2411" s="187">
        <v>45265</v>
      </c>
      <c r="C2411" s="188">
        <v>222.76009292000001</v>
      </c>
      <c r="D2411" s="188">
        <v>226.76682392000001</v>
      </c>
      <c r="E2411" s="188"/>
      <c r="F2411" s="188">
        <v>222.93598702</v>
      </c>
      <c r="G2411" s="195">
        <v>244.83016684</v>
      </c>
      <c r="H2411" s="198"/>
      <c r="I2411" s="6"/>
      <c r="J2411" s="6"/>
      <c r="K2411" s="4"/>
    </row>
    <row r="2412" spans="2:11" ht="15.6" x14ac:dyDescent="0.3">
      <c r="B2412" s="185">
        <v>45266</v>
      </c>
      <c r="C2412" s="186">
        <v>222.86147811999999</v>
      </c>
      <c r="D2412" s="186">
        <v>224.47848540000001</v>
      </c>
      <c r="E2412" s="186"/>
      <c r="F2412" s="186">
        <v>223.03745212999999</v>
      </c>
      <c r="G2412" s="194">
        <v>244.79224873999999</v>
      </c>
      <c r="H2412" s="198"/>
      <c r="I2412" s="6"/>
      <c r="J2412" s="6"/>
      <c r="K2412" s="4"/>
    </row>
    <row r="2413" spans="2:11" ht="15.6" x14ac:dyDescent="0.3">
      <c r="B2413" s="187">
        <v>45267</v>
      </c>
      <c r="C2413" s="188">
        <v>222.96290934000001</v>
      </c>
      <c r="D2413" s="188">
        <v>225.16988314</v>
      </c>
      <c r="E2413" s="188"/>
      <c r="F2413" s="188">
        <v>223.13896351</v>
      </c>
      <c r="G2413" s="195">
        <v>245.22581224999999</v>
      </c>
      <c r="H2413" s="198"/>
      <c r="I2413" s="6"/>
      <c r="J2413" s="6"/>
      <c r="K2413" s="4"/>
    </row>
    <row r="2414" spans="2:11" ht="15.6" x14ac:dyDescent="0.3">
      <c r="B2414" s="185">
        <v>45268</v>
      </c>
      <c r="C2414" s="186">
        <v>223.06438685000001</v>
      </c>
      <c r="D2414" s="186">
        <v>227.10691183</v>
      </c>
      <c r="E2414" s="186"/>
      <c r="F2414" s="186">
        <v>223.24052114</v>
      </c>
      <c r="G2414" s="194">
        <v>245.03322822999999</v>
      </c>
      <c r="H2414" s="198"/>
      <c r="I2414" s="6"/>
      <c r="J2414" s="6"/>
      <c r="K2414" s="4"/>
    </row>
    <row r="2415" spans="2:11" ht="15.6" x14ac:dyDescent="0.3">
      <c r="B2415" s="187">
        <v>45271</v>
      </c>
      <c r="C2415" s="188">
        <v>223.16591037000001</v>
      </c>
      <c r="D2415" s="188">
        <v>226.79033987</v>
      </c>
      <c r="E2415" s="188"/>
      <c r="F2415" s="188">
        <v>223.34212502</v>
      </c>
      <c r="G2415" s="195">
        <v>244.94491898000001</v>
      </c>
      <c r="H2415" s="198"/>
      <c r="I2415" s="6"/>
      <c r="J2415" s="6"/>
      <c r="K2415" s="4"/>
    </row>
    <row r="2416" spans="2:11" ht="15.6" x14ac:dyDescent="0.3">
      <c r="B2416" s="185">
        <v>45272</v>
      </c>
      <c r="C2416" s="186">
        <v>223.26748018999999</v>
      </c>
      <c r="D2416" s="186">
        <v>225.87296737</v>
      </c>
      <c r="E2416" s="186"/>
      <c r="F2416" s="186">
        <v>223.44377516</v>
      </c>
      <c r="G2416" s="194">
        <v>245.40891674</v>
      </c>
      <c r="H2416" s="198"/>
      <c r="I2416" s="6"/>
      <c r="J2416" s="6"/>
      <c r="K2416" s="4"/>
    </row>
    <row r="2417" spans="2:11" ht="15.6" x14ac:dyDescent="0.3">
      <c r="B2417" s="187">
        <v>45273</v>
      </c>
      <c r="C2417" s="188">
        <v>223.36909628999999</v>
      </c>
      <c r="D2417" s="188">
        <v>231.34462671</v>
      </c>
      <c r="E2417" s="188"/>
      <c r="F2417" s="188">
        <v>223.54547127000001</v>
      </c>
      <c r="G2417" s="195">
        <v>247.43104893</v>
      </c>
      <c r="H2417" s="198"/>
      <c r="I2417" s="6"/>
      <c r="J2417" s="6"/>
      <c r="K2417" s="4"/>
    </row>
    <row r="2418" spans="2:11" ht="15.6" x14ac:dyDescent="0.3">
      <c r="B2418" s="185">
        <v>45274</v>
      </c>
      <c r="C2418" s="186">
        <v>223.46679626</v>
      </c>
      <c r="D2418" s="186">
        <v>233.80524284000001</v>
      </c>
      <c r="E2418" s="186"/>
      <c r="F2418" s="186">
        <v>223.64324844999999</v>
      </c>
      <c r="G2418" s="194">
        <v>248.13852080000001</v>
      </c>
      <c r="H2418" s="198"/>
      <c r="I2418" s="6"/>
      <c r="J2418" s="6"/>
      <c r="K2418" s="4"/>
    </row>
    <row r="2419" spans="2:11" ht="15.6" x14ac:dyDescent="0.3">
      <c r="B2419" s="187">
        <v>45275</v>
      </c>
      <c r="C2419" s="188">
        <v>223.56453891000001</v>
      </c>
      <c r="D2419" s="188">
        <v>232.65269290000001</v>
      </c>
      <c r="E2419" s="188"/>
      <c r="F2419" s="188">
        <v>223.74106848</v>
      </c>
      <c r="G2419" s="195">
        <v>248.14400893999999</v>
      </c>
      <c r="H2419" s="198"/>
      <c r="I2419" s="6"/>
      <c r="J2419" s="6"/>
      <c r="K2419" s="4"/>
    </row>
    <row r="2420" spans="2:11" ht="15.6" x14ac:dyDescent="0.3">
      <c r="B2420" s="185">
        <v>45278</v>
      </c>
      <c r="C2420" s="186">
        <v>223.66232425999999</v>
      </c>
      <c r="D2420" s="186">
        <v>234.23719667</v>
      </c>
      <c r="E2420" s="186"/>
      <c r="F2420" s="186">
        <v>223.83893107</v>
      </c>
      <c r="G2420" s="194">
        <v>248.50672546999999</v>
      </c>
      <c r="H2420" s="198"/>
      <c r="I2420" s="6"/>
      <c r="J2420" s="6"/>
      <c r="K2420" s="4"/>
    </row>
    <row r="2421" spans="2:11" ht="15.6" x14ac:dyDescent="0.3">
      <c r="B2421" s="187">
        <v>45279</v>
      </c>
      <c r="C2421" s="188">
        <v>223.76015255999999</v>
      </c>
      <c r="D2421" s="188">
        <v>235.60791251000001</v>
      </c>
      <c r="E2421" s="188"/>
      <c r="F2421" s="188">
        <v>223.93683652000001</v>
      </c>
      <c r="G2421" s="195">
        <v>248.82653468999999</v>
      </c>
      <c r="H2421" s="198"/>
      <c r="I2421" s="6"/>
      <c r="J2421" s="6"/>
      <c r="K2421" s="4"/>
    </row>
    <row r="2422" spans="2:11" ht="15.6" x14ac:dyDescent="0.3">
      <c r="B2422" s="185">
        <v>45280</v>
      </c>
      <c r="C2422" s="186">
        <v>223.85802355999999</v>
      </c>
      <c r="D2422" s="186">
        <v>233.73748258000001</v>
      </c>
      <c r="E2422" s="186"/>
      <c r="F2422" s="186">
        <v>224.03478482</v>
      </c>
      <c r="G2422" s="194">
        <v>248.88590644000001</v>
      </c>
      <c r="H2422" s="198"/>
      <c r="I2422" s="6"/>
      <c r="J2422" s="6"/>
      <c r="K2422" s="4"/>
    </row>
    <row r="2423" spans="2:11" ht="15.6" x14ac:dyDescent="0.3">
      <c r="B2423" s="187">
        <v>45281</v>
      </c>
      <c r="C2423" s="188">
        <v>223.95593724</v>
      </c>
      <c r="D2423" s="188">
        <v>236.19958186</v>
      </c>
      <c r="E2423" s="188"/>
      <c r="F2423" s="188">
        <v>224.13277596</v>
      </c>
      <c r="G2423" s="195">
        <v>249.35788696</v>
      </c>
      <c r="H2423" s="198"/>
      <c r="I2423" s="6"/>
      <c r="J2423" s="6"/>
      <c r="K2423" s="4"/>
    </row>
    <row r="2424" spans="2:11" ht="15.6" x14ac:dyDescent="0.3">
      <c r="B2424" s="185">
        <v>45282</v>
      </c>
      <c r="C2424" s="186">
        <v>224.05389388</v>
      </c>
      <c r="D2424" s="186">
        <v>237.21977412999999</v>
      </c>
      <c r="E2424" s="186"/>
      <c r="F2424" s="186">
        <v>224.23080995999999</v>
      </c>
      <c r="G2424" s="194">
        <v>249.59287938</v>
      </c>
      <c r="H2424" s="198"/>
      <c r="I2424" s="6"/>
      <c r="J2424" s="6"/>
      <c r="K2424" s="4"/>
    </row>
    <row r="2425" spans="2:11" ht="15.6" x14ac:dyDescent="0.3">
      <c r="B2425" s="187">
        <v>45285</v>
      </c>
      <c r="C2425" s="188"/>
      <c r="D2425" s="188"/>
      <c r="E2425" s="188"/>
      <c r="F2425" s="188"/>
      <c r="G2425" s="195"/>
      <c r="H2425" s="198"/>
      <c r="I2425" s="6"/>
      <c r="J2425" s="6"/>
      <c r="K2425" s="4"/>
    </row>
    <row r="2426" spans="2:11" ht="15.6" x14ac:dyDescent="0.3">
      <c r="B2426" s="185">
        <v>45286</v>
      </c>
      <c r="C2426" s="186">
        <v>224.15189348999999</v>
      </c>
      <c r="D2426" s="186">
        <v>238.6135592</v>
      </c>
      <c r="E2426" s="186"/>
      <c r="F2426" s="186">
        <v>224.32888679999999</v>
      </c>
      <c r="G2426" s="194">
        <v>249.6737048</v>
      </c>
      <c r="H2426" s="198"/>
      <c r="I2426" s="6"/>
      <c r="J2426" s="6"/>
      <c r="K2426" s="4"/>
    </row>
    <row r="2427" spans="2:11" ht="15.6" x14ac:dyDescent="0.3">
      <c r="B2427" s="187">
        <v>45287</v>
      </c>
      <c r="C2427" s="188">
        <v>224.24993578999999</v>
      </c>
      <c r="D2427" s="188">
        <v>239.79436046000001</v>
      </c>
      <c r="E2427" s="188"/>
      <c r="F2427" s="188">
        <v>224.4270065</v>
      </c>
      <c r="G2427" s="195">
        <v>250.35672946</v>
      </c>
      <c r="H2427" s="198"/>
      <c r="I2427" s="6"/>
      <c r="J2427" s="6"/>
      <c r="K2427" s="4"/>
    </row>
    <row r="2428" spans="2:11" ht="15.6" x14ac:dyDescent="0.3">
      <c r="B2428" s="185">
        <v>45288</v>
      </c>
      <c r="C2428" s="186">
        <v>224.34802105</v>
      </c>
      <c r="D2428" s="186">
        <v>239.77920732000001</v>
      </c>
      <c r="E2428" s="186">
        <v>169.70341031999999</v>
      </c>
      <c r="F2428" s="186">
        <v>224.52516904000001</v>
      </c>
      <c r="G2428" s="194">
        <v>250.14368963000001</v>
      </c>
      <c r="H2428" s="198"/>
      <c r="I2428" s="6"/>
      <c r="J2428" s="6"/>
      <c r="K2428" s="4"/>
    </row>
    <row r="2429" spans="2:11" ht="15.6" x14ac:dyDescent="0.3">
      <c r="B2429" s="187">
        <v>45289</v>
      </c>
      <c r="C2429" s="188">
        <v>224.44614927999999</v>
      </c>
      <c r="D2429" s="188"/>
      <c r="E2429" s="188"/>
      <c r="F2429" s="188">
        <v>224.62337471999999</v>
      </c>
      <c r="G2429" s="195">
        <v>250.43555918999999</v>
      </c>
      <c r="H2429" s="198"/>
      <c r="I2429" s="6"/>
      <c r="J2429" s="6"/>
      <c r="K2429" s="4"/>
    </row>
    <row r="2430" spans="2:11" ht="15.6" x14ac:dyDescent="0.3">
      <c r="B2430" s="185">
        <v>45292</v>
      </c>
      <c r="C2430" s="186"/>
      <c r="D2430" s="186"/>
      <c r="E2430" s="186"/>
      <c r="F2430" s="186"/>
      <c r="G2430" s="194"/>
      <c r="H2430" s="198"/>
      <c r="I2430" s="6"/>
      <c r="J2430" s="6"/>
      <c r="K2430" s="4"/>
    </row>
    <row r="2431" spans="2:11" ht="15.6" x14ac:dyDescent="0.3">
      <c r="B2431" s="187">
        <v>45293</v>
      </c>
      <c r="C2431" s="188">
        <v>224.54432019000001</v>
      </c>
      <c r="D2431" s="188">
        <v>237.11917015</v>
      </c>
      <c r="E2431" s="188"/>
      <c r="F2431" s="188">
        <v>224.72162324999999</v>
      </c>
      <c r="G2431" s="195">
        <v>249.30150874</v>
      </c>
      <c r="H2431" s="198"/>
      <c r="I2431" s="6"/>
      <c r="J2431" s="6"/>
      <c r="K2431" s="4"/>
    </row>
    <row r="2432" spans="2:11" ht="15.6" x14ac:dyDescent="0.3">
      <c r="B2432" s="185">
        <v>45294</v>
      </c>
      <c r="C2432" s="186">
        <v>224.64253407000001</v>
      </c>
      <c r="D2432" s="186">
        <v>237.36455094999999</v>
      </c>
      <c r="E2432" s="186"/>
      <c r="F2432" s="186">
        <v>224.81991492</v>
      </c>
      <c r="G2432" s="194">
        <v>249.13087730999999</v>
      </c>
      <c r="H2432" s="198"/>
      <c r="I2432" s="6"/>
      <c r="J2432" s="6"/>
      <c r="K2432" s="4"/>
    </row>
    <row r="2433" spans="2:11" ht="15.6" x14ac:dyDescent="0.3">
      <c r="B2433" s="187">
        <v>45295</v>
      </c>
      <c r="C2433" s="188">
        <v>224.74079090999999</v>
      </c>
      <c r="D2433" s="188">
        <v>234.49110110000001</v>
      </c>
      <c r="E2433" s="188"/>
      <c r="F2433" s="188">
        <v>224.91824943</v>
      </c>
      <c r="G2433" s="195">
        <v>248.33858864999999</v>
      </c>
      <c r="H2433" s="198"/>
      <c r="I2433" s="6"/>
      <c r="J2433" s="6"/>
      <c r="K2433" s="4"/>
    </row>
    <row r="2434" spans="2:11" ht="15.6" x14ac:dyDescent="0.3">
      <c r="B2434" s="185">
        <v>45296</v>
      </c>
      <c r="C2434" s="186">
        <v>224.83909072</v>
      </c>
      <c r="D2434" s="186">
        <v>235.91529967</v>
      </c>
      <c r="E2434" s="186"/>
      <c r="F2434" s="186">
        <v>225.01662679</v>
      </c>
      <c r="G2434" s="194">
        <v>248.67885368</v>
      </c>
      <c r="H2434" s="198"/>
      <c r="I2434" s="6"/>
      <c r="J2434" s="6"/>
      <c r="K2434" s="4"/>
    </row>
    <row r="2435" spans="2:11" ht="15.6" x14ac:dyDescent="0.3">
      <c r="B2435" s="187">
        <v>45299</v>
      </c>
      <c r="C2435" s="188">
        <v>224.93743377000001</v>
      </c>
      <c r="D2435" s="188">
        <v>236.63653908000001</v>
      </c>
      <c r="E2435" s="188"/>
      <c r="F2435" s="188">
        <v>225.11504758000001</v>
      </c>
      <c r="G2435" s="195">
        <v>249.18525983999999</v>
      </c>
      <c r="H2435" s="198"/>
      <c r="I2435" s="6"/>
      <c r="J2435" s="6"/>
      <c r="K2435" s="4"/>
    </row>
    <row r="2436" spans="2:11" ht="15.6" x14ac:dyDescent="0.3">
      <c r="B2436" s="185">
        <v>45300</v>
      </c>
      <c r="C2436" s="186">
        <v>225.03581978</v>
      </c>
      <c r="D2436" s="186">
        <v>234.88544012</v>
      </c>
      <c r="E2436" s="186"/>
      <c r="F2436" s="186">
        <v>225.21351121000001</v>
      </c>
      <c r="G2436" s="194">
        <v>248.95625448999999</v>
      </c>
      <c r="H2436" s="198"/>
      <c r="I2436" s="6"/>
      <c r="J2436" s="6"/>
      <c r="K2436" s="4"/>
    </row>
    <row r="2437" spans="2:11" ht="15.6" x14ac:dyDescent="0.3">
      <c r="B2437" s="187">
        <v>45301</v>
      </c>
      <c r="C2437" s="188">
        <v>225.13424875000001</v>
      </c>
      <c r="D2437" s="188">
        <v>233.80345592</v>
      </c>
      <c r="E2437" s="188"/>
      <c r="F2437" s="188">
        <v>225.31201769</v>
      </c>
      <c r="G2437" s="195">
        <v>249.01762194</v>
      </c>
      <c r="H2437" s="198"/>
      <c r="I2437" s="6"/>
      <c r="J2437" s="6"/>
      <c r="K2437" s="4"/>
    </row>
    <row r="2438" spans="2:11" ht="15.6" x14ac:dyDescent="0.3">
      <c r="B2438" s="185">
        <v>45302</v>
      </c>
      <c r="C2438" s="186">
        <v>225.23272069999999</v>
      </c>
      <c r="D2438" s="186">
        <v>233.45975841000001</v>
      </c>
      <c r="E2438" s="186"/>
      <c r="F2438" s="186">
        <v>225.41056759</v>
      </c>
      <c r="G2438" s="194">
        <v>249.39780074999999</v>
      </c>
      <c r="H2438" s="198"/>
      <c r="I2438" s="6"/>
      <c r="J2438" s="6"/>
      <c r="K2438" s="4"/>
    </row>
    <row r="2439" spans="2:11" ht="15.6" x14ac:dyDescent="0.3">
      <c r="B2439" s="187">
        <v>45303</v>
      </c>
      <c r="C2439" s="188">
        <v>225.33123588000001</v>
      </c>
      <c r="D2439" s="188">
        <v>234.06538365</v>
      </c>
      <c r="E2439" s="188"/>
      <c r="F2439" s="188">
        <v>225.50916032999999</v>
      </c>
      <c r="G2439" s="195">
        <v>250.34625209999999</v>
      </c>
      <c r="H2439" s="198"/>
      <c r="I2439" s="6"/>
      <c r="J2439" s="6"/>
      <c r="K2439" s="4"/>
    </row>
    <row r="2440" spans="2:11" ht="15.6" x14ac:dyDescent="0.3">
      <c r="B2440" s="185">
        <v>45306</v>
      </c>
      <c r="C2440" s="186">
        <v>225.42979403000001</v>
      </c>
      <c r="D2440" s="186">
        <v>235.01824452</v>
      </c>
      <c r="E2440" s="186"/>
      <c r="F2440" s="186">
        <v>225.60779650000001</v>
      </c>
      <c r="G2440" s="194">
        <v>250.43955056999999</v>
      </c>
      <c r="H2440" s="198"/>
      <c r="I2440" s="6"/>
      <c r="J2440" s="6"/>
      <c r="K2440" s="4"/>
    </row>
    <row r="2441" spans="2:11" ht="15.6" x14ac:dyDescent="0.3">
      <c r="B2441" s="187">
        <v>45307</v>
      </c>
      <c r="C2441" s="188">
        <v>225.52839542000001</v>
      </c>
      <c r="D2441" s="188">
        <v>231.03899074</v>
      </c>
      <c r="E2441" s="188"/>
      <c r="F2441" s="188">
        <v>225.70647552</v>
      </c>
      <c r="G2441" s="195">
        <v>249.34840743999999</v>
      </c>
      <c r="H2441" s="198"/>
      <c r="I2441" s="6"/>
      <c r="J2441" s="6"/>
      <c r="K2441" s="4"/>
    </row>
    <row r="2442" spans="2:11" ht="15.6" x14ac:dyDescent="0.3">
      <c r="B2442" s="185">
        <v>45308</v>
      </c>
      <c r="C2442" s="186">
        <v>225.62703977000001</v>
      </c>
      <c r="D2442" s="186">
        <v>229.66268181999999</v>
      </c>
      <c r="E2442" s="186"/>
      <c r="F2442" s="186">
        <v>225.80519795000001</v>
      </c>
      <c r="G2442" s="194">
        <v>248.60002395000001</v>
      </c>
      <c r="H2442" s="198"/>
      <c r="I2442" s="6"/>
      <c r="J2442" s="6"/>
      <c r="K2442" s="4"/>
    </row>
    <row r="2443" spans="2:11" ht="15.6" x14ac:dyDescent="0.3">
      <c r="B2443" s="187">
        <v>45309</v>
      </c>
      <c r="C2443" s="188">
        <v>225.72572736000001</v>
      </c>
      <c r="D2443" s="188">
        <v>227.50391336999999</v>
      </c>
      <c r="E2443" s="188"/>
      <c r="F2443" s="188">
        <v>225.90396322999999</v>
      </c>
      <c r="G2443" s="195">
        <v>248.52618344000001</v>
      </c>
      <c r="H2443" s="198"/>
      <c r="I2443" s="6"/>
      <c r="J2443" s="6"/>
      <c r="K2443" s="4"/>
    </row>
    <row r="2444" spans="2:11" ht="15.6" x14ac:dyDescent="0.3">
      <c r="B2444" s="185">
        <v>45310</v>
      </c>
      <c r="C2444" s="186">
        <v>225.82445820000001</v>
      </c>
      <c r="D2444" s="186">
        <v>228.07556914</v>
      </c>
      <c r="E2444" s="186"/>
      <c r="F2444" s="186">
        <v>226.00277194</v>
      </c>
      <c r="G2444" s="194">
        <v>248.7866209</v>
      </c>
      <c r="H2444" s="198"/>
      <c r="I2444" s="6"/>
      <c r="J2444" s="6"/>
      <c r="K2444" s="4"/>
    </row>
    <row r="2445" spans="2:11" ht="15.6" x14ac:dyDescent="0.3">
      <c r="B2445" s="187">
        <v>45313</v>
      </c>
      <c r="C2445" s="188">
        <v>225.92323200000001</v>
      </c>
      <c r="D2445" s="188">
        <v>226.22770808999999</v>
      </c>
      <c r="E2445" s="188"/>
      <c r="F2445" s="188">
        <v>226.10162377</v>
      </c>
      <c r="G2445" s="195">
        <v>248.54663926000001</v>
      </c>
      <c r="H2445" s="198"/>
      <c r="I2445" s="6"/>
      <c r="J2445" s="6"/>
      <c r="K2445" s="4"/>
    </row>
    <row r="2446" spans="2:11" ht="15.6" x14ac:dyDescent="0.3">
      <c r="B2446" s="185">
        <v>45314</v>
      </c>
      <c r="C2446" s="186">
        <v>226.02204904000001</v>
      </c>
      <c r="D2446" s="186">
        <v>229.19573997000001</v>
      </c>
      <c r="E2446" s="186"/>
      <c r="F2446" s="186">
        <v>226.20051902</v>
      </c>
      <c r="G2446" s="194">
        <v>248.82354115000001</v>
      </c>
      <c r="H2446" s="198"/>
      <c r="I2446" s="6"/>
      <c r="J2446" s="6"/>
      <c r="K2446" s="4"/>
    </row>
    <row r="2447" spans="2:11" ht="15.6" x14ac:dyDescent="0.3">
      <c r="B2447" s="187">
        <v>45315</v>
      </c>
      <c r="C2447" s="188">
        <v>226.12090932999999</v>
      </c>
      <c r="D2447" s="188">
        <v>228.39730531000001</v>
      </c>
      <c r="E2447" s="188"/>
      <c r="F2447" s="188">
        <v>226.29945741</v>
      </c>
      <c r="G2447" s="195">
        <v>248.6838429</v>
      </c>
      <c r="H2447" s="198"/>
      <c r="I2447" s="6"/>
      <c r="J2447" s="6"/>
      <c r="K2447" s="4"/>
    </row>
    <row r="2448" spans="2:11" ht="15.6" x14ac:dyDescent="0.3">
      <c r="B2448" s="185">
        <v>45316</v>
      </c>
      <c r="C2448" s="186">
        <v>226.21981285000001</v>
      </c>
      <c r="D2448" s="186">
        <v>229.02814409999999</v>
      </c>
      <c r="E2448" s="186"/>
      <c r="F2448" s="186">
        <v>226.39843920999999</v>
      </c>
      <c r="G2448" s="194">
        <v>249.42873392999999</v>
      </c>
      <c r="H2448" s="198"/>
      <c r="I2448" s="6"/>
      <c r="J2448" s="6"/>
      <c r="K2448" s="4"/>
    </row>
    <row r="2449" spans="2:11" ht="15.6" x14ac:dyDescent="0.3">
      <c r="B2449" s="187">
        <v>45317</v>
      </c>
      <c r="C2449" s="188">
        <v>226.31875962000001</v>
      </c>
      <c r="D2449" s="188">
        <v>230.45516601</v>
      </c>
      <c r="E2449" s="188"/>
      <c r="F2449" s="188">
        <v>226.49746415000001</v>
      </c>
      <c r="G2449" s="195">
        <v>249.53450547</v>
      </c>
      <c r="H2449" s="198"/>
      <c r="I2449" s="6"/>
      <c r="J2449" s="6"/>
      <c r="K2449" s="4"/>
    </row>
    <row r="2450" spans="2:11" ht="15.6" x14ac:dyDescent="0.3">
      <c r="B2450" s="185">
        <v>45320</v>
      </c>
      <c r="C2450" s="186">
        <v>226.41774963</v>
      </c>
      <c r="D2450" s="186">
        <v>229.62485258000001</v>
      </c>
      <c r="E2450" s="186"/>
      <c r="F2450" s="186">
        <v>226.59653222</v>
      </c>
      <c r="G2450" s="194">
        <v>249.58339985999999</v>
      </c>
      <c r="H2450" s="198"/>
      <c r="I2450" s="6"/>
      <c r="J2450" s="6"/>
      <c r="K2450" s="4"/>
    </row>
    <row r="2451" spans="2:11" ht="15.6" x14ac:dyDescent="0.3">
      <c r="B2451" s="187">
        <v>45321</v>
      </c>
      <c r="C2451" s="188">
        <v>226.51678315999999</v>
      </c>
      <c r="D2451" s="188">
        <v>227.65771416000001</v>
      </c>
      <c r="E2451" s="188"/>
      <c r="F2451" s="188">
        <v>226.69564399999999</v>
      </c>
      <c r="G2451" s="195">
        <v>249.03658099</v>
      </c>
      <c r="H2451" s="198"/>
      <c r="I2451" s="6"/>
      <c r="J2451" s="6"/>
      <c r="K2451" s="4"/>
    </row>
    <row r="2452" spans="2:11" ht="15.6" x14ac:dyDescent="0.3">
      <c r="B2452" s="185">
        <v>45322</v>
      </c>
      <c r="C2452" s="186">
        <v>226.61585993</v>
      </c>
      <c r="D2452" s="186">
        <v>228.28397841</v>
      </c>
      <c r="E2452" s="186">
        <v>170.41616461999999</v>
      </c>
      <c r="F2452" s="186">
        <v>226.79479889999999</v>
      </c>
      <c r="G2452" s="194">
        <v>249.62630718</v>
      </c>
      <c r="H2452" s="198"/>
      <c r="I2452" s="6"/>
      <c r="J2452" s="6"/>
      <c r="K2452" s="4"/>
    </row>
    <row r="2453" spans="2:11" ht="15.6" x14ac:dyDescent="0.3">
      <c r="B2453" s="187">
        <v>45323</v>
      </c>
      <c r="C2453" s="188">
        <v>226.71094210999999</v>
      </c>
      <c r="D2453" s="188">
        <v>229.58618347999999</v>
      </c>
      <c r="E2453" s="188"/>
      <c r="F2453" s="188">
        <v>226.88995599</v>
      </c>
      <c r="G2453" s="195">
        <v>249.89522631</v>
      </c>
      <c r="H2453" s="198"/>
      <c r="I2453" s="6"/>
      <c r="J2453" s="6"/>
      <c r="K2453" s="4"/>
    </row>
    <row r="2454" spans="2:11" ht="15.6" x14ac:dyDescent="0.3">
      <c r="B2454" s="185">
        <v>45324</v>
      </c>
      <c r="C2454" s="186">
        <v>226.80606422</v>
      </c>
      <c r="D2454" s="186">
        <v>227.26537651000001</v>
      </c>
      <c r="E2454" s="186"/>
      <c r="F2454" s="186">
        <v>226.98515309000001</v>
      </c>
      <c r="G2454" s="194">
        <v>249.45318112999999</v>
      </c>
      <c r="H2454" s="198"/>
      <c r="I2454" s="6"/>
      <c r="J2454" s="6"/>
      <c r="K2454" s="4"/>
    </row>
    <row r="2455" spans="2:11" ht="15.6" x14ac:dyDescent="0.3">
      <c r="B2455" s="187">
        <v>45327</v>
      </c>
      <c r="C2455" s="188">
        <v>226.90122624</v>
      </c>
      <c r="D2455" s="188">
        <v>228.00023229999999</v>
      </c>
      <c r="E2455" s="188"/>
      <c r="F2455" s="188">
        <v>227.08039020000001</v>
      </c>
      <c r="G2455" s="195">
        <v>249.00315319000001</v>
      </c>
      <c r="H2455" s="198"/>
      <c r="I2455" s="6"/>
      <c r="J2455" s="6"/>
      <c r="K2455" s="4"/>
    </row>
    <row r="2456" spans="2:11" ht="15.6" x14ac:dyDescent="0.3">
      <c r="B2456" s="185">
        <v>45328</v>
      </c>
      <c r="C2456" s="186">
        <v>226.99642817</v>
      </c>
      <c r="D2456" s="186">
        <v>233.04440513</v>
      </c>
      <c r="E2456" s="186"/>
      <c r="F2456" s="186">
        <v>227.17566732</v>
      </c>
      <c r="G2456" s="194">
        <v>249.55396343999999</v>
      </c>
      <c r="H2456" s="198"/>
      <c r="I2456" s="6"/>
      <c r="J2456" s="6"/>
      <c r="K2456" s="4"/>
    </row>
    <row r="2457" spans="2:11" ht="15.6" x14ac:dyDescent="0.3">
      <c r="B2457" s="187">
        <v>45329</v>
      </c>
      <c r="C2457" s="188">
        <v>227.09167002000001</v>
      </c>
      <c r="D2457" s="188">
        <v>232.21096458</v>
      </c>
      <c r="E2457" s="188"/>
      <c r="F2457" s="188">
        <v>227.27098416999999</v>
      </c>
      <c r="G2457" s="195">
        <v>249.75652590000001</v>
      </c>
      <c r="H2457" s="198"/>
      <c r="I2457" s="6"/>
      <c r="J2457" s="6"/>
      <c r="K2457" s="4"/>
    </row>
    <row r="2458" spans="2:11" ht="15.6" x14ac:dyDescent="0.3">
      <c r="B2458" s="185">
        <v>45330</v>
      </c>
      <c r="C2458" s="186">
        <v>227.18695177999999</v>
      </c>
      <c r="D2458" s="186">
        <v>229.11425610000001</v>
      </c>
      <c r="E2458" s="186"/>
      <c r="F2458" s="186">
        <v>227.36634132</v>
      </c>
      <c r="G2458" s="194">
        <v>249.20920810999999</v>
      </c>
      <c r="H2458" s="198"/>
      <c r="I2458" s="6"/>
      <c r="J2458" s="6"/>
      <c r="K2458" s="4"/>
    </row>
    <row r="2459" spans="2:11" ht="15.6" x14ac:dyDescent="0.3">
      <c r="B2459" s="187">
        <v>45331</v>
      </c>
      <c r="C2459" s="188">
        <v>227.28227346</v>
      </c>
      <c r="D2459" s="188">
        <v>228.77255994999999</v>
      </c>
      <c r="E2459" s="188"/>
      <c r="F2459" s="188">
        <v>227.46173820000001</v>
      </c>
      <c r="G2459" s="195">
        <v>249.42823501000001</v>
      </c>
      <c r="H2459" s="198"/>
      <c r="I2459" s="6"/>
      <c r="J2459" s="6"/>
      <c r="K2459" s="4"/>
    </row>
    <row r="2460" spans="2:11" ht="15.6" x14ac:dyDescent="0.3">
      <c r="B2460" s="185">
        <v>45334</v>
      </c>
      <c r="C2460" s="186"/>
      <c r="D2460" s="186"/>
      <c r="E2460" s="186"/>
      <c r="F2460" s="186"/>
      <c r="G2460" s="194"/>
      <c r="H2460" s="198"/>
      <c r="I2460" s="6"/>
      <c r="J2460" s="6"/>
      <c r="K2460" s="4"/>
    </row>
    <row r="2461" spans="2:11" ht="15.6" x14ac:dyDescent="0.3">
      <c r="B2461" s="187">
        <v>45335</v>
      </c>
      <c r="C2461" s="188"/>
      <c r="D2461" s="188"/>
      <c r="E2461" s="188"/>
      <c r="F2461" s="188"/>
      <c r="G2461" s="195"/>
      <c r="H2461" s="198"/>
      <c r="I2461" s="6"/>
      <c r="J2461" s="6"/>
      <c r="K2461" s="4"/>
    </row>
    <row r="2462" spans="2:11" ht="15.6" x14ac:dyDescent="0.3">
      <c r="B2462" s="185">
        <v>45336</v>
      </c>
      <c r="C2462" s="186">
        <v>227.37763505999999</v>
      </c>
      <c r="D2462" s="186">
        <v>226.97239198</v>
      </c>
      <c r="E2462" s="186"/>
      <c r="F2462" s="186">
        <v>227.55717537000001</v>
      </c>
      <c r="G2462" s="194">
        <v>249.14434821</v>
      </c>
      <c r="H2462" s="198"/>
      <c r="I2462" s="6"/>
      <c r="J2462" s="6"/>
      <c r="K2462" s="4"/>
    </row>
    <row r="2463" spans="2:11" ht="15.6" x14ac:dyDescent="0.3">
      <c r="B2463" s="187">
        <v>45337</v>
      </c>
      <c r="C2463" s="188">
        <v>227.47303683999999</v>
      </c>
      <c r="D2463" s="188">
        <v>228.37663057</v>
      </c>
      <c r="E2463" s="188"/>
      <c r="F2463" s="188">
        <v>227.65265227</v>
      </c>
      <c r="G2463" s="195">
        <v>249.38682446000001</v>
      </c>
      <c r="H2463" s="198"/>
      <c r="I2463" s="6"/>
      <c r="J2463" s="6"/>
      <c r="K2463" s="4"/>
    </row>
    <row r="2464" spans="2:11" ht="15.6" x14ac:dyDescent="0.3">
      <c r="B2464" s="185">
        <v>45338</v>
      </c>
      <c r="C2464" s="186">
        <v>227.56847855000001</v>
      </c>
      <c r="D2464" s="186">
        <v>230.02373039</v>
      </c>
      <c r="E2464" s="186"/>
      <c r="F2464" s="186">
        <v>227.74816946999999</v>
      </c>
      <c r="G2464" s="194">
        <v>249.17328570000001</v>
      </c>
      <c r="H2464" s="198"/>
      <c r="I2464" s="6"/>
      <c r="J2464" s="6"/>
      <c r="K2464" s="4"/>
    </row>
    <row r="2465" spans="2:11" ht="15.6" x14ac:dyDescent="0.3">
      <c r="B2465" s="187">
        <v>45341</v>
      </c>
      <c r="C2465" s="188">
        <v>227.66396044000001</v>
      </c>
      <c r="D2465" s="188">
        <v>230.57742754</v>
      </c>
      <c r="E2465" s="188"/>
      <c r="F2465" s="188">
        <v>227.84372668</v>
      </c>
      <c r="G2465" s="195">
        <v>249.34740959999999</v>
      </c>
      <c r="H2465" s="198"/>
      <c r="I2465" s="6"/>
      <c r="J2465" s="6"/>
      <c r="K2465" s="4"/>
    </row>
    <row r="2466" spans="2:11" ht="15.6" x14ac:dyDescent="0.3">
      <c r="B2466" s="185">
        <v>45342</v>
      </c>
      <c r="C2466" s="186">
        <v>227.75948224999999</v>
      </c>
      <c r="D2466" s="186">
        <v>232.15058432000001</v>
      </c>
      <c r="E2466" s="186"/>
      <c r="F2466" s="186">
        <v>227.93932390000001</v>
      </c>
      <c r="G2466" s="194">
        <v>249.7161132</v>
      </c>
      <c r="H2466" s="198"/>
      <c r="I2466" s="6"/>
      <c r="J2466" s="6"/>
      <c r="K2466" s="4"/>
    </row>
    <row r="2467" spans="2:11" ht="15.6" x14ac:dyDescent="0.3">
      <c r="B2467" s="187">
        <v>45343</v>
      </c>
      <c r="C2467" s="188">
        <v>227.85504426</v>
      </c>
      <c r="D2467" s="188">
        <v>232.35692076999999</v>
      </c>
      <c r="E2467" s="188"/>
      <c r="F2467" s="188">
        <v>228.03496140999999</v>
      </c>
      <c r="G2467" s="195">
        <v>249.53700008000001</v>
      </c>
      <c r="H2467" s="198"/>
      <c r="I2467" s="6"/>
      <c r="J2467" s="6"/>
      <c r="K2467" s="4"/>
    </row>
    <row r="2468" spans="2:11" ht="15.6" x14ac:dyDescent="0.3">
      <c r="B2468" s="185">
        <v>45344</v>
      </c>
      <c r="C2468" s="186">
        <v>227.95064617</v>
      </c>
      <c r="D2468" s="186">
        <v>232.73033487000001</v>
      </c>
      <c r="E2468" s="186"/>
      <c r="F2468" s="186">
        <v>228.13063894000001</v>
      </c>
      <c r="G2468" s="194">
        <v>249.78446554999999</v>
      </c>
      <c r="H2468" s="198"/>
      <c r="I2468" s="6"/>
      <c r="J2468" s="6"/>
      <c r="K2468" s="4"/>
    </row>
    <row r="2469" spans="2:11" ht="15.6" x14ac:dyDescent="0.3">
      <c r="B2469" s="187">
        <v>45345</v>
      </c>
      <c r="C2469" s="188">
        <v>228.04628828</v>
      </c>
      <c r="D2469" s="188">
        <v>231.26180264999999</v>
      </c>
      <c r="E2469" s="188"/>
      <c r="F2469" s="188">
        <v>228.22635649</v>
      </c>
      <c r="G2469" s="195">
        <v>249.57242356</v>
      </c>
      <c r="H2469" s="198"/>
      <c r="I2469" s="6"/>
      <c r="J2469" s="6"/>
      <c r="K2469" s="4"/>
    </row>
    <row r="2470" spans="2:11" ht="15.6" x14ac:dyDescent="0.3">
      <c r="B2470" s="185">
        <v>45348</v>
      </c>
      <c r="C2470" s="186">
        <v>228.14197059</v>
      </c>
      <c r="D2470" s="186">
        <v>231.60189056999999</v>
      </c>
      <c r="E2470" s="186"/>
      <c r="F2470" s="186">
        <v>228.32211432</v>
      </c>
      <c r="G2470" s="194">
        <v>249.26059710999999</v>
      </c>
      <c r="H2470" s="198"/>
      <c r="I2470" s="6"/>
      <c r="J2470" s="6"/>
      <c r="K2470" s="4"/>
    </row>
    <row r="2471" spans="2:11" ht="15.6" x14ac:dyDescent="0.3">
      <c r="B2471" s="187">
        <v>45349</v>
      </c>
      <c r="C2471" s="188">
        <v>228.23769308000001</v>
      </c>
      <c r="D2471" s="188">
        <v>235.31927021999999</v>
      </c>
      <c r="E2471" s="188"/>
      <c r="F2471" s="188">
        <v>228.41791216999999</v>
      </c>
      <c r="G2471" s="195">
        <v>249.78296879000001</v>
      </c>
      <c r="H2471" s="198"/>
      <c r="I2471" s="6"/>
      <c r="J2471" s="6"/>
      <c r="K2471" s="4"/>
    </row>
    <row r="2472" spans="2:11" ht="15.6" x14ac:dyDescent="0.3">
      <c r="B2472" s="185">
        <v>45350</v>
      </c>
      <c r="C2472" s="186">
        <v>228.33345577</v>
      </c>
      <c r="D2472" s="186">
        <v>232.57823166</v>
      </c>
      <c r="E2472" s="186"/>
      <c r="F2472" s="186">
        <v>228.51375060000001</v>
      </c>
      <c r="G2472" s="194">
        <v>249.74954099000001</v>
      </c>
      <c r="H2472" s="198"/>
      <c r="I2472" s="6"/>
      <c r="J2472" s="6"/>
      <c r="K2472" s="4"/>
    </row>
    <row r="2473" spans="2:11" ht="15.6" x14ac:dyDescent="0.3">
      <c r="B2473" s="187">
        <v>45351</v>
      </c>
      <c r="C2473" s="188">
        <v>228.42925865000001</v>
      </c>
      <c r="D2473" s="188">
        <v>230.54933704999999</v>
      </c>
      <c r="E2473" s="188">
        <v>171.83061881</v>
      </c>
      <c r="F2473" s="188">
        <v>228.60962905</v>
      </c>
      <c r="G2473" s="195">
        <v>249.99950107999999</v>
      </c>
      <c r="H2473" s="198"/>
      <c r="I2473" s="6"/>
      <c r="J2473" s="6"/>
      <c r="K2473" s="4"/>
    </row>
    <row r="2474" spans="2:11" ht="15.6" x14ac:dyDescent="0.3">
      <c r="B2474" s="185">
        <v>45352</v>
      </c>
      <c r="C2474" s="186">
        <v>228.52510172999999</v>
      </c>
      <c r="D2474" s="186">
        <v>230.83587077000001</v>
      </c>
      <c r="E2474" s="186"/>
      <c r="F2474" s="186">
        <v>228.70554749999999</v>
      </c>
      <c r="G2474" s="194">
        <v>250.50939969999999</v>
      </c>
      <c r="H2474" s="198"/>
      <c r="I2474" s="6"/>
      <c r="J2474" s="6"/>
      <c r="K2474" s="4"/>
    </row>
    <row r="2475" spans="2:11" ht="15.6" x14ac:dyDescent="0.3">
      <c r="B2475" s="187">
        <v>45355</v>
      </c>
      <c r="C2475" s="188">
        <v>228.62098499000001</v>
      </c>
      <c r="D2475" s="188">
        <v>229.33515600000001</v>
      </c>
      <c r="E2475" s="188"/>
      <c r="F2475" s="188">
        <v>228.80150653000001</v>
      </c>
      <c r="G2475" s="195">
        <v>250.19158616999999</v>
      </c>
      <c r="H2475" s="198"/>
      <c r="I2475" s="6"/>
      <c r="J2475" s="6"/>
      <c r="K2475" s="4"/>
    </row>
    <row r="2476" spans="2:11" ht="15.6" x14ac:dyDescent="0.3">
      <c r="B2476" s="185">
        <v>45356</v>
      </c>
      <c r="C2476" s="186">
        <v>228.71690845000001</v>
      </c>
      <c r="D2476" s="186">
        <v>228.90195131999999</v>
      </c>
      <c r="E2476" s="186"/>
      <c r="F2476" s="186">
        <v>228.89750558</v>
      </c>
      <c r="G2476" s="194">
        <v>250.32729305000001</v>
      </c>
      <c r="H2476" s="198"/>
      <c r="I2476" s="6"/>
      <c r="J2476" s="6"/>
      <c r="K2476" s="4"/>
    </row>
    <row r="2477" spans="2:11" ht="15.6" x14ac:dyDescent="0.3">
      <c r="B2477" s="187">
        <v>45357</v>
      </c>
      <c r="C2477" s="188">
        <v>228.81287209999999</v>
      </c>
      <c r="D2477" s="188">
        <v>230.31741181999999</v>
      </c>
      <c r="E2477" s="188"/>
      <c r="F2477" s="188">
        <v>228.99354492000001</v>
      </c>
      <c r="G2477" s="195">
        <v>250.73640936000001</v>
      </c>
      <c r="H2477" s="198"/>
      <c r="I2477" s="6"/>
      <c r="J2477" s="6"/>
      <c r="K2477" s="4"/>
    </row>
    <row r="2478" spans="2:11" ht="15.6" x14ac:dyDescent="0.3">
      <c r="B2478" s="185">
        <v>45358</v>
      </c>
      <c r="C2478" s="186">
        <v>228.90887595000001</v>
      </c>
      <c r="D2478" s="186">
        <v>229.3337622</v>
      </c>
      <c r="E2478" s="186"/>
      <c r="F2478" s="186">
        <v>229.08962484</v>
      </c>
      <c r="G2478" s="194">
        <v>250.97639100000001</v>
      </c>
      <c r="H2478" s="198"/>
      <c r="I2478" s="6"/>
      <c r="J2478" s="6"/>
      <c r="K2478" s="4"/>
    </row>
    <row r="2479" spans="2:11" ht="15.6" x14ac:dyDescent="0.3">
      <c r="B2479" s="187">
        <v>45359</v>
      </c>
      <c r="C2479" s="188">
        <v>229.00492026000001</v>
      </c>
      <c r="D2479" s="188">
        <v>227.06620563999999</v>
      </c>
      <c r="E2479" s="188"/>
      <c r="F2479" s="188">
        <v>229.18574477999999</v>
      </c>
      <c r="G2479" s="195">
        <v>251.19741359</v>
      </c>
      <c r="H2479" s="198"/>
      <c r="I2479" s="6"/>
      <c r="J2479" s="6"/>
      <c r="K2479" s="4"/>
    </row>
    <row r="2480" spans="2:11" ht="15.6" x14ac:dyDescent="0.3">
      <c r="B2480" s="185">
        <v>45362</v>
      </c>
      <c r="C2480" s="186">
        <v>229.10100477</v>
      </c>
      <c r="D2480" s="186">
        <v>225.37357492999999</v>
      </c>
      <c r="E2480" s="186"/>
      <c r="F2480" s="186">
        <v>229.28190501</v>
      </c>
      <c r="G2480" s="194">
        <v>250.92450306999999</v>
      </c>
      <c r="H2480" s="198"/>
      <c r="I2480" s="6"/>
      <c r="J2480" s="6"/>
      <c r="K2480" s="4"/>
    </row>
    <row r="2481" spans="2:11" ht="15.6" x14ac:dyDescent="0.3">
      <c r="B2481" s="187">
        <v>45363</v>
      </c>
      <c r="C2481" s="188">
        <v>229.19712946000001</v>
      </c>
      <c r="D2481" s="188">
        <v>228.13309031</v>
      </c>
      <c r="E2481" s="188"/>
      <c r="F2481" s="188">
        <v>229.37810582</v>
      </c>
      <c r="G2481" s="195">
        <v>251.26027780000001</v>
      </c>
      <c r="H2481" s="198"/>
      <c r="I2481" s="6"/>
      <c r="J2481" s="6"/>
      <c r="K2481" s="4"/>
    </row>
    <row r="2482" spans="2:11" ht="15.6" x14ac:dyDescent="0.3">
      <c r="B2482" s="185">
        <v>45364</v>
      </c>
      <c r="C2482" s="186">
        <v>229.29329462999999</v>
      </c>
      <c r="D2482" s="186">
        <v>228.73744683999999</v>
      </c>
      <c r="E2482" s="186"/>
      <c r="F2482" s="186">
        <v>229.47434693</v>
      </c>
      <c r="G2482" s="194">
        <v>251.44737366999999</v>
      </c>
      <c r="H2482" s="198"/>
      <c r="I2482" s="6"/>
      <c r="J2482" s="6"/>
      <c r="K2482" s="4"/>
    </row>
    <row r="2483" spans="2:11" ht="15.6" x14ac:dyDescent="0.3">
      <c r="B2483" s="187">
        <v>45365</v>
      </c>
      <c r="C2483" s="188">
        <v>229.38949998999999</v>
      </c>
      <c r="D2483" s="188">
        <v>228.17263500000001</v>
      </c>
      <c r="E2483" s="188"/>
      <c r="F2483" s="188">
        <v>229.57062833000001</v>
      </c>
      <c r="G2483" s="195">
        <v>251.05771533000001</v>
      </c>
      <c r="H2483" s="198"/>
      <c r="I2483" s="6"/>
      <c r="J2483" s="6"/>
      <c r="K2483" s="4"/>
    </row>
    <row r="2484" spans="2:11" ht="15.6" x14ac:dyDescent="0.3">
      <c r="B2484" s="185">
        <v>45366</v>
      </c>
      <c r="C2484" s="186">
        <v>229.48574582000001</v>
      </c>
      <c r="D2484" s="186">
        <v>226.47834245000001</v>
      </c>
      <c r="E2484" s="186"/>
      <c r="F2484" s="186">
        <v>229.66695031</v>
      </c>
      <c r="G2484" s="194">
        <v>250.62115829999999</v>
      </c>
      <c r="H2484" s="198"/>
      <c r="I2484" s="6"/>
      <c r="J2484" s="6"/>
      <c r="K2484" s="4"/>
    </row>
    <row r="2485" spans="2:11" ht="15.6" x14ac:dyDescent="0.3">
      <c r="B2485" s="187">
        <v>45369</v>
      </c>
      <c r="C2485" s="188">
        <v>229.58203212000001</v>
      </c>
      <c r="D2485" s="188">
        <v>226.8578321</v>
      </c>
      <c r="E2485" s="188"/>
      <c r="F2485" s="188">
        <v>229.76331259</v>
      </c>
      <c r="G2485" s="195">
        <v>250.46749022</v>
      </c>
      <c r="H2485" s="198"/>
      <c r="I2485" s="6"/>
      <c r="J2485" s="6"/>
      <c r="K2485" s="4"/>
    </row>
    <row r="2486" spans="2:11" ht="15.6" x14ac:dyDescent="0.3">
      <c r="B2486" s="185">
        <v>45370</v>
      </c>
      <c r="C2486" s="186">
        <v>229.67835889</v>
      </c>
      <c r="D2486" s="186">
        <v>227.88472535</v>
      </c>
      <c r="E2486" s="186"/>
      <c r="F2486" s="186">
        <v>229.85971516000001</v>
      </c>
      <c r="G2486" s="194">
        <v>250.71096431999999</v>
      </c>
      <c r="H2486" s="198"/>
      <c r="I2486" s="6"/>
      <c r="J2486" s="6"/>
      <c r="K2486" s="4"/>
    </row>
    <row r="2487" spans="2:11" ht="15.6" x14ac:dyDescent="0.3">
      <c r="B2487" s="187">
        <v>45371</v>
      </c>
      <c r="C2487" s="188">
        <v>229.77472585000001</v>
      </c>
      <c r="D2487" s="188">
        <v>230.73662485</v>
      </c>
      <c r="E2487" s="188"/>
      <c r="F2487" s="188">
        <v>229.95615831999999</v>
      </c>
      <c r="G2487" s="195">
        <v>251.51722280000001</v>
      </c>
      <c r="H2487" s="198"/>
      <c r="I2487" s="6"/>
      <c r="J2487" s="6"/>
      <c r="K2487" s="4"/>
    </row>
    <row r="2488" spans="2:11" ht="15.6" x14ac:dyDescent="0.3">
      <c r="B2488" s="185">
        <v>45372</v>
      </c>
      <c r="C2488" s="186">
        <v>229.86702062000001</v>
      </c>
      <c r="D2488" s="186">
        <v>229.00998892000001</v>
      </c>
      <c r="E2488" s="186"/>
      <c r="F2488" s="186">
        <v>230.04852618000001</v>
      </c>
      <c r="G2488" s="194">
        <v>251.82156542000001</v>
      </c>
      <c r="H2488" s="198"/>
      <c r="I2488" s="6"/>
      <c r="J2488" s="6"/>
      <c r="K2488" s="4"/>
    </row>
    <row r="2489" spans="2:11" ht="15.6" x14ac:dyDescent="0.3">
      <c r="B2489" s="187">
        <v>45373</v>
      </c>
      <c r="C2489" s="188">
        <v>229.95935252999999</v>
      </c>
      <c r="D2489" s="188">
        <v>226.98813480999999</v>
      </c>
      <c r="E2489" s="188"/>
      <c r="F2489" s="188">
        <v>230.14093094</v>
      </c>
      <c r="G2489" s="195">
        <v>251.91586174</v>
      </c>
      <c r="H2489" s="198"/>
      <c r="I2489" s="6"/>
      <c r="J2489" s="6"/>
      <c r="K2489" s="4"/>
    </row>
    <row r="2490" spans="2:11" ht="15.6" x14ac:dyDescent="0.3">
      <c r="B2490" s="185">
        <v>45376</v>
      </c>
      <c r="C2490" s="186">
        <v>230.05172159</v>
      </c>
      <c r="D2490" s="186">
        <v>226.81725098999999</v>
      </c>
      <c r="E2490" s="186"/>
      <c r="F2490" s="186">
        <v>230.23337286</v>
      </c>
      <c r="G2490" s="194">
        <v>251.64843937000001</v>
      </c>
      <c r="H2490" s="198"/>
      <c r="I2490" s="6"/>
      <c r="J2490" s="6"/>
      <c r="K2490" s="4"/>
    </row>
    <row r="2491" spans="2:11" ht="15.6" x14ac:dyDescent="0.3">
      <c r="B2491" s="187">
        <v>45377</v>
      </c>
      <c r="C2491" s="188">
        <v>230.14412777999999</v>
      </c>
      <c r="D2491" s="188">
        <v>226.69493585000001</v>
      </c>
      <c r="E2491" s="188"/>
      <c r="F2491" s="188">
        <v>230.32585197</v>
      </c>
      <c r="G2491" s="195">
        <v>251.61201804000001</v>
      </c>
      <c r="H2491" s="198"/>
      <c r="I2491" s="6"/>
      <c r="J2491" s="6"/>
      <c r="K2491" s="4"/>
    </row>
    <row r="2492" spans="2:11" ht="15.6" x14ac:dyDescent="0.3">
      <c r="B2492" s="185">
        <v>45378</v>
      </c>
      <c r="C2492" s="186">
        <v>230.23657112999999</v>
      </c>
      <c r="D2492" s="186">
        <v>228.17379650000001</v>
      </c>
      <c r="E2492" s="186"/>
      <c r="F2492" s="186">
        <v>230.41836824000001</v>
      </c>
      <c r="G2492" s="194">
        <v>252.0869921</v>
      </c>
      <c r="H2492" s="198"/>
      <c r="I2492" s="6"/>
      <c r="J2492" s="6"/>
      <c r="K2492" s="4"/>
    </row>
    <row r="2493" spans="2:11" ht="15.6" x14ac:dyDescent="0.3">
      <c r="B2493" s="187">
        <v>45379</v>
      </c>
      <c r="C2493" s="188">
        <v>230.32905160999999</v>
      </c>
      <c r="D2493" s="188">
        <v>228.91622887</v>
      </c>
      <c r="E2493" s="188">
        <v>172.1055479</v>
      </c>
      <c r="F2493" s="188">
        <v>230.51092170000001</v>
      </c>
      <c r="G2493" s="195">
        <v>252.12640696</v>
      </c>
      <c r="H2493" s="198"/>
      <c r="I2493" s="6"/>
      <c r="J2493" s="6"/>
      <c r="K2493" s="4"/>
    </row>
    <row r="2494" spans="2:11" ht="15.6" x14ac:dyDescent="0.3">
      <c r="B2494" s="185">
        <v>45380</v>
      </c>
      <c r="C2494" s="186"/>
      <c r="D2494" s="186"/>
      <c r="E2494" s="186"/>
      <c r="F2494" s="186"/>
      <c r="G2494" s="194"/>
      <c r="H2494" s="198"/>
      <c r="I2494" s="6"/>
      <c r="J2494" s="6"/>
      <c r="K2494" s="4"/>
    </row>
    <row r="2495" spans="2:11" ht="15.6" x14ac:dyDescent="0.3">
      <c r="B2495" s="187">
        <v>45383</v>
      </c>
      <c r="C2495" s="188">
        <v>230.42156924</v>
      </c>
      <c r="D2495" s="188">
        <v>226.92264394</v>
      </c>
      <c r="E2495" s="188"/>
      <c r="F2495" s="188">
        <v>230.60351204</v>
      </c>
      <c r="G2495" s="195">
        <v>251.94479923</v>
      </c>
      <c r="H2495" s="198"/>
      <c r="I2495" s="6"/>
      <c r="J2495" s="6"/>
      <c r="K2495" s="4"/>
    </row>
    <row r="2496" spans="2:11" ht="15.6" x14ac:dyDescent="0.3">
      <c r="B2496" s="185">
        <v>45384</v>
      </c>
      <c r="C2496" s="186">
        <v>230.51412400999999</v>
      </c>
      <c r="D2496" s="186">
        <v>227.91987420000001</v>
      </c>
      <c r="E2496" s="186"/>
      <c r="F2496" s="186">
        <v>230.69613984</v>
      </c>
      <c r="G2496" s="194">
        <v>251.70232297999999</v>
      </c>
      <c r="H2496" s="198"/>
      <c r="I2496" s="6"/>
      <c r="J2496" s="6"/>
      <c r="K2496" s="4"/>
    </row>
    <row r="2497" spans="2:11" ht="15.6" x14ac:dyDescent="0.3">
      <c r="B2497" s="187">
        <v>45385</v>
      </c>
      <c r="C2497" s="188">
        <v>230.60671592</v>
      </c>
      <c r="D2497" s="188">
        <v>227.50864873</v>
      </c>
      <c r="E2497" s="188"/>
      <c r="F2497" s="188">
        <v>230.78880482</v>
      </c>
      <c r="G2497" s="195">
        <v>251.63895984999999</v>
      </c>
      <c r="H2497" s="198"/>
      <c r="I2497" s="6"/>
      <c r="J2497" s="6"/>
      <c r="K2497" s="4"/>
    </row>
    <row r="2498" spans="2:11" ht="15.6" x14ac:dyDescent="0.3">
      <c r="B2498" s="185">
        <v>45386</v>
      </c>
      <c r="C2498" s="186">
        <v>230.69934498000001</v>
      </c>
      <c r="D2498" s="186">
        <v>227.70367392</v>
      </c>
      <c r="E2498" s="186"/>
      <c r="F2498" s="186">
        <v>230.88150697</v>
      </c>
      <c r="G2498" s="194">
        <v>251.74073999999999</v>
      </c>
      <c r="H2498" s="198"/>
      <c r="I2498" s="6"/>
      <c r="J2498" s="6"/>
      <c r="K2498" s="4"/>
    </row>
    <row r="2499" spans="2:11" ht="15.6" x14ac:dyDescent="0.3">
      <c r="B2499" s="187">
        <v>45387</v>
      </c>
      <c r="C2499" s="188">
        <v>230.79201118</v>
      </c>
      <c r="D2499" s="188">
        <v>226.57412173</v>
      </c>
      <c r="E2499" s="188"/>
      <c r="F2499" s="188">
        <v>230.97424658</v>
      </c>
      <c r="G2499" s="195">
        <v>251.52869801</v>
      </c>
      <c r="H2499" s="198"/>
      <c r="I2499" s="6"/>
      <c r="J2499" s="6"/>
      <c r="K2499" s="4"/>
    </row>
    <row r="2500" spans="2:11" ht="15.6" x14ac:dyDescent="0.3">
      <c r="B2500" s="185">
        <v>45390</v>
      </c>
      <c r="C2500" s="186">
        <v>230.88471453</v>
      </c>
      <c r="D2500" s="186">
        <v>230.25831814</v>
      </c>
      <c r="E2500" s="186"/>
      <c r="F2500" s="186">
        <v>231.06702307</v>
      </c>
      <c r="G2500" s="194">
        <v>251.39798035999999</v>
      </c>
      <c r="H2500" s="198"/>
      <c r="I2500" s="6"/>
      <c r="J2500" s="6"/>
      <c r="K2500" s="4"/>
    </row>
    <row r="2501" spans="2:11" ht="15.6" x14ac:dyDescent="0.3">
      <c r="B2501" s="187">
        <v>45391</v>
      </c>
      <c r="C2501" s="188">
        <v>230.97745528999999</v>
      </c>
      <c r="D2501" s="188">
        <v>232.10458883000001</v>
      </c>
      <c r="E2501" s="188"/>
      <c r="F2501" s="188">
        <v>231.15983703000001</v>
      </c>
      <c r="G2501" s="195">
        <v>251.66390595999999</v>
      </c>
      <c r="H2501" s="198"/>
      <c r="I2501" s="6"/>
      <c r="J2501" s="6"/>
      <c r="K2501" s="4"/>
    </row>
    <row r="2502" spans="2:11" ht="15.6" x14ac:dyDescent="0.3">
      <c r="B2502" s="185">
        <v>45392</v>
      </c>
      <c r="C2502" s="186">
        <v>231.07023319999999</v>
      </c>
      <c r="D2502" s="186">
        <v>228.82266537999999</v>
      </c>
      <c r="E2502" s="186"/>
      <c r="F2502" s="186">
        <v>231.25268844999999</v>
      </c>
      <c r="G2502" s="194">
        <v>250.74139858000001</v>
      </c>
      <c r="H2502" s="198"/>
      <c r="I2502" s="6"/>
      <c r="J2502" s="6"/>
      <c r="K2502" s="4"/>
    </row>
    <row r="2503" spans="2:11" ht="15.6" x14ac:dyDescent="0.3">
      <c r="B2503" s="187">
        <v>45393</v>
      </c>
      <c r="C2503" s="188">
        <v>231.16304853</v>
      </c>
      <c r="D2503" s="188">
        <v>227.64795753999999</v>
      </c>
      <c r="E2503" s="188"/>
      <c r="F2503" s="188">
        <v>231.34557674999999</v>
      </c>
      <c r="G2503" s="195">
        <v>250.44204518000001</v>
      </c>
      <c r="H2503" s="198"/>
      <c r="I2503" s="6"/>
      <c r="J2503" s="6"/>
      <c r="K2503" s="4"/>
    </row>
    <row r="2504" spans="2:11" ht="15.6" x14ac:dyDescent="0.3">
      <c r="B2504" s="185">
        <v>45394</v>
      </c>
      <c r="C2504" s="186">
        <v>231.25590101</v>
      </c>
      <c r="D2504" s="186">
        <v>225.05644902</v>
      </c>
      <c r="E2504" s="186"/>
      <c r="F2504" s="186">
        <v>231.43850251999999</v>
      </c>
      <c r="G2504" s="194">
        <v>250.58373911999999</v>
      </c>
      <c r="H2504" s="198"/>
      <c r="I2504" s="6"/>
      <c r="J2504" s="6"/>
      <c r="K2504" s="4"/>
    </row>
    <row r="2505" spans="2:11" ht="15.6" x14ac:dyDescent="0.3">
      <c r="B2505" s="187">
        <v>45397</v>
      </c>
      <c r="C2505" s="188">
        <v>231.34879090000001</v>
      </c>
      <c r="D2505" s="188">
        <v>223.96249241000001</v>
      </c>
      <c r="E2505" s="188"/>
      <c r="F2505" s="188">
        <v>231.53146573999999</v>
      </c>
      <c r="G2505" s="195">
        <v>249.90370798999999</v>
      </c>
      <c r="H2505" s="198"/>
      <c r="I2505" s="6"/>
      <c r="J2505" s="6"/>
      <c r="K2505" s="4"/>
    </row>
    <row r="2506" spans="2:11" ht="15.6" x14ac:dyDescent="0.3">
      <c r="B2506" s="185">
        <v>45398</v>
      </c>
      <c r="C2506" s="186">
        <v>231.44171793999999</v>
      </c>
      <c r="D2506" s="186">
        <v>222.27336407000001</v>
      </c>
      <c r="E2506" s="186"/>
      <c r="F2506" s="186">
        <v>231.62446642</v>
      </c>
      <c r="G2506" s="194">
        <v>249.50207552000001</v>
      </c>
      <c r="H2506" s="198"/>
      <c r="I2506" s="6"/>
      <c r="J2506" s="6"/>
      <c r="K2506" s="4"/>
    </row>
    <row r="2507" spans="2:11" ht="15.6" x14ac:dyDescent="0.3">
      <c r="B2507" s="187">
        <v>45399</v>
      </c>
      <c r="C2507" s="188">
        <v>231.53468239</v>
      </c>
      <c r="D2507" s="188">
        <v>221.88476109000001</v>
      </c>
      <c r="E2507" s="188"/>
      <c r="F2507" s="188">
        <v>231.71750428000001</v>
      </c>
      <c r="G2507" s="195">
        <v>248.72375668999999</v>
      </c>
      <c r="H2507" s="198"/>
      <c r="I2507" s="6"/>
      <c r="J2507" s="6"/>
      <c r="K2507" s="4"/>
    </row>
    <row r="2508" spans="2:11" ht="15.6" x14ac:dyDescent="0.3">
      <c r="B2508" s="185">
        <v>45400</v>
      </c>
      <c r="C2508" s="186">
        <v>231.62768427</v>
      </c>
      <c r="D2508" s="186">
        <v>221.92948787</v>
      </c>
      <c r="E2508" s="186"/>
      <c r="F2508" s="186">
        <v>231.81057931000001</v>
      </c>
      <c r="G2508" s="194">
        <v>248.83751097999999</v>
      </c>
      <c r="H2508" s="198"/>
      <c r="I2508" s="6"/>
      <c r="J2508" s="6"/>
      <c r="K2508" s="4"/>
    </row>
    <row r="2509" spans="2:11" ht="15.6" x14ac:dyDescent="0.3">
      <c r="B2509" s="187">
        <v>45401</v>
      </c>
      <c r="C2509" s="188">
        <v>231.7207233</v>
      </c>
      <c r="D2509" s="188">
        <v>223.58797041</v>
      </c>
      <c r="E2509" s="188"/>
      <c r="F2509" s="188">
        <v>231.90369208000001</v>
      </c>
      <c r="G2509" s="195">
        <v>248.98968228999999</v>
      </c>
      <c r="H2509" s="198"/>
      <c r="I2509" s="6"/>
      <c r="J2509" s="6"/>
      <c r="K2509" s="4"/>
    </row>
    <row r="2510" spans="2:11" ht="15.6" x14ac:dyDescent="0.3">
      <c r="B2510" s="185">
        <v>45404</v>
      </c>
      <c r="C2510" s="186">
        <v>231.81379974000001</v>
      </c>
      <c r="D2510" s="186">
        <v>224.39005039</v>
      </c>
      <c r="E2510" s="186"/>
      <c r="F2510" s="186">
        <v>231.99684203000001</v>
      </c>
      <c r="G2510" s="194">
        <v>249.19074798</v>
      </c>
      <c r="H2510" s="198"/>
      <c r="I2510" s="6"/>
      <c r="J2510" s="6"/>
      <c r="K2510" s="4"/>
    </row>
    <row r="2511" spans="2:11" ht="15.6" x14ac:dyDescent="0.3">
      <c r="B2511" s="187">
        <v>45405</v>
      </c>
      <c r="C2511" s="188">
        <v>231.9069136</v>
      </c>
      <c r="D2511" s="188">
        <v>223.63044565999999</v>
      </c>
      <c r="E2511" s="188"/>
      <c r="F2511" s="188">
        <v>232.09002942999999</v>
      </c>
      <c r="G2511" s="195">
        <v>249.31647641000001</v>
      </c>
      <c r="H2511" s="198"/>
      <c r="I2511" s="6"/>
      <c r="J2511" s="6"/>
      <c r="K2511" s="4"/>
    </row>
    <row r="2512" spans="2:11" ht="15.6" x14ac:dyDescent="0.3">
      <c r="B2512" s="185">
        <v>45406</v>
      </c>
      <c r="C2512" s="186">
        <v>232.00006488</v>
      </c>
      <c r="D2512" s="186">
        <v>222.90248740000001</v>
      </c>
      <c r="E2512" s="186"/>
      <c r="F2512" s="186">
        <v>232.18325429999999</v>
      </c>
      <c r="G2512" s="194">
        <v>248.97122216</v>
      </c>
      <c r="H2512" s="198"/>
      <c r="I2512" s="6"/>
      <c r="J2512" s="6"/>
      <c r="K2512" s="4"/>
    </row>
    <row r="2513" spans="2:11" ht="15.6" x14ac:dyDescent="0.3">
      <c r="B2513" s="187">
        <v>45407</v>
      </c>
      <c r="C2513" s="188">
        <v>232.09325358999999</v>
      </c>
      <c r="D2513" s="188">
        <v>222.73253278999999</v>
      </c>
      <c r="E2513" s="188"/>
      <c r="F2513" s="188">
        <v>232.27651662</v>
      </c>
      <c r="G2513" s="195">
        <v>248.55312524999999</v>
      </c>
      <c r="H2513" s="198"/>
      <c r="I2513" s="6"/>
      <c r="J2513" s="6"/>
      <c r="K2513" s="4"/>
    </row>
    <row r="2514" spans="2:11" ht="15.6" x14ac:dyDescent="0.3">
      <c r="B2514" s="185">
        <v>45408</v>
      </c>
      <c r="C2514" s="186">
        <v>232.18647970999999</v>
      </c>
      <c r="D2514" s="186">
        <v>226.09318823000001</v>
      </c>
      <c r="E2514" s="186"/>
      <c r="F2514" s="186">
        <v>232.36981639999999</v>
      </c>
      <c r="G2514" s="194">
        <v>249.48261754999999</v>
      </c>
      <c r="H2514" s="198"/>
      <c r="I2514" s="6"/>
      <c r="J2514" s="6"/>
      <c r="K2514" s="4"/>
    </row>
    <row r="2515" spans="2:11" ht="15.6" x14ac:dyDescent="0.3">
      <c r="B2515" s="187">
        <v>45411</v>
      </c>
      <c r="C2515" s="188">
        <v>232.27974326</v>
      </c>
      <c r="D2515" s="188">
        <v>227.56833208</v>
      </c>
      <c r="E2515" s="188"/>
      <c r="F2515" s="188">
        <v>232.46315364</v>
      </c>
      <c r="G2515" s="195">
        <v>249.48960245999999</v>
      </c>
      <c r="H2515" s="198"/>
      <c r="I2515" s="6"/>
      <c r="J2515" s="6"/>
      <c r="K2515" s="4"/>
    </row>
    <row r="2516" spans="2:11" ht="15.6" x14ac:dyDescent="0.3">
      <c r="B2516" s="185">
        <v>45412</v>
      </c>
      <c r="C2516" s="186">
        <v>232.37304423</v>
      </c>
      <c r="D2516" s="186">
        <v>225.01731531999999</v>
      </c>
      <c r="E2516" s="186">
        <v>172.75954888000001</v>
      </c>
      <c r="F2516" s="186">
        <v>232.55652832999999</v>
      </c>
      <c r="G2516" s="194">
        <v>248.36503153000001</v>
      </c>
      <c r="H2516" s="198"/>
      <c r="I2516" s="6"/>
      <c r="J2516" s="6"/>
      <c r="K2516" s="4"/>
    </row>
    <row r="2517" spans="2:11" ht="15.6" x14ac:dyDescent="0.3">
      <c r="B2517" s="187">
        <v>45413</v>
      </c>
      <c r="C2517" s="188"/>
      <c r="D2517" s="188"/>
      <c r="E2517" s="188"/>
      <c r="F2517" s="188"/>
      <c r="G2517" s="195"/>
      <c r="H2517" s="198"/>
      <c r="I2517" s="6"/>
      <c r="J2517" s="6"/>
      <c r="K2517" s="4"/>
    </row>
    <row r="2518" spans="2:11" ht="15.6" x14ac:dyDescent="0.3">
      <c r="B2518" s="185">
        <v>45414</v>
      </c>
      <c r="C2518" s="186">
        <v>232.46638289000001</v>
      </c>
      <c r="D2518" s="186">
        <v>227.15816089</v>
      </c>
      <c r="E2518" s="186"/>
      <c r="F2518" s="186">
        <v>232.64994049000001</v>
      </c>
      <c r="G2518" s="194">
        <v>248.39845933000001</v>
      </c>
      <c r="H2518" s="198"/>
      <c r="I2518" s="6"/>
      <c r="J2518" s="6"/>
      <c r="K2518" s="4"/>
    </row>
    <row r="2519" spans="2:11" ht="15.6" x14ac:dyDescent="0.3">
      <c r="B2519" s="187">
        <v>45415</v>
      </c>
      <c r="C2519" s="188">
        <v>232.55975896999999</v>
      </c>
      <c r="D2519" s="188">
        <v>229.63559201000001</v>
      </c>
      <c r="E2519" s="188"/>
      <c r="F2519" s="188">
        <v>232.74339039</v>
      </c>
      <c r="G2519" s="195">
        <v>249.20072643</v>
      </c>
      <c r="H2519" s="198"/>
      <c r="I2519" s="6"/>
      <c r="J2519" s="6"/>
      <c r="K2519" s="4"/>
    </row>
    <row r="2520" spans="2:11" ht="15.6" x14ac:dyDescent="0.3">
      <c r="B2520" s="185">
        <v>45418</v>
      </c>
      <c r="C2520" s="186">
        <v>232.65317247999999</v>
      </c>
      <c r="D2520" s="186">
        <v>229.55878989000001</v>
      </c>
      <c r="E2520" s="186"/>
      <c r="F2520" s="186">
        <v>232.83687774000001</v>
      </c>
      <c r="G2520" s="194">
        <v>249.24263590999999</v>
      </c>
      <c r="H2520" s="198"/>
      <c r="I2520" s="6"/>
      <c r="J2520" s="6"/>
      <c r="K2520" s="4"/>
    </row>
    <row r="2521" spans="2:11" ht="15.6" x14ac:dyDescent="0.3">
      <c r="B2521" s="187">
        <v>45419</v>
      </c>
      <c r="C2521" s="188">
        <v>232.74662341000001</v>
      </c>
      <c r="D2521" s="188">
        <v>230.88967514000001</v>
      </c>
      <c r="E2521" s="188"/>
      <c r="F2521" s="188">
        <v>232.93040255</v>
      </c>
      <c r="G2521" s="195">
        <v>249.46266065</v>
      </c>
      <c r="H2521" s="198"/>
      <c r="I2521" s="6"/>
      <c r="J2521" s="6"/>
      <c r="K2521" s="4"/>
    </row>
    <row r="2522" spans="2:11" ht="15.6" x14ac:dyDescent="0.3">
      <c r="B2522" s="185">
        <v>45420</v>
      </c>
      <c r="C2522" s="186">
        <v>232.84011203</v>
      </c>
      <c r="D2522" s="186">
        <v>231.37287802</v>
      </c>
      <c r="E2522" s="186"/>
      <c r="F2522" s="186">
        <v>233.02396483000001</v>
      </c>
      <c r="G2522" s="194">
        <v>249.49558952999999</v>
      </c>
      <c r="H2522" s="198"/>
      <c r="I2522" s="6"/>
      <c r="J2522" s="6"/>
      <c r="K2522" s="4"/>
    </row>
    <row r="2523" spans="2:11" ht="15.6" x14ac:dyDescent="0.3">
      <c r="B2523" s="187">
        <v>45421</v>
      </c>
      <c r="C2523" s="188">
        <v>232.93154751</v>
      </c>
      <c r="D2523" s="188">
        <v>229.06318572999999</v>
      </c>
      <c r="E2523" s="188"/>
      <c r="F2523" s="188">
        <v>233.11547257000001</v>
      </c>
      <c r="G2523" s="195">
        <v>249.68967031</v>
      </c>
      <c r="H2523" s="198"/>
      <c r="I2523" s="6"/>
      <c r="J2523" s="6"/>
      <c r="K2523" s="4"/>
    </row>
    <row r="2524" spans="2:11" ht="15.6" x14ac:dyDescent="0.3">
      <c r="B2524" s="185">
        <v>45422</v>
      </c>
      <c r="C2524" s="186">
        <v>233.02301874</v>
      </c>
      <c r="D2524" s="186">
        <v>228.01109682000001</v>
      </c>
      <c r="E2524" s="186"/>
      <c r="F2524" s="186">
        <v>233.20701607000001</v>
      </c>
      <c r="G2524" s="194">
        <v>249.61034165999999</v>
      </c>
      <c r="H2524" s="198"/>
      <c r="I2524" s="6"/>
      <c r="J2524" s="6"/>
      <c r="K2524" s="4"/>
    </row>
    <row r="2525" spans="2:11" ht="15.6" x14ac:dyDescent="0.3">
      <c r="B2525" s="187">
        <v>45425</v>
      </c>
      <c r="C2525" s="188">
        <v>233.11452602</v>
      </c>
      <c r="D2525" s="188">
        <v>229.00323434000001</v>
      </c>
      <c r="E2525" s="188"/>
      <c r="F2525" s="188">
        <v>233.29859532</v>
      </c>
      <c r="G2525" s="195">
        <v>249.48710785</v>
      </c>
      <c r="H2525" s="198"/>
      <c r="I2525" s="6"/>
      <c r="J2525" s="6"/>
      <c r="K2525" s="4"/>
    </row>
    <row r="2526" spans="2:11" ht="15.6" x14ac:dyDescent="0.3">
      <c r="B2526" s="185">
        <v>45426</v>
      </c>
      <c r="C2526" s="186">
        <v>233.20606903999999</v>
      </c>
      <c r="D2526" s="186">
        <v>229.64777885000001</v>
      </c>
      <c r="E2526" s="186"/>
      <c r="F2526" s="186">
        <v>233.3902109</v>
      </c>
      <c r="G2526" s="194">
        <v>249.53949469</v>
      </c>
      <c r="H2526" s="198"/>
      <c r="I2526" s="6"/>
      <c r="J2526" s="6"/>
      <c r="K2526" s="4"/>
    </row>
    <row r="2527" spans="2:11" ht="15.6" x14ac:dyDescent="0.3">
      <c r="B2527" s="187">
        <v>45427</v>
      </c>
      <c r="C2527" s="188">
        <v>233.29764811000001</v>
      </c>
      <c r="D2527" s="188">
        <v>228.77593723999999</v>
      </c>
      <c r="E2527" s="188"/>
      <c r="F2527" s="188">
        <v>233.48186222999999</v>
      </c>
      <c r="G2527" s="195">
        <v>250.37668636000001</v>
      </c>
      <c r="H2527" s="198"/>
      <c r="I2527" s="6"/>
      <c r="J2527" s="6"/>
      <c r="K2527" s="4"/>
    </row>
    <row r="2528" spans="2:11" ht="15.6" x14ac:dyDescent="0.3">
      <c r="B2528" s="185">
        <v>45428</v>
      </c>
      <c r="C2528" s="186">
        <v>233.38926321</v>
      </c>
      <c r="D2528" s="186">
        <v>229.23344412</v>
      </c>
      <c r="E2528" s="186"/>
      <c r="F2528" s="186">
        <v>233.57354960000001</v>
      </c>
      <c r="G2528" s="194">
        <v>250.46449669</v>
      </c>
      <c r="H2528" s="198"/>
      <c r="I2528" s="6"/>
      <c r="J2528" s="6"/>
      <c r="K2528" s="4"/>
    </row>
    <row r="2529" spans="2:11" ht="15.6" x14ac:dyDescent="0.3">
      <c r="B2529" s="187">
        <v>45429</v>
      </c>
      <c r="C2529" s="188">
        <v>233.48091434</v>
      </c>
      <c r="D2529" s="188">
        <v>228.99594368000001</v>
      </c>
      <c r="E2529" s="188"/>
      <c r="F2529" s="188">
        <v>233.66527300999999</v>
      </c>
      <c r="G2529" s="195">
        <v>250.34974455</v>
      </c>
      <c r="H2529" s="198"/>
      <c r="I2529" s="6"/>
      <c r="J2529" s="6"/>
      <c r="K2529" s="4"/>
    </row>
    <row r="2530" spans="2:11" ht="15.6" x14ac:dyDescent="0.3">
      <c r="B2530" s="185">
        <v>45432</v>
      </c>
      <c r="C2530" s="186">
        <v>233.57260123</v>
      </c>
      <c r="D2530" s="186">
        <v>228.28154819</v>
      </c>
      <c r="E2530" s="186"/>
      <c r="F2530" s="186">
        <v>233.75703246</v>
      </c>
      <c r="G2530" s="194">
        <v>250.31581782999999</v>
      </c>
      <c r="H2530" s="198"/>
      <c r="I2530" s="6"/>
      <c r="J2530" s="6"/>
      <c r="K2530" s="4"/>
    </row>
    <row r="2531" spans="2:11" ht="15.6" x14ac:dyDescent="0.3">
      <c r="B2531" s="187">
        <v>45433</v>
      </c>
      <c r="C2531" s="188">
        <v>233.66432415</v>
      </c>
      <c r="D2531" s="188">
        <v>227.67511883</v>
      </c>
      <c r="E2531" s="188"/>
      <c r="F2531" s="188">
        <v>233.84882766000001</v>
      </c>
      <c r="G2531" s="195">
        <v>250.34874671</v>
      </c>
      <c r="H2531" s="198"/>
      <c r="I2531" s="6"/>
      <c r="J2531" s="6"/>
      <c r="K2531" s="4"/>
    </row>
    <row r="2532" spans="2:11" ht="15.6" x14ac:dyDescent="0.3">
      <c r="B2532" s="185">
        <v>45434</v>
      </c>
      <c r="C2532" s="186">
        <v>233.75608310999999</v>
      </c>
      <c r="D2532" s="186">
        <v>224.52741146</v>
      </c>
      <c r="E2532" s="186"/>
      <c r="F2532" s="186">
        <v>233.94065918999999</v>
      </c>
      <c r="G2532" s="194">
        <v>249.47962401000001</v>
      </c>
      <c r="H2532" s="198"/>
      <c r="I2532" s="6"/>
      <c r="J2532" s="6"/>
      <c r="K2532" s="4"/>
    </row>
    <row r="2533" spans="2:11" ht="15.6" x14ac:dyDescent="0.3">
      <c r="B2533" s="187">
        <v>45435</v>
      </c>
      <c r="C2533" s="188">
        <v>233.84787811000001</v>
      </c>
      <c r="D2533" s="188">
        <v>222.88231300000001</v>
      </c>
      <c r="E2533" s="188"/>
      <c r="F2533" s="188">
        <v>234.03252676</v>
      </c>
      <c r="G2533" s="195">
        <v>248.91933424000001</v>
      </c>
      <c r="H2533" s="198"/>
      <c r="I2533" s="6"/>
      <c r="J2533" s="6"/>
      <c r="K2533" s="4"/>
    </row>
    <row r="2534" spans="2:11" ht="15.6" x14ac:dyDescent="0.3">
      <c r="B2534" s="185">
        <v>45436</v>
      </c>
      <c r="C2534" s="186">
        <v>233.93970913999999</v>
      </c>
      <c r="D2534" s="186">
        <v>222.12495978999999</v>
      </c>
      <c r="E2534" s="186"/>
      <c r="F2534" s="186">
        <v>234.12443037</v>
      </c>
      <c r="G2534" s="194">
        <v>248.97222001</v>
      </c>
      <c r="H2534" s="198"/>
      <c r="I2534" s="6"/>
      <c r="J2534" s="6"/>
      <c r="K2534" s="4"/>
    </row>
    <row r="2535" spans="2:11" ht="15.6" x14ac:dyDescent="0.3">
      <c r="B2535" s="187">
        <v>45439</v>
      </c>
      <c r="C2535" s="188">
        <v>234.03157619999999</v>
      </c>
      <c r="D2535" s="188">
        <v>222.46467246</v>
      </c>
      <c r="E2535" s="188"/>
      <c r="F2535" s="188">
        <v>234.21637002</v>
      </c>
      <c r="G2535" s="195">
        <v>249.19174583</v>
      </c>
      <c r="H2535" s="198"/>
      <c r="I2535" s="6"/>
      <c r="J2535" s="6"/>
      <c r="K2535" s="4"/>
    </row>
    <row r="2536" spans="2:11" ht="15.6" x14ac:dyDescent="0.3">
      <c r="B2536" s="185">
        <v>45440</v>
      </c>
      <c r="C2536" s="186">
        <v>234.12347957</v>
      </c>
      <c r="D2536" s="186">
        <v>221.18498267000001</v>
      </c>
      <c r="E2536" s="186"/>
      <c r="F2536" s="186">
        <v>234.30834598999999</v>
      </c>
      <c r="G2536" s="194">
        <v>249.13786221999999</v>
      </c>
      <c r="H2536" s="198"/>
      <c r="I2536" s="6"/>
      <c r="J2536" s="6"/>
      <c r="K2536" s="4"/>
    </row>
    <row r="2537" spans="2:11" ht="15.6" x14ac:dyDescent="0.3">
      <c r="B2537" s="187">
        <v>45441</v>
      </c>
      <c r="C2537" s="188">
        <v>234.21541898000001</v>
      </c>
      <c r="D2537" s="188">
        <v>219.26893249</v>
      </c>
      <c r="E2537" s="188"/>
      <c r="F2537" s="188">
        <v>234.40035800000001</v>
      </c>
      <c r="G2537" s="195">
        <v>248.81156702000001</v>
      </c>
      <c r="H2537" s="198"/>
      <c r="I2537" s="6"/>
      <c r="J2537" s="6"/>
      <c r="K2537" s="4"/>
    </row>
    <row r="2538" spans="2:11" ht="15.6" x14ac:dyDescent="0.3">
      <c r="B2538" s="185">
        <v>45442</v>
      </c>
      <c r="C2538" s="186"/>
      <c r="D2538" s="186"/>
      <c r="E2538" s="186"/>
      <c r="F2538" s="186"/>
      <c r="G2538" s="194"/>
      <c r="H2538" s="198"/>
      <c r="I2538" s="6"/>
      <c r="J2538" s="6"/>
      <c r="K2538" s="4"/>
    </row>
    <row r="2539" spans="2:11" ht="15.6" x14ac:dyDescent="0.3">
      <c r="B2539" s="187">
        <v>45443</v>
      </c>
      <c r="C2539" s="188">
        <v>234.30739442999999</v>
      </c>
      <c r="D2539" s="188">
        <v>218.18035452999999</v>
      </c>
      <c r="E2539" s="188">
        <v>173.55424278999999</v>
      </c>
      <c r="F2539" s="188">
        <v>234.49240605</v>
      </c>
      <c r="G2539" s="195">
        <v>249.04805619999999</v>
      </c>
      <c r="H2539" s="198"/>
      <c r="I2539" s="6"/>
      <c r="J2539" s="6"/>
      <c r="K2539" s="4"/>
    </row>
    <row r="2540" spans="2:11" ht="15.6" x14ac:dyDescent="0.3">
      <c r="B2540" s="185">
        <v>45446</v>
      </c>
      <c r="C2540" s="186">
        <v>234.39940591000001</v>
      </c>
      <c r="D2540" s="186">
        <v>218.06150602</v>
      </c>
      <c r="E2540" s="186"/>
      <c r="F2540" s="186">
        <v>234.58449013000001</v>
      </c>
      <c r="G2540" s="194">
        <v>248.88540752</v>
      </c>
      <c r="H2540" s="198"/>
      <c r="I2540" s="6"/>
      <c r="J2540" s="6"/>
      <c r="K2540" s="4"/>
    </row>
    <row r="2541" spans="2:11" ht="15.6" x14ac:dyDescent="0.3">
      <c r="B2541" s="187">
        <v>45447</v>
      </c>
      <c r="C2541" s="188">
        <v>234.49145369999999</v>
      </c>
      <c r="D2541" s="188">
        <v>217.65137057000001</v>
      </c>
      <c r="E2541" s="188"/>
      <c r="F2541" s="188">
        <v>234.67661054999999</v>
      </c>
      <c r="G2541" s="195">
        <v>248.76017802000001</v>
      </c>
      <c r="H2541" s="198"/>
      <c r="I2541" s="6"/>
      <c r="J2541" s="6"/>
      <c r="K2541" s="4"/>
    </row>
    <row r="2542" spans="2:11" ht="15.6" x14ac:dyDescent="0.3">
      <c r="B2542" s="185">
        <v>45448</v>
      </c>
      <c r="C2542" s="186">
        <v>234.58353753</v>
      </c>
      <c r="D2542" s="186">
        <v>216.94601693999999</v>
      </c>
      <c r="E2542" s="186"/>
      <c r="F2542" s="186">
        <v>234.768767</v>
      </c>
      <c r="G2542" s="194">
        <v>249.4257404</v>
      </c>
      <c r="H2542" s="198"/>
      <c r="I2542" s="6"/>
      <c r="J2542" s="6"/>
      <c r="K2542" s="4"/>
    </row>
    <row r="2543" spans="2:11" ht="15.6" x14ac:dyDescent="0.3">
      <c r="B2543" s="187">
        <v>45449</v>
      </c>
      <c r="C2543" s="188">
        <v>234.67565766000001</v>
      </c>
      <c r="D2543" s="188">
        <v>219.61116472</v>
      </c>
      <c r="E2543" s="188"/>
      <c r="F2543" s="188">
        <v>234.86095976999999</v>
      </c>
      <c r="G2543" s="195">
        <v>249.61383412000001</v>
      </c>
      <c r="H2543" s="198"/>
      <c r="I2543" s="6"/>
      <c r="J2543" s="6"/>
      <c r="K2543" s="4"/>
    </row>
    <row r="2544" spans="2:11" ht="15.6" x14ac:dyDescent="0.3">
      <c r="B2544" s="185">
        <v>45450</v>
      </c>
      <c r="C2544" s="186">
        <v>234.76781384</v>
      </c>
      <c r="D2544" s="186">
        <v>215.80213359000001</v>
      </c>
      <c r="E2544" s="186"/>
      <c r="F2544" s="186">
        <v>234.95318886999999</v>
      </c>
      <c r="G2544" s="194">
        <v>248.56909075999999</v>
      </c>
      <c r="H2544" s="198"/>
      <c r="I2544" s="6"/>
      <c r="J2544" s="6"/>
      <c r="K2544" s="4"/>
    </row>
    <row r="2545" spans="2:11" ht="15.6" x14ac:dyDescent="0.3">
      <c r="B2545" s="187">
        <v>45453</v>
      </c>
      <c r="C2545" s="188">
        <v>234.86000632</v>
      </c>
      <c r="D2545" s="188">
        <v>215.78840998999999</v>
      </c>
      <c r="E2545" s="188"/>
      <c r="F2545" s="188">
        <v>235.04545400999999</v>
      </c>
      <c r="G2545" s="195">
        <v>248.71826854</v>
      </c>
      <c r="H2545" s="198"/>
      <c r="I2545" s="6"/>
      <c r="J2545" s="6"/>
      <c r="K2545" s="4"/>
    </row>
    <row r="2546" spans="2:11" ht="15.6" x14ac:dyDescent="0.3">
      <c r="B2546" s="185">
        <v>45454</v>
      </c>
      <c r="C2546" s="186">
        <v>234.95223483999999</v>
      </c>
      <c r="D2546" s="186">
        <v>217.35295378999999</v>
      </c>
      <c r="E2546" s="186"/>
      <c r="F2546" s="186">
        <v>235.13775547</v>
      </c>
      <c r="G2546" s="194">
        <v>248.92033208000001</v>
      </c>
      <c r="H2546" s="198"/>
      <c r="I2546" s="6"/>
      <c r="J2546" s="6"/>
      <c r="K2546" s="4"/>
    </row>
    <row r="2547" spans="2:11" ht="15.6" x14ac:dyDescent="0.3">
      <c r="B2547" s="187">
        <v>45455</v>
      </c>
      <c r="C2547" s="188">
        <v>235.04449966999999</v>
      </c>
      <c r="D2547" s="188">
        <v>214.31689360999999</v>
      </c>
      <c r="E2547" s="188"/>
      <c r="F2547" s="188">
        <v>235.23009296999999</v>
      </c>
      <c r="G2547" s="195">
        <v>248.78113275000001</v>
      </c>
      <c r="H2547" s="198"/>
      <c r="I2547" s="6"/>
      <c r="J2547" s="6"/>
      <c r="K2547" s="4"/>
    </row>
    <row r="2548" spans="2:11" ht="15.6" x14ac:dyDescent="0.3">
      <c r="B2548" s="185">
        <v>45456</v>
      </c>
      <c r="C2548" s="186">
        <v>235.13680081000001</v>
      </c>
      <c r="D2548" s="186">
        <v>213.65842893000001</v>
      </c>
      <c r="E2548" s="186"/>
      <c r="F2548" s="186">
        <v>235.32246678999999</v>
      </c>
      <c r="G2548" s="194">
        <v>248.85796679000001</v>
      </c>
      <c r="H2548" s="198"/>
      <c r="I2548" s="6"/>
      <c r="J2548" s="6"/>
      <c r="K2548" s="4"/>
    </row>
    <row r="2549" spans="2:11" ht="15.6" x14ac:dyDescent="0.3">
      <c r="B2549" s="187">
        <v>45457</v>
      </c>
      <c r="C2549" s="188">
        <v>235.22913799</v>
      </c>
      <c r="D2549" s="188">
        <v>213.82791893999999</v>
      </c>
      <c r="E2549" s="188"/>
      <c r="F2549" s="188">
        <v>235.41487692999999</v>
      </c>
      <c r="G2549" s="195">
        <v>249.05254650000001</v>
      </c>
      <c r="H2549" s="198"/>
      <c r="I2549" s="6"/>
      <c r="J2549" s="6"/>
      <c r="K2549" s="4"/>
    </row>
    <row r="2550" spans="2:11" ht="15.6" x14ac:dyDescent="0.3">
      <c r="B2550" s="185">
        <v>45460</v>
      </c>
      <c r="C2550" s="186">
        <v>235.32151148</v>
      </c>
      <c r="D2550" s="186">
        <v>212.89064008</v>
      </c>
      <c r="E2550" s="186"/>
      <c r="F2550" s="186">
        <v>235.50732339999999</v>
      </c>
      <c r="G2550" s="194">
        <v>248.91185039999999</v>
      </c>
      <c r="H2550" s="198"/>
      <c r="I2550" s="6"/>
      <c r="J2550" s="6"/>
      <c r="K2550" s="4"/>
    </row>
    <row r="2551" spans="2:11" ht="15.6" x14ac:dyDescent="0.3">
      <c r="B2551" s="187">
        <v>45461</v>
      </c>
      <c r="C2551" s="188">
        <v>235.41392128000001</v>
      </c>
      <c r="D2551" s="188">
        <v>213.77084450000001</v>
      </c>
      <c r="E2551" s="188"/>
      <c r="F2551" s="188">
        <v>235.59980619999999</v>
      </c>
      <c r="G2551" s="195">
        <v>249.27706155000001</v>
      </c>
      <c r="H2551" s="198"/>
      <c r="I2551" s="6"/>
      <c r="J2551" s="6"/>
      <c r="K2551" s="4"/>
    </row>
    <row r="2552" spans="2:11" ht="15.6" x14ac:dyDescent="0.3">
      <c r="B2552" s="185">
        <v>45462</v>
      </c>
      <c r="C2552" s="186">
        <v>235.50636739000001</v>
      </c>
      <c r="D2552" s="186">
        <v>214.89821664999999</v>
      </c>
      <c r="E2552" s="186"/>
      <c r="F2552" s="186">
        <v>235.69232531</v>
      </c>
      <c r="G2552" s="194">
        <v>249.57940848000001</v>
      </c>
      <c r="H2552" s="198"/>
      <c r="I2552" s="6"/>
      <c r="J2552" s="6"/>
      <c r="K2552" s="4"/>
    </row>
    <row r="2553" spans="2:11" ht="15.6" x14ac:dyDescent="0.3">
      <c r="B2553" s="187">
        <v>45463</v>
      </c>
      <c r="C2553" s="188">
        <v>235.59884982</v>
      </c>
      <c r="D2553" s="188">
        <v>215.22802973</v>
      </c>
      <c r="E2553" s="188"/>
      <c r="F2553" s="188">
        <v>235.78488075000001</v>
      </c>
      <c r="G2553" s="195">
        <v>249.61882334000001</v>
      </c>
      <c r="H2553" s="198"/>
      <c r="I2553" s="6"/>
      <c r="J2553" s="6"/>
      <c r="K2553" s="4"/>
    </row>
    <row r="2554" spans="2:11" ht="15.6" x14ac:dyDescent="0.3">
      <c r="B2554" s="185">
        <v>45464</v>
      </c>
      <c r="C2554" s="186">
        <v>235.69136856</v>
      </c>
      <c r="D2554" s="186">
        <v>216.82772238000001</v>
      </c>
      <c r="E2554" s="186"/>
      <c r="F2554" s="186">
        <v>235.87747250999999</v>
      </c>
      <c r="G2554" s="194">
        <v>250.06336314000001</v>
      </c>
      <c r="H2554" s="198"/>
      <c r="I2554" s="6"/>
      <c r="J2554" s="6"/>
      <c r="K2554" s="4"/>
    </row>
    <row r="2555" spans="2:11" ht="15.6" x14ac:dyDescent="0.3">
      <c r="B2555" s="187">
        <v>45467</v>
      </c>
      <c r="C2555" s="188">
        <v>235.78392360000001</v>
      </c>
      <c r="D2555" s="188">
        <v>219.14327578999999</v>
      </c>
      <c r="E2555" s="188"/>
      <c r="F2555" s="188">
        <v>235.97010059999999</v>
      </c>
      <c r="G2555" s="195">
        <v>250.24147841000001</v>
      </c>
      <c r="H2555" s="198"/>
      <c r="I2555" s="6"/>
      <c r="J2555" s="6"/>
      <c r="K2555" s="4"/>
    </row>
    <row r="2556" spans="2:11" ht="15.6" x14ac:dyDescent="0.3">
      <c r="B2556" s="185">
        <v>45468</v>
      </c>
      <c r="C2556" s="186">
        <v>235.87651496000001</v>
      </c>
      <c r="D2556" s="186">
        <v>218.59724456000001</v>
      </c>
      <c r="E2556" s="186"/>
      <c r="F2556" s="186">
        <v>236.06276528999999</v>
      </c>
      <c r="G2556" s="194">
        <v>250.41510338000001</v>
      </c>
      <c r="H2556" s="198"/>
      <c r="I2556" s="6"/>
      <c r="J2556" s="6"/>
      <c r="K2556" s="4"/>
    </row>
    <row r="2557" spans="2:11" ht="15.6" x14ac:dyDescent="0.3">
      <c r="B2557" s="187">
        <v>45469</v>
      </c>
      <c r="C2557" s="188">
        <v>235.96914264</v>
      </c>
      <c r="D2557" s="188">
        <v>219.15103106000001</v>
      </c>
      <c r="E2557" s="188"/>
      <c r="F2557" s="188">
        <v>236.15546602000001</v>
      </c>
      <c r="G2557" s="195">
        <v>250.67154944999999</v>
      </c>
      <c r="H2557" s="198"/>
      <c r="I2557" s="6"/>
      <c r="J2557" s="6"/>
      <c r="K2557" s="4"/>
    </row>
    <row r="2558" spans="2:11" ht="15.6" x14ac:dyDescent="0.3">
      <c r="B2558" s="185">
        <v>45470</v>
      </c>
      <c r="C2558" s="186">
        <v>236.06180662</v>
      </c>
      <c r="D2558" s="186">
        <v>222.12899825</v>
      </c>
      <c r="E2558" s="186"/>
      <c r="F2558" s="186">
        <v>236.24820335999999</v>
      </c>
      <c r="G2558" s="194">
        <v>251.26077672</v>
      </c>
      <c r="H2558" s="198"/>
      <c r="I2558" s="6"/>
      <c r="J2558" s="6"/>
      <c r="K2558" s="4"/>
    </row>
    <row r="2559" spans="2:11" ht="15.6" x14ac:dyDescent="0.3">
      <c r="B2559" s="187">
        <v>45471</v>
      </c>
      <c r="C2559" s="188">
        <v>236.15450719</v>
      </c>
      <c r="D2559" s="188">
        <v>221.41194024000001</v>
      </c>
      <c r="E2559" s="188">
        <v>173.91870668000001</v>
      </c>
      <c r="F2559" s="188">
        <v>236.34097702</v>
      </c>
      <c r="G2559" s="195">
        <v>250.93947073999999</v>
      </c>
      <c r="H2559" s="198"/>
      <c r="I2559" s="6"/>
      <c r="J2559" s="6"/>
      <c r="K2559" s="4"/>
    </row>
    <row r="2560" spans="2:11" ht="15.6" x14ac:dyDescent="0.3">
      <c r="B2560" s="185">
        <v>45474</v>
      </c>
      <c r="C2560" s="186">
        <v>236.24724408</v>
      </c>
      <c r="D2560" s="186">
        <v>222.86206712000001</v>
      </c>
      <c r="E2560" s="186"/>
      <c r="F2560" s="186">
        <v>236.43378729</v>
      </c>
      <c r="G2560" s="194">
        <v>250.82970782999999</v>
      </c>
      <c r="H2560" s="198"/>
      <c r="I2560" s="6"/>
      <c r="J2560" s="6"/>
      <c r="K2560" s="4"/>
    </row>
    <row r="2561" spans="2:11" ht="15.6" x14ac:dyDescent="0.3">
      <c r="B2561" s="187">
        <v>45475</v>
      </c>
      <c r="C2561" s="188">
        <v>236.34001728000001</v>
      </c>
      <c r="D2561" s="188">
        <v>222.98538293999999</v>
      </c>
      <c r="E2561" s="188"/>
      <c r="F2561" s="188">
        <v>236.52663387999999</v>
      </c>
      <c r="G2561" s="195">
        <v>251.31266464000001</v>
      </c>
      <c r="H2561" s="198"/>
      <c r="I2561" s="6"/>
      <c r="J2561" s="6"/>
      <c r="K2561" s="4"/>
    </row>
    <row r="2562" spans="2:11" ht="15.6" x14ac:dyDescent="0.3">
      <c r="B2562" s="185">
        <v>45476</v>
      </c>
      <c r="C2562" s="186">
        <v>236.43282705999999</v>
      </c>
      <c r="D2562" s="186">
        <v>224.54860441</v>
      </c>
      <c r="E2562" s="186"/>
      <c r="F2562" s="186">
        <v>236.61951679000001</v>
      </c>
      <c r="G2562" s="194">
        <v>251.71130357999999</v>
      </c>
      <c r="H2562" s="198"/>
      <c r="I2562" s="6"/>
      <c r="J2562" s="6"/>
      <c r="K2562" s="4"/>
    </row>
    <row r="2563" spans="2:11" ht="15.6" x14ac:dyDescent="0.3">
      <c r="B2563" s="187">
        <v>45477</v>
      </c>
      <c r="C2563" s="188">
        <v>236.52567316</v>
      </c>
      <c r="D2563" s="188">
        <v>225.44580250999999</v>
      </c>
      <c r="E2563" s="188"/>
      <c r="F2563" s="188">
        <v>236.71243631999999</v>
      </c>
      <c r="G2563" s="195">
        <v>252.09746946999999</v>
      </c>
      <c r="H2563" s="198"/>
      <c r="I2563" s="6"/>
      <c r="J2563" s="6"/>
      <c r="K2563" s="4"/>
    </row>
    <row r="2564" spans="2:11" ht="15.6" x14ac:dyDescent="0.3">
      <c r="B2564" s="185">
        <v>45478</v>
      </c>
      <c r="C2564" s="186">
        <v>236.61855585000001</v>
      </c>
      <c r="D2564" s="186">
        <v>225.62998106000001</v>
      </c>
      <c r="E2564" s="186"/>
      <c r="F2564" s="186">
        <v>236.80539243999999</v>
      </c>
      <c r="G2564" s="194">
        <v>252.46517521999999</v>
      </c>
      <c r="H2564" s="198"/>
      <c r="I2564" s="6"/>
      <c r="J2564" s="6"/>
      <c r="K2564" s="4"/>
    </row>
    <row r="2565" spans="2:11" ht="15.6" x14ac:dyDescent="0.3">
      <c r="B2565" s="187">
        <v>45481</v>
      </c>
      <c r="C2565" s="188">
        <v>236.71147511999999</v>
      </c>
      <c r="D2565" s="188">
        <v>226.13262571000001</v>
      </c>
      <c r="E2565" s="188"/>
      <c r="F2565" s="188">
        <v>236.8983849</v>
      </c>
      <c r="G2565" s="195">
        <v>252.40580345999999</v>
      </c>
      <c r="H2565" s="198"/>
      <c r="I2565" s="6"/>
      <c r="J2565" s="6"/>
      <c r="K2565" s="4"/>
    </row>
    <row r="2566" spans="2:11" ht="15.6" x14ac:dyDescent="0.3">
      <c r="B2566" s="185">
        <v>45482</v>
      </c>
      <c r="C2566" s="186">
        <v>236.80443070999999</v>
      </c>
      <c r="D2566" s="186">
        <v>227.13309031</v>
      </c>
      <c r="E2566" s="186"/>
      <c r="F2566" s="186">
        <v>236.99141395999999</v>
      </c>
      <c r="G2566" s="194">
        <v>252.56795321999999</v>
      </c>
      <c r="H2566" s="198"/>
      <c r="I2566" s="6"/>
      <c r="J2566" s="6"/>
      <c r="K2566" s="4"/>
    </row>
    <row r="2567" spans="2:11" ht="15.6" x14ac:dyDescent="0.3">
      <c r="B2567" s="187">
        <v>45483</v>
      </c>
      <c r="C2567" s="188">
        <v>236.89742289</v>
      </c>
      <c r="D2567" s="188">
        <v>227.329688</v>
      </c>
      <c r="E2567" s="188"/>
      <c r="F2567" s="188">
        <v>237.08447934</v>
      </c>
      <c r="G2567" s="195">
        <v>253.18711583000001</v>
      </c>
      <c r="H2567" s="198"/>
      <c r="I2567" s="6"/>
      <c r="J2567" s="6"/>
      <c r="K2567" s="4"/>
    </row>
    <row r="2568" spans="2:11" ht="15.6" x14ac:dyDescent="0.3">
      <c r="B2568" s="185">
        <v>45484</v>
      </c>
      <c r="C2568" s="186">
        <v>236.99045165000001</v>
      </c>
      <c r="D2568" s="186">
        <v>229.25129552000001</v>
      </c>
      <c r="E2568" s="186"/>
      <c r="F2568" s="186">
        <v>237.17758161</v>
      </c>
      <c r="G2568" s="194">
        <v>253.82673424999999</v>
      </c>
      <c r="H2568" s="198"/>
      <c r="I2568" s="6"/>
      <c r="J2568" s="6"/>
      <c r="K2568" s="4"/>
    </row>
    <row r="2569" spans="2:11" ht="15.6" x14ac:dyDescent="0.3">
      <c r="B2569" s="187">
        <v>45485</v>
      </c>
      <c r="C2569" s="188">
        <v>237.08351673000001</v>
      </c>
      <c r="D2569" s="188">
        <v>230.32947357</v>
      </c>
      <c r="E2569" s="188"/>
      <c r="F2569" s="188">
        <v>237.27072021000001</v>
      </c>
      <c r="G2569" s="195">
        <v>254.16699928</v>
      </c>
      <c r="H2569" s="198"/>
      <c r="I2569" s="6"/>
      <c r="J2569" s="6"/>
      <c r="K2569" s="4"/>
    </row>
    <row r="2570" spans="2:11" ht="15.6" x14ac:dyDescent="0.3">
      <c r="B2570" s="185">
        <v>45488</v>
      </c>
      <c r="C2570" s="186">
        <v>237.1766184</v>
      </c>
      <c r="D2570" s="186">
        <v>231.08709481</v>
      </c>
      <c r="E2570" s="186"/>
      <c r="F2570" s="186">
        <v>237.36389541</v>
      </c>
      <c r="G2570" s="194">
        <v>254.21090444999999</v>
      </c>
      <c r="H2570" s="198"/>
      <c r="I2570" s="6"/>
      <c r="J2570" s="6"/>
      <c r="K2570" s="4"/>
    </row>
    <row r="2571" spans="2:11" ht="15.6" x14ac:dyDescent="0.3">
      <c r="B2571" s="187">
        <v>45489</v>
      </c>
      <c r="C2571" s="188">
        <v>237.26975665000001</v>
      </c>
      <c r="D2571" s="188">
        <v>230.71080376</v>
      </c>
      <c r="E2571" s="188"/>
      <c r="F2571" s="188">
        <v>237.45710722000001</v>
      </c>
      <c r="G2571" s="195">
        <v>254.45737208</v>
      </c>
      <c r="H2571" s="198"/>
      <c r="I2571" s="6"/>
      <c r="J2571" s="6"/>
      <c r="K2571" s="4"/>
    </row>
    <row r="2572" spans="2:11" ht="15.6" x14ac:dyDescent="0.3">
      <c r="B2572" s="185">
        <v>45490</v>
      </c>
      <c r="C2572" s="186">
        <v>237.3629315</v>
      </c>
      <c r="D2572" s="186">
        <v>231.31825167</v>
      </c>
      <c r="E2572" s="186"/>
      <c r="F2572" s="186">
        <v>237.55035563999999</v>
      </c>
      <c r="G2572" s="194">
        <v>254.09016524</v>
      </c>
      <c r="H2572" s="198"/>
      <c r="I2572" s="6"/>
      <c r="J2572" s="6"/>
      <c r="K2572" s="4"/>
    </row>
    <row r="2573" spans="2:11" ht="15.6" x14ac:dyDescent="0.3">
      <c r="B2573" s="187">
        <v>45491</v>
      </c>
      <c r="C2573" s="188">
        <v>237.45614293</v>
      </c>
      <c r="D2573" s="188">
        <v>228.10489261000001</v>
      </c>
      <c r="E2573" s="188"/>
      <c r="F2573" s="188">
        <v>237.64364065999999</v>
      </c>
      <c r="G2573" s="195">
        <v>253.71447673</v>
      </c>
      <c r="H2573" s="198"/>
      <c r="I2573" s="6"/>
      <c r="J2573" s="6"/>
      <c r="K2573" s="4"/>
    </row>
    <row r="2574" spans="2:11" ht="15.6" x14ac:dyDescent="0.3">
      <c r="B2574" s="185">
        <v>45492</v>
      </c>
      <c r="C2574" s="186">
        <v>237.54939095</v>
      </c>
      <c r="D2574" s="186">
        <v>228.04127801000001</v>
      </c>
      <c r="E2574" s="186"/>
      <c r="F2574" s="186">
        <v>237.73696257</v>
      </c>
      <c r="G2574" s="194">
        <v>253.68454138999999</v>
      </c>
      <c r="H2574" s="198"/>
      <c r="I2574" s="6"/>
      <c r="J2574" s="6"/>
      <c r="K2574" s="4"/>
    </row>
    <row r="2575" spans="2:11" ht="15.6" x14ac:dyDescent="0.3">
      <c r="B2575" s="187">
        <v>45495</v>
      </c>
      <c r="C2575" s="188">
        <v>237.64267556999999</v>
      </c>
      <c r="D2575" s="188">
        <v>228.47580500999999</v>
      </c>
      <c r="E2575" s="188"/>
      <c r="F2575" s="188">
        <v>237.83032080999999</v>
      </c>
      <c r="G2575" s="195">
        <v>254.07419973</v>
      </c>
      <c r="H2575" s="198"/>
      <c r="I2575" s="6"/>
      <c r="J2575" s="6"/>
      <c r="K2575" s="4"/>
    </row>
    <row r="2576" spans="2:11" ht="15.6" x14ac:dyDescent="0.3">
      <c r="B2576" s="185">
        <v>45496</v>
      </c>
      <c r="C2576" s="186">
        <v>237.73599677000001</v>
      </c>
      <c r="D2576" s="186">
        <v>226.20678316999999</v>
      </c>
      <c r="E2576" s="186"/>
      <c r="F2576" s="186">
        <v>237.92371593999999</v>
      </c>
      <c r="G2576" s="194">
        <v>254.06372236000001</v>
      </c>
      <c r="H2576" s="198"/>
      <c r="I2576" s="6"/>
      <c r="J2576" s="6"/>
      <c r="K2576" s="4"/>
    </row>
    <row r="2577" spans="2:11" ht="15.6" x14ac:dyDescent="0.3">
      <c r="B2577" s="187">
        <v>45497</v>
      </c>
      <c r="C2577" s="188">
        <v>237.82935483</v>
      </c>
      <c r="D2577" s="188">
        <v>225.90816982999999</v>
      </c>
      <c r="E2577" s="188"/>
      <c r="F2577" s="188">
        <v>238.01714738999999</v>
      </c>
      <c r="G2577" s="195">
        <v>253.95695298000001</v>
      </c>
      <c r="H2577" s="198"/>
      <c r="I2577" s="6"/>
      <c r="J2577" s="6"/>
      <c r="K2577" s="4"/>
    </row>
    <row r="2578" spans="2:11" ht="15.6" x14ac:dyDescent="0.3">
      <c r="B2578" s="185">
        <v>45498</v>
      </c>
      <c r="C2578" s="186">
        <v>237.92274949</v>
      </c>
      <c r="D2578" s="186">
        <v>225.07074442999999</v>
      </c>
      <c r="E2578" s="186"/>
      <c r="F2578" s="186">
        <v>238.11061573000001</v>
      </c>
      <c r="G2578" s="194">
        <v>253.55182805000001</v>
      </c>
      <c r="H2578" s="198"/>
      <c r="I2578" s="6"/>
      <c r="J2578" s="6"/>
      <c r="K2578" s="4"/>
    </row>
    <row r="2579" spans="2:11" ht="15.6" x14ac:dyDescent="0.3">
      <c r="B2579" s="187">
        <v>45499</v>
      </c>
      <c r="C2579" s="188">
        <v>238.01618074000001</v>
      </c>
      <c r="D2579" s="188">
        <v>227.81975269</v>
      </c>
      <c r="E2579" s="188"/>
      <c r="F2579" s="188">
        <v>238.20412096999999</v>
      </c>
      <c r="G2579" s="195">
        <v>254.23884409999999</v>
      </c>
      <c r="H2579" s="198"/>
      <c r="I2579" s="6"/>
      <c r="J2579" s="6"/>
      <c r="K2579" s="4"/>
    </row>
    <row r="2580" spans="2:11" ht="15.6" x14ac:dyDescent="0.3">
      <c r="B2580" s="185">
        <v>45502</v>
      </c>
      <c r="C2580" s="186">
        <v>238.10964885000001</v>
      </c>
      <c r="D2580" s="186">
        <v>226.85726027999999</v>
      </c>
      <c r="E2580" s="186"/>
      <c r="F2580" s="186">
        <v>238.29766280999999</v>
      </c>
      <c r="G2580" s="194">
        <v>254.14853916000001</v>
      </c>
      <c r="H2580" s="198"/>
      <c r="I2580" s="6"/>
      <c r="J2580" s="6"/>
      <c r="K2580" s="4"/>
    </row>
    <row r="2581" spans="2:11" ht="15.6" x14ac:dyDescent="0.3">
      <c r="B2581" s="187">
        <v>45503</v>
      </c>
      <c r="C2581" s="188">
        <v>238.20315355</v>
      </c>
      <c r="D2581" s="188">
        <v>225.40154032999999</v>
      </c>
      <c r="E2581" s="188"/>
      <c r="F2581" s="188">
        <v>238.39124125000001</v>
      </c>
      <c r="G2581" s="195">
        <v>254.08816955</v>
      </c>
      <c r="H2581" s="198"/>
      <c r="I2581" s="6"/>
      <c r="J2581" s="6"/>
      <c r="K2581" s="4"/>
    </row>
    <row r="2582" spans="2:11" ht="15.6" x14ac:dyDescent="0.3">
      <c r="B2582" s="185">
        <v>45504</v>
      </c>
      <c r="C2582" s="186">
        <v>238.29669483999999</v>
      </c>
      <c r="D2582" s="186">
        <v>228.10444587000001</v>
      </c>
      <c r="E2582" s="186">
        <v>174.57959781</v>
      </c>
      <c r="F2582" s="186">
        <v>238.48485658999999</v>
      </c>
      <c r="G2582" s="194">
        <v>254.71880737999999</v>
      </c>
      <c r="H2582" s="198"/>
      <c r="I2582" s="6"/>
      <c r="J2582" s="6"/>
      <c r="K2582" s="4"/>
    </row>
    <row r="2583" spans="2:11" ht="15.6" x14ac:dyDescent="0.3">
      <c r="B2583" s="187">
        <v>45505</v>
      </c>
      <c r="C2583" s="188">
        <v>238.39027299</v>
      </c>
      <c r="D2583" s="188">
        <v>227.64572387999999</v>
      </c>
      <c r="E2583" s="188"/>
      <c r="F2583" s="188">
        <v>238.57850854</v>
      </c>
      <c r="G2583" s="195">
        <v>255.60489343</v>
      </c>
      <c r="H2583" s="198"/>
      <c r="I2583" s="6"/>
      <c r="J2583" s="6"/>
      <c r="K2583" s="4"/>
    </row>
    <row r="2584" spans="2:11" ht="15.6" x14ac:dyDescent="0.3">
      <c r="B2584" s="185">
        <v>45506</v>
      </c>
      <c r="C2584" s="186">
        <v>238.48388801999999</v>
      </c>
      <c r="D2584" s="186">
        <v>224.89205175000001</v>
      </c>
      <c r="E2584" s="186"/>
      <c r="F2584" s="186">
        <v>238.67219736999999</v>
      </c>
      <c r="G2584" s="194">
        <v>255.53803783999999</v>
      </c>
      <c r="H2584" s="198"/>
      <c r="I2584" s="6"/>
      <c r="J2584" s="6"/>
      <c r="K2584" s="4"/>
    </row>
    <row r="2585" spans="2:11" ht="15.6" x14ac:dyDescent="0.3">
      <c r="B2585" s="187">
        <v>45509</v>
      </c>
      <c r="C2585" s="188">
        <v>238.57753962999999</v>
      </c>
      <c r="D2585" s="188">
        <v>223.84750366</v>
      </c>
      <c r="E2585" s="188"/>
      <c r="F2585" s="188">
        <v>238.76592281000001</v>
      </c>
      <c r="G2585" s="195">
        <v>254.80711663</v>
      </c>
      <c r="H2585" s="198"/>
      <c r="I2585" s="6"/>
      <c r="J2585" s="6"/>
      <c r="K2585" s="4"/>
    </row>
    <row r="2586" spans="2:11" ht="15.6" x14ac:dyDescent="0.3">
      <c r="B2586" s="185">
        <v>45510</v>
      </c>
      <c r="C2586" s="186">
        <v>238.67122810999999</v>
      </c>
      <c r="D2586" s="186">
        <v>225.62935562999999</v>
      </c>
      <c r="E2586" s="186"/>
      <c r="F2586" s="186">
        <v>238.85968543000001</v>
      </c>
      <c r="G2586" s="194">
        <v>254.52921688999999</v>
      </c>
      <c r="H2586" s="198"/>
      <c r="I2586" s="6"/>
      <c r="J2586" s="6"/>
      <c r="K2586" s="4"/>
    </row>
    <row r="2587" spans="2:11" ht="15.6" x14ac:dyDescent="0.3">
      <c r="B2587" s="187">
        <v>45511</v>
      </c>
      <c r="C2587" s="188">
        <v>238.76495345000001</v>
      </c>
      <c r="D2587" s="188">
        <v>227.85797504999999</v>
      </c>
      <c r="E2587" s="188"/>
      <c r="F2587" s="188">
        <v>238.95348465000001</v>
      </c>
      <c r="G2587" s="195">
        <v>255.06406163</v>
      </c>
      <c r="H2587" s="198"/>
      <c r="I2587" s="6"/>
      <c r="J2587" s="6"/>
      <c r="K2587" s="4"/>
    </row>
    <row r="2588" spans="2:11" ht="15.6" x14ac:dyDescent="0.3">
      <c r="B2588" s="185">
        <v>45512</v>
      </c>
      <c r="C2588" s="186">
        <v>238.85871538000001</v>
      </c>
      <c r="D2588" s="186">
        <v>229.90758013999999</v>
      </c>
      <c r="E2588" s="186"/>
      <c r="F2588" s="186">
        <v>239.04732077</v>
      </c>
      <c r="G2588" s="194">
        <v>255.81992894999999</v>
      </c>
      <c r="H2588" s="198"/>
      <c r="I2588" s="6"/>
      <c r="J2588" s="6"/>
      <c r="K2588" s="4"/>
    </row>
    <row r="2589" spans="2:11" ht="15.6" x14ac:dyDescent="0.3">
      <c r="B2589" s="187">
        <v>45513</v>
      </c>
      <c r="C2589" s="188">
        <v>238.95251418000001</v>
      </c>
      <c r="D2589" s="188">
        <v>233.39871699</v>
      </c>
      <c r="E2589" s="188"/>
      <c r="F2589" s="188">
        <v>239.14119349000001</v>
      </c>
      <c r="G2589" s="195">
        <v>256.39468748000002</v>
      </c>
      <c r="H2589" s="198"/>
      <c r="I2589" s="6"/>
      <c r="J2589" s="6"/>
      <c r="K2589" s="4"/>
    </row>
    <row r="2590" spans="2:11" ht="15.6" x14ac:dyDescent="0.3">
      <c r="B2590" s="185">
        <v>45516</v>
      </c>
      <c r="C2590" s="186">
        <v>239.04634985000001</v>
      </c>
      <c r="D2590" s="186">
        <v>234.29452128</v>
      </c>
      <c r="E2590" s="186"/>
      <c r="F2590" s="186">
        <v>239.23510339000001</v>
      </c>
      <c r="G2590" s="194">
        <v>256.51492775999998</v>
      </c>
      <c r="H2590" s="198"/>
      <c r="I2590" s="6"/>
      <c r="J2590" s="6"/>
      <c r="K2590" s="4"/>
    </row>
    <row r="2591" spans="2:11" ht="15.6" x14ac:dyDescent="0.3">
      <c r="B2591" s="187">
        <v>45517</v>
      </c>
      <c r="C2591" s="188">
        <v>239.14022238000001</v>
      </c>
      <c r="D2591" s="188">
        <v>236.58548658000001</v>
      </c>
      <c r="E2591" s="188"/>
      <c r="F2591" s="188">
        <v>239.32904988999999</v>
      </c>
      <c r="G2591" s="195">
        <v>257.11662808</v>
      </c>
      <c r="H2591" s="198"/>
      <c r="I2591" s="6"/>
      <c r="J2591" s="6"/>
      <c r="K2591" s="4"/>
    </row>
    <row r="2592" spans="2:11" ht="15.6" x14ac:dyDescent="0.3">
      <c r="B2592" s="185">
        <v>45518</v>
      </c>
      <c r="C2592" s="186">
        <v>239.23413177</v>
      </c>
      <c r="D2592" s="186">
        <v>238.22890533</v>
      </c>
      <c r="E2592" s="186"/>
      <c r="F2592" s="186">
        <v>239.42303357</v>
      </c>
      <c r="G2592" s="194">
        <v>257.38405045000002</v>
      </c>
      <c r="H2592" s="198"/>
      <c r="I2592" s="6"/>
      <c r="J2592" s="6"/>
      <c r="K2592" s="4"/>
    </row>
    <row r="2593" spans="2:11" ht="15.6" x14ac:dyDescent="0.3">
      <c r="B2593" s="187">
        <v>45519</v>
      </c>
      <c r="C2593" s="188">
        <v>239.32807804000001</v>
      </c>
      <c r="D2593" s="188">
        <v>239.72234731</v>
      </c>
      <c r="E2593" s="188"/>
      <c r="F2593" s="188">
        <v>239.51705385</v>
      </c>
      <c r="G2593" s="195">
        <v>257.42695777</v>
      </c>
      <c r="H2593" s="198"/>
      <c r="I2593" s="6"/>
      <c r="J2593" s="6"/>
      <c r="K2593" s="4"/>
    </row>
    <row r="2594" spans="2:11" ht="15.6" x14ac:dyDescent="0.3">
      <c r="B2594" s="185">
        <v>45520</v>
      </c>
      <c r="C2594" s="186">
        <v>239.42206117000001</v>
      </c>
      <c r="D2594" s="186">
        <v>239.36465816</v>
      </c>
      <c r="E2594" s="186"/>
      <c r="F2594" s="186">
        <v>239.61111131000001</v>
      </c>
      <c r="G2594" s="194">
        <v>257.40151272999998</v>
      </c>
      <c r="H2594" s="198"/>
      <c r="I2594" s="6"/>
      <c r="J2594" s="6"/>
      <c r="K2594" s="4"/>
    </row>
    <row r="2595" spans="2:11" ht="15.6" x14ac:dyDescent="0.3">
      <c r="B2595" s="187">
        <v>45523</v>
      </c>
      <c r="C2595" s="188">
        <v>239.51608117000001</v>
      </c>
      <c r="D2595" s="188">
        <v>242.62531718</v>
      </c>
      <c r="E2595" s="188"/>
      <c r="F2595" s="188">
        <v>239.70520565999999</v>
      </c>
      <c r="G2595" s="195">
        <v>257.63001916000002</v>
      </c>
      <c r="H2595" s="198"/>
      <c r="I2595" s="6"/>
      <c r="J2595" s="6"/>
      <c r="K2595" s="4"/>
    </row>
    <row r="2596" spans="2:11" ht="15.6" x14ac:dyDescent="0.3">
      <c r="B2596" s="185">
        <v>45524</v>
      </c>
      <c r="C2596" s="186">
        <v>239.61013803</v>
      </c>
      <c r="D2596" s="186">
        <v>243.17824594999999</v>
      </c>
      <c r="E2596" s="186"/>
      <c r="F2596" s="186">
        <v>239.79933689999999</v>
      </c>
      <c r="G2596" s="194">
        <v>257.74327453000001</v>
      </c>
      <c r="H2596" s="198"/>
      <c r="I2596" s="6"/>
      <c r="J2596" s="6"/>
      <c r="K2596" s="4"/>
    </row>
    <row r="2597" spans="2:11" ht="15.6" x14ac:dyDescent="0.3">
      <c r="B2597" s="187">
        <v>45525</v>
      </c>
      <c r="C2597" s="188">
        <v>239.70423203000001</v>
      </c>
      <c r="D2597" s="188">
        <v>243.85055930999999</v>
      </c>
      <c r="E2597" s="188"/>
      <c r="F2597" s="188">
        <v>239.89350503</v>
      </c>
      <c r="G2597" s="195">
        <v>257.79865490999998</v>
      </c>
      <c r="H2597" s="198"/>
      <c r="I2597" s="6"/>
      <c r="J2597" s="6"/>
      <c r="K2597" s="4"/>
    </row>
    <row r="2598" spans="2:11" ht="15.6" x14ac:dyDescent="0.3">
      <c r="B2598" s="185">
        <v>45526</v>
      </c>
      <c r="C2598" s="186">
        <v>239.79836291000001</v>
      </c>
      <c r="D2598" s="186">
        <v>241.54495908000001</v>
      </c>
      <c r="E2598" s="186"/>
      <c r="F2598" s="186">
        <v>239.98771034000001</v>
      </c>
      <c r="G2598" s="194">
        <v>256.88163566999998</v>
      </c>
      <c r="H2598" s="198"/>
      <c r="I2598" s="6"/>
      <c r="J2598" s="6"/>
      <c r="K2598" s="4"/>
    </row>
    <row r="2599" spans="2:11" ht="15.6" x14ac:dyDescent="0.3">
      <c r="B2599" s="187">
        <v>45527</v>
      </c>
      <c r="C2599" s="188">
        <v>239.89253065</v>
      </c>
      <c r="D2599" s="188">
        <v>242.32241521</v>
      </c>
      <c r="E2599" s="188"/>
      <c r="F2599" s="188">
        <v>240.08195253</v>
      </c>
      <c r="G2599" s="195">
        <v>258.07006865</v>
      </c>
      <c r="H2599" s="198"/>
      <c r="I2599" s="6"/>
      <c r="J2599" s="6"/>
      <c r="K2599" s="4"/>
    </row>
    <row r="2600" spans="2:11" ht="15.6" x14ac:dyDescent="0.3">
      <c r="B2600" s="185">
        <v>45530</v>
      </c>
      <c r="C2600" s="186">
        <v>239.98673553</v>
      </c>
      <c r="D2600" s="186">
        <v>244.61011042999999</v>
      </c>
      <c r="E2600" s="186"/>
      <c r="F2600" s="186">
        <v>240.17623162000001</v>
      </c>
      <c r="G2600" s="194">
        <v>257.69986827999998</v>
      </c>
      <c r="H2600" s="198"/>
      <c r="I2600" s="6"/>
      <c r="J2600" s="6"/>
      <c r="K2600" s="4"/>
    </row>
    <row r="2601" spans="2:11" ht="15.6" x14ac:dyDescent="0.3">
      <c r="B2601" s="187">
        <v>45531</v>
      </c>
      <c r="C2601" s="188">
        <v>240.08097728000001</v>
      </c>
      <c r="D2601" s="188">
        <v>244.40854508000001</v>
      </c>
      <c r="E2601" s="188"/>
      <c r="F2601" s="188">
        <v>240.27054788000001</v>
      </c>
      <c r="G2601" s="195">
        <v>257.58262153999999</v>
      </c>
      <c r="H2601" s="198"/>
      <c r="I2601" s="6"/>
      <c r="J2601" s="6"/>
      <c r="K2601" s="4"/>
    </row>
    <row r="2602" spans="2:11" ht="15.6" x14ac:dyDescent="0.3">
      <c r="B2602" s="185">
        <v>45532</v>
      </c>
      <c r="C2602" s="186">
        <v>240.17525617000001</v>
      </c>
      <c r="D2602" s="186">
        <v>245.42360887999999</v>
      </c>
      <c r="E2602" s="186"/>
      <c r="F2602" s="186">
        <v>240.36490132</v>
      </c>
      <c r="G2602" s="194">
        <v>257.27778000000001</v>
      </c>
      <c r="H2602" s="198"/>
      <c r="I2602" s="6"/>
      <c r="J2602" s="6"/>
      <c r="K2602" s="4"/>
    </row>
    <row r="2603" spans="2:11" ht="15.6" x14ac:dyDescent="0.3">
      <c r="B2603" s="187">
        <v>45533</v>
      </c>
      <c r="C2603" s="188">
        <v>240.26957192</v>
      </c>
      <c r="D2603" s="188">
        <v>243.09594010000001</v>
      </c>
      <c r="E2603" s="188"/>
      <c r="F2603" s="188">
        <v>240.45929164</v>
      </c>
      <c r="G2603" s="195">
        <v>256.82575637000002</v>
      </c>
      <c r="H2603" s="198"/>
      <c r="I2603" s="6"/>
      <c r="J2603" s="6"/>
      <c r="K2603" s="4"/>
    </row>
    <row r="2604" spans="2:11" ht="15.6" x14ac:dyDescent="0.3">
      <c r="B2604" s="185">
        <v>45534</v>
      </c>
      <c r="C2604" s="186">
        <v>240.36392483</v>
      </c>
      <c r="D2604" s="186">
        <v>243.02921624999999</v>
      </c>
      <c r="E2604" s="186">
        <v>174.54468188000001</v>
      </c>
      <c r="F2604" s="186">
        <v>240.55371886</v>
      </c>
      <c r="G2604" s="194">
        <v>256.73096112000002</v>
      </c>
      <c r="H2604" s="198"/>
      <c r="I2604" s="6"/>
      <c r="J2604" s="6"/>
      <c r="K2604" s="4"/>
    </row>
    <row r="2605" spans="2:11" ht="15.6" x14ac:dyDescent="0.3">
      <c r="B2605" s="187">
        <v>45537</v>
      </c>
      <c r="C2605" s="188">
        <v>240.45831487000001</v>
      </c>
      <c r="D2605" s="188">
        <v>241.0672778</v>
      </c>
      <c r="E2605" s="188"/>
      <c r="F2605" s="188">
        <v>240.64818324999999</v>
      </c>
      <c r="G2605" s="195">
        <v>256.90558393999999</v>
      </c>
      <c r="H2605" s="198"/>
      <c r="I2605" s="6"/>
      <c r="J2605" s="6"/>
      <c r="K2605" s="4"/>
    </row>
    <row r="2606" spans="2:11" ht="15.6" x14ac:dyDescent="0.3">
      <c r="B2606" s="185">
        <v>45538</v>
      </c>
      <c r="C2606" s="186">
        <v>240.55274177999999</v>
      </c>
      <c r="D2606" s="186">
        <v>240.07983988999999</v>
      </c>
      <c r="E2606" s="186"/>
      <c r="F2606" s="186">
        <v>240.74268481999999</v>
      </c>
      <c r="G2606" s="194">
        <v>256.56731459999997</v>
      </c>
      <c r="H2606" s="198"/>
      <c r="I2606" s="6"/>
      <c r="J2606" s="6"/>
      <c r="K2606" s="4"/>
    </row>
    <row r="2607" spans="2:11" ht="15.6" x14ac:dyDescent="0.3">
      <c r="B2607" s="187">
        <v>45539</v>
      </c>
      <c r="C2607" s="188">
        <v>240.64720584</v>
      </c>
      <c r="D2607" s="188">
        <v>243.21991709</v>
      </c>
      <c r="E2607" s="188"/>
      <c r="F2607" s="188">
        <v>240.83722356000001</v>
      </c>
      <c r="G2607" s="195">
        <v>257.37407200000001</v>
      </c>
      <c r="H2607" s="198"/>
      <c r="I2607" s="6"/>
      <c r="J2607" s="6"/>
      <c r="K2607" s="4"/>
    </row>
    <row r="2608" spans="2:11" ht="15.6" x14ac:dyDescent="0.3">
      <c r="B2608" s="185">
        <v>45540</v>
      </c>
      <c r="C2608" s="186">
        <v>240.74170702999999</v>
      </c>
      <c r="D2608" s="186">
        <v>243.91996355000001</v>
      </c>
      <c r="E2608" s="186"/>
      <c r="F2608" s="186">
        <v>240.93179948</v>
      </c>
      <c r="G2608" s="194">
        <v>257.50828210999998</v>
      </c>
      <c r="H2608" s="198"/>
      <c r="I2608" s="6"/>
      <c r="J2608" s="6"/>
      <c r="K2608" s="4"/>
    </row>
    <row r="2609" spans="2:11" ht="15.6" x14ac:dyDescent="0.3">
      <c r="B2609" s="187">
        <v>45541</v>
      </c>
      <c r="C2609" s="188">
        <v>240.83624538000001</v>
      </c>
      <c r="D2609" s="188">
        <v>240.47112326000001</v>
      </c>
      <c r="E2609" s="188"/>
      <c r="F2609" s="188">
        <v>241.02641227999999</v>
      </c>
      <c r="G2609" s="195">
        <v>257.47934462000001</v>
      </c>
      <c r="H2609" s="198"/>
      <c r="I2609" s="6"/>
      <c r="J2609" s="6"/>
      <c r="K2609" s="4"/>
    </row>
    <row r="2610" spans="2:11" ht="15.6" x14ac:dyDescent="0.3">
      <c r="B2610" s="185">
        <v>45544</v>
      </c>
      <c r="C2610" s="186">
        <v>240.93082086000001</v>
      </c>
      <c r="D2610" s="186">
        <v>240.76553733</v>
      </c>
      <c r="E2610" s="186"/>
      <c r="F2610" s="186">
        <v>241.12106255</v>
      </c>
      <c r="G2610" s="194">
        <v>257.60507303999998</v>
      </c>
      <c r="H2610" s="198"/>
      <c r="I2610" s="6"/>
      <c r="J2610" s="6"/>
      <c r="K2610" s="4"/>
    </row>
    <row r="2611" spans="2:11" ht="15.6" x14ac:dyDescent="0.3">
      <c r="B2611" s="187">
        <v>45545</v>
      </c>
      <c r="C2611" s="188">
        <v>241.02543349000001</v>
      </c>
      <c r="D2611" s="188">
        <v>240.01926306999999</v>
      </c>
      <c r="E2611" s="188"/>
      <c r="F2611" s="188">
        <v>241.2157497</v>
      </c>
      <c r="G2611" s="195">
        <v>258.08553524000001</v>
      </c>
      <c r="H2611" s="198"/>
      <c r="I2611" s="6"/>
      <c r="J2611" s="6"/>
      <c r="K2611" s="4"/>
    </row>
    <row r="2612" spans="2:11" ht="15.6" x14ac:dyDescent="0.3">
      <c r="B2612" s="185">
        <v>45546</v>
      </c>
      <c r="C2612" s="186">
        <v>241.12008326</v>
      </c>
      <c r="D2612" s="186">
        <v>240.65749973000001</v>
      </c>
      <c r="E2612" s="186"/>
      <c r="F2612" s="186">
        <v>241.31047402999999</v>
      </c>
      <c r="G2612" s="194">
        <v>258.33798994</v>
      </c>
      <c r="H2612" s="198"/>
      <c r="I2612" s="6"/>
      <c r="J2612" s="6"/>
      <c r="K2612" s="4"/>
    </row>
    <row r="2613" spans="2:11" ht="15.6" x14ac:dyDescent="0.3">
      <c r="B2613" s="187">
        <v>45547</v>
      </c>
      <c r="C2613" s="188">
        <v>241.21477017999999</v>
      </c>
      <c r="D2613" s="188">
        <v>239.50078625</v>
      </c>
      <c r="E2613" s="188"/>
      <c r="F2613" s="188">
        <v>241.40523582</v>
      </c>
      <c r="G2613" s="195">
        <v>258.53456533999997</v>
      </c>
      <c r="H2613" s="198"/>
      <c r="I2613" s="6"/>
      <c r="J2613" s="6"/>
      <c r="K2613" s="4"/>
    </row>
    <row r="2614" spans="2:11" ht="15.6" x14ac:dyDescent="0.3">
      <c r="B2614" s="185">
        <v>45548</v>
      </c>
      <c r="C2614" s="186">
        <v>241.30949423000001</v>
      </c>
      <c r="D2614" s="186">
        <v>241.02417711999999</v>
      </c>
      <c r="E2614" s="186"/>
      <c r="F2614" s="186">
        <v>241.5000345</v>
      </c>
      <c r="G2614" s="194">
        <v>259.45358026999997</v>
      </c>
      <c r="H2614" s="198"/>
      <c r="I2614" s="6"/>
      <c r="J2614" s="6"/>
      <c r="K2614" s="4"/>
    </row>
    <row r="2615" spans="2:11" ht="15.6" x14ac:dyDescent="0.3">
      <c r="B2615" s="187">
        <v>45551</v>
      </c>
      <c r="C2615" s="188">
        <v>241.40425543999999</v>
      </c>
      <c r="D2615" s="188">
        <v>241.44637433</v>
      </c>
      <c r="E2615" s="188"/>
      <c r="F2615" s="188">
        <v>241.59487064000001</v>
      </c>
      <c r="G2615" s="195">
        <v>259.75093797</v>
      </c>
      <c r="H2615" s="198"/>
      <c r="I2615" s="6"/>
      <c r="J2615" s="6"/>
      <c r="K2615" s="4"/>
    </row>
    <row r="2616" spans="2:11" ht="15.6" x14ac:dyDescent="0.3">
      <c r="B2616" s="185">
        <v>45552</v>
      </c>
      <c r="C2616" s="186">
        <v>241.49905378</v>
      </c>
      <c r="D2616" s="186">
        <v>241.16398627999999</v>
      </c>
      <c r="E2616" s="186"/>
      <c r="F2616" s="186">
        <v>241.68974395000001</v>
      </c>
      <c r="G2616" s="194">
        <v>259.65714057999998</v>
      </c>
      <c r="H2616" s="198"/>
      <c r="I2616" s="6"/>
      <c r="J2616" s="6"/>
      <c r="K2616" s="4"/>
    </row>
    <row r="2617" spans="2:11" ht="15.6" x14ac:dyDescent="0.3">
      <c r="B2617" s="187">
        <v>45553</v>
      </c>
      <c r="C2617" s="188">
        <v>241.59388955</v>
      </c>
      <c r="D2617" s="188">
        <v>238.99733748</v>
      </c>
      <c r="E2617" s="188"/>
      <c r="F2617" s="188">
        <v>241.78465471999999</v>
      </c>
      <c r="G2617" s="195">
        <v>259.53240999000002</v>
      </c>
      <c r="H2617" s="198"/>
      <c r="I2617" s="6"/>
      <c r="J2617" s="6"/>
      <c r="K2617" s="4"/>
    </row>
    <row r="2618" spans="2:11" ht="15.6" x14ac:dyDescent="0.3">
      <c r="B2618" s="185">
        <v>45554</v>
      </c>
      <c r="C2618" s="186">
        <v>241.69093174</v>
      </c>
      <c r="D2618" s="186">
        <v>237.88047245999999</v>
      </c>
      <c r="E2618" s="186"/>
      <c r="F2618" s="186">
        <v>241.88177354000001</v>
      </c>
      <c r="G2618" s="194">
        <v>259.73497245999999</v>
      </c>
      <c r="H2618" s="198"/>
      <c r="I2618" s="6"/>
      <c r="J2618" s="6"/>
      <c r="K2618" s="4"/>
    </row>
    <row r="2619" spans="2:11" ht="15.6" x14ac:dyDescent="0.3">
      <c r="B2619" s="187">
        <v>45555</v>
      </c>
      <c r="C2619" s="188">
        <v>241.78801301999999</v>
      </c>
      <c r="D2619" s="188">
        <v>234.20435294999999</v>
      </c>
      <c r="E2619" s="188"/>
      <c r="F2619" s="188">
        <v>241.97893152</v>
      </c>
      <c r="G2619" s="195">
        <v>259.29592080999998</v>
      </c>
      <c r="H2619" s="198"/>
      <c r="I2619" s="6"/>
      <c r="J2619" s="6"/>
      <c r="K2619" s="4"/>
    </row>
    <row r="2620" spans="2:11" ht="15.6" x14ac:dyDescent="0.3">
      <c r="B2620" s="185">
        <v>45558</v>
      </c>
      <c r="C2620" s="186">
        <v>241.88513338999999</v>
      </c>
      <c r="D2620" s="186">
        <v>233.31612523000001</v>
      </c>
      <c r="E2620" s="186"/>
      <c r="F2620" s="186">
        <v>242.07612838</v>
      </c>
      <c r="G2620" s="194">
        <v>259.34830765999999</v>
      </c>
      <c r="H2620" s="198"/>
      <c r="I2620" s="6"/>
      <c r="J2620" s="6"/>
      <c r="K2620" s="4"/>
    </row>
    <row r="2621" spans="2:11" ht="15.6" x14ac:dyDescent="0.3">
      <c r="B2621" s="187">
        <v>45559</v>
      </c>
      <c r="C2621" s="188">
        <v>241.98229283000001</v>
      </c>
      <c r="D2621" s="188">
        <v>236.15267503000001</v>
      </c>
      <c r="E2621" s="188"/>
      <c r="F2621" s="188">
        <v>242.1733644</v>
      </c>
      <c r="G2621" s="195"/>
      <c r="H2621" s="198"/>
      <c r="I2621" s="6"/>
      <c r="J2621" s="6"/>
      <c r="K2621" s="4"/>
    </row>
    <row r="2622" spans="2:11" ht="15.6" x14ac:dyDescent="0.3">
      <c r="B2622" s="185">
        <v>45560</v>
      </c>
      <c r="C2622" s="186">
        <v>242.07949109</v>
      </c>
      <c r="D2622" s="186">
        <v>235.13535970999999</v>
      </c>
      <c r="E2622" s="186"/>
      <c r="F2622" s="186">
        <v>242.27063959</v>
      </c>
      <c r="G2622" s="194"/>
      <c r="H2622" s="198"/>
      <c r="I2622" s="6"/>
      <c r="J2622" s="6"/>
      <c r="K2622" s="4"/>
    </row>
    <row r="2623" spans="2:11" ht="15.6" x14ac:dyDescent="0.3">
      <c r="B2623" s="187"/>
      <c r="C2623" s="188"/>
      <c r="D2623" s="188"/>
      <c r="E2623" s="188"/>
      <c r="F2623" s="188"/>
      <c r="G2623" s="195"/>
      <c r="H2623" s="198"/>
      <c r="I2623" s="6"/>
      <c r="J2623" s="6"/>
      <c r="K2623" s="4"/>
    </row>
    <row r="2624" spans="2:11" ht="15.6" x14ac:dyDescent="0.3">
      <c r="B2624" s="185"/>
      <c r="C2624" s="186"/>
      <c r="D2624" s="186"/>
      <c r="E2624" s="186"/>
      <c r="F2624" s="186"/>
      <c r="G2624" s="194"/>
      <c r="H2624" s="198"/>
      <c r="I2624" s="6"/>
      <c r="J2624" s="6"/>
      <c r="K2624" s="4"/>
    </row>
    <row r="2625" spans="2:11" ht="15.6" x14ac:dyDescent="0.3">
      <c r="B2625" s="187"/>
      <c r="C2625" s="188"/>
      <c r="D2625" s="188"/>
      <c r="E2625" s="188"/>
      <c r="F2625" s="188"/>
      <c r="G2625" s="195"/>
      <c r="H2625" s="198"/>
      <c r="I2625" s="6"/>
      <c r="J2625" s="6"/>
      <c r="K2625" s="4"/>
    </row>
    <row r="2626" spans="2:11" ht="15.6" x14ac:dyDescent="0.3">
      <c r="B2626" s="185"/>
      <c r="C2626" s="186"/>
      <c r="D2626" s="186"/>
      <c r="E2626" s="186"/>
      <c r="F2626" s="186"/>
      <c r="G2626" s="194"/>
      <c r="H2626" s="198"/>
      <c r="I2626" s="6"/>
      <c r="J2626" s="6"/>
      <c r="K2626" s="4"/>
    </row>
    <row r="2627" spans="2:11" ht="15.6" x14ac:dyDescent="0.3">
      <c r="B2627" s="187"/>
      <c r="C2627" s="188"/>
      <c r="D2627" s="188"/>
      <c r="E2627" s="188"/>
      <c r="F2627" s="188"/>
      <c r="G2627" s="195"/>
      <c r="H2627" s="198"/>
      <c r="I2627" s="6"/>
      <c r="J2627" s="6"/>
      <c r="K2627" s="4"/>
    </row>
    <row r="2628" spans="2:11" ht="15.6" x14ac:dyDescent="0.3">
      <c r="B2628" s="185"/>
      <c r="C2628" s="186"/>
      <c r="D2628" s="186"/>
      <c r="E2628" s="186"/>
      <c r="F2628" s="186"/>
      <c r="G2628" s="194"/>
      <c r="H2628" s="198"/>
      <c r="I2628" s="6"/>
      <c r="J2628" s="6"/>
      <c r="K2628" s="4"/>
    </row>
    <row r="2629" spans="2:11" ht="15.6" x14ac:dyDescent="0.3">
      <c r="B2629" s="187"/>
      <c r="C2629" s="188"/>
      <c r="D2629" s="188"/>
      <c r="E2629" s="188"/>
      <c r="F2629" s="188"/>
      <c r="G2629" s="195"/>
      <c r="H2629" s="198"/>
      <c r="I2629" s="6"/>
      <c r="J2629" s="6"/>
      <c r="K2629" s="4"/>
    </row>
    <row r="2630" spans="2:11" ht="15.6" x14ac:dyDescent="0.3">
      <c r="B2630" s="185"/>
      <c r="C2630" s="186"/>
      <c r="D2630" s="186"/>
      <c r="E2630" s="186"/>
      <c r="F2630" s="186"/>
      <c r="G2630" s="194"/>
      <c r="H2630" s="198"/>
      <c r="I2630" s="6"/>
      <c r="J2630" s="6"/>
      <c r="K2630" s="4"/>
    </row>
    <row r="2631" spans="2:11" ht="15.6" x14ac:dyDescent="0.3">
      <c r="B2631" s="187"/>
      <c r="C2631" s="188"/>
      <c r="D2631" s="188"/>
      <c r="E2631" s="188"/>
      <c r="F2631" s="188"/>
      <c r="G2631" s="195"/>
      <c r="H2631" s="198"/>
      <c r="I2631" s="6"/>
      <c r="J2631" s="6"/>
      <c r="K2631" s="4"/>
    </row>
    <row r="2632" spans="2:11" ht="15.6" x14ac:dyDescent="0.3">
      <c r="B2632" s="185"/>
      <c r="C2632" s="186"/>
      <c r="D2632" s="186"/>
      <c r="E2632" s="186"/>
      <c r="F2632" s="186"/>
      <c r="G2632" s="194"/>
      <c r="H2632" s="198"/>
      <c r="I2632" s="6"/>
      <c r="J2632" s="6"/>
      <c r="K2632" s="4"/>
    </row>
    <row r="2633" spans="2:11" ht="15.6" x14ac:dyDescent="0.3">
      <c r="B2633" s="187"/>
      <c r="C2633" s="188"/>
      <c r="D2633" s="188"/>
      <c r="E2633" s="188"/>
      <c r="F2633" s="188"/>
      <c r="G2633" s="195"/>
      <c r="H2633" s="198"/>
      <c r="I2633" s="6"/>
      <c r="J2633" s="6"/>
      <c r="K2633" s="4"/>
    </row>
    <row r="2634" spans="2:11" ht="15.6" x14ac:dyDescent="0.3">
      <c r="B2634" s="185"/>
      <c r="C2634" s="186"/>
      <c r="D2634" s="186"/>
      <c r="E2634" s="186"/>
      <c r="F2634" s="186"/>
      <c r="G2634" s="194"/>
      <c r="H2634" s="198"/>
      <c r="I2634" s="6"/>
      <c r="J2634" s="6"/>
      <c r="K2634" s="4"/>
    </row>
    <row r="2635" spans="2:11" ht="15.6" x14ac:dyDescent="0.3">
      <c r="B2635" s="187"/>
      <c r="C2635" s="188"/>
      <c r="D2635" s="188"/>
      <c r="E2635" s="188"/>
      <c r="F2635" s="188"/>
      <c r="G2635" s="195"/>
      <c r="H2635" s="198"/>
      <c r="I2635" s="6"/>
      <c r="J2635" s="6"/>
      <c r="K2635" s="4"/>
    </row>
    <row r="2636" spans="2:11" ht="15.6" x14ac:dyDescent="0.3">
      <c r="B2636" s="185"/>
      <c r="C2636" s="186"/>
      <c r="D2636" s="186"/>
      <c r="E2636" s="186"/>
      <c r="F2636" s="186"/>
      <c r="G2636" s="194"/>
      <c r="H2636" s="198"/>
      <c r="I2636" s="6"/>
      <c r="J2636" s="6"/>
      <c r="K2636" s="4"/>
    </row>
    <row r="2637" spans="2:11" ht="15.6" x14ac:dyDescent="0.3">
      <c r="B2637" s="187"/>
      <c r="C2637" s="188"/>
      <c r="D2637" s="188"/>
      <c r="E2637" s="188"/>
      <c r="F2637" s="188"/>
      <c r="G2637" s="195"/>
      <c r="H2637" s="198"/>
      <c r="I2637" s="6"/>
      <c r="J2637" s="6"/>
      <c r="K2637" s="4"/>
    </row>
    <row r="2638" spans="2:11" ht="15.6" x14ac:dyDescent="0.3">
      <c r="B2638" s="185"/>
      <c r="C2638" s="186"/>
      <c r="D2638" s="186"/>
      <c r="E2638" s="186"/>
      <c r="F2638" s="186"/>
      <c r="G2638" s="194"/>
      <c r="H2638" s="198"/>
      <c r="I2638" s="6"/>
      <c r="J2638" s="6"/>
      <c r="K2638" s="4"/>
    </row>
    <row r="2639" spans="2:11" ht="15.6" x14ac:dyDescent="0.3">
      <c r="B2639" s="187"/>
      <c r="C2639" s="188"/>
      <c r="D2639" s="188"/>
      <c r="E2639" s="188"/>
      <c r="F2639" s="188"/>
      <c r="G2639" s="195"/>
      <c r="H2639" s="198"/>
      <c r="I2639" s="6"/>
      <c r="J2639" s="6"/>
      <c r="K2639" s="4"/>
    </row>
    <row r="2640" spans="2:11" ht="15.6" x14ac:dyDescent="0.3">
      <c r="B2640" s="185"/>
      <c r="C2640" s="186"/>
      <c r="D2640" s="186"/>
      <c r="E2640" s="186"/>
      <c r="F2640" s="186"/>
      <c r="G2640" s="194"/>
      <c r="H2640" s="198"/>
      <c r="I2640" s="6"/>
      <c r="J2640" s="6"/>
      <c r="K2640" s="4"/>
    </row>
    <row r="2641" spans="2:11" ht="15.6" x14ac:dyDescent="0.3">
      <c r="B2641" s="187"/>
      <c r="C2641" s="188"/>
      <c r="D2641" s="188"/>
      <c r="E2641" s="188"/>
      <c r="F2641" s="188"/>
      <c r="G2641" s="195"/>
      <c r="H2641" s="198"/>
      <c r="I2641" s="6"/>
      <c r="J2641" s="6"/>
      <c r="K2641" s="4"/>
    </row>
    <row r="2642" spans="2:11" ht="15.6" x14ac:dyDescent="0.3">
      <c r="B2642" s="185"/>
      <c r="C2642" s="186"/>
      <c r="D2642" s="186"/>
      <c r="E2642" s="186"/>
      <c r="F2642" s="186"/>
      <c r="G2642" s="194"/>
      <c r="H2642" s="198"/>
      <c r="I2642" s="6"/>
      <c r="J2642" s="6"/>
      <c r="K2642" s="4"/>
    </row>
    <row r="2643" spans="2:11" ht="15.6" x14ac:dyDescent="0.3">
      <c r="B2643" s="187"/>
      <c r="C2643" s="188"/>
      <c r="D2643" s="188"/>
      <c r="E2643" s="188"/>
      <c r="F2643" s="188"/>
      <c r="G2643" s="195"/>
      <c r="H2643" s="198"/>
      <c r="I2643" s="6"/>
      <c r="J2643" s="6"/>
      <c r="K2643" s="4"/>
    </row>
    <row r="2644" spans="2:11" ht="15.6" x14ac:dyDescent="0.3">
      <c r="B2644" s="185"/>
      <c r="C2644" s="186"/>
      <c r="D2644" s="186"/>
      <c r="E2644" s="186"/>
      <c r="F2644" s="186"/>
      <c r="G2644" s="194"/>
      <c r="H2644" s="198"/>
      <c r="I2644" s="6"/>
      <c r="J2644" s="6"/>
      <c r="K2644" s="4"/>
    </row>
    <row r="2645" spans="2:11" ht="15.6" x14ac:dyDescent="0.3">
      <c r="B2645" s="187"/>
      <c r="C2645" s="188"/>
      <c r="D2645" s="188"/>
      <c r="E2645" s="188"/>
      <c r="F2645" s="188"/>
      <c r="G2645" s="195"/>
      <c r="H2645" s="198"/>
      <c r="I2645" s="6"/>
      <c r="J2645" s="6"/>
      <c r="K2645" s="4"/>
    </row>
    <row r="2646" spans="2:11" ht="15.6" x14ac:dyDescent="0.3">
      <c r="B2646" s="185"/>
      <c r="C2646" s="186"/>
      <c r="D2646" s="186"/>
      <c r="E2646" s="186"/>
      <c r="F2646" s="186"/>
      <c r="G2646" s="194"/>
      <c r="H2646" s="198"/>
      <c r="I2646" s="6"/>
      <c r="J2646" s="6"/>
      <c r="K2646" s="4"/>
    </row>
    <row r="2647" spans="2:11" ht="15.6" x14ac:dyDescent="0.3">
      <c r="B2647" s="187"/>
      <c r="C2647" s="188"/>
      <c r="D2647" s="188"/>
      <c r="E2647" s="188"/>
      <c r="F2647" s="188"/>
      <c r="G2647" s="195"/>
      <c r="H2647" s="198"/>
      <c r="I2647" s="6"/>
      <c r="J2647" s="6"/>
      <c r="K2647" s="4"/>
    </row>
    <row r="2648" spans="2:11" ht="15.6" x14ac:dyDescent="0.3">
      <c r="B2648" s="185"/>
      <c r="C2648" s="186"/>
      <c r="D2648" s="186"/>
      <c r="E2648" s="186"/>
      <c r="F2648" s="186"/>
      <c r="G2648" s="194"/>
      <c r="H2648" s="198"/>
      <c r="I2648" s="6"/>
      <c r="J2648" s="6"/>
      <c r="K2648" s="4"/>
    </row>
    <row r="2649" spans="2:11" ht="15.6" x14ac:dyDescent="0.3">
      <c r="B2649" s="187"/>
      <c r="C2649" s="188"/>
      <c r="D2649" s="188"/>
      <c r="E2649" s="188"/>
      <c r="F2649" s="188"/>
      <c r="G2649" s="195"/>
      <c r="H2649" s="198"/>
      <c r="I2649" s="6"/>
      <c r="J2649" s="6"/>
      <c r="K2649" s="4"/>
    </row>
    <row r="2650" spans="2:11" ht="15.6" x14ac:dyDescent="0.3">
      <c r="B2650" s="185"/>
      <c r="C2650" s="186"/>
      <c r="D2650" s="186"/>
      <c r="E2650" s="186"/>
      <c r="F2650" s="186"/>
      <c r="G2650" s="194"/>
      <c r="H2650" s="198"/>
      <c r="I2650" s="6"/>
      <c r="J2650" s="6"/>
      <c r="K2650" s="4"/>
    </row>
    <row r="2651" spans="2:11" ht="15.6" x14ac:dyDescent="0.3">
      <c r="B2651" s="187"/>
      <c r="C2651" s="188"/>
      <c r="D2651" s="188"/>
      <c r="E2651" s="188"/>
      <c r="F2651" s="188"/>
      <c r="G2651" s="195"/>
      <c r="H2651" s="198"/>
      <c r="I2651" s="6"/>
      <c r="J2651" s="6"/>
      <c r="K2651" s="4"/>
    </row>
    <row r="2652" spans="2:11" ht="15.6" x14ac:dyDescent="0.3">
      <c r="B2652" s="185"/>
      <c r="C2652" s="186"/>
      <c r="D2652" s="186"/>
      <c r="E2652" s="186"/>
      <c r="F2652" s="186"/>
      <c r="G2652" s="194"/>
      <c r="H2652" s="198"/>
      <c r="I2652" s="6"/>
      <c r="J2652" s="6"/>
      <c r="K2652" s="4"/>
    </row>
    <row r="2653" spans="2:11" ht="15.6" x14ac:dyDescent="0.3">
      <c r="B2653" s="187"/>
      <c r="C2653" s="188"/>
      <c r="D2653" s="188"/>
      <c r="E2653" s="188"/>
      <c r="F2653" s="188"/>
      <c r="G2653" s="195"/>
      <c r="H2653" s="198"/>
      <c r="I2653" s="6"/>
      <c r="J2653" s="6"/>
      <c r="K2653" s="4"/>
    </row>
    <row r="2654" spans="2:11" ht="15.6" x14ac:dyDescent="0.3">
      <c r="B2654" s="185"/>
      <c r="C2654" s="186"/>
      <c r="D2654" s="186"/>
      <c r="E2654" s="186"/>
      <c r="F2654" s="186"/>
      <c r="G2654" s="194"/>
      <c r="H2654" s="198"/>
      <c r="I2654" s="6"/>
      <c r="J2654" s="6"/>
      <c r="K2654" s="4"/>
    </row>
    <row r="2655" spans="2:11" ht="15.6" x14ac:dyDescent="0.3">
      <c r="B2655" s="187"/>
      <c r="C2655" s="188"/>
      <c r="D2655" s="188"/>
      <c r="E2655" s="188"/>
      <c r="F2655" s="188"/>
      <c r="G2655" s="195"/>
      <c r="H2655" s="198"/>
      <c r="I2655" s="6"/>
      <c r="J2655" s="6"/>
      <c r="K2655" s="4"/>
    </row>
    <row r="2656" spans="2:11" ht="15.6" x14ac:dyDescent="0.3">
      <c r="B2656" s="185"/>
      <c r="C2656" s="186"/>
      <c r="D2656" s="186"/>
      <c r="E2656" s="186"/>
      <c r="F2656" s="186"/>
      <c r="G2656" s="194"/>
      <c r="H2656" s="198"/>
      <c r="I2656" s="6"/>
      <c r="J2656" s="6"/>
      <c r="K2656" s="4"/>
    </row>
    <row r="2657" spans="2:11" ht="15.6" x14ac:dyDescent="0.3">
      <c r="B2657" s="187"/>
      <c r="C2657" s="188"/>
      <c r="D2657" s="188"/>
      <c r="E2657" s="188"/>
      <c r="F2657" s="188"/>
      <c r="G2657" s="195"/>
      <c r="H2657" s="198"/>
      <c r="I2657" s="6"/>
      <c r="J2657" s="6"/>
      <c r="K2657" s="4"/>
    </row>
    <row r="2658" spans="2:11" ht="15.6" x14ac:dyDescent="0.3">
      <c r="B2658" s="185"/>
      <c r="C2658" s="186"/>
      <c r="D2658" s="186"/>
      <c r="E2658" s="186"/>
      <c r="F2658" s="186"/>
      <c r="G2658" s="194"/>
      <c r="H2658" s="198"/>
      <c r="I2658" s="6"/>
      <c r="J2658" s="6"/>
      <c r="K2658" s="4"/>
    </row>
    <row r="2659" spans="2:11" ht="15.6" x14ac:dyDescent="0.3">
      <c r="B2659" s="187"/>
      <c r="C2659" s="188"/>
      <c r="D2659" s="188"/>
      <c r="E2659" s="188"/>
      <c r="F2659" s="188"/>
      <c r="G2659" s="195"/>
      <c r="H2659" s="198"/>
      <c r="I2659" s="6"/>
      <c r="J2659" s="6"/>
      <c r="K2659" s="4"/>
    </row>
    <row r="2660" spans="2:11" ht="15.6" x14ac:dyDescent="0.3">
      <c r="B2660" s="185"/>
      <c r="C2660" s="186"/>
      <c r="D2660" s="186"/>
      <c r="E2660" s="186"/>
      <c r="F2660" s="186"/>
      <c r="G2660" s="194"/>
      <c r="H2660" s="198"/>
      <c r="I2660" s="6"/>
      <c r="J2660" s="6"/>
      <c r="K2660" s="4"/>
    </row>
    <row r="2661" spans="2:11" ht="15.6" x14ac:dyDescent="0.3">
      <c r="B2661" s="187"/>
      <c r="C2661" s="188"/>
      <c r="D2661" s="188"/>
      <c r="E2661" s="188"/>
      <c r="F2661" s="188"/>
      <c r="G2661" s="195"/>
      <c r="H2661" s="198"/>
      <c r="I2661" s="6"/>
      <c r="J2661" s="6"/>
      <c r="K2661" s="4"/>
    </row>
    <row r="2662" spans="2:11" ht="15.6" x14ac:dyDescent="0.3">
      <c r="B2662" s="185"/>
      <c r="C2662" s="186"/>
      <c r="D2662" s="186"/>
      <c r="E2662" s="186"/>
      <c r="F2662" s="186"/>
      <c r="G2662" s="194"/>
      <c r="H2662" s="198"/>
      <c r="I2662" s="6"/>
      <c r="J2662" s="6"/>
      <c r="K2662" s="4"/>
    </row>
    <row r="2663" spans="2:11" ht="15.6" x14ac:dyDescent="0.3">
      <c r="B2663" s="187"/>
      <c r="C2663" s="188"/>
      <c r="D2663" s="188"/>
      <c r="E2663" s="188"/>
      <c r="F2663" s="188"/>
      <c r="G2663" s="195"/>
      <c r="H2663" s="198"/>
      <c r="I2663" s="6"/>
      <c r="J2663" s="6"/>
      <c r="K2663" s="4"/>
    </row>
    <row r="2664" spans="2:11" ht="15.6" x14ac:dyDescent="0.3">
      <c r="B2664" s="185"/>
      <c r="C2664" s="186"/>
      <c r="D2664" s="186"/>
      <c r="E2664" s="186"/>
      <c r="F2664" s="186"/>
      <c r="G2664" s="194"/>
      <c r="H2664" s="198"/>
      <c r="I2664" s="6"/>
      <c r="J2664" s="6"/>
      <c r="K2664" s="4"/>
    </row>
    <row r="2665" spans="2:11" ht="15.6" x14ac:dyDescent="0.3">
      <c r="B2665" s="187"/>
      <c r="C2665" s="188"/>
      <c r="D2665" s="188"/>
      <c r="E2665" s="188"/>
      <c r="F2665" s="188"/>
      <c r="G2665" s="195"/>
      <c r="H2665" s="198"/>
      <c r="I2665" s="6"/>
      <c r="J2665" s="6"/>
      <c r="K2665" s="4"/>
    </row>
    <row r="2666" spans="2:11" ht="15.6" x14ac:dyDescent="0.3">
      <c r="B2666" s="185"/>
      <c r="C2666" s="186"/>
      <c r="D2666" s="186"/>
      <c r="E2666" s="186"/>
      <c r="F2666" s="186"/>
      <c r="G2666" s="194"/>
      <c r="H2666" s="198"/>
      <c r="I2666" s="6"/>
      <c r="J2666" s="6"/>
      <c r="K2666" s="4"/>
    </row>
    <row r="2667" spans="2:11" ht="15.6" x14ac:dyDescent="0.3">
      <c r="B2667" s="187"/>
      <c r="C2667" s="188"/>
      <c r="D2667" s="188"/>
      <c r="E2667" s="188"/>
      <c r="F2667" s="188"/>
      <c r="G2667" s="195"/>
      <c r="H2667" s="198"/>
      <c r="I2667" s="6"/>
      <c r="J2667" s="6"/>
      <c r="K2667" s="4"/>
    </row>
    <row r="2668" spans="2:11" ht="15.6" x14ac:dyDescent="0.3">
      <c r="B2668" s="185"/>
      <c r="C2668" s="186"/>
      <c r="D2668" s="186"/>
      <c r="E2668" s="186"/>
      <c r="F2668" s="186"/>
      <c r="G2668" s="194"/>
      <c r="H2668" s="198"/>
      <c r="I2668" s="6"/>
      <c r="J2668" s="6"/>
      <c r="K2668" s="4"/>
    </row>
    <row r="2669" spans="2:11" ht="15.6" x14ac:dyDescent="0.3">
      <c r="B2669" s="187"/>
      <c r="C2669" s="188"/>
      <c r="D2669" s="188"/>
      <c r="E2669" s="188"/>
      <c r="F2669" s="188"/>
      <c r="G2669" s="195"/>
      <c r="H2669" s="198"/>
      <c r="I2669" s="6"/>
      <c r="J2669" s="6"/>
      <c r="K2669" s="4"/>
    </row>
    <row r="2670" spans="2:11" ht="15.6" x14ac:dyDescent="0.3">
      <c r="B2670" s="185"/>
      <c r="C2670" s="186"/>
      <c r="D2670" s="186"/>
      <c r="E2670" s="186"/>
      <c r="F2670" s="186"/>
      <c r="G2670" s="194"/>
      <c r="H2670" s="198"/>
      <c r="I2670" s="6"/>
      <c r="J2670" s="6"/>
      <c r="K2670" s="4"/>
    </row>
    <row r="2671" spans="2:11" ht="15.6" x14ac:dyDescent="0.3">
      <c r="B2671" s="187"/>
      <c r="C2671" s="188"/>
      <c r="D2671" s="188"/>
      <c r="E2671" s="188"/>
      <c r="F2671" s="188"/>
      <c r="G2671" s="195"/>
      <c r="H2671" s="198"/>
      <c r="I2671" s="6"/>
      <c r="J2671" s="6"/>
      <c r="K2671" s="4"/>
    </row>
    <row r="2672" spans="2:11" ht="15.6" x14ac:dyDescent="0.3">
      <c r="B2672" s="185"/>
      <c r="C2672" s="186"/>
      <c r="D2672" s="186"/>
      <c r="E2672" s="186"/>
      <c r="F2672" s="186"/>
      <c r="G2672" s="194"/>
      <c r="H2672" s="198"/>
      <c r="I2672" s="6"/>
      <c r="J2672" s="6"/>
      <c r="K2672" s="4"/>
    </row>
    <row r="2673" spans="2:11" ht="15.6" x14ac:dyDescent="0.3">
      <c r="B2673" s="187"/>
      <c r="C2673" s="188"/>
      <c r="D2673" s="188"/>
      <c r="E2673" s="188"/>
      <c r="F2673" s="188"/>
      <c r="G2673" s="195"/>
      <c r="H2673" s="198"/>
      <c r="I2673" s="6"/>
      <c r="J2673" s="6"/>
      <c r="K2673" s="4"/>
    </row>
    <row r="2674" spans="2:11" ht="15.6" x14ac:dyDescent="0.3">
      <c r="B2674" s="185"/>
      <c r="C2674" s="186"/>
      <c r="D2674" s="186"/>
      <c r="E2674" s="186"/>
      <c r="F2674" s="186"/>
      <c r="G2674" s="194"/>
      <c r="H2674" s="198"/>
      <c r="I2674" s="6"/>
      <c r="J2674" s="6"/>
      <c r="K2674" s="4"/>
    </row>
    <row r="2675" spans="2:11" ht="15.6" x14ac:dyDescent="0.3">
      <c r="B2675" s="187"/>
      <c r="C2675" s="188"/>
      <c r="D2675" s="188"/>
      <c r="E2675" s="188"/>
      <c r="F2675" s="188"/>
      <c r="G2675" s="195"/>
      <c r="H2675" s="198"/>
      <c r="I2675" s="6"/>
      <c r="J2675" s="6"/>
      <c r="K2675" s="4"/>
    </row>
    <row r="2676" spans="2:11" ht="15.6" x14ac:dyDescent="0.3">
      <c r="B2676" s="185"/>
      <c r="C2676" s="186"/>
      <c r="D2676" s="186"/>
      <c r="E2676" s="186"/>
      <c r="F2676" s="186"/>
      <c r="G2676" s="194"/>
      <c r="H2676" s="198"/>
      <c r="I2676" s="6"/>
      <c r="J2676" s="6"/>
      <c r="K2676" s="4"/>
    </row>
    <row r="2677" spans="2:11" ht="15.6" x14ac:dyDescent="0.3">
      <c r="B2677" s="187"/>
      <c r="C2677" s="188"/>
      <c r="D2677" s="188"/>
      <c r="E2677" s="188"/>
      <c r="F2677" s="188"/>
      <c r="G2677" s="195"/>
      <c r="H2677" s="198"/>
      <c r="I2677" s="6"/>
      <c r="J2677" s="6"/>
      <c r="K2677" s="4"/>
    </row>
    <row r="2678" spans="2:11" ht="15.6" x14ac:dyDescent="0.3">
      <c r="B2678" s="185"/>
      <c r="C2678" s="186"/>
      <c r="D2678" s="186"/>
      <c r="E2678" s="186"/>
      <c r="F2678" s="186"/>
      <c r="G2678" s="194"/>
      <c r="H2678" s="198"/>
      <c r="I2678" s="6"/>
      <c r="J2678" s="6"/>
      <c r="K2678" s="4"/>
    </row>
    <row r="2679" spans="2:11" ht="15.6" x14ac:dyDescent="0.3">
      <c r="B2679" s="187"/>
      <c r="C2679" s="188"/>
      <c r="D2679" s="188"/>
      <c r="E2679" s="188"/>
      <c r="F2679" s="188"/>
      <c r="G2679" s="195"/>
      <c r="H2679" s="198"/>
      <c r="I2679" s="6"/>
      <c r="J2679" s="6"/>
      <c r="K2679" s="4"/>
    </row>
    <row r="2680" spans="2:11" ht="15.6" x14ac:dyDescent="0.3">
      <c r="B2680" s="185"/>
      <c r="C2680" s="186"/>
      <c r="D2680" s="186"/>
      <c r="E2680" s="186"/>
      <c r="F2680" s="186"/>
      <c r="G2680" s="194"/>
      <c r="H2680" s="198"/>
      <c r="I2680" s="6"/>
      <c r="J2680" s="6"/>
      <c r="K2680" s="4"/>
    </row>
    <row r="2681" spans="2:11" ht="15.6" x14ac:dyDescent="0.3">
      <c r="B2681" s="187"/>
      <c r="C2681" s="188"/>
      <c r="D2681" s="188"/>
      <c r="E2681" s="188"/>
      <c r="F2681" s="188"/>
      <c r="G2681" s="195"/>
      <c r="H2681" s="198"/>
      <c r="I2681" s="6"/>
      <c r="J2681" s="6"/>
      <c r="K2681" s="4"/>
    </row>
    <row r="2682" spans="2:11" ht="15.6" x14ac:dyDescent="0.3">
      <c r="B2682" s="185"/>
      <c r="C2682" s="186"/>
      <c r="D2682" s="186"/>
      <c r="E2682" s="186"/>
      <c r="F2682" s="186"/>
      <c r="G2682" s="194"/>
      <c r="H2682" s="198"/>
      <c r="I2682" s="6"/>
      <c r="J2682" s="6"/>
      <c r="K2682" s="4"/>
    </row>
    <row r="2683" spans="2:11" ht="15.6" x14ac:dyDescent="0.3">
      <c r="B2683" s="187"/>
      <c r="C2683" s="188"/>
      <c r="D2683" s="188"/>
      <c r="E2683" s="188"/>
      <c r="F2683" s="188"/>
      <c r="G2683" s="195"/>
      <c r="H2683" s="198"/>
      <c r="I2683" s="6"/>
      <c r="J2683" s="6"/>
      <c r="K2683" s="4"/>
    </row>
    <row r="2684" spans="2:11" ht="15.6" x14ac:dyDescent="0.3">
      <c r="B2684" s="185"/>
      <c r="C2684" s="186"/>
      <c r="D2684" s="186"/>
      <c r="E2684" s="186"/>
      <c r="F2684" s="186"/>
      <c r="G2684" s="194"/>
      <c r="H2684" s="198"/>
      <c r="I2684" s="6"/>
      <c r="J2684" s="6"/>
      <c r="K2684" s="4"/>
    </row>
    <row r="2685" spans="2:11" ht="15.6" x14ac:dyDescent="0.3">
      <c r="B2685" s="187"/>
      <c r="C2685" s="188"/>
      <c r="D2685" s="188"/>
      <c r="E2685" s="188"/>
      <c r="F2685" s="188"/>
      <c r="G2685" s="195"/>
      <c r="H2685" s="198"/>
      <c r="I2685" s="6"/>
      <c r="J2685" s="6"/>
      <c r="K2685" s="4"/>
    </row>
    <row r="2686" spans="2:11" ht="15.6" x14ac:dyDescent="0.3">
      <c r="B2686" s="185"/>
      <c r="C2686" s="186"/>
      <c r="D2686" s="186"/>
      <c r="E2686" s="186"/>
      <c r="F2686" s="186"/>
      <c r="G2686" s="194"/>
      <c r="H2686" s="198"/>
      <c r="I2686" s="6"/>
      <c r="J2686" s="6"/>
      <c r="K2686" s="4"/>
    </row>
    <row r="2687" spans="2:11" ht="15.6" x14ac:dyDescent="0.3">
      <c r="B2687" s="187"/>
      <c r="C2687" s="188"/>
      <c r="D2687" s="188"/>
      <c r="E2687" s="188"/>
      <c r="F2687" s="188"/>
      <c r="G2687" s="195"/>
      <c r="H2687" s="198"/>
      <c r="I2687" s="6"/>
      <c r="J2687" s="6"/>
      <c r="K2687" s="4"/>
    </row>
    <row r="2688" spans="2:11" ht="15.6" x14ac:dyDescent="0.3">
      <c r="B2688" s="185"/>
      <c r="C2688" s="186"/>
      <c r="D2688" s="186"/>
      <c r="E2688" s="186"/>
      <c r="F2688" s="186"/>
      <c r="G2688" s="194"/>
      <c r="H2688" s="198"/>
      <c r="I2688" s="6"/>
      <c r="J2688" s="6"/>
      <c r="K2688" s="4"/>
    </row>
    <row r="2689" spans="2:11" ht="15.6" x14ac:dyDescent="0.3">
      <c r="B2689" s="187"/>
      <c r="C2689" s="188"/>
      <c r="D2689" s="188"/>
      <c r="E2689" s="188"/>
      <c r="F2689" s="188"/>
      <c r="G2689" s="195"/>
      <c r="H2689" s="198"/>
      <c r="I2689" s="6"/>
      <c r="J2689" s="6"/>
      <c r="K2689" s="4"/>
    </row>
    <row r="2690" spans="2:11" ht="15.6" x14ac:dyDescent="0.3">
      <c r="B2690" s="185"/>
      <c r="C2690" s="186"/>
      <c r="D2690" s="186"/>
      <c r="E2690" s="186"/>
      <c r="F2690" s="186"/>
      <c r="G2690" s="194"/>
      <c r="H2690" s="198"/>
      <c r="I2690" s="6"/>
      <c r="J2690" s="6"/>
      <c r="K2690" s="4"/>
    </row>
    <row r="2691" spans="2:11" ht="15.6" x14ac:dyDescent="0.3">
      <c r="B2691" s="187"/>
      <c r="C2691" s="188"/>
      <c r="D2691" s="188"/>
      <c r="E2691" s="188"/>
      <c r="F2691" s="188"/>
      <c r="G2691" s="195"/>
      <c r="H2691" s="198"/>
      <c r="I2691" s="6"/>
      <c r="J2691" s="6"/>
      <c r="K2691" s="4"/>
    </row>
    <row r="2692" spans="2:11" ht="15.6" x14ac:dyDescent="0.3">
      <c r="B2692" s="185"/>
      <c r="C2692" s="186"/>
      <c r="D2692" s="186"/>
      <c r="E2692" s="186"/>
      <c r="F2692" s="186"/>
      <c r="G2692" s="194"/>
      <c r="H2692" s="198"/>
      <c r="I2692" s="6"/>
      <c r="J2692" s="6"/>
      <c r="K2692" s="4"/>
    </row>
    <row r="2693" spans="2:11" ht="15.6" x14ac:dyDescent="0.3">
      <c r="B2693" s="187"/>
      <c r="C2693" s="188"/>
      <c r="D2693" s="188"/>
      <c r="E2693" s="188"/>
      <c r="F2693" s="188"/>
      <c r="G2693" s="195"/>
      <c r="H2693" s="198"/>
      <c r="I2693" s="6"/>
      <c r="J2693" s="6"/>
      <c r="K2693" s="4"/>
    </row>
    <row r="2694" spans="2:11" ht="15.6" x14ac:dyDescent="0.3">
      <c r="B2694" s="185"/>
      <c r="C2694" s="186"/>
      <c r="D2694" s="186"/>
      <c r="E2694" s="186"/>
      <c r="F2694" s="186"/>
      <c r="G2694" s="194"/>
      <c r="H2694" s="198"/>
      <c r="I2694" s="6"/>
      <c r="J2694" s="6"/>
      <c r="K2694" s="4"/>
    </row>
    <row r="2695" spans="2:11" ht="15.6" x14ac:dyDescent="0.3">
      <c r="B2695" s="187"/>
      <c r="C2695" s="188"/>
      <c r="D2695" s="188"/>
      <c r="E2695" s="188"/>
      <c r="F2695" s="188"/>
      <c r="G2695" s="195"/>
      <c r="H2695" s="198"/>
      <c r="I2695" s="6"/>
      <c r="J2695" s="6"/>
      <c r="K2695" s="4"/>
    </row>
    <row r="2696" spans="2:11" ht="15.6" x14ac:dyDescent="0.3">
      <c r="B2696" s="185"/>
      <c r="C2696" s="186"/>
      <c r="D2696" s="186"/>
      <c r="E2696" s="186"/>
      <c r="F2696" s="186"/>
      <c r="G2696" s="194"/>
      <c r="H2696" s="198"/>
      <c r="I2696" s="6"/>
      <c r="J2696" s="6"/>
      <c r="K2696" s="4"/>
    </row>
    <row r="2697" spans="2:11" ht="15.6" x14ac:dyDescent="0.3">
      <c r="B2697" s="187"/>
      <c r="C2697" s="188"/>
      <c r="D2697" s="188"/>
      <c r="E2697" s="188"/>
      <c r="F2697" s="188"/>
      <c r="G2697" s="195"/>
      <c r="H2697" s="198"/>
      <c r="I2697" s="6"/>
      <c r="J2697" s="6"/>
      <c r="K2697" s="4"/>
    </row>
    <row r="2698" spans="2:11" ht="15.6" x14ac:dyDescent="0.3">
      <c r="B2698" s="185"/>
      <c r="C2698" s="186"/>
      <c r="D2698" s="186"/>
      <c r="E2698" s="186"/>
      <c r="F2698" s="186"/>
      <c r="G2698" s="194"/>
      <c r="H2698" s="198"/>
      <c r="I2698" s="6"/>
      <c r="J2698" s="6"/>
      <c r="K2698" s="4"/>
    </row>
    <row r="2699" spans="2:11" ht="15.6" x14ac:dyDescent="0.3">
      <c r="B2699" s="187"/>
      <c r="C2699" s="188"/>
      <c r="D2699" s="188"/>
      <c r="E2699" s="188"/>
      <c r="F2699" s="188"/>
      <c r="G2699" s="195"/>
      <c r="H2699" s="198"/>
      <c r="I2699" s="6"/>
      <c r="J2699" s="6"/>
      <c r="K2699" s="4"/>
    </row>
    <row r="2700" spans="2:11" ht="15.6" x14ac:dyDescent="0.3">
      <c r="B2700" s="185"/>
      <c r="C2700" s="186"/>
      <c r="D2700" s="186"/>
      <c r="E2700" s="186"/>
      <c r="F2700" s="186"/>
      <c r="G2700" s="194"/>
      <c r="H2700" s="198"/>
      <c r="I2700" s="6"/>
      <c r="J2700" s="6"/>
      <c r="K2700" s="4"/>
    </row>
    <row r="2701" spans="2:11" ht="15.6" x14ac:dyDescent="0.3">
      <c r="B2701" s="187"/>
      <c r="C2701" s="188"/>
      <c r="D2701" s="188"/>
      <c r="E2701" s="188"/>
      <c r="F2701" s="188"/>
      <c r="G2701" s="195"/>
      <c r="H2701" s="198"/>
      <c r="I2701" s="6"/>
      <c r="J2701" s="6"/>
      <c r="K2701" s="4"/>
    </row>
    <row r="2702" spans="2:11" ht="15.6" x14ac:dyDescent="0.3">
      <c r="B2702" s="185"/>
      <c r="C2702" s="186"/>
      <c r="D2702" s="186"/>
      <c r="E2702" s="186"/>
      <c r="F2702" s="186"/>
      <c r="G2702" s="194"/>
      <c r="H2702" s="198"/>
      <c r="I2702" s="6"/>
      <c r="J2702" s="6"/>
      <c r="K2702" s="4"/>
    </row>
    <row r="2703" spans="2:11" ht="15.6" x14ac:dyDescent="0.3">
      <c r="B2703" s="187"/>
      <c r="C2703" s="188"/>
      <c r="D2703" s="188"/>
      <c r="E2703" s="188"/>
      <c r="F2703" s="188"/>
      <c r="G2703" s="195"/>
      <c r="H2703" s="198"/>
      <c r="I2703" s="6"/>
      <c r="J2703" s="6"/>
      <c r="K2703" s="4"/>
    </row>
    <row r="2704" spans="2:11" ht="15.6" x14ac:dyDescent="0.3">
      <c r="B2704" s="185"/>
      <c r="C2704" s="186"/>
      <c r="D2704" s="186"/>
      <c r="E2704" s="186"/>
      <c r="F2704" s="186"/>
      <c r="G2704" s="194"/>
      <c r="H2704" s="198"/>
      <c r="I2704" s="6"/>
      <c r="J2704" s="6"/>
      <c r="K2704" s="4"/>
    </row>
    <row r="2705" spans="2:11" ht="15.6" x14ac:dyDescent="0.3">
      <c r="B2705" s="187"/>
      <c r="C2705" s="188"/>
      <c r="D2705" s="188"/>
      <c r="E2705" s="188"/>
      <c r="F2705" s="188"/>
      <c r="G2705" s="195"/>
      <c r="H2705" s="198"/>
      <c r="I2705" s="6"/>
      <c r="J2705" s="6"/>
      <c r="K2705" s="4"/>
    </row>
    <row r="2706" spans="2:11" ht="15.6" x14ac:dyDescent="0.3">
      <c r="B2706" s="185"/>
      <c r="C2706" s="186"/>
      <c r="D2706" s="186"/>
      <c r="E2706" s="186"/>
      <c r="F2706" s="186"/>
      <c r="G2706" s="194"/>
      <c r="H2706" s="198"/>
      <c r="I2706" s="6"/>
      <c r="J2706" s="6"/>
      <c r="K2706" s="4"/>
    </row>
    <row r="2707" spans="2:11" ht="15.6" x14ac:dyDescent="0.3">
      <c r="B2707" s="187"/>
      <c r="C2707" s="188"/>
      <c r="D2707" s="188"/>
      <c r="E2707" s="188"/>
      <c r="F2707" s="188"/>
      <c r="G2707" s="195"/>
      <c r="H2707" s="198"/>
      <c r="I2707" s="6"/>
      <c r="J2707" s="6"/>
      <c r="K2707" s="4"/>
    </row>
    <row r="2708" spans="2:11" ht="15.6" x14ac:dyDescent="0.3">
      <c r="B2708" s="185"/>
      <c r="C2708" s="186"/>
      <c r="D2708" s="186"/>
      <c r="E2708" s="186"/>
      <c r="F2708" s="186"/>
      <c r="G2708" s="194"/>
      <c r="H2708" s="198"/>
      <c r="I2708" s="6"/>
      <c r="J2708" s="6"/>
      <c r="K2708" s="4"/>
    </row>
    <row r="2709" spans="2:11" ht="15.6" x14ac:dyDescent="0.3">
      <c r="B2709" s="187"/>
      <c r="C2709" s="188"/>
      <c r="D2709" s="188"/>
      <c r="E2709" s="188"/>
      <c r="F2709" s="188"/>
      <c r="G2709" s="195"/>
      <c r="H2709" s="198"/>
      <c r="I2709" s="6"/>
      <c r="J2709" s="6"/>
      <c r="K2709" s="4"/>
    </row>
    <row r="2710" spans="2:11" ht="15.6" x14ac:dyDescent="0.3">
      <c r="B2710" s="185"/>
      <c r="C2710" s="186"/>
      <c r="D2710" s="186"/>
      <c r="E2710" s="186"/>
      <c r="F2710" s="186"/>
      <c r="G2710" s="194"/>
      <c r="H2710" s="198"/>
      <c r="I2710" s="6"/>
      <c r="J2710" s="6"/>
      <c r="K2710" s="4"/>
    </row>
    <row r="2711" spans="2:11" ht="15.6" x14ac:dyDescent="0.3">
      <c r="B2711" s="187"/>
      <c r="C2711" s="188"/>
      <c r="D2711" s="188"/>
      <c r="E2711" s="188"/>
      <c r="F2711" s="188"/>
      <c r="G2711" s="195"/>
      <c r="H2711" s="198"/>
      <c r="I2711" s="6"/>
      <c r="J2711" s="6"/>
      <c r="K2711" s="4"/>
    </row>
    <row r="2712" spans="2:11" ht="15.6" x14ac:dyDescent="0.3">
      <c r="B2712" s="185"/>
      <c r="C2712" s="186"/>
      <c r="D2712" s="186"/>
      <c r="E2712" s="186"/>
      <c r="F2712" s="186"/>
      <c r="G2712" s="194"/>
      <c r="H2712" s="198"/>
      <c r="I2712" s="6"/>
      <c r="J2712" s="6"/>
      <c r="K2712" s="4"/>
    </row>
    <row r="2713" spans="2:11" ht="15.6" x14ac:dyDescent="0.3">
      <c r="B2713" s="187"/>
      <c r="C2713" s="188"/>
      <c r="D2713" s="188"/>
      <c r="E2713" s="188"/>
      <c r="F2713" s="188"/>
      <c r="G2713" s="195"/>
      <c r="H2713" s="198"/>
      <c r="I2713" s="6"/>
      <c r="J2713" s="6"/>
      <c r="K2713" s="4"/>
    </row>
    <row r="2714" spans="2:11" ht="15.6" x14ac:dyDescent="0.3">
      <c r="B2714" s="185"/>
      <c r="C2714" s="186"/>
      <c r="D2714" s="186"/>
      <c r="E2714" s="186"/>
      <c r="F2714" s="186"/>
      <c r="G2714" s="194"/>
      <c r="H2714" s="198"/>
      <c r="I2714" s="6"/>
      <c r="J2714" s="6"/>
      <c r="K2714" s="4"/>
    </row>
    <row r="2715" spans="2:11" ht="15.6" x14ac:dyDescent="0.3">
      <c r="B2715" s="187"/>
      <c r="C2715" s="188"/>
      <c r="D2715" s="188"/>
      <c r="E2715" s="188"/>
      <c r="F2715" s="188"/>
      <c r="G2715" s="195"/>
      <c r="H2715" s="198"/>
      <c r="I2715" s="6"/>
      <c r="J2715" s="6"/>
      <c r="K2715" s="4"/>
    </row>
    <row r="2716" spans="2:11" ht="15.6" x14ac:dyDescent="0.3">
      <c r="B2716" s="185"/>
      <c r="C2716" s="186"/>
      <c r="D2716" s="186"/>
      <c r="E2716" s="186"/>
      <c r="F2716" s="186"/>
      <c r="G2716" s="194"/>
      <c r="H2716" s="198"/>
      <c r="I2716" s="6"/>
      <c r="J2716" s="6"/>
      <c r="K2716" s="4"/>
    </row>
    <row r="2717" spans="2:11" ht="15.6" x14ac:dyDescent="0.3">
      <c r="B2717" s="187"/>
      <c r="C2717" s="188"/>
      <c r="D2717" s="188"/>
      <c r="E2717" s="188"/>
      <c r="F2717" s="188"/>
      <c r="G2717" s="195"/>
      <c r="H2717" s="198"/>
      <c r="I2717" s="6"/>
      <c r="J2717" s="6"/>
      <c r="K2717" s="4"/>
    </row>
    <row r="2718" spans="2:11" ht="15.6" x14ac:dyDescent="0.3">
      <c r="B2718" s="185"/>
      <c r="C2718" s="186"/>
      <c r="D2718" s="186"/>
      <c r="E2718" s="186"/>
      <c r="F2718" s="186"/>
      <c r="G2718" s="194"/>
      <c r="H2718" s="198"/>
      <c r="I2718" s="6"/>
      <c r="J2718" s="6"/>
      <c r="K2718" s="4"/>
    </row>
    <row r="2719" spans="2:11" ht="15.6" x14ac:dyDescent="0.3">
      <c r="B2719" s="187"/>
      <c r="C2719" s="188"/>
      <c r="D2719" s="188"/>
      <c r="E2719" s="188"/>
      <c r="F2719" s="188"/>
      <c r="G2719" s="195"/>
      <c r="H2719" s="198"/>
      <c r="I2719" s="6"/>
      <c r="J2719" s="6"/>
      <c r="K2719" s="4"/>
    </row>
    <row r="2720" spans="2:11" ht="15.6" x14ac:dyDescent="0.3">
      <c r="B2720" s="185"/>
      <c r="C2720" s="186"/>
      <c r="D2720" s="186"/>
      <c r="E2720" s="186"/>
      <c r="F2720" s="186"/>
      <c r="G2720" s="194"/>
      <c r="H2720" s="198"/>
      <c r="I2720" s="6"/>
      <c r="J2720" s="6"/>
      <c r="K2720" s="4"/>
    </row>
    <row r="2721" spans="2:11" ht="15.6" x14ac:dyDescent="0.3">
      <c r="B2721" s="187"/>
      <c r="C2721" s="188"/>
      <c r="D2721" s="188"/>
      <c r="E2721" s="188"/>
      <c r="F2721" s="188"/>
      <c r="G2721" s="195"/>
      <c r="H2721" s="198"/>
      <c r="I2721" s="6"/>
      <c r="J2721" s="6"/>
      <c r="K2721" s="4"/>
    </row>
    <row r="2722" spans="2:11" ht="15.6" x14ac:dyDescent="0.3">
      <c r="B2722" s="185"/>
      <c r="C2722" s="186"/>
      <c r="D2722" s="186"/>
      <c r="E2722" s="186"/>
      <c r="F2722" s="186"/>
      <c r="G2722" s="194"/>
      <c r="H2722" s="198"/>
      <c r="I2722" s="6"/>
      <c r="J2722" s="6"/>
      <c r="K2722" s="4"/>
    </row>
    <row r="2723" spans="2:11" ht="15.6" x14ac:dyDescent="0.3">
      <c r="B2723" s="187"/>
      <c r="C2723" s="188"/>
      <c r="D2723" s="188"/>
      <c r="E2723" s="188"/>
      <c r="F2723" s="188"/>
      <c r="G2723" s="195"/>
      <c r="H2723" s="198"/>
      <c r="I2723" s="6"/>
      <c r="J2723" s="6"/>
      <c r="K2723" s="4"/>
    </row>
    <row r="2724" spans="2:11" ht="15.6" x14ac:dyDescent="0.3">
      <c r="B2724" s="185"/>
      <c r="C2724" s="186"/>
      <c r="D2724" s="186"/>
      <c r="E2724" s="186"/>
      <c r="F2724" s="186"/>
      <c r="G2724" s="194"/>
      <c r="H2724" s="198"/>
      <c r="I2724" s="6"/>
      <c r="J2724" s="6"/>
      <c r="K2724" s="4"/>
    </row>
    <row r="2725" spans="2:11" ht="15.6" x14ac:dyDescent="0.3">
      <c r="B2725" s="187"/>
      <c r="C2725" s="188"/>
      <c r="D2725" s="188"/>
      <c r="E2725" s="188"/>
      <c r="F2725" s="188"/>
      <c r="G2725" s="195"/>
      <c r="H2725" s="198"/>
      <c r="I2725" s="6"/>
      <c r="J2725" s="6"/>
      <c r="K2725" s="4"/>
    </row>
    <row r="2726" spans="2:11" ht="15.6" x14ac:dyDescent="0.3">
      <c r="B2726" s="185"/>
      <c r="C2726" s="186"/>
      <c r="D2726" s="186"/>
      <c r="E2726" s="186"/>
      <c r="F2726" s="186"/>
      <c r="G2726" s="194"/>
      <c r="H2726" s="198"/>
      <c r="I2726" s="6"/>
      <c r="J2726" s="6"/>
      <c r="K2726" s="4"/>
    </row>
    <row r="2727" spans="2:11" ht="15.6" x14ac:dyDescent="0.3">
      <c r="B2727" s="187"/>
      <c r="C2727" s="188"/>
      <c r="D2727" s="188"/>
      <c r="E2727" s="188"/>
      <c r="F2727" s="188"/>
      <c r="G2727" s="195"/>
      <c r="H2727" s="198"/>
      <c r="I2727" s="6"/>
      <c r="J2727" s="6"/>
      <c r="K2727" s="4"/>
    </row>
    <row r="2728" spans="2:11" ht="15.6" x14ac:dyDescent="0.3">
      <c r="B2728" s="185"/>
      <c r="C2728" s="186"/>
      <c r="D2728" s="186"/>
      <c r="E2728" s="186"/>
      <c r="F2728" s="186"/>
      <c r="G2728" s="194"/>
      <c r="H2728" s="198"/>
      <c r="I2728" s="6"/>
      <c r="J2728" s="6"/>
      <c r="K2728" s="4"/>
    </row>
    <row r="2729" spans="2:11" ht="15.6" x14ac:dyDescent="0.3">
      <c r="B2729" s="187"/>
      <c r="C2729" s="188"/>
      <c r="D2729" s="188"/>
      <c r="E2729" s="188"/>
      <c r="F2729" s="188"/>
      <c r="G2729" s="195"/>
      <c r="H2729" s="198"/>
      <c r="I2729" s="6"/>
      <c r="J2729" s="6"/>
      <c r="K2729" s="4"/>
    </row>
    <row r="2730" spans="2:11" ht="15.6" x14ac:dyDescent="0.3">
      <c r="B2730" s="185"/>
      <c r="C2730" s="186"/>
      <c r="D2730" s="186"/>
      <c r="E2730" s="186"/>
      <c r="F2730" s="186"/>
      <c r="G2730" s="194"/>
      <c r="H2730" s="198"/>
      <c r="I2730" s="6"/>
      <c r="J2730" s="6"/>
      <c r="K2730" s="4"/>
    </row>
    <row r="2731" spans="2:11" ht="15.6" x14ac:dyDescent="0.3">
      <c r="B2731" s="187"/>
      <c r="C2731" s="188"/>
      <c r="D2731" s="188"/>
      <c r="E2731" s="188"/>
      <c r="F2731" s="188"/>
      <c r="G2731" s="195"/>
      <c r="H2731" s="198"/>
      <c r="I2731" s="6"/>
      <c r="J2731" s="6"/>
      <c r="K2731" s="4"/>
    </row>
    <row r="2732" spans="2:11" ht="15.6" x14ac:dyDescent="0.3">
      <c r="B2732" s="185"/>
      <c r="C2732" s="186"/>
      <c r="D2732" s="186"/>
      <c r="E2732" s="186"/>
      <c r="F2732" s="186"/>
      <c r="G2732" s="194"/>
      <c r="H2732" s="198"/>
      <c r="I2732" s="6"/>
      <c r="J2732" s="6"/>
      <c r="K2732" s="4"/>
    </row>
    <row r="2733" spans="2:11" ht="15.6" x14ac:dyDescent="0.3">
      <c r="B2733" s="187"/>
      <c r="C2733" s="188"/>
      <c r="D2733" s="188"/>
      <c r="E2733" s="188"/>
      <c r="F2733" s="188"/>
      <c r="G2733" s="195"/>
      <c r="H2733" s="198"/>
      <c r="I2733" s="6"/>
      <c r="J2733" s="6"/>
      <c r="K2733" s="4"/>
    </row>
    <row r="2734" spans="2:11" ht="15.6" x14ac:dyDescent="0.3">
      <c r="B2734" s="185"/>
      <c r="C2734" s="186"/>
      <c r="D2734" s="186"/>
      <c r="E2734" s="186"/>
      <c r="F2734" s="186"/>
      <c r="G2734" s="194"/>
      <c r="H2734" s="198"/>
      <c r="I2734" s="6"/>
      <c r="J2734" s="6"/>
      <c r="K2734" s="4"/>
    </row>
    <row r="2735" spans="2:11" ht="15.6" x14ac:dyDescent="0.3">
      <c r="B2735" s="187"/>
      <c r="C2735" s="188"/>
      <c r="D2735" s="188"/>
      <c r="E2735" s="188"/>
      <c r="F2735" s="188"/>
      <c r="G2735" s="195"/>
      <c r="H2735" s="198"/>
      <c r="I2735" s="6"/>
      <c r="J2735" s="6"/>
      <c r="K2735" s="4"/>
    </row>
    <row r="2736" spans="2:11" ht="15.6" x14ac:dyDescent="0.3">
      <c r="B2736" s="185"/>
      <c r="C2736" s="186"/>
      <c r="D2736" s="186"/>
      <c r="E2736" s="186"/>
      <c r="F2736" s="186"/>
      <c r="G2736" s="194"/>
      <c r="H2736" s="198"/>
      <c r="I2736" s="6"/>
      <c r="J2736" s="6"/>
      <c r="K2736" s="4"/>
    </row>
    <row r="2737" spans="2:11" ht="15.6" x14ac:dyDescent="0.3">
      <c r="B2737" s="187"/>
      <c r="C2737" s="188"/>
      <c r="D2737" s="188"/>
      <c r="E2737" s="188"/>
      <c r="F2737" s="188"/>
      <c r="G2737" s="195"/>
      <c r="H2737" s="198"/>
      <c r="I2737" s="6"/>
      <c r="J2737" s="6"/>
      <c r="K2737" s="4"/>
    </row>
    <row r="2738" spans="2:11" ht="15.6" x14ac:dyDescent="0.3">
      <c r="B2738" s="185"/>
      <c r="C2738" s="186"/>
      <c r="D2738" s="186"/>
      <c r="E2738" s="186"/>
      <c r="F2738" s="186"/>
      <c r="G2738" s="194"/>
      <c r="H2738" s="198"/>
      <c r="I2738" s="6"/>
      <c r="J2738" s="6"/>
      <c r="K2738" s="4"/>
    </row>
    <row r="2739" spans="2:11" ht="15.6" x14ac:dyDescent="0.3">
      <c r="B2739" s="187"/>
      <c r="C2739" s="188"/>
      <c r="D2739" s="188"/>
      <c r="E2739" s="188"/>
      <c r="F2739" s="188"/>
      <c r="G2739" s="195"/>
      <c r="H2739" s="198"/>
      <c r="I2739" s="6"/>
      <c r="J2739" s="6"/>
      <c r="K2739" s="4"/>
    </row>
    <row r="2740" spans="2:11" ht="15.6" x14ac:dyDescent="0.3">
      <c r="B2740" s="185"/>
      <c r="C2740" s="186"/>
      <c r="D2740" s="186"/>
      <c r="E2740" s="186"/>
      <c r="F2740" s="186"/>
      <c r="G2740" s="194"/>
      <c r="H2740" s="198"/>
      <c r="I2740" s="6"/>
      <c r="J2740" s="6"/>
      <c r="K2740" s="4"/>
    </row>
    <row r="2741" spans="2:11" ht="15.6" x14ac:dyDescent="0.3">
      <c r="B2741" s="187"/>
      <c r="C2741" s="188"/>
      <c r="D2741" s="188"/>
      <c r="E2741" s="188"/>
      <c r="F2741" s="188"/>
      <c r="G2741" s="195"/>
      <c r="H2741" s="198"/>
      <c r="I2741" s="6"/>
      <c r="J2741" s="6"/>
      <c r="K2741" s="4"/>
    </row>
    <row r="2742" spans="2:11" ht="15.6" x14ac:dyDescent="0.3">
      <c r="B2742" s="185"/>
      <c r="C2742" s="186"/>
      <c r="D2742" s="186"/>
      <c r="E2742" s="186"/>
      <c r="F2742" s="186"/>
      <c r="G2742" s="194"/>
      <c r="H2742" s="198"/>
      <c r="I2742" s="6"/>
      <c r="J2742" s="6"/>
      <c r="K2742" s="4"/>
    </row>
    <row r="2743" spans="2:11" ht="15.6" x14ac:dyDescent="0.3">
      <c r="B2743" s="187"/>
      <c r="C2743" s="188"/>
      <c r="D2743" s="188"/>
      <c r="E2743" s="188"/>
      <c r="F2743" s="188"/>
      <c r="G2743" s="195"/>
      <c r="H2743" s="198"/>
      <c r="I2743" s="6"/>
      <c r="J2743" s="6"/>
      <c r="K2743" s="4"/>
    </row>
    <row r="2744" spans="2:11" ht="15.6" x14ac:dyDescent="0.3">
      <c r="B2744" s="185"/>
      <c r="C2744" s="186"/>
      <c r="D2744" s="186"/>
      <c r="E2744" s="186"/>
      <c r="F2744" s="186"/>
      <c r="G2744" s="194"/>
      <c r="H2744" s="198"/>
      <c r="I2744" s="6"/>
      <c r="J2744" s="6"/>
      <c r="K2744" s="4"/>
    </row>
    <row r="2745" spans="2:11" ht="15.6" x14ac:dyDescent="0.3">
      <c r="B2745" s="187"/>
      <c r="C2745" s="188"/>
      <c r="D2745" s="188"/>
      <c r="E2745" s="188"/>
      <c r="F2745" s="188"/>
      <c r="G2745" s="195"/>
      <c r="H2745" s="198"/>
      <c r="I2745" s="6"/>
      <c r="J2745" s="6"/>
      <c r="K2745" s="4"/>
    </row>
    <row r="2746" spans="2:11" ht="15.6" x14ac:dyDescent="0.3">
      <c r="B2746" s="185"/>
      <c r="C2746" s="186"/>
      <c r="D2746" s="186"/>
      <c r="E2746" s="186"/>
      <c r="F2746" s="186"/>
      <c r="G2746" s="194"/>
      <c r="H2746" s="198"/>
      <c r="I2746" s="6"/>
      <c r="J2746" s="6"/>
      <c r="K2746" s="4"/>
    </row>
    <row r="2747" spans="2:11" ht="15.6" x14ac:dyDescent="0.3">
      <c r="B2747" s="187"/>
      <c r="C2747" s="188"/>
      <c r="D2747" s="188"/>
      <c r="E2747" s="188"/>
      <c r="F2747" s="188"/>
      <c r="G2747" s="195"/>
      <c r="H2747" s="198"/>
      <c r="I2747" s="6"/>
      <c r="J2747" s="6"/>
      <c r="K2747" s="4"/>
    </row>
    <row r="2748" spans="2:11" ht="15.6" x14ac:dyDescent="0.3">
      <c r="B2748" s="185"/>
      <c r="C2748" s="186"/>
      <c r="D2748" s="186"/>
      <c r="E2748" s="186"/>
      <c r="F2748" s="186"/>
      <c r="G2748" s="194"/>
      <c r="H2748" s="198"/>
      <c r="I2748" s="6"/>
      <c r="J2748" s="6"/>
      <c r="K2748" s="4"/>
    </row>
    <row r="2749" spans="2:11" ht="15.6" x14ac:dyDescent="0.3">
      <c r="B2749" s="187"/>
      <c r="C2749" s="188"/>
      <c r="D2749" s="188"/>
      <c r="E2749" s="188"/>
      <c r="F2749" s="188"/>
      <c r="G2749" s="195"/>
      <c r="H2749" s="198"/>
      <c r="I2749" s="6"/>
      <c r="J2749" s="6"/>
      <c r="K2749" s="4"/>
    </row>
    <row r="2750" spans="2:11" ht="15.6" x14ac:dyDescent="0.3">
      <c r="B2750" s="185"/>
      <c r="C2750" s="186"/>
      <c r="D2750" s="186"/>
      <c r="E2750" s="186"/>
      <c r="F2750" s="186"/>
      <c r="G2750" s="194"/>
      <c r="H2750" s="198"/>
      <c r="I2750" s="6"/>
      <c r="J2750" s="6"/>
      <c r="K2750" s="4"/>
    </row>
    <row r="2751" spans="2:11" ht="15.6" x14ac:dyDescent="0.3">
      <c r="B2751" s="187"/>
      <c r="C2751" s="188"/>
      <c r="D2751" s="188"/>
      <c r="E2751" s="188"/>
      <c r="F2751" s="188"/>
      <c r="G2751" s="195"/>
      <c r="H2751" s="198"/>
      <c r="I2751" s="6"/>
      <c r="J2751" s="6"/>
      <c r="K2751" s="4"/>
    </row>
    <row r="2752" spans="2:11" ht="15.6" x14ac:dyDescent="0.3">
      <c r="B2752" s="185"/>
      <c r="C2752" s="186"/>
      <c r="D2752" s="186"/>
      <c r="E2752" s="186"/>
      <c r="F2752" s="186"/>
      <c r="G2752" s="194"/>
      <c r="H2752" s="198"/>
      <c r="I2752" s="6"/>
      <c r="J2752" s="6"/>
      <c r="K2752" s="4"/>
    </row>
    <row r="2753" spans="2:11" ht="15.6" x14ac:dyDescent="0.3">
      <c r="B2753" s="187"/>
      <c r="C2753" s="188"/>
      <c r="D2753" s="188"/>
      <c r="E2753" s="188"/>
      <c r="F2753" s="188"/>
      <c r="G2753" s="195"/>
      <c r="H2753" s="198"/>
      <c r="I2753" s="6"/>
      <c r="J2753" s="6"/>
      <c r="K2753" s="4"/>
    </row>
    <row r="2754" spans="2:11" ht="15.6" x14ac:dyDescent="0.3">
      <c r="B2754" s="185"/>
      <c r="C2754" s="186"/>
      <c r="D2754" s="186"/>
      <c r="E2754" s="186"/>
      <c r="F2754" s="186"/>
      <c r="G2754" s="194"/>
      <c r="H2754" s="198"/>
      <c r="I2754" s="6"/>
      <c r="J2754" s="6"/>
      <c r="K2754" s="4"/>
    </row>
    <row r="2755" spans="2:11" ht="15.6" x14ac:dyDescent="0.3">
      <c r="B2755" s="187"/>
      <c r="C2755" s="188"/>
      <c r="D2755" s="188"/>
      <c r="E2755" s="188"/>
      <c r="F2755" s="188"/>
      <c r="G2755" s="195"/>
      <c r="H2755" s="198"/>
      <c r="I2755" s="6"/>
      <c r="J2755" s="6"/>
      <c r="K2755" s="4"/>
    </row>
    <row r="2756" spans="2:11" ht="15.6" x14ac:dyDescent="0.3">
      <c r="B2756" s="185"/>
      <c r="C2756" s="186"/>
      <c r="D2756" s="186"/>
      <c r="E2756" s="186"/>
      <c r="F2756" s="186"/>
      <c r="G2756" s="194"/>
      <c r="H2756" s="198"/>
      <c r="I2756" s="6"/>
      <c r="J2756" s="6"/>
      <c r="K2756" s="4"/>
    </row>
    <row r="2757" spans="2:11" ht="15.6" x14ac:dyDescent="0.3">
      <c r="B2757" s="187"/>
      <c r="C2757" s="188"/>
      <c r="D2757" s="188"/>
      <c r="E2757" s="188"/>
      <c r="F2757" s="188"/>
      <c r="G2757" s="195"/>
      <c r="H2757" s="198"/>
      <c r="I2757" s="6"/>
      <c r="J2757" s="6"/>
      <c r="K2757" s="4"/>
    </row>
    <row r="2758" spans="2:11" ht="15.6" x14ac:dyDescent="0.3">
      <c r="B2758" s="185"/>
      <c r="C2758" s="186"/>
      <c r="D2758" s="186"/>
      <c r="E2758" s="186"/>
      <c r="F2758" s="186"/>
      <c r="G2758" s="194"/>
      <c r="H2758" s="198"/>
      <c r="I2758" s="6"/>
      <c r="J2758" s="6"/>
      <c r="K2758" s="4"/>
    </row>
    <row r="2759" spans="2:11" ht="15.6" x14ac:dyDescent="0.3">
      <c r="B2759" s="187"/>
      <c r="C2759" s="188"/>
      <c r="D2759" s="188"/>
      <c r="E2759" s="188"/>
      <c r="F2759" s="188"/>
      <c r="G2759" s="195"/>
      <c r="H2759" s="198"/>
      <c r="I2759" s="6"/>
      <c r="J2759" s="6"/>
      <c r="K2759" s="4"/>
    </row>
    <row r="2760" spans="2:11" ht="15.6" x14ac:dyDescent="0.3">
      <c r="B2760" s="185"/>
      <c r="C2760" s="186"/>
      <c r="D2760" s="186"/>
      <c r="E2760" s="186"/>
      <c r="F2760" s="186"/>
      <c r="G2760" s="194"/>
      <c r="H2760" s="198"/>
      <c r="I2760" s="6"/>
      <c r="J2760" s="6"/>
      <c r="K2760" s="4"/>
    </row>
    <row r="2761" spans="2:11" ht="15.6" x14ac:dyDescent="0.3">
      <c r="B2761" s="187"/>
      <c r="C2761" s="188"/>
      <c r="D2761" s="188"/>
      <c r="E2761" s="188"/>
      <c r="F2761" s="188"/>
      <c r="G2761" s="195"/>
      <c r="H2761" s="198"/>
      <c r="I2761" s="6"/>
      <c r="J2761" s="6"/>
      <c r="K2761" s="4"/>
    </row>
    <row r="2762" spans="2:11" ht="15.6" x14ac:dyDescent="0.3">
      <c r="B2762" s="185"/>
      <c r="C2762" s="186"/>
      <c r="D2762" s="186"/>
      <c r="E2762" s="186"/>
      <c r="F2762" s="186"/>
      <c r="G2762" s="194"/>
      <c r="H2762" s="198"/>
      <c r="I2762" s="6"/>
      <c r="J2762" s="6"/>
      <c r="K2762" s="4"/>
    </row>
    <row r="2763" spans="2:11" ht="15.6" x14ac:dyDescent="0.3">
      <c r="B2763" s="187"/>
      <c r="C2763" s="188"/>
      <c r="D2763" s="188"/>
      <c r="E2763" s="188"/>
      <c r="F2763" s="188"/>
      <c r="G2763" s="195"/>
      <c r="H2763" s="198"/>
      <c r="I2763" s="6"/>
      <c r="J2763" s="6"/>
      <c r="K2763" s="4"/>
    </row>
    <row r="2764" spans="2:11" ht="15.6" x14ac:dyDescent="0.3">
      <c r="B2764" s="185"/>
      <c r="C2764" s="186"/>
      <c r="D2764" s="186"/>
      <c r="E2764" s="186"/>
      <c r="F2764" s="186"/>
      <c r="G2764" s="194"/>
      <c r="H2764" s="198"/>
      <c r="I2764" s="6"/>
      <c r="J2764" s="6"/>
      <c r="K2764" s="4"/>
    </row>
    <row r="2765" spans="2:11" ht="15.6" x14ac:dyDescent="0.3">
      <c r="B2765" s="187"/>
      <c r="C2765" s="188"/>
      <c r="D2765" s="188"/>
      <c r="E2765" s="188"/>
      <c r="F2765" s="188"/>
      <c r="G2765" s="195"/>
      <c r="H2765" s="198"/>
      <c r="I2765" s="6"/>
      <c r="J2765" s="6"/>
      <c r="K2765" s="4"/>
    </row>
    <row r="2766" spans="2:11" ht="15.6" x14ac:dyDescent="0.3">
      <c r="B2766" s="185"/>
      <c r="C2766" s="186"/>
      <c r="D2766" s="186"/>
      <c r="E2766" s="186"/>
      <c r="F2766" s="186"/>
      <c r="G2766" s="194"/>
      <c r="H2766" s="198"/>
      <c r="I2766" s="6"/>
      <c r="J2766" s="6"/>
      <c r="K2766" s="4"/>
    </row>
    <row r="2767" spans="2:11" ht="15.6" x14ac:dyDescent="0.3">
      <c r="B2767" s="187"/>
      <c r="C2767" s="188"/>
      <c r="D2767" s="188"/>
      <c r="E2767" s="188"/>
      <c r="F2767" s="188"/>
      <c r="G2767" s="195"/>
      <c r="H2767" s="198"/>
      <c r="I2767" s="6"/>
      <c r="J2767" s="6"/>
      <c r="K2767" s="4"/>
    </row>
    <row r="2768" spans="2:11" ht="15.6" x14ac:dyDescent="0.3">
      <c r="B2768" s="185"/>
      <c r="C2768" s="186"/>
      <c r="D2768" s="186"/>
      <c r="E2768" s="186"/>
      <c r="F2768" s="186"/>
      <c r="G2768" s="194"/>
      <c r="H2768" s="198"/>
      <c r="I2768" s="6"/>
      <c r="J2768" s="6"/>
      <c r="K2768" s="4"/>
    </row>
    <row r="2769" spans="2:11" ht="15.6" x14ac:dyDescent="0.3">
      <c r="B2769" s="187"/>
      <c r="C2769" s="188"/>
      <c r="D2769" s="188"/>
      <c r="E2769" s="188"/>
      <c r="F2769" s="188"/>
      <c r="G2769" s="195"/>
      <c r="H2769" s="198"/>
      <c r="I2769" s="6"/>
      <c r="J2769" s="6"/>
      <c r="K2769" s="4"/>
    </row>
    <row r="2770" spans="2:11" ht="15.6" x14ac:dyDescent="0.3">
      <c r="B2770" s="185"/>
      <c r="C2770" s="186"/>
      <c r="D2770" s="186"/>
      <c r="E2770" s="186"/>
      <c r="F2770" s="186"/>
      <c r="G2770" s="194"/>
      <c r="H2770" s="198"/>
      <c r="I2770" s="6"/>
      <c r="J2770" s="6"/>
      <c r="K2770" s="4"/>
    </row>
    <row r="2771" spans="2:11" ht="15.6" x14ac:dyDescent="0.3">
      <c r="B2771" s="187"/>
      <c r="C2771" s="188"/>
      <c r="D2771" s="188"/>
      <c r="E2771" s="188"/>
      <c r="F2771" s="188"/>
      <c r="G2771" s="195"/>
      <c r="H2771" s="198"/>
      <c r="I2771" s="6"/>
      <c r="J2771" s="6"/>
      <c r="K2771" s="4"/>
    </row>
    <row r="2772" spans="2:11" ht="15.6" x14ac:dyDescent="0.3">
      <c r="B2772" s="185"/>
      <c r="C2772" s="186"/>
      <c r="D2772" s="186"/>
      <c r="E2772" s="186"/>
      <c r="F2772" s="186"/>
      <c r="G2772" s="194"/>
      <c r="H2772" s="198"/>
      <c r="I2772" s="6"/>
      <c r="J2772" s="6"/>
      <c r="K2772" s="4"/>
    </row>
    <row r="2773" spans="2:11" ht="15.6" x14ac:dyDescent="0.3">
      <c r="B2773" s="187"/>
      <c r="C2773" s="188"/>
      <c r="D2773" s="188"/>
      <c r="E2773" s="188"/>
      <c r="F2773" s="188"/>
      <c r="G2773" s="195"/>
      <c r="H2773" s="198"/>
      <c r="I2773" s="6"/>
      <c r="J2773" s="6"/>
      <c r="K2773" s="4"/>
    </row>
    <row r="2774" spans="2:11" ht="15.6" x14ac:dyDescent="0.3">
      <c r="B2774" s="185"/>
      <c r="C2774" s="186"/>
      <c r="D2774" s="186"/>
      <c r="E2774" s="186"/>
      <c r="F2774" s="186"/>
      <c r="G2774" s="194"/>
      <c r="H2774" s="198"/>
      <c r="I2774" s="6"/>
      <c r="J2774" s="6"/>
      <c r="K2774" s="4"/>
    </row>
    <row r="2775" spans="2:11" ht="15.6" x14ac:dyDescent="0.3">
      <c r="B2775" s="187"/>
      <c r="C2775" s="188"/>
      <c r="D2775" s="188"/>
      <c r="E2775" s="188"/>
      <c r="F2775" s="188"/>
      <c r="G2775" s="195"/>
      <c r="H2775" s="198"/>
      <c r="I2775" s="6"/>
      <c r="J2775" s="6"/>
      <c r="K2775" s="4"/>
    </row>
    <row r="2776" spans="2:11" ht="15.6" x14ac:dyDescent="0.3">
      <c r="B2776" s="185"/>
      <c r="C2776" s="186"/>
      <c r="D2776" s="186"/>
      <c r="E2776" s="186"/>
      <c r="F2776" s="186"/>
      <c r="G2776" s="194"/>
      <c r="H2776" s="198"/>
      <c r="I2776" s="6"/>
      <c r="J2776" s="6"/>
      <c r="K2776" s="4"/>
    </row>
    <row r="2777" spans="2:11" ht="15.6" x14ac:dyDescent="0.3">
      <c r="B2777" s="187"/>
      <c r="C2777" s="188"/>
      <c r="D2777" s="188"/>
      <c r="E2777" s="188"/>
      <c r="F2777" s="188"/>
      <c r="G2777" s="195"/>
      <c r="H2777" s="198"/>
      <c r="I2777" s="6"/>
      <c r="J2777" s="6"/>
      <c r="K2777" s="4"/>
    </row>
    <row r="2778" spans="2:11" ht="15.6" x14ac:dyDescent="0.3">
      <c r="B2778" s="185"/>
      <c r="C2778" s="186"/>
      <c r="D2778" s="186"/>
      <c r="E2778" s="186"/>
      <c r="F2778" s="186"/>
      <c r="G2778" s="194"/>
      <c r="H2778" s="198"/>
      <c r="I2778" s="6"/>
      <c r="J2778" s="6"/>
      <c r="K2778" s="4"/>
    </row>
    <row r="2779" spans="2:11" ht="15.6" x14ac:dyDescent="0.3">
      <c r="B2779" s="187"/>
      <c r="C2779" s="188"/>
      <c r="D2779" s="188"/>
      <c r="E2779" s="188"/>
      <c r="F2779" s="188"/>
      <c r="G2779" s="195"/>
      <c r="H2779" s="198"/>
      <c r="I2779" s="6"/>
      <c r="J2779" s="6"/>
      <c r="K2779" s="4"/>
    </row>
    <row r="2780" spans="2:11" ht="15.6" x14ac:dyDescent="0.3">
      <c r="B2780" s="185"/>
      <c r="C2780" s="186"/>
      <c r="D2780" s="186"/>
      <c r="E2780" s="186"/>
      <c r="F2780" s="186"/>
      <c r="G2780" s="194"/>
      <c r="H2780" s="198"/>
      <c r="I2780" s="6"/>
      <c r="J2780" s="6"/>
      <c r="K2780" s="4"/>
    </row>
    <row r="2781" spans="2:11" ht="15.6" x14ac:dyDescent="0.3">
      <c r="B2781" s="187"/>
      <c r="C2781" s="188"/>
      <c r="D2781" s="188"/>
      <c r="E2781" s="188"/>
      <c r="F2781" s="188"/>
      <c r="G2781" s="195"/>
      <c r="H2781" s="198"/>
      <c r="I2781" s="6"/>
      <c r="J2781" s="6"/>
      <c r="K2781" s="4"/>
    </row>
    <row r="2782" spans="2:11" ht="15.6" x14ac:dyDescent="0.3">
      <c r="B2782" s="185"/>
      <c r="C2782" s="186"/>
      <c r="D2782" s="186"/>
      <c r="E2782" s="186"/>
      <c r="F2782" s="186"/>
      <c r="G2782" s="194"/>
      <c r="H2782" s="198"/>
      <c r="I2782" s="6"/>
      <c r="J2782" s="6"/>
      <c r="K2782" s="4"/>
    </row>
    <row r="2783" spans="2:11" ht="15.6" x14ac:dyDescent="0.3">
      <c r="B2783" s="187"/>
      <c r="C2783" s="188"/>
      <c r="D2783" s="188"/>
      <c r="E2783" s="188"/>
      <c r="F2783" s="188"/>
      <c r="G2783" s="195"/>
      <c r="H2783" s="198"/>
      <c r="I2783" s="6"/>
      <c r="J2783" s="6"/>
      <c r="K2783" s="4"/>
    </row>
    <row r="2784" spans="2:11" ht="15.6" x14ac:dyDescent="0.3">
      <c r="B2784" s="185"/>
      <c r="C2784" s="186"/>
      <c r="D2784" s="186"/>
      <c r="E2784" s="186"/>
      <c r="F2784" s="186"/>
      <c r="G2784" s="194"/>
      <c r="H2784" s="198"/>
      <c r="I2784" s="6"/>
      <c r="J2784" s="6"/>
      <c r="K2784" s="4"/>
    </row>
    <row r="2785" spans="2:11" ht="15.6" x14ac:dyDescent="0.3">
      <c r="B2785" s="187"/>
      <c r="C2785" s="188"/>
      <c r="D2785" s="188"/>
      <c r="E2785" s="188"/>
      <c r="F2785" s="188"/>
      <c r="G2785" s="195"/>
      <c r="H2785" s="198"/>
      <c r="I2785" s="6"/>
      <c r="J2785" s="6"/>
      <c r="K2785" s="4"/>
    </row>
    <row r="2786" spans="2:11" ht="15.6" x14ac:dyDescent="0.3">
      <c r="B2786" s="185"/>
      <c r="C2786" s="186"/>
      <c r="D2786" s="186"/>
      <c r="E2786" s="186"/>
      <c r="F2786" s="186"/>
      <c r="G2786" s="194"/>
      <c r="H2786" s="198"/>
      <c r="I2786" s="6"/>
      <c r="J2786" s="6"/>
      <c r="K2786" s="4"/>
    </row>
    <row r="2787" spans="2:11" ht="15.6" x14ac:dyDescent="0.3">
      <c r="B2787" s="187"/>
      <c r="C2787" s="188"/>
      <c r="D2787" s="188"/>
      <c r="E2787" s="188"/>
      <c r="F2787" s="188"/>
      <c r="G2787" s="195"/>
      <c r="H2787" s="198"/>
      <c r="I2787" s="6"/>
      <c r="J2787" s="6"/>
      <c r="K2787" s="4"/>
    </row>
    <row r="2788" spans="2:11" ht="15.6" x14ac:dyDescent="0.3">
      <c r="B2788" s="185"/>
      <c r="C2788" s="186"/>
      <c r="D2788" s="186"/>
      <c r="E2788" s="186"/>
      <c r="F2788" s="186"/>
      <c r="G2788" s="194"/>
      <c r="H2788" s="198"/>
      <c r="I2788" s="6"/>
      <c r="J2788" s="6"/>
      <c r="K2788" s="4"/>
    </row>
    <row r="2789" spans="2:11" ht="15.6" x14ac:dyDescent="0.3">
      <c r="B2789" s="187"/>
      <c r="C2789" s="188"/>
      <c r="D2789" s="188"/>
      <c r="E2789" s="188"/>
      <c r="F2789" s="188"/>
      <c r="G2789" s="195"/>
      <c r="H2789" s="198"/>
      <c r="I2789" s="6"/>
      <c r="J2789" s="6"/>
      <c r="K2789" s="4"/>
    </row>
    <row r="2790" spans="2:11" ht="15.6" x14ac:dyDescent="0.3">
      <c r="B2790" s="185"/>
      <c r="C2790" s="186"/>
      <c r="D2790" s="186"/>
      <c r="E2790" s="186"/>
      <c r="F2790" s="186"/>
      <c r="G2790" s="194"/>
      <c r="H2790" s="198"/>
      <c r="I2790" s="6"/>
      <c r="J2790" s="6"/>
      <c r="K2790" s="4"/>
    </row>
    <row r="2791" spans="2:11" ht="15.6" x14ac:dyDescent="0.3">
      <c r="B2791" s="187"/>
      <c r="C2791" s="188"/>
      <c r="D2791" s="188"/>
      <c r="E2791" s="188"/>
      <c r="F2791" s="188"/>
      <c r="G2791" s="195"/>
      <c r="H2791" s="198"/>
      <c r="I2791" s="6"/>
      <c r="J2791" s="6"/>
      <c r="K2791" s="4"/>
    </row>
    <row r="2792" spans="2:11" ht="15.6" x14ac:dyDescent="0.3">
      <c r="B2792" s="185"/>
      <c r="C2792" s="186"/>
      <c r="D2792" s="186"/>
      <c r="E2792" s="186"/>
      <c r="F2792" s="186"/>
      <c r="G2792" s="194"/>
      <c r="H2792" s="198"/>
      <c r="I2792" s="6"/>
      <c r="J2792" s="6"/>
      <c r="K2792" s="4"/>
    </row>
    <row r="2793" spans="2:11" ht="15.6" x14ac:dyDescent="0.3">
      <c r="B2793" s="187"/>
      <c r="C2793" s="188"/>
      <c r="D2793" s="188"/>
      <c r="E2793" s="188"/>
      <c r="F2793" s="188"/>
      <c r="G2793" s="195"/>
      <c r="H2793" s="198"/>
      <c r="I2793" s="6"/>
      <c r="J2793" s="6"/>
      <c r="K2793" s="4"/>
    </row>
    <row r="2794" spans="2:11" ht="15.6" x14ac:dyDescent="0.3">
      <c r="B2794" s="185"/>
      <c r="C2794" s="186"/>
      <c r="D2794" s="186"/>
      <c r="E2794" s="186"/>
      <c r="F2794" s="186"/>
      <c r="G2794" s="194"/>
      <c r="H2794" s="198"/>
      <c r="I2794" s="6"/>
      <c r="J2794" s="6"/>
      <c r="K2794" s="4"/>
    </row>
    <row r="2795" spans="2:11" ht="15.6" x14ac:dyDescent="0.3">
      <c r="B2795" s="187"/>
      <c r="C2795" s="188"/>
      <c r="D2795" s="188"/>
      <c r="E2795" s="188"/>
      <c r="F2795" s="188"/>
      <c r="G2795" s="195"/>
      <c r="H2795" s="198"/>
      <c r="I2795" s="6"/>
      <c r="J2795" s="6"/>
      <c r="K2795" s="4"/>
    </row>
    <row r="2796" spans="2:11" ht="15.6" x14ac:dyDescent="0.3">
      <c r="B2796" s="185"/>
      <c r="C2796" s="186"/>
      <c r="D2796" s="186"/>
      <c r="E2796" s="186"/>
      <c r="F2796" s="186"/>
      <c r="G2796" s="194"/>
      <c r="H2796" s="198"/>
      <c r="I2796" s="6"/>
      <c r="J2796" s="6"/>
      <c r="K2796" s="4"/>
    </row>
    <row r="2797" spans="2:11" ht="15.6" x14ac:dyDescent="0.3">
      <c r="B2797" s="187"/>
      <c r="C2797" s="188"/>
      <c r="D2797" s="188"/>
      <c r="E2797" s="188"/>
      <c r="F2797" s="188"/>
      <c r="G2797" s="195"/>
      <c r="H2797" s="198"/>
      <c r="I2797" s="6"/>
      <c r="J2797" s="6"/>
      <c r="K2797" s="4"/>
    </row>
    <row r="2798" spans="2:11" ht="15.6" x14ac:dyDescent="0.3">
      <c r="B2798" s="185"/>
      <c r="C2798" s="186"/>
      <c r="D2798" s="186"/>
      <c r="E2798" s="186"/>
      <c r="F2798" s="186"/>
      <c r="G2798" s="194"/>
      <c r="H2798" s="198"/>
      <c r="I2798" s="6"/>
      <c r="J2798" s="6"/>
      <c r="K2798" s="4"/>
    </row>
    <row r="2799" spans="2:11" ht="15.6" x14ac:dyDescent="0.3">
      <c r="B2799" s="187"/>
      <c r="C2799" s="188"/>
      <c r="D2799" s="188"/>
      <c r="E2799" s="188"/>
      <c r="F2799" s="188"/>
      <c r="G2799" s="195"/>
      <c r="H2799" s="198"/>
      <c r="I2799" s="6"/>
      <c r="J2799" s="6"/>
      <c r="K2799" s="4"/>
    </row>
    <row r="2800" spans="2:11" ht="15.6" x14ac:dyDescent="0.3">
      <c r="B2800" s="185"/>
      <c r="C2800" s="186"/>
      <c r="D2800" s="186"/>
      <c r="E2800" s="186"/>
      <c r="F2800" s="186"/>
      <c r="G2800" s="194"/>
      <c r="H2800" s="198"/>
      <c r="I2800" s="6"/>
      <c r="J2800" s="6"/>
      <c r="K2800" s="4"/>
    </row>
    <row r="2801" spans="2:11" ht="15.6" x14ac:dyDescent="0.3">
      <c r="B2801" s="187"/>
      <c r="C2801" s="188"/>
      <c r="D2801" s="188"/>
      <c r="E2801" s="188"/>
      <c r="F2801" s="188"/>
      <c r="G2801" s="195"/>
      <c r="H2801" s="198"/>
      <c r="I2801" s="6"/>
      <c r="J2801" s="6"/>
      <c r="K2801" s="4"/>
    </row>
    <row r="2802" spans="2:11" ht="15.6" x14ac:dyDescent="0.3">
      <c r="B2802" s="185"/>
      <c r="C2802" s="186"/>
      <c r="D2802" s="186"/>
      <c r="E2802" s="186"/>
      <c r="F2802" s="186"/>
      <c r="G2802" s="194"/>
      <c r="H2802" s="198"/>
      <c r="I2802" s="6"/>
      <c r="J2802" s="6"/>
      <c r="K2802" s="4"/>
    </row>
    <row r="2803" spans="2:11" ht="15.6" x14ac:dyDescent="0.3">
      <c r="B2803" s="187"/>
      <c r="C2803" s="188"/>
      <c r="D2803" s="188"/>
      <c r="E2803" s="188"/>
      <c r="F2803" s="188"/>
      <c r="G2803" s="195"/>
      <c r="H2803" s="198"/>
      <c r="I2803" s="6"/>
      <c r="J2803" s="6"/>
      <c r="K2803" s="4"/>
    </row>
    <row r="2804" spans="2:11" ht="15.6" x14ac:dyDescent="0.3">
      <c r="B2804" s="185"/>
      <c r="C2804" s="186"/>
      <c r="D2804" s="186"/>
      <c r="E2804" s="186"/>
      <c r="F2804" s="186"/>
      <c r="G2804" s="194"/>
      <c r="H2804" s="198"/>
      <c r="I2804" s="6"/>
      <c r="J2804" s="6"/>
      <c r="K2804" s="4"/>
    </row>
    <row r="2805" spans="2:11" ht="15.6" x14ac:dyDescent="0.3">
      <c r="B2805" s="187"/>
      <c r="C2805" s="188"/>
      <c r="D2805" s="188"/>
      <c r="E2805" s="188"/>
      <c r="F2805" s="188"/>
      <c r="G2805" s="195"/>
      <c r="H2805" s="198"/>
      <c r="I2805" s="6"/>
      <c r="J2805" s="6"/>
      <c r="K2805" s="4"/>
    </row>
    <row r="2806" spans="2:11" ht="15.6" x14ac:dyDescent="0.3">
      <c r="B2806" s="185"/>
      <c r="C2806" s="186"/>
      <c r="D2806" s="186"/>
      <c r="E2806" s="186"/>
      <c r="F2806" s="186"/>
      <c r="G2806" s="194"/>
      <c r="H2806" s="198"/>
      <c r="I2806" s="6"/>
      <c r="J2806" s="6"/>
      <c r="K2806" s="4"/>
    </row>
    <row r="2807" spans="2:11" ht="15.6" x14ac:dyDescent="0.3">
      <c r="B2807" s="187"/>
      <c r="C2807" s="188"/>
      <c r="D2807" s="188"/>
      <c r="E2807" s="188"/>
      <c r="F2807" s="188"/>
      <c r="G2807" s="195"/>
      <c r="H2807" s="198"/>
      <c r="I2807" s="6"/>
      <c r="J2807" s="6"/>
      <c r="K2807" s="4"/>
    </row>
    <row r="2808" spans="2:11" ht="15.6" x14ac:dyDescent="0.3">
      <c r="B2808" s="185"/>
      <c r="C2808" s="186"/>
      <c r="D2808" s="186"/>
      <c r="E2808" s="186"/>
      <c r="F2808" s="186"/>
      <c r="G2808" s="194"/>
      <c r="H2808" s="198"/>
      <c r="I2808" s="6"/>
      <c r="J2808" s="6"/>
      <c r="K2808" s="4"/>
    </row>
    <row r="2809" spans="2:11" ht="15.6" x14ac:dyDescent="0.3">
      <c r="B2809" s="187"/>
      <c r="C2809" s="188"/>
      <c r="D2809" s="188"/>
      <c r="E2809" s="188"/>
      <c r="F2809" s="188"/>
      <c r="G2809" s="195"/>
      <c r="H2809" s="198"/>
      <c r="I2809" s="6"/>
      <c r="J2809" s="6"/>
      <c r="K2809" s="4"/>
    </row>
    <row r="2810" spans="2:11" ht="15.6" x14ac:dyDescent="0.3">
      <c r="B2810" s="185"/>
      <c r="C2810" s="186"/>
      <c r="D2810" s="186"/>
      <c r="E2810" s="186"/>
      <c r="F2810" s="186"/>
      <c r="G2810" s="194"/>
      <c r="H2810" s="198"/>
      <c r="I2810" s="6"/>
      <c r="J2810" s="6"/>
      <c r="K2810" s="4"/>
    </row>
    <row r="2811" spans="2:11" ht="15.6" x14ac:dyDescent="0.3">
      <c r="B2811" s="187"/>
      <c r="C2811" s="188"/>
      <c r="D2811" s="188"/>
      <c r="E2811" s="188"/>
      <c r="F2811" s="188"/>
      <c r="G2811" s="195"/>
      <c r="H2811" s="198"/>
      <c r="I2811" s="6"/>
      <c r="J2811" s="6"/>
      <c r="K2811" s="4"/>
    </row>
    <row r="2812" spans="2:11" ht="15.6" x14ac:dyDescent="0.3">
      <c r="B2812" s="185"/>
      <c r="C2812" s="186"/>
      <c r="D2812" s="186"/>
      <c r="E2812" s="186"/>
      <c r="F2812" s="186"/>
      <c r="G2812" s="194"/>
      <c r="H2812" s="198"/>
      <c r="I2812" s="6"/>
      <c r="J2812" s="6"/>
      <c r="K2812" s="4"/>
    </row>
    <row r="2813" spans="2:11" ht="15.6" x14ac:dyDescent="0.3">
      <c r="B2813" s="187"/>
      <c r="C2813" s="188"/>
      <c r="D2813" s="188"/>
      <c r="E2813" s="188"/>
      <c r="F2813" s="188"/>
      <c r="G2813" s="195"/>
      <c r="H2813" s="198"/>
      <c r="I2813" s="6"/>
      <c r="J2813" s="6"/>
      <c r="K2813" s="4"/>
    </row>
    <row r="2814" spans="2:11" ht="15.6" x14ac:dyDescent="0.3">
      <c r="B2814" s="185"/>
      <c r="C2814" s="186"/>
      <c r="D2814" s="186"/>
      <c r="E2814" s="186"/>
      <c r="F2814" s="186"/>
      <c r="G2814" s="194"/>
      <c r="H2814" s="198"/>
      <c r="I2814" s="6"/>
      <c r="J2814" s="6"/>
      <c r="K2814" s="4"/>
    </row>
    <row r="2815" spans="2:11" ht="15.6" x14ac:dyDescent="0.3">
      <c r="B2815" s="187"/>
      <c r="C2815" s="188"/>
      <c r="D2815" s="188"/>
      <c r="E2815" s="188"/>
      <c r="F2815" s="188"/>
      <c r="G2815" s="195"/>
      <c r="H2815" s="198"/>
      <c r="I2815" s="6"/>
      <c r="J2815" s="6"/>
      <c r="K2815" s="4"/>
    </row>
    <row r="2816" spans="2:11" ht="15.6" x14ac:dyDescent="0.3">
      <c r="B2816" s="185"/>
      <c r="C2816" s="186"/>
      <c r="D2816" s="186"/>
      <c r="E2816" s="186"/>
      <c r="F2816" s="186"/>
      <c r="G2816" s="194"/>
      <c r="H2816" s="198"/>
      <c r="I2816" s="6"/>
      <c r="J2816" s="6"/>
      <c r="K2816" s="4"/>
    </row>
    <row r="2817" spans="2:11" ht="15.6" x14ac:dyDescent="0.3">
      <c r="B2817" s="187"/>
      <c r="C2817" s="188"/>
      <c r="D2817" s="188"/>
      <c r="E2817" s="188"/>
      <c r="F2817" s="188"/>
      <c r="G2817" s="195"/>
      <c r="H2817" s="198"/>
      <c r="I2817" s="6"/>
      <c r="J2817" s="6"/>
      <c r="K2817" s="4"/>
    </row>
    <row r="2818" spans="2:11" ht="15.6" x14ac:dyDescent="0.3">
      <c r="B2818" s="185"/>
      <c r="C2818" s="186"/>
      <c r="D2818" s="186"/>
      <c r="E2818" s="186"/>
      <c r="F2818" s="186"/>
      <c r="G2818" s="194"/>
      <c r="H2818" s="198"/>
      <c r="I2818" s="6"/>
      <c r="J2818" s="6"/>
      <c r="K2818" s="4"/>
    </row>
    <row r="2819" spans="2:11" ht="15.6" x14ac:dyDescent="0.3">
      <c r="B2819" s="187"/>
      <c r="C2819" s="188"/>
      <c r="D2819" s="188"/>
      <c r="E2819" s="188"/>
      <c r="F2819" s="188"/>
      <c r="G2819" s="195"/>
      <c r="H2819" s="198"/>
      <c r="I2819" s="6"/>
      <c r="J2819" s="6"/>
      <c r="K2819" s="4"/>
    </row>
    <row r="2820" spans="2:11" ht="15.6" x14ac:dyDescent="0.3">
      <c r="B2820" s="185"/>
      <c r="C2820" s="186"/>
      <c r="D2820" s="186"/>
      <c r="E2820" s="186"/>
      <c r="F2820" s="186"/>
      <c r="G2820" s="194"/>
      <c r="H2820" s="198"/>
      <c r="I2820" s="6"/>
      <c r="J2820" s="6"/>
      <c r="K2820" s="4"/>
    </row>
    <row r="2821" spans="2:11" ht="15.6" x14ac:dyDescent="0.3">
      <c r="B2821" s="187"/>
      <c r="C2821" s="188"/>
      <c r="D2821" s="188"/>
      <c r="E2821" s="188"/>
      <c r="F2821" s="188"/>
      <c r="G2821" s="195"/>
      <c r="H2821" s="198"/>
      <c r="I2821" s="6"/>
      <c r="J2821" s="6"/>
      <c r="K2821" s="4"/>
    </row>
    <row r="2822" spans="2:11" ht="15.6" x14ac:dyDescent="0.3">
      <c r="B2822" s="185"/>
      <c r="C2822" s="186"/>
      <c r="D2822" s="186"/>
      <c r="E2822" s="186"/>
      <c r="F2822" s="186"/>
      <c r="G2822" s="194"/>
      <c r="H2822" s="198"/>
      <c r="I2822" s="6"/>
      <c r="J2822" s="6"/>
      <c r="K2822" s="4"/>
    </row>
    <row r="2823" spans="2:11" ht="15.6" x14ac:dyDescent="0.3">
      <c r="B2823" s="187"/>
      <c r="C2823" s="188"/>
      <c r="D2823" s="188"/>
      <c r="E2823" s="188"/>
      <c r="F2823" s="188"/>
      <c r="G2823" s="195"/>
      <c r="H2823" s="198"/>
      <c r="I2823" s="6"/>
      <c r="J2823" s="6"/>
      <c r="K2823" s="4"/>
    </row>
    <row r="2824" spans="2:11" ht="15.6" x14ac:dyDescent="0.3">
      <c r="B2824" s="185"/>
      <c r="C2824" s="186"/>
      <c r="D2824" s="186"/>
      <c r="E2824" s="186"/>
      <c r="F2824" s="186"/>
      <c r="G2824" s="194"/>
      <c r="H2824" s="198"/>
      <c r="I2824" s="6"/>
      <c r="J2824" s="6"/>
      <c r="K2824" s="4"/>
    </row>
    <row r="2825" spans="2:11" ht="15.6" x14ac:dyDescent="0.3">
      <c r="B2825" s="187"/>
      <c r="C2825" s="188"/>
      <c r="D2825" s="188"/>
      <c r="E2825" s="188"/>
      <c r="F2825" s="188"/>
      <c r="G2825" s="195"/>
      <c r="H2825" s="198"/>
      <c r="I2825" s="6"/>
      <c r="J2825" s="6"/>
      <c r="K2825" s="4"/>
    </row>
    <row r="2826" spans="2:11" ht="15.6" x14ac:dyDescent="0.3">
      <c r="B2826" s="185"/>
      <c r="C2826" s="186"/>
      <c r="D2826" s="186"/>
      <c r="E2826" s="186"/>
      <c r="F2826" s="186"/>
      <c r="G2826" s="194"/>
      <c r="H2826" s="198"/>
      <c r="I2826" s="6"/>
      <c r="J2826" s="6"/>
      <c r="K2826" s="4"/>
    </row>
    <row r="2827" spans="2:11" ht="15.6" x14ac:dyDescent="0.3">
      <c r="B2827" s="187"/>
      <c r="C2827" s="188"/>
      <c r="D2827" s="188"/>
      <c r="E2827" s="188"/>
      <c r="F2827" s="188"/>
      <c r="G2827" s="195"/>
      <c r="H2827" s="198"/>
      <c r="I2827" s="6"/>
      <c r="J2827" s="6"/>
      <c r="K2827" s="4"/>
    </row>
    <row r="2828" spans="2:11" ht="15.6" x14ac:dyDescent="0.3">
      <c r="B2828" s="185"/>
      <c r="C2828" s="186"/>
      <c r="D2828" s="186"/>
      <c r="E2828" s="186"/>
      <c r="F2828" s="186"/>
      <c r="G2828" s="194"/>
      <c r="H2828" s="198"/>
      <c r="I2828" s="6"/>
      <c r="J2828" s="6"/>
      <c r="K2828" s="4"/>
    </row>
    <row r="2829" spans="2:11" ht="15.6" x14ac:dyDescent="0.3">
      <c r="B2829" s="187"/>
      <c r="C2829" s="188"/>
      <c r="D2829" s="188"/>
      <c r="E2829" s="188"/>
      <c r="F2829" s="188"/>
      <c r="G2829" s="195"/>
      <c r="H2829" s="198"/>
      <c r="I2829" s="6"/>
      <c r="J2829" s="6"/>
      <c r="K2829" s="4"/>
    </row>
    <row r="2830" spans="2:11" ht="15.6" x14ac:dyDescent="0.3">
      <c r="B2830" s="185"/>
      <c r="C2830" s="186"/>
      <c r="D2830" s="186"/>
      <c r="E2830" s="186"/>
      <c r="F2830" s="186"/>
      <c r="G2830" s="194"/>
      <c r="H2830" s="198"/>
      <c r="I2830" s="6"/>
      <c r="J2830" s="6"/>
      <c r="K2830" s="4"/>
    </row>
    <row r="2831" spans="2:11" ht="15.6" x14ac:dyDescent="0.3">
      <c r="B2831" s="187"/>
      <c r="C2831" s="188"/>
      <c r="D2831" s="188"/>
      <c r="E2831" s="188"/>
      <c r="F2831" s="188"/>
      <c r="G2831" s="195"/>
      <c r="H2831" s="198"/>
      <c r="I2831" s="6"/>
      <c r="J2831" s="6"/>
      <c r="K2831" s="4"/>
    </row>
    <row r="2832" spans="2:11" ht="15.6" x14ac:dyDescent="0.3">
      <c r="B2832" s="185"/>
      <c r="C2832" s="186"/>
      <c r="D2832" s="186"/>
      <c r="E2832" s="186"/>
      <c r="F2832" s="186"/>
      <c r="G2832" s="194"/>
      <c r="H2832" s="198"/>
      <c r="I2832" s="6"/>
      <c r="J2832" s="6"/>
      <c r="K2832" s="4"/>
    </row>
    <row r="2833" spans="2:11" ht="15.6" x14ac:dyDescent="0.3">
      <c r="B2833" s="187"/>
      <c r="C2833" s="188"/>
      <c r="D2833" s="188"/>
      <c r="E2833" s="188"/>
      <c r="F2833" s="188"/>
      <c r="G2833" s="195"/>
      <c r="H2833" s="198"/>
      <c r="I2833" s="6"/>
      <c r="J2833" s="6"/>
      <c r="K2833" s="4"/>
    </row>
    <row r="2834" spans="2:11" ht="15.6" x14ac:dyDescent="0.3">
      <c r="B2834" s="185"/>
      <c r="C2834" s="186"/>
      <c r="D2834" s="186"/>
      <c r="E2834" s="186"/>
      <c r="F2834" s="186"/>
      <c r="G2834" s="194"/>
      <c r="H2834" s="198"/>
      <c r="I2834" s="6"/>
      <c r="J2834" s="6"/>
      <c r="K2834" s="4"/>
    </row>
    <row r="2835" spans="2:11" ht="15.6" x14ac:dyDescent="0.3">
      <c r="B2835" s="187"/>
      <c r="C2835" s="188"/>
      <c r="D2835" s="188"/>
      <c r="E2835" s="188"/>
      <c r="F2835" s="188"/>
      <c r="G2835" s="195"/>
      <c r="H2835" s="198"/>
      <c r="I2835" s="6"/>
      <c r="J2835" s="6"/>
      <c r="K2835" s="4"/>
    </row>
    <row r="2836" spans="2:11" ht="15.6" x14ac:dyDescent="0.3">
      <c r="B2836" s="185"/>
      <c r="C2836" s="186"/>
      <c r="D2836" s="186"/>
      <c r="E2836" s="186"/>
      <c r="F2836" s="186"/>
      <c r="G2836" s="194"/>
      <c r="H2836" s="198"/>
      <c r="I2836" s="6"/>
      <c r="J2836" s="6"/>
      <c r="K2836" s="4"/>
    </row>
    <row r="2837" spans="2:11" ht="15.6" x14ac:dyDescent="0.3">
      <c r="B2837" s="187"/>
      <c r="C2837" s="188"/>
      <c r="D2837" s="188"/>
      <c r="E2837" s="188"/>
      <c r="F2837" s="188"/>
      <c r="G2837" s="195"/>
      <c r="H2837" s="198"/>
      <c r="I2837" s="6"/>
      <c r="J2837" s="6"/>
      <c r="K2837" s="4"/>
    </row>
    <row r="2838" spans="2:11" ht="15.6" x14ac:dyDescent="0.3">
      <c r="B2838" s="185"/>
      <c r="C2838" s="186"/>
      <c r="D2838" s="186"/>
      <c r="E2838" s="186"/>
      <c r="F2838" s="186"/>
      <c r="G2838" s="194"/>
      <c r="H2838" s="198"/>
      <c r="I2838" s="6"/>
      <c r="J2838" s="6"/>
      <c r="K2838" s="4"/>
    </row>
    <row r="2839" spans="2:11" ht="15.6" x14ac:dyDescent="0.3">
      <c r="B2839" s="187"/>
      <c r="C2839" s="188"/>
      <c r="D2839" s="188"/>
      <c r="E2839" s="188"/>
      <c r="F2839" s="188"/>
      <c r="G2839" s="195"/>
      <c r="H2839" s="198"/>
      <c r="I2839" s="6"/>
      <c r="J2839" s="6"/>
      <c r="K2839" s="4"/>
    </row>
    <row r="2840" spans="2:11" ht="15.6" x14ac:dyDescent="0.3">
      <c r="B2840" s="185"/>
      <c r="C2840" s="186"/>
      <c r="D2840" s="186"/>
      <c r="E2840" s="186"/>
      <c r="F2840" s="186"/>
      <c r="G2840" s="194"/>
      <c r="H2840" s="198"/>
      <c r="I2840" s="6"/>
      <c r="J2840" s="6"/>
      <c r="K2840" s="4"/>
    </row>
    <row r="2841" spans="2:11" ht="15.6" x14ac:dyDescent="0.3">
      <c r="B2841" s="187"/>
      <c r="C2841" s="188"/>
      <c r="D2841" s="188"/>
      <c r="E2841" s="188"/>
      <c r="F2841" s="188"/>
      <c r="G2841" s="195"/>
      <c r="H2841" s="198"/>
      <c r="I2841" s="6"/>
      <c r="J2841" s="6"/>
      <c r="K2841" s="4"/>
    </row>
    <row r="2842" spans="2:11" ht="15.6" x14ac:dyDescent="0.3">
      <c r="B2842" s="185"/>
      <c r="C2842" s="186"/>
      <c r="D2842" s="186"/>
      <c r="E2842" s="186"/>
      <c r="F2842" s="186"/>
      <c r="G2842" s="194"/>
      <c r="H2842" s="198"/>
      <c r="I2842" s="6"/>
      <c r="J2842" s="6"/>
      <c r="K2842" s="4"/>
    </row>
    <row r="2843" spans="2:11" ht="15.6" x14ac:dyDescent="0.3">
      <c r="B2843" s="187"/>
      <c r="C2843" s="188"/>
      <c r="D2843" s="188"/>
      <c r="E2843" s="188"/>
      <c r="F2843" s="188"/>
      <c r="G2843" s="195"/>
      <c r="H2843" s="198"/>
      <c r="I2843" s="6"/>
      <c r="J2843" s="6"/>
      <c r="K2843" s="4"/>
    </row>
    <row r="2844" spans="2:11" ht="15.6" x14ac:dyDescent="0.3">
      <c r="B2844" s="185"/>
      <c r="C2844" s="186"/>
      <c r="D2844" s="186"/>
      <c r="E2844" s="186"/>
      <c r="F2844" s="186"/>
      <c r="G2844" s="194"/>
      <c r="H2844" s="198"/>
      <c r="I2844" s="6"/>
      <c r="J2844" s="6"/>
      <c r="K2844" s="4"/>
    </row>
    <row r="2845" spans="2:11" ht="15.6" x14ac:dyDescent="0.3">
      <c r="B2845" s="187"/>
      <c r="C2845" s="188"/>
      <c r="D2845" s="188"/>
      <c r="E2845" s="188"/>
      <c r="F2845" s="188"/>
      <c r="G2845" s="195"/>
      <c r="H2845" s="198"/>
      <c r="I2845" s="6"/>
      <c r="J2845" s="6"/>
      <c r="K2845" s="4"/>
    </row>
    <row r="2846" spans="2:11" ht="15.6" x14ac:dyDescent="0.3">
      <c r="B2846" s="185"/>
      <c r="C2846" s="186"/>
      <c r="D2846" s="186"/>
      <c r="E2846" s="186"/>
      <c r="F2846" s="186"/>
      <c r="G2846" s="194"/>
      <c r="H2846" s="198"/>
      <c r="I2846" s="6"/>
      <c r="J2846" s="6"/>
      <c r="K2846" s="4"/>
    </row>
    <row r="2847" spans="2:11" ht="15.6" x14ac:dyDescent="0.3">
      <c r="B2847" s="187"/>
      <c r="C2847" s="188"/>
      <c r="D2847" s="188"/>
      <c r="E2847" s="188"/>
      <c r="F2847" s="188"/>
      <c r="G2847" s="195"/>
      <c r="H2847" s="198"/>
      <c r="I2847" s="6"/>
      <c r="J2847" s="6"/>
      <c r="K2847" s="4"/>
    </row>
    <row r="2848" spans="2:11" ht="15.6" x14ac:dyDescent="0.3">
      <c r="B2848" s="185"/>
      <c r="C2848" s="186"/>
      <c r="D2848" s="186"/>
      <c r="E2848" s="186"/>
      <c r="F2848" s="186"/>
      <c r="G2848" s="194"/>
      <c r="H2848" s="198"/>
      <c r="I2848" s="6"/>
      <c r="J2848" s="6"/>
      <c r="K2848" s="4"/>
    </row>
    <row r="2849" spans="2:11" ht="15.6" x14ac:dyDescent="0.3">
      <c r="B2849" s="187"/>
      <c r="C2849" s="188"/>
      <c r="D2849" s="188"/>
      <c r="E2849" s="188"/>
      <c r="F2849" s="188"/>
      <c r="G2849" s="195"/>
      <c r="H2849" s="198"/>
      <c r="I2849" s="6"/>
      <c r="J2849" s="6"/>
      <c r="K2849" s="4"/>
    </row>
    <row r="2850" spans="2:11" ht="15.6" x14ac:dyDescent="0.3">
      <c r="B2850" s="185"/>
      <c r="C2850" s="186"/>
      <c r="D2850" s="186"/>
      <c r="E2850" s="186"/>
      <c r="F2850" s="186"/>
      <c r="G2850" s="194"/>
      <c r="H2850" s="198"/>
      <c r="I2850" s="6"/>
      <c r="J2850" s="6"/>
      <c r="K2850" s="4"/>
    </row>
    <row r="2851" spans="2:11" ht="15.6" x14ac:dyDescent="0.3">
      <c r="B2851" s="187"/>
      <c r="C2851" s="188"/>
      <c r="D2851" s="188"/>
      <c r="E2851" s="188"/>
      <c r="F2851" s="188"/>
      <c r="G2851" s="195"/>
      <c r="H2851" s="198"/>
      <c r="I2851" s="6"/>
      <c r="J2851" s="6"/>
      <c r="K2851" s="4"/>
    </row>
    <row r="2852" spans="2:11" ht="15.6" x14ac:dyDescent="0.3">
      <c r="B2852" s="185"/>
      <c r="C2852" s="186"/>
      <c r="D2852" s="186"/>
      <c r="E2852" s="186"/>
      <c r="F2852" s="186"/>
      <c r="G2852" s="194"/>
      <c r="H2852" s="198"/>
      <c r="I2852" s="6"/>
      <c r="J2852" s="6"/>
      <c r="K2852" s="4"/>
    </row>
    <row r="2853" spans="2:11" ht="15.6" x14ac:dyDescent="0.3">
      <c r="B2853" s="187"/>
      <c r="C2853" s="188"/>
      <c r="D2853" s="188"/>
      <c r="E2853" s="188"/>
      <c r="F2853" s="188"/>
      <c r="G2853" s="195"/>
      <c r="H2853" s="198"/>
      <c r="I2853" s="6"/>
      <c r="J2853" s="6"/>
      <c r="K2853" s="4"/>
    </row>
    <row r="2854" spans="2:11" ht="15.6" x14ac:dyDescent="0.3">
      <c r="B2854" s="185"/>
      <c r="C2854" s="186"/>
      <c r="D2854" s="186"/>
      <c r="E2854" s="186"/>
      <c r="F2854" s="186"/>
      <c r="G2854" s="194"/>
      <c r="H2854" s="198"/>
      <c r="I2854" s="6"/>
      <c r="J2854" s="6"/>
      <c r="K2854" s="4"/>
    </row>
    <row r="2855" spans="2:11" ht="15.6" x14ac:dyDescent="0.3">
      <c r="B2855" s="187"/>
      <c r="C2855" s="188"/>
      <c r="D2855" s="188"/>
      <c r="E2855" s="188"/>
      <c r="F2855" s="188"/>
      <c r="G2855" s="195"/>
      <c r="H2855" s="198"/>
      <c r="I2855" s="6"/>
      <c r="J2855" s="6"/>
      <c r="K2855" s="4"/>
    </row>
    <row r="2856" spans="2:11" ht="15.6" x14ac:dyDescent="0.3">
      <c r="B2856" s="185"/>
      <c r="C2856" s="186"/>
      <c r="D2856" s="186"/>
      <c r="E2856" s="186"/>
      <c r="F2856" s="186"/>
      <c r="G2856" s="194"/>
      <c r="H2856" s="198"/>
      <c r="I2856" s="6"/>
      <c r="J2856" s="6"/>
      <c r="K2856" s="4"/>
    </row>
    <row r="2857" spans="2:11" ht="15.6" x14ac:dyDescent="0.3">
      <c r="B2857" s="187"/>
      <c r="C2857" s="188"/>
      <c r="D2857" s="188"/>
      <c r="E2857" s="188"/>
      <c r="F2857" s="188"/>
      <c r="G2857" s="195"/>
      <c r="H2857" s="198"/>
      <c r="I2857" s="6"/>
      <c r="J2857" s="6"/>
      <c r="K2857" s="4"/>
    </row>
    <row r="2858" spans="2:11" ht="15.6" x14ac:dyDescent="0.3">
      <c r="B2858" s="185"/>
      <c r="C2858" s="186"/>
      <c r="D2858" s="186"/>
      <c r="E2858" s="186"/>
      <c r="F2858" s="186"/>
      <c r="G2858" s="194"/>
      <c r="H2858" s="198"/>
      <c r="I2858" s="6"/>
      <c r="J2858" s="6"/>
      <c r="K2858" s="4"/>
    </row>
    <row r="2859" spans="2:11" ht="15.6" x14ac:dyDescent="0.3">
      <c r="B2859" s="187"/>
      <c r="C2859" s="188"/>
      <c r="D2859" s="188"/>
      <c r="E2859" s="188"/>
      <c r="F2859" s="188"/>
      <c r="G2859" s="195"/>
      <c r="H2859" s="198"/>
      <c r="I2859" s="6"/>
      <c r="J2859" s="6"/>
      <c r="K2859" s="4"/>
    </row>
    <row r="2860" spans="2:11" ht="15.6" x14ac:dyDescent="0.3">
      <c r="B2860" s="185"/>
      <c r="C2860" s="186"/>
      <c r="D2860" s="186"/>
      <c r="E2860" s="186"/>
      <c r="F2860" s="186"/>
      <c r="G2860" s="194"/>
      <c r="H2860" s="198"/>
      <c r="I2860" s="6"/>
      <c r="J2860" s="6"/>
      <c r="K2860" s="4"/>
    </row>
    <row r="2861" spans="2:11" ht="15.6" x14ac:dyDescent="0.3">
      <c r="B2861" s="187"/>
      <c r="C2861" s="188"/>
      <c r="D2861" s="188"/>
      <c r="E2861" s="188"/>
      <c r="F2861" s="188"/>
      <c r="G2861" s="195"/>
      <c r="H2861" s="198"/>
      <c r="I2861" s="6"/>
      <c r="J2861" s="6"/>
      <c r="K2861" s="4"/>
    </row>
    <row r="2862" spans="2:11" ht="15.6" x14ac:dyDescent="0.3">
      <c r="B2862" s="185"/>
      <c r="C2862" s="186"/>
      <c r="D2862" s="186"/>
      <c r="E2862" s="186"/>
      <c r="F2862" s="186"/>
      <c r="G2862" s="194"/>
      <c r="H2862" s="198"/>
      <c r="I2862" s="6"/>
      <c r="J2862" s="6"/>
      <c r="K2862" s="4"/>
    </row>
    <row r="2863" spans="2:11" ht="15.6" x14ac:dyDescent="0.3">
      <c r="B2863" s="187"/>
      <c r="C2863" s="188"/>
      <c r="D2863" s="188"/>
      <c r="E2863" s="188"/>
      <c r="F2863" s="188"/>
      <c r="G2863" s="195"/>
      <c r="H2863" s="198"/>
      <c r="I2863" s="6"/>
      <c r="J2863" s="6"/>
      <c r="K2863" s="4"/>
    </row>
    <row r="2864" spans="2:11" ht="15.6" x14ac:dyDescent="0.3">
      <c r="B2864" s="185"/>
      <c r="C2864" s="186"/>
      <c r="D2864" s="186"/>
      <c r="E2864" s="186"/>
      <c r="F2864" s="186"/>
      <c r="G2864" s="194"/>
      <c r="H2864" s="198"/>
      <c r="I2864" s="6"/>
      <c r="J2864" s="6"/>
      <c r="K2864" s="4"/>
    </row>
    <row r="2865" spans="2:11" ht="15.6" x14ac:dyDescent="0.3">
      <c r="B2865" s="187"/>
      <c r="C2865" s="188"/>
      <c r="D2865" s="188"/>
      <c r="E2865" s="188"/>
      <c r="F2865" s="188"/>
      <c r="G2865" s="195"/>
      <c r="H2865" s="198"/>
      <c r="I2865" s="6"/>
      <c r="J2865" s="6"/>
      <c r="K2865" s="4"/>
    </row>
    <row r="2866" spans="2:11" ht="15.6" x14ac:dyDescent="0.3">
      <c r="B2866" s="185"/>
      <c r="C2866" s="186"/>
      <c r="D2866" s="186"/>
      <c r="E2866" s="186"/>
      <c r="F2866" s="186"/>
      <c r="G2866" s="194"/>
      <c r="H2866" s="198"/>
      <c r="I2866" s="6"/>
      <c r="J2866" s="6"/>
      <c r="K2866" s="4"/>
    </row>
    <row r="2867" spans="2:11" ht="15.6" x14ac:dyDescent="0.3">
      <c r="B2867" s="187"/>
      <c r="C2867" s="188"/>
      <c r="D2867" s="188"/>
      <c r="E2867" s="188"/>
      <c r="F2867" s="188"/>
      <c r="G2867" s="195"/>
      <c r="H2867" s="198"/>
      <c r="I2867" s="6"/>
      <c r="J2867" s="6"/>
      <c r="K2867" s="4"/>
    </row>
    <row r="2868" spans="2:11" ht="15.6" x14ac:dyDescent="0.3">
      <c r="B2868" s="185"/>
      <c r="C2868" s="186"/>
      <c r="D2868" s="186"/>
      <c r="E2868" s="186"/>
      <c r="F2868" s="186"/>
      <c r="G2868" s="194"/>
      <c r="H2868" s="198"/>
      <c r="I2868" s="6"/>
      <c r="J2868" s="6"/>
      <c r="K2868" s="4"/>
    </row>
    <row r="2869" spans="2:11" ht="15.6" x14ac:dyDescent="0.3">
      <c r="B2869" s="187"/>
      <c r="C2869" s="188"/>
      <c r="D2869" s="188"/>
      <c r="E2869" s="188"/>
      <c r="F2869" s="188"/>
      <c r="G2869" s="195"/>
      <c r="H2869" s="198"/>
      <c r="I2869" s="6"/>
      <c r="J2869" s="6"/>
      <c r="K2869" s="4"/>
    </row>
    <row r="2870" spans="2:11" ht="15.6" x14ac:dyDescent="0.3">
      <c r="B2870" s="185"/>
      <c r="C2870" s="186"/>
      <c r="D2870" s="186"/>
      <c r="E2870" s="186"/>
      <c r="F2870" s="186"/>
      <c r="G2870" s="194"/>
      <c r="H2870" s="198"/>
      <c r="I2870" s="6"/>
      <c r="J2870" s="6"/>
      <c r="K2870" s="4"/>
    </row>
    <row r="2871" spans="2:11" ht="15.6" x14ac:dyDescent="0.3">
      <c r="B2871" s="187"/>
      <c r="C2871" s="188"/>
      <c r="D2871" s="188"/>
      <c r="E2871" s="188"/>
      <c r="F2871" s="188"/>
      <c r="G2871" s="195"/>
      <c r="H2871" s="198"/>
      <c r="I2871" s="6"/>
      <c r="J2871" s="6"/>
      <c r="K2871" s="4"/>
    </row>
    <row r="2872" spans="2:11" ht="15.6" x14ac:dyDescent="0.3">
      <c r="B2872" s="185"/>
      <c r="C2872" s="186"/>
      <c r="D2872" s="186"/>
      <c r="E2872" s="186"/>
      <c r="F2872" s="186"/>
      <c r="G2872" s="194"/>
      <c r="H2872" s="198"/>
      <c r="I2872" s="6"/>
      <c r="J2872" s="6"/>
      <c r="K2872" s="4"/>
    </row>
    <row r="2873" spans="2:11" ht="15.6" x14ac:dyDescent="0.3">
      <c r="B2873" s="187"/>
      <c r="C2873" s="188"/>
      <c r="D2873" s="188"/>
      <c r="E2873" s="188"/>
      <c r="F2873" s="188"/>
      <c r="G2873" s="195"/>
      <c r="H2873" s="198"/>
      <c r="I2873" s="6"/>
      <c r="J2873" s="6"/>
      <c r="K2873" s="4"/>
    </row>
    <row r="2874" spans="2:11" ht="15.6" x14ac:dyDescent="0.3">
      <c r="B2874" s="185"/>
      <c r="C2874" s="186"/>
      <c r="D2874" s="186"/>
      <c r="E2874" s="186"/>
      <c r="F2874" s="186"/>
      <c r="G2874" s="194"/>
      <c r="H2874" s="198"/>
      <c r="I2874" s="6"/>
      <c r="J2874" s="6"/>
      <c r="K2874" s="4"/>
    </row>
    <row r="2875" spans="2:11" ht="15.6" x14ac:dyDescent="0.3">
      <c r="B2875" s="187"/>
      <c r="C2875" s="188"/>
      <c r="D2875" s="188"/>
      <c r="E2875" s="188"/>
      <c r="F2875" s="188"/>
      <c r="G2875" s="195"/>
      <c r="H2875" s="198"/>
      <c r="I2875" s="6"/>
      <c r="J2875" s="6"/>
      <c r="K2875" s="4"/>
    </row>
    <row r="2876" spans="2:11" ht="15.6" x14ac:dyDescent="0.3">
      <c r="B2876" s="185"/>
      <c r="C2876" s="186"/>
      <c r="D2876" s="186"/>
      <c r="E2876" s="186"/>
      <c r="F2876" s="186"/>
      <c r="G2876" s="194"/>
      <c r="H2876" s="198"/>
      <c r="I2876" s="6"/>
      <c r="J2876" s="6"/>
      <c r="K2876" s="4"/>
    </row>
    <row r="2877" spans="2:11" ht="15.6" x14ac:dyDescent="0.3">
      <c r="B2877" s="187"/>
      <c r="C2877" s="188"/>
      <c r="D2877" s="188"/>
      <c r="E2877" s="188"/>
      <c r="F2877" s="188"/>
      <c r="G2877" s="195"/>
      <c r="H2877" s="198"/>
      <c r="I2877" s="6"/>
      <c r="J2877" s="6"/>
      <c r="K2877" s="4"/>
    </row>
    <row r="2878" spans="2:11" ht="15.6" x14ac:dyDescent="0.3">
      <c r="B2878" s="185"/>
      <c r="C2878" s="186"/>
      <c r="D2878" s="186"/>
      <c r="E2878" s="186"/>
      <c r="F2878" s="186"/>
      <c r="G2878" s="194"/>
      <c r="H2878" s="198"/>
      <c r="I2878" s="6"/>
      <c r="J2878" s="6"/>
      <c r="K2878" s="4"/>
    </row>
    <row r="2879" spans="2:11" ht="15.6" x14ac:dyDescent="0.3">
      <c r="B2879" s="187"/>
      <c r="C2879" s="188"/>
      <c r="D2879" s="188"/>
      <c r="E2879" s="188"/>
      <c r="F2879" s="188"/>
      <c r="G2879" s="195"/>
      <c r="H2879" s="198"/>
      <c r="I2879" s="6"/>
      <c r="J2879" s="6"/>
      <c r="K2879" s="4"/>
    </row>
    <row r="2880" spans="2:11" ht="15.6" x14ac:dyDescent="0.3">
      <c r="B2880" s="185"/>
      <c r="C2880" s="186"/>
      <c r="D2880" s="186"/>
      <c r="E2880" s="186"/>
      <c r="F2880" s="186"/>
      <c r="G2880" s="194"/>
      <c r="H2880" s="198"/>
      <c r="I2880" s="6"/>
      <c r="J2880" s="6"/>
      <c r="K2880" s="4"/>
    </row>
    <row r="2881" spans="2:11" ht="15.6" x14ac:dyDescent="0.3">
      <c r="B2881" s="187"/>
      <c r="C2881" s="188"/>
      <c r="D2881" s="188"/>
      <c r="E2881" s="188"/>
      <c r="F2881" s="188"/>
      <c r="G2881" s="195"/>
      <c r="H2881" s="198"/>
      <c r="I2881" s="6"/>
      <c r="J2881" s="6"/>
      <c r="K2881" s="4"/>
    </row>
    <row r="2882" spans="2:11" ht="15.6" x14ac:dyDescent="0.3">
      <c r="B2882" s="185"/>
      <c r="C2882" s="186"/>
      <c r="D2882" s="186"/>
      <c r="E2882" s="186"/>
      <c r="F2882" s="186"/>
      <c r="G2882" s="194"/>
      <c r="H2882" s="198"/>
      <c r="I2882" s="6"/>
      <c r="J2882" s="6"/>
      <c r="K2882" s="4"/>
    </row>
    <row r="2883" spans="2:11" ht="15.6" x14ac:dyDescent="0.3">
      <c r="B2883" s="187"/>
      <c r="C2883" s="188"/>
      <c r="D2883" s="188"/>
      <c r="E2883" s="188"/>
      <c r="F2883" s="188"/>
      <c r="G2883" s="195"/>
      <c r="H2883" s="198"/>
      <c r="I2883" s="6"/>
      <c r="J2883" s="6"/>
      <c r="K2883" s="4"/>
    </row>
    <row r="2884" spans="2:11" ht="15.6" x14ac:dyDescent="0.3">
      <c r="B2884" s="185"/>
      <c r="C2884" s="186"/>
      <c r="D2884" s="186"/>
      <c r="E2884" s="186"/>
      <c r="F2884" s="186"/>
      <c r="G2884" s="194"/>
      <c r="H2884" s="198"/>
      <c r="I2884" s="6"/>
      <c r="J2884" s="6"/>
      <c r="K2884" s="4"/>
    </row>
    <row r="2885" spans="2:11" ht="15.6" x14ac:dyDescent="0.3">
      <c r="B2885" s="187"/>
      <c r="C2885" s="188"/>
      <c r="D2885" s="188"/>
      <c r="E2885" s="188"/>
      <c r="F2885" s="188"/>
      <c r="G2885" s="195"/>
      <c r="H2885" s="198"/>
      <c r="I2885" s="6"/>
      <c r="J2885" s="6"/>
      <c r="K2885" s="4"/>
    </row>
    <row r="2886" spans="2:11" ht="15.6" x14ac:dyDescent="0.3">
      <c r="B2886" s="185"/>
      <c r="C2886" s="186"/>
      <c r="D2886" s="186"/>
      <c r="E2886" s="186"/>
      <c r="F2886" s="186"/>
      <c r="G2886" s="194"/>
      <c r="H2886" s="198"/>
      <c r="I2886" s="6"/>
      <c r="J2886" s="6"/>
      <c r="K2886" s="4"/>
    </row>
    <row r="2887" spans="2:11" ht="15.6" x14ac:dyDescent="0.3">
      <c r="B2887" s="187"/>
      <c r="C2887" s="188"/>
      <c r="D2887" s="188"/>
      <c r="E2887" s="188"/>
      <c r="F2887" s="188"/>
      <c r="G2887" s="195"/>
      <c r="H2887" s="198"/>
      <c r="I2887" s="6"/>
      <c r="J2887" s="6"/>
      <c r="K2887" s="4"/>
    </row>
    <row r="2888" spans="2:11" ht="15.6" x14ac:dyDescent="0.3">
      <c r="B2888" s="185"/>
      <c r="C2888" s="186"/>
      <c r="D2888" s="186"/>
      <c r="E2888" s="186"/>
      <c r="F2888" s="186"/>
      <c r="G2888" s="194"/>
      <c r="H2888" s="198"/>
      <c r="I2888" s="6"/>
      <c r="J2888" s="6"/>
      <c r="K2888" s="4"/>
    </row>
    <row r="2889" spans="2:11" ht="15.6" x14ac:dyDescent="0.3">
      <c r="B2889" s="187"/>
      <c r="C2889" s="188"/>
      <c r="D2889" s="188"/>
      <c r="E2889" s="188"/>
      <c r="F2889" s="188"/>
      <c r="G2889" s="195"/>
      <c r="H2889" s="198"/>
      <c r="I2889" s="6"/>
      <c r="J2889" s="6"/>
      <c r="K2889" s="4"/>
    </row>
    <row r="2890" spans="2:11" ht="15.6" x14ac:dyDescent="0.3">
      <c r="B2890" s="185"/>
      <c r="C2890" s="186"/>
      <c r="D2890" s="186"/>
      <c r="E2890" s="186"/>
      <c r="F2890" s="186"/>
      <c r="G2890" s="194"/>
      <c r="H2890" s="198"/>
      <c r="I2890" s="6"/>
      <c r="J2890" s="6"/>
      <c r="K2890" s="4"/>
    </row>
    <row r="2891" spans="2:11" ht="15.6" x14ac:dyDescent="0.3">
      <c r="B2891" s="187"/>
      <c r="C2891" s="188"/>
      <c r="D2891" s="188"/>
      <c r="E2891" s="188"/>
      <c r="F2891" s="188"/>
      <c r="G2891" s="195"/>
      <c r="H2891" s="198"/>
      <c r="I2891" s="6"/>
      <c r="J2891" s="6"/>
      <c r="K2891" s="4"/>
    </row>
    <row r="2892" spans="2:11" ht="15.6" x14ac:dyDescent="0.3">
      <c r="B2892" s="185"/>
      <c r="C2892" s="186"/>
      <c r="D2892" s="186"/>
      <c r="E2892" s="186"/>
      <c r="F2892" s="186"/>
      <c r="G2892" s="194"/>
      <c r="H2892" s="198"/>
      <c r="I2892" s="6"/>
      <c r="J2892" s="6"/>
      <c r="K2892" s="4"/>
    </row>
    <row r="2893" spans="2:11" ht="15.6" x14ac:dyDescent="0.3">
      <c r="B2893" s="187"/>
      <c r="C2893" s="188"/>
      <c r="D2893" s="188"/>
      <c r="E2893" s="188"/>
      <c r="F2893" s="188"/>
      <c r="G2893" s="195"/>
      <c r="H2893" s="198"/>
      <c r="I2893" s="6"/>
      <c r="J2893" s="6"/>
      <c r="K2893" s="4"/>
    </row>
    <row r="2894" spans="2:11" ht="15.6" x14ac:dyDescent="0.3">
      <c r="B2894" s="185"/>
      <c r="C2894" s="186"/>
      <c r="D2894" s="186"/>
      <c r="E2894" s="186"/>
      <c r="F2894" s="186"/>
      <c r="G2894" s="194"/>
      <c r="H2894" s="198"/>
      <c r="I2894" s="6"/>
      <c r="J2894" s="6"/>
      <c r="K2894" s="4"/>
    </row>
    <row r="2895" spans="2:11" ht="15.6" x14ac:dyDescent="0.3">
      <c r="B2895" s="187"/>
      <c r="C2895" s="188"/>
      <c r="D2895" s="188"/>
      <c r="E2895" s="188"/>
      <c r="F2895" s="188"/>
      <c r="G2895" s="195"/>
      <c r="H2895" s="198"/>
      <c r="I2895" s="6"/>
      <c r="J2895" s="6"/>
      <c r="K2895" s="4"/>
    </row>
    <row r="2896" spans="2:11" ht="15.6" x14ac:dyDescent="0.3">
      <c r="B2896" s="185"/>
      <c r="C2896" s="186"/>
      <c r="D2896" s="186"/>
      <c r="E2896" s="186"/>
      <c r="F2896" s="186"/>
      <c r="G2896" s="194"/>
      <c r="H2896" s="198"/>
      <c r="I2896" s="6"/>
      <c r="J2896" s="6"/>
      <c r="K2896" s="4"/>
    </row>
    <row r="2897" spans="2:11" ht="15.6" x14ac:dyDescent="0.3">
      <c r="B2897" s="187"/>
      <c r="C2897" s="188"/>
      <c r="D2897" s="188"/>
      <c r="E2897" s="188"/>
      <c r="F2897" s="188"/>
      <c r="G2897" s="195"/>
      <c r="H2897" s="198"/>
      <c r="I2897" s="6"/>
      <c r="J2897" s="6"/>
      <c r="K2897" s="4"/>
    </row>
    <row r="2898" spans="2:11" ht="15.6" x14ac:dyDescent="0.3">
      <c r="B2898" s="185"/>
      <c r="C2898" s="186"/>
      <c r="D2898" s="186"/>
      <c r="E2898" s="186"/>
      <c r="F2898" s="186"/>
      <c r="G2898" s="194"/>
      <c r="H2898" s="198"/>
      <c r="I2898" s="6"/>
      <c r="J2898" s="6"/>
      <c r="K2898" s="4"/>
    </row>
    <row r="2899" spans="2:11" ht="15.6" x14ac:dyDescent="0.3">
      <c r="B2899" s="187"/>
      <c r="C2899" s="188"/>
      <c r="D2899" s="188"/>
      <c r="E2899" s="188"/>
      <c r="F2899" s="188"/>
      <c r="G2899" s="195"/>
      <c r="H2899" s="198"/>
      <c r="I2899" s="6"/>
      <c r="J2899" s="6"/>
      <c r="K2899" s="4"/>
    </row>
    <row r="2900" spans="2:11" ht="15.6" x14ac:dyDescent="0.3">
      <c r="B2900" s="185"/>
      <c r="C2900" s="186"/>
      <c r="D2900" s="186"/>
      <c r="E2900" s="186"/>
      <c r="F2900" s="186"/>
      <c r="G2900" s="194"/>
      <c r="H2900" s="198"/>
      <c r="I2900" s="6"/>
      <c r="J2900" s="6"/>
      <c r="K2900" s="4"/>
    </row>
    <row r="2901" spans="2:11" ht="15.6" x14ac:dyDescent="0.3">
      <c r="B2901" s="187"/>
      <c r="C2901" s="188"/>
      <c r="D2901" s="188"/>
      <c r="E2901" s="188"/>
      <c r="F2901" s="188"/>
      <c r="G2901" s="195"/>
      <c r="H2901" s="198"/>
      <c r="I2901" s="6"/>
      <c r="J2901" s="6"/>
      <c r="K2901" s="4"/>
    </row>
    <row r="2902" spans="2:11" ht="15.6" x14ac:dyDescent="0.3">
      <c r="B2902" s="185"/>
      <c r="C2902" s="186"/>
      <c r="D2902" s="186"/>
      <c r="E2902" s="186"/>
      <c r="F2902" s="186"/>
      <c r="G2902" s="194"/>
      <c r="H2902" s="198"/>
      <c r="I2902" s="6"/>
      <c r="J2902" s="6"/>
      <c r="K2902" s="4"/>
    </row>
    <row r="2903" spans="2:11" ht="15.6" x14ac:dyDescent="0.3">
      <c r="B2903" s="187"/>
      <c r="C2903" s="188"/>
      <c r="D2903" s="188"/>
      <c r="E2903" s="188"/>
      <c r="F2903" s="188"/>
      <c r="G2903" s="195"/>
      <c r="H2903" s="198"/>
      <c r="I2903" s="6"/>
      <c r="J2903" s="6"/>
      <c r="K2903" s="4"/>
    </row>
    <row r="2904" spans="2:11" ht="15.6" x14ac:dyDescent="0.3">
      <c r="B2904" s="185"/>
      <c r="C2904" s="186"/>
      <c r="D2904" s="186"/>
      <c r="E2904" s="186"/>
      <c r="F2904" s="186"/>
      <c r="G2904" s="194"/>
      <c r="H2904" s="198"/>
      <c r="I2904" s="6"/>
      <c r="J2904" s="6"/>
      <c r="K2904" s="4"/>
    </row>
    <row r="2905" spans="2:11" ht="15.6" x14ac:dyDescent="0.3">
      <c r="B2905" s="187"/>
      <c r="C2905" s="188"/>
      <c r="D2905" s="188"/>
      <c r="E2905" s="188"/>
      <c r="F2905" s="188"/>
      <c r="G2905" s="195"/>
      <c r="H2905" s="198"/>
      <c r="I2905" s="6"/>
      <c r="J2905" s="6"/>
      <c r="K2905" s="4"/>
    </row>
    <row r="2906" spans="2:11" ht="15.6" x14ac:dyDescent="0.3">
      <c r="B2906" s="185"/>
      <c r="C2906" s="186"/>
      <c r="D2906" s="186"/>
      <c r="E2906" s="186"/>
      <c r="F2906" s="186"/>
      <c r="G2906" s="194"/>
      <c r="H2906" s="198"/>
      <c r="I2906" s="6"/>
      <c r="J2906" s="6"/>
      <c r="K2906" s="4"/>
    </row>
    <row r="2907" spans="2:11" ht="15.6" x14ac:dyDescent="0.3">
      <c r="B2907" s="187"/>
      <c r="C2907" s="188"/>
      <c r="D2907" s="188"/>
      <c r="E2907" s="188"/>
      <c r="F2907" s="188"/>
      <c r="G2907" s="195"/>
      <c r="H2907" s="198"/>
      <c r="I2907" s="6"/>
      <c r="J2907" s="6"/>
      <c r="K2907" s="4"/>
    </row>
    <row r="2908" spans="2:11" ht="15.6" x14ac:dyDescent="0.3">
      <c r="B2908" s="185"/>
      <c r="C2908" s="186"/>
      <c r="D2908" s="186"/>
      <c r="E2908" s="186"/>
      <c r="F2908" s="186"/>
      <c r="G2908" s="194"/>
      <c r="H2908" s="198"/>
      <c r="I2908" s="6"/>
      <c r="J2908" s="6"/>
      <c r="K2908" s="4"/>
    </row>
    <row r="2909" spans="2:11" ht="15.6" x14ac:dyDescent="0.3">
      <c r="B2909" s="187"/>
      <c r="C2909" s="188"/>
      <c r="D2909" s="188"/>
      <c r="E2909" s="188"/>
      <c r="F2909" s="188"/>
      <c r="G2909" s="195"/>
      <c r="H2909" s="198"/>
      <c r="I2909" s="6"/>
      <c r="J2909" s="6"/>
      <c r="K2909" s="4"/>
    </row>
    <row r="2910" spans="2:11" ht="15.6" x14ac:dyDescent="0.3">
      <c r="B2910" s="185"/>
      <c r="C2910" s="186"/>
      <c r="D2910" s="186"/>
      <c r="E2910" s="186"/>
      <c r="F2910" s="186"/>
      <c r="G2910" s="194"/>
      <c r="H2910" s="198"/>
      <c r="I2910" s="6"/>
      <c r="J2910" s="6"/>
      <c r="K2910" s="4"/>
    </row>
    <row r="2911" spans="2:11" ht="15.6" x14ac:dyDescent="0.3">
      <c r="B2911" s="187"/>
      <c r="C2911" s="188"/>
      <c r="D2911" s="188"/>
      <c r="E2911" s="188"/>
      <c r="F2911" s="188"/>
      <c r="G2911" s="195"/>
      <c r="H2911" s="198"/>
      <c r="I2911" s="6"/>
      <c r="J2911" s="6"/>
      <c r="K2911" s="4"/>
    </row>
    <row r="2912" spans="2:11" ht="15.6" x14ac:dyDescent="0.3">
      <c r="B2912" s="185"/>
      <c r="C2912" s="186"/>
      <c r="D2912" s="186"/>
      <c r="E2912" s="186"/>
      <c r="F2912" s="186"/>
      <c r="G2912" s="194"/>
      <c r="H2912" s="198"/>
      <c r="I2912" s="6"/>
      <c r="J2912" s="6"/>
      <c r="K2912" s="4"/>
    </row>
    <row r="2913" spans="2:11" ht="15.6" x14ac:dyDescent="0.3">
      <c r="B2913" s="187"/>
      <c r="C2913" s="188"/>
      <c r="D2913" s="188"/>
      <c r="E2913" s="188"/>
      <c r="F2913" s="188"/>
      <c r="G2913" s="195"/>
      <c r="H2913" s="198"/>
      <c r="I2913" s="6"/>
      <c r="J2913" s="6"/>
      <c r="K2913" s="4"/>
    </row>
    <row r="2914" spans="2:11" ht="15.6" x14ac:dyDescent="0.3">
      <c r="B2914" s="185"/>
      <c r="C2914" s="186"/>
      <c r="D2914" s="186"/>
      <c r="E2914" s="186"/>
      <c r="F2914" s="186"/>
      <c r="G2914" s="194"/>
      <c r="H2914" s="198"/>
      <c r="I2914" s="6"/>
      <c r="J2914" s="6"/>
      <c r="K2914" s="4"/>
    </row>
    <row r="2915" spans="2:11" ht="15.6" x14ac:dyDescent="0.3">
      <c r="B2915" s="187"/>
      <c r="C2915" s="188"/>
      <c r="D2915" s="188"/>
      <c r="E2915" s="188"/>
      <c r="F2915" s="188"/>
      <c r="G2915" s="195"/>
      <c r="H2915" s="198"/>
      <c r="I2915" s="6"/>
      <c r="J2915" s="6"/>
      <c r="K2915" s="4"/>
    </row>
    <row r="2916" spans="2:11" ht="15.6" x14ac:dyDescent="0.3">
      <c r="B2916" s="185"/>
      <c r="C2916" s="186"/>
      <c r="D2916" s="186"/>
      <c r="E2916" s="186"/>
      <c r="F2916" s="186"/>
      <c r="G2916" s="194"/>
      <c r="H2916" s="198"/>
      <c r="I2916" s="6"/>
      <c r="J2916" s="6"/>
      <c r="K2916" s="4"/>
    </row>
    <row r="2917" spans="2:11" ht="15.6" x14ac:dyDescent="0.3">
      <c r="B2917" s="187"/>
      <c r="C2917" s="188"/>
      <c r="D2917" s="188"/>
      <c r="E2917" s="188"/>
      <c r="F2917" s="188"/>
      <c r="G2917" s="195"/>
      <c r="H2917" s="198"/>
      <c r="I2917" s="6"/>
      <c r="J2917" s="6"/>
      <c r="K2917" s="4"/>
    </row>
    <row r="2918" spans="2:11" ht="15.6" x14ac:dyDescent="0.3">
      <c r="B2918" s="185"/>
      <c r="C2918" s="186"/>
      <c r="D2918" s="186"/>
      <c r="E2918" s="186"/>
      <c r="F2918" s="186"/>
      <c r="G2918" s="194"/>
      <c r="H2918" s="198"/>
      <c r="I2918" s="6"/>
      <c r="J2918" s="6"/>
      <c r="K2918" s="4"/>
    </row>
    <row r="2919" spans="2:11" ht="15.6" x14ac:dyDescent="0.3">
      <c r="B2919" s="187"/>
      <c r="C2919" s="188"/>
      <c r="D2919" s="188"/>
      <c r="E2919" s="188"/>
      <c r="F2919" s="188"/>
      <c r="G2919" s="195"/>
      <c r="H2919" s="198"/>
      <c r="I2919" s="6"/>
      <c r="J2919" s="6"/>
      <c r="K2919" s="4"/>
    </row>
    <row r="2920" spans="2:11" ht="15.6" x14ac:dyDescent="0.3">
      <c r="B2920" s="185"/>
      <c r="C2920" s="186"/>
      <c r="D2920" s="186"/>
      <c r="E2920" s="186"/>
      <c r="F2920" s="186"/>
      <c r="G2920" s="194"/>
      <c r="H2920" s="198"/>
      <c r="I2920" s="6"/>
      <c r="J2920" s="6"/>
      <c r="K2920" s="4"/>
    </row>
    <row r="2921" spans="2:11" ht="15.6" x14ac:dyDescent="0.3">
      <c r="B2921" s="187"/>
      <c r="C2921" s="188"/>
      <c r="D2921" s="188"/>
      <c r="E2921" s="188"/>
      <c r="F2921" s="188"/>
      <c r="G2921" s="195"/>
      <c r="H2921" s="198"/>
      <c r="I2921" s="6"/>
      <c r="J2921" s="6"/>
      <c r="K2921" s="4"/>
    </row>
    <row r="2922" spans="2:11" ht="15.6" x14ac:dyDescent="0.3">
      <c r="B2922" s="185"/>
      <c r="C2922" s="186"/>
      <c r="D2922" s="186"/>
      <c r="E2922" s="186"/>
      <c r="F2922" s="186"/>
      <c r="G2922" s="194"/>
      <c r="H2922" s="198"/>
      <c r="I2922" s="6"/>
      <c r="J2922" s="6"/>
      <c r="K2922" s="4"/>
    </row>
    <row r="2923" spans="2:11" ht="15.6" x14ac:dyDescent="0.3">
      <c r="B2923" s="187"/>
      <c r="C2923" s="188"/>
      <c r="D2923" s="188"/>
      <c r="E2923" s="188"/>
      <c r="F2923" s="188"/>
      <c r="G2923" s="195"/>
      <c r="H2923" s="198"/>
      <c r="I2923" s="6"/>
      <c r="J2923" s="6"/>
      <c r="K2923" s="4"/>
    </row>
    <row r="2924" spans="2:11" ht="15.6" x14ac:dyDescent="0.3">
      <c r="B2924" s="185"/>
      <c r="C2924" s="186"/>
      <c r="D2924" s="186"/>
      <c r="E2924" s="186"/>
      <c r="F2924" s="186"/>
      <c r="G2924" s="194"/>
      <c r="H2924" s="198"/>
      <c r="I2924" s="6"/>
      <c r="J2924" s="6"/>
      <c r="K2924" s="4"/>
    </row>
    <row r="2925" spans="2:11" ht="15.6" x14ac:dyDescent="0.3">
      <c r="B2925" s="187"/>
      <c r="C2925" s="188"/>
      <c r="D2925" s="188"/>
      <c r="E2925" s="188"/>
      <c r="F2925" s="188"/>
      <c r="G2925" s="195"/>
      <c r="H2925" s="198"/>
      <c r="I2925" s="6"/>
      <c r="J2925" s="6"/>
      <c r="K2925" s="4"/>
    </row>
    <row r="2926" spans="2:11" ht="15.6" x14ac:dyDescent="0.3">
      <c r="B2926" s="185"/>
      <c r="C2926" s="186"/>
      <c r="D2926" s="186"/>
      <c r="E2926" s="186"/>
      <c r="F2926" s="186"/>
      <c r="G2926" s="194"/>
      <c r="H2926" s="198"/>
      <c r="I2926" s="6"/>
      <c r="J2926" s="6"/>
      <c r="K2926" s="4"/>
    </row>
    <row r="2927" spans="2:11" ht="15.6" x14ac:dyDescent="0.3">
      <c r="B2927" s="187"/>
      <c r="C2927" s="188"/>
      <c r="D2927" s="188"/>
      <c r="E2927" s="188"/>
      <c r="F2927" s="188"/>
      <c r="G2927" s="195"/>
      <c r="H2927" s="198"/>
      <c r="I2927" s="6"/>
      <c r="J2927" s="6"/>
      <c r="K2927" s="4"/>
    </row>
    <row r="2928" spans="2:11" ht="15.6" x14ac:dyDescent="0.3">
      <c r="B2928" s="185"/>
      <c r="C2928" s="186"/>
      <c r="D2928" s="186"/>
      <c r="E2928" s="186"/>
      <c r="F2928" s="186"/>
      <c r="G2928" s="194"/>
      <c r="H2928" s="198"/>
      <c r="I2928" s="6"/>
      <c r="J2928" s="6"/>
      <c r="K2928" s="4"/>
    </row>
    <row r="2929" spans="2:11" ht="15.6" x14ac:dyDescent="0.3">
      <c r="B2929" s="187"/>
      <c r="C2929" s="188"/>
      <c r="D2929" s="188"/>
      <c r="E2929" s="188"/>
      <c r="F2929" s="188"/>
      <c r="G2929" s="195"/>
      <c r="H2929" s="198"/>
      <c r="I2929" s="6"/>
      <c r="J2929" s="6"/>
      <c r="K2929" s="4"/>
    </row>
    <row r="2930" spans="2:11" ht="15.6" x14ac:dyDescent="0.3">
      <c r="B2930" s="185"/>
      <c r="C2930" s="186"/>
      <c r="D2930" s="186"/>
      <c r="E2930" s="186"/>
      <c r="F2930" s="186"/>
      <c r="G2930" s="194"/>
      <c r="H2930" s="198"/>
      <c r="I2930" s="6"/>
      <c r="J2930" s="6"/>
      <c r="K2930" s="4"/>
    </row>
    <row r="2931" spans="2:11" ht="15.6" x14ac:dyDescent="0.3">
      <c r="B2931" s="187"/>
      <c r="C2931" s="188"/>
      <c r="D2931" s="188"/>
      <c r="E2931" s="188"/>
      <c r="F2931" s="188"/>
      <c r="G2931" s="195"/>
      <c r="H2931" s="198"/>
      <c r="I2931" s="6"/>
      <c r="J2931" s="6"/>
      <c r="K2931" s="4"/>
    </row>
    <row r="2932" spans="2:11" ht="15.6" x14ac:dyDescent="0.3">
      <c r="B2932" s="185"/>
      <c r="C2932" s="186"/>
      <c r="D2932" s="186"/>
      <c r="E2932" s="186"/>
      <c r="F2932" s="186"/>
      <c r="G2932" s="194"/>
      <c r="H2932" s="198"/>
      <c r="I2932" s="6"/>
      <c r="J2932" s="6"/>
      <c r="K2932" s="4"/>
    </row>
    <row r="2933" spans="2:11" ht="15.6" x14ac:dyDescent="0.3">
      <c r="B2933" s="187"/>
      <c r="C2933" s="188"/>
      <c r="D2933" s="188"/>
      <c r="E2933" s="188"/>
      <c r="F2933" s="188"/>
      <c r="G2933" s="195"/>
      <c r="H2933" s="198"/>
      <c r="I2933" s="6"/>
      <c r="J2933" s="6"/>
      <c r="K2933" s="4"/>
    </row>
    <row r="2934" spans="2:11" ht="15.6" x14ac:dyDescent="0.3">
      <c r="B2934" s="185"/>
      <c r="C2934" s="186"/>
      <c r="D2934" s="186"/>
      <c r="E2934" s="186"/>
      <c r="F2934" s="186"/>
      <c r="G2934" s="194"/>
      <c r="H2934" s="198"/>
      <c r="I2934" s="6"/>
      <c r="J2934" s="6"/>
      <c r="K2934" s="4"/>
    </row>
    <row r="2935" spans="2:11" ht="15.6" x14ac:dyDescent="0.3">
      <c r="B2935" s="187"/>
      <c r="C2935" s="188"/>
      <c r="D2935" s="188"/>
      <c r="E2935" s="188"/>
      <c r="F2935" s="188"/>
      <c r="G2935" s="195"/>
      <c r="H2935" s="198"/>
      <c r="I2935" s="6"/>
      <c r="J2935" s="6"/>
      <c r="K2935" s="4"/>
    </row>
    <row r="2936" spans="2:11" ht="15.6" x14ac:dyDescent="0.3">
      <c r="B2936" s="185"/>
      <c r="C2936" s="186"/>
      <c r="D2936" s="186"/>
      <c r="E2936" s="186"/>
      <c r="F2936" s="186"/>
      <c r="G2936" s="194"/>
      <c r="H2936" s="198"/>
      <c r="I2936" s="6"/>
      <c r="J2936" s="6"/>
      <c r="K2936" s="4"/>
    </row>
    <row r="2937" spans="2:11" ht="15.6" x14ac:dyDescent="0.3">
      <c r="B2937" s="187"/>
      <c r="C2937" s="188"/>
      <c r="D2937" s="188"/>
      <c r="E2937" s="188"/>
      <c r="F2937" s="188"/>
      <c r="G2937" s="195"/>
      <c r="H2937" s="198"/>
      <c r="I2937" s="6"/>
      <c r="J2937" s="6"/>
      <c r="K2937" s="4"/>
    </row>
    <row r="2938" spans="2:11" ht="15.6" x14ac:dyDescent="0.3">
      <c r="B2938" s="185"/>
      <c r="C2938" s="186"/>
      <c r="D2938" s="186"/>
      <c r="E2938" s="186"/>
      <c r="F2938" s="186"/>
      <c r="G2938" s="194"/>
      <c r="H2938" s="198"/>
      <c r="I2938" s="6"/>
      <c r="J2938" s="6"/>
      <c r="K2938" s="4"/>
    </row>
    <row r="2939" spans="2:11" ht="15.6" x14ac:dyDescent="0.3">
      <c r="B2939" s="187"/>
      <c r="C2939" s="188"/>
      <c r="D2939" s="188"/>
      <c r="E2939" s="188"/>
      <c r="F2939" s="188"/>
      <c r="G2939" s="195"/>
      <c r="H2939" s="198"/>
      <c r="I2939" s="6"/>
      <c r="J2939" s="6"/>
      <c r="K2939" s="4"/>
    </row>
    <row r="2940" spans="2:11" ht="15.6" x14ac:dyDescent="0.3">
      <c r="B2940" s="185"/>
      <c r="C2940" s="186"/>
      <c r="D2940" s="186"/>
      <c r="E2940" s="186"/>
      <c r="F2940" s="186"/>
      <c r="G2940" s="194"/>
      <c r="H2940" s="198"/>
      <c r="I2940" s="6"/>
      <c r="J2940" s="6"/>
      <c r="K2940" s="4"/>
    </row>
    <row r="2941" spans="2:11" ht="15.6" x14ac:dyDescent="0.3">
      <c r="B2941" s="187"/>
      <c r="C2941" s="188"/>
      <c r="D2941" s="188"/>
      <c r="E2941" s="188"/>
      <c r="F2941" s="188"/>
      <c r="G2941" s="195"/>
      <c r="H2941" s="198"/>
      <c r="I2941" s="6"/>
      <c r="J2941" s="6"/>
      <c r="K2941" s="4"/>
    </row>
    <row r="2942" spans="2:11" ht="15.6" x14ac:dyDescent="0.3">
      <c r="B2942" s="185"/>
      <c r="C2942" s="186"/>
      <c r="D2942" s="186"/>
      <c r="E2942" s="186"/>
      <c r="F2942" s="186"/>
      <c r="G2942" s="194"/>
      <c r="H2942" s="198"/>
      <c r="I2942" s="6"/>
      <c r="J2942" s="6"/>
      <c r="K2942" s="4"/>
    </row>
    <row r="2943" spans="2:11" ht="15.6" x14ac:dyDescent="0.3">
      <c r="B2943" s="187"/>
      <c r="C2943" s="188"/>
      <c r="D2943" s="188"/>
      <c r="E2943" s="188"/>
      <c r="F2943" s="188"/>
      <c r="G2943" s="195"/>
      <c r="H2943" s="198"/>
      <c r="I2943" s="6"/>
      <c r="J2943" s="6"/>
      <c r="K2943" s="4"/>
    </row>
    <row r="2944" spans="2:11" ht="15.6" x14ac:dyDescent="0.3">
      <c r="B2944" s="185"/>
      <c r="C2944" s="186"/>
      <c r="D2944" s="186"/>
      <c r="E2944" s="186"/>
      <c r="F2944" s="186"/>
      <c r="G2944" s="194"/>
      <c r="H2944" s="198"/>
      <c r="I2944" s="6"/>
      <c r="J2944" s="6"/>
      <c r="K2944" s="4"/>
    </row>
    <row r="2945" spans="2:11" ht="15.6" x14ac:dyDescent="0.3">
      <c r="B2945" s="187"/>
      <c r="C2945" s="188"/>
      <c r="D2945" s="188"/>
      <c r="E2945" s="188"/>
      <c r="F2945" s="188"/>
      <c r="G2945" s="195"/>
      <c r="H2945" s="198"/>
      <c r="I2945" s="6"/>
      <c r="J2945" s="6"/>
      <c r="K2945" s="4"/>
    </row>
    <row r="2946" spans="2:11" ht="15.6" x14ac:dyDescent="0.3">
      <c r="B2946" s="185"/>
      <c r="C2946" s="186"/>
      <c r="D2946" s="186"/>
      <c r="E2946" s="186"/>
      <c r="F2946" s="186"/>
      <c r="G2946" s="194"/>
      <c r="H2946" s="198"/>
      <c r="I2946" s="6"/>
      <c r="J2946" s="6"/>
      <c r="K2946" s="4"/>
    </row>
    <row r="2947" spans="2:11" ht="15.6" x14ac:dyDescent="0.3">
      <c r="B2947" s="187"/>
      <c r="C2947" s="188"/>
      <c r="D2947" s="188"/>
      <c r="E2947" s="188"/>
      <c r="F2947" s="188"/>
      <c r="G2947" s="195"/>
      <c r="H2947" s="198"/>
      <c r="I2947" s="6"/>
      <c r="J2947" s="6"/>
      <c r="K2947" s="4"/>
    </row>
    <row r="2948" spans="2:11" ht="15.6" x14ac:dyDescent="0.3">
      <c r="B2948" s="185"/>
      <c r="C2948" s="186"/>
      <c r="D2948" s="186"/>
      <c r="E2948" s="186"/>
      <c r="F2948" s="186"/>
      <c r="G2948" s="194"/>
      <c r="H2948" s="198"/>
      <c r="I2948" s="6"/>
      <c r="J2948" s="6"/>
      <c r="K2948" s="4"/>
    </row>
    <row r="2949" spans="2:11" ht="15.6" x14ac:dyDescent="0.3">
      <c r="B2949" s="187"/>
      <c r="C2949" s="188"/>
      <c r="D2949" s="188"/>
      <c r="E2949" s="188"/>
      <c r="F2949" s="188"/>
      <c r="G2949" s="195"/>
      <c r="H2949" s="198"/>
      <c r="I2949" s="6"/>
      <c r="J2949" s="6"/>
      <c r="K2949" s="4"/>
    </row>
    <row r="2950" spans="2:11" ht="15.6" x14ac:dyDescent="0.3">
      <c r="B2950" s="185"/>
      <c r="C2950" s="186"/>
      <c r="D2950" s="186"/>
      <c r="E2950" s="186"/>
      <c r="F2950" s="186"/>
      <c r="G2950" s="194"/>
      <c r="H2950" s="198"/>
      <c r="I2950" s="6"/>
      <c r="J2950" s="6"/>
      <c r="K2950" s="4"/>
    </row>
    <row r="2951" spans="2:11" ht="15.6" x14ac:dyDescent="0.3">
      <c r="B2951" s="187"/>
      <c r="C2951" s="188"/>
      <c r="D2951" s="188"/>
      <c r="E2951" s="188"/>
      <c r="F2951" s="188"/>
      <c r="G2951" s="195"/>
      <c r="H2951" s="198"/>
      <c r="I2951" s="6"/>
      <c r="J2951" s="6"/>
      <c r="K2951" s="4"/>
    </row>
    <row r="2952" spans="2:11" ht="15.6" x14ac:dyDescent="0.3">
      <c r="B2952" s="185"/>
      <c r="C2952" s="186"/>
      <c r="D2952" s="186"/>
      <c r="E2952" s="186"/>
      <c r="F2952" s="186"/>
      <c r="G2952" s="194"/>
      <c r="H2952" s="198"/>
      <c r="I2952" s="6"/>
      <c r="J2952" s="6"/>
      <c r="K2952" s="4"/>
    </row>
    <row r="2953" spans="2:11" ht="15.6" x14ac:dyDescent="0.3">
      <c r="B2953" s="187"/>
      <c r="C2953" s="188"/>
      <c r="D2953" s="188"/>
      <c r="E2953" s="188"/>
      <c r="F2953" s="188"/>
      <c r="G2953" s="195"/>
      <c r="H2953" s="198"/>
      <c r="I2953" s="6"/>
      <c r="J2953" s="6"/>
      <c r="K2953" s="4"/>
    </row>
    <row r="2954" spans="2:11" ht="15.6" x14ac:dyDescent="0.3">
      <c r="B2954" s="185"/>
      <c r="C2954" s="186"/>
      <c r="D2954" s="186"/>
      <c r="E2954" s="186"/>
      <c r="F2954" s="186"/>
      <c r="G2954" s="194"/>
      <c r="H2954" s="198"/>
      <c r="I2954" s="6"/>
      <c r="J2954" s="6"/>
      <c r="K2954" s="4"/>
    </row>
    <row r="2955" spans="2:11" ht="15.6" x14ac:dyDescent="0.3">
      <c r="B2955" s="187"/>
      <c r="C2955" s="188"/>
      <c r="D2955" s="188"/>
      <c r="E2955" s="188"/>
      <c r="F2955" s="188"/>
      <c r="G2955" s="195"/>
      <c r="H2955" s="198"/>
      <c r="I2955" s="6"/>
      <c r="J2955" s="6"/>
      <c r="K2955" s="4"/>
    </row>
    <row r="2956" spans="2:11" ht="15.6" x14ac:dyDescent="0.3">
      <c r="B2956" s="185"/>
      <c r="C2956" s="186"/>
      <c r="D2956" s="186"/>
      <c r="E2956" s="186"/>
      <c r="F2956" s="186"/>
      <c r="G2956" s="194"/>
      <c r="H2956" s="198"/>
      <c r="I2956" s="6"/>
      <c r="J2956" s="6"/>
      <c r="K2956" s="4"/>
    </row>
    <row r="2957" spans="2:11" ht="15.6" x14ac:dyDescent="0.3">
      <c r="B2957" s="187"/>
      <c r="C2957" s="188"/>
      <c r="D2957" s="188"/>
      <c r="E2957" s="188"/>
      <c r="F2957" s="188"/>
      <c r="G2957" s="195"/>
      <c r="H2957" s="198"/>
      <c r="I2957" s="6"/>
      <c r="J2957" s="6"/>
      <c r="K2957" s="4"/>
    </row>
    <row r="2958" spans="2:11" ht="15.6" x14ac:dyDescent="0.3">
      <c r="B2958" s="185"/>
      <c r="C2958" s="186"/>
      <c r="D2958" s="186"/>
      <c r="E2958" s="186"/>
      <c r="F2958" s="186"/>
      <c r="G2958" s="194"/>
      <c r="H2958" s="198"/>
      <c r="I2958" s="6"/>
      <c r="J2958" s="6"/>
      <c r="K2958" s="4"/>
    </row>
    <row r="2959" spans="2:11" ht="15.6" x14ac:dyDescent="0.3">
      <c r="B2959" s="187"/>
      <c r="C2959" s="188"/>
      <c r="D2959" s="188"/>
      <c r="E2959" s="188"/>
      <c r="F2959" s="188"/>
      <c r="G2959" s="195"/>
      <c r="H2959" s="198"/>
      <c r="I2959" s="6"/>
      <c r="J2959" s="6"/>
      <c r="K2959" s="4"/>
    </row>
    <row r="2960" spans="2:11" ht="15.6" x14ac:dyDescent="0.3">
      <c r="B2960" s="185"/>
      <c r="C2960" s="186"/>
      <c r="D2960" s="186"/>
      <c r="E2960" s="186"/>
      <c r="F2960" s="186"/>
      <c r="G2960" s="194"/>
      <c r="H2960" s="198"/>
      <c r="I2960" s="6"/>
      <c r="J2960" s="6"/>
      <c r="K2960" s="4"/>
    </row>
    <row r="2961" spans="2:11" ht="15.6" x14ac:dyDescent="0.3">
      <c r="B2961" s="187"/>
      <c r="C2961" s="188"/>
      <c r="D2961" s="188"/>
      <c r="E2961" s="188"/>
      <c r="F2961" s="188"/>
      <c r="G2961" s="195"/>
      <c r="H2961" s="198"/>
      <c r="I2961" s="6"/>
      <c r="J2961" s="6"/>
      <c r="K2961" s="4"/>
    </row>
    <row r="2962" spans="2:11" ht="15.6" x14ac:dyDescent="0.3">
      <c r="B2962" s="185"/>
      <c r="C2962" s="186"/>
      <c r="D2962" s="186"/>
      <c r="E2962" s="186"/>
      <c r="F2962" s="186"/>
      <c r="G2962" s="194"/>
      <c r="H2962" s="198"/>
      <c r="I2962" s="6"/>
      <c r="J2962" s="6"/>
      <c r="K2962" s="4"/>
    </row>
    <row r="2963" spans="2:11" ht="15.6" x14ac:dyDescent="0.3">
      <c r="B2963" s="187"/>
      <c r="C2963" s="188"/>
      <c r="D2963" s="188"/>
      <c r="E2963" s="188"/>
      <c r="F2963" s="188"/>
      <c r="G2963" s="195"/>
      <c r="H2963" s="198"/>
      <c r="I2963" s="6"/>
      <c r="J2963" s="6"/>
      <c r="K2963" s="4"/>
    </row>
    <row r="2964" spans="2:11" ht="15.6" x14ac:dyDescent="0.3">
      <c r="B2964" s="185"/>
      <c r="C2964" s="186"/>
      <c r="D2964" s="186"/>
      <c r="E2964" s="186"/>
      <c r="F2964" s="186"/>
      <c r="G2964" s="194"/>
      <c r="H2964" s="198"/>
      <c r="I2964" s="6"/>
      <c r="J2964" s="6"/>
      <c r="K2964" s="4"/>
    </row>
    <row r="2965" spans="2:11" ht="15.6" x14ac:dyDescent="0.3">
      <c r="B2965" s="187"/>
      <c r="C2965" s="188"/>
      <c r="D2965" s="188"/>
      <c r="E2965" s="188"/>
      <c r="F2965" s="188"/>
      <c r="G2965" s="195"/>
      <c r="H2965" s="198"/>
      <c r="I2965" s="6"/>
      <c r="J2965" s="6"/>
      <c r="K2965" s="4"/>
    </row>
    <row r="2966" spans="2:11" ht="15.6" x14ac:dyDescent="0.3">
      <c r="B2966" s="185"/>
      <c r="C2966" s="186"/>
      <c r="D2966" s="186"/>
      <c r="E2966" s="186"/>
      <c r="F2966" s="186"/>
      <c r="G2966" s="194"/>
      <c r="H2966" s="198"/>
      <c r="I2966" s="6"/>
      <c r="J2966" s="6"/>
      <c r="K2966" s="4"/>
    </row>
    <row r="2967" spans="2:11" ht="15.6" x14ac:dyDescent="0.3">
      <c r="B2967" s="187"/>
      <c r="C2967" s="188"/>
      <c r="D2967" s="188"/>
      <c r="E2967" s="188"/>
      <c r="F2967" s="188"/>
      <c r="G2967" s="195"/>
      <c r="H2967" s="198"/>
      <c r="I2967" s="6"/>
      <c r="J2967" s="6"/>
      <c r="K2967" s="4"/>
    </row>
    <row r="2968" spans="2:11" ht="15.6" x14ac:dyDescent="0.3">
      <c r="B2968" s="185"/>
      <c r="C2968" s="186"/>
      <c r="D2968" s="186"/>
      <c r="E2968" s="186"/>
      <c r="F2968" s="186"/>
      <c r="G2968" s="194"/>
      <c r="H2968" s="198"/>
      <c r="I2968" s="6"/>
      <c r="J2968" s="6"/>
      <c r="K2968" s="4"/>
    </row>
    <row r="2969" spans="2:11" ht="15.6" x14ac:dyDescent="0.3">
      <c r="B2969" s="187"/>
      <c r="C2969" s="188"/>
      <c r="D2969" s="188"/>
      <c r="E2969" s="188"/>
      <c r="F2969" s="188"/>
      <c r="G2969" s="195"/>
      <c r="H2969" s="198"/>
      <c r="I2969" s="6"/>
      <c r="J2969" s="6"/>
      <c r="K2969" s="4"/>
    </row>
    <row r="2970" spans="2:11" ht="15.6" x14ac:dyDescent="0.3">
      <c r="B2970" s="185"/>
      <c r="C2970" s="186"/>
      <c r="D2970" s="186"/>
      <c r="E2970" s="186"/>
      <c r="F2970" s="186"/>
      <c r="G2970" s="194"/>
      <c r="H2970" s="198"/>
      <c r="I2970" s="6"/>
      <c r="J2970" s="6"/>
      <c r="K2970" s="4"/>
    </row>
    <row r="2971" spans="2:11" ht="15.6" x14ac:dyDescent="0.3">
      <c r="B2971" s="187"/>
      <c r="C2971" s="188"/>
      <c r="D2971" s="188"/>
      <c r="E2971" s="188"/>
      <c r="F2971" s="188"/>
      <c r="G2971" s="195"/>
      <c r="H2971" s="198"/>
      <c r="I2971" s="6"/>
      <c r="J2971" s="6"/>
      <c r="K2971" s="4"/>
    </row>
    <row r="2972" spans="2:11" ht="15.6" x14ac:dyDescent="0.3">
      <c r="B2972" s="185"/>
      <c r="C2972" s="186"/>
      <c r="D2972" s="186"/>
      <c r="E2972" s="186"/>
      <c r="F2972" s="186"/>
      <c r="G2972" s="194"/>
      <c r="H2972" s="198"/>
      <c r="I2972" s="6"/>
      <c r="J2972" s="6"/>
      <c r="K2972" s="4"/>
    </row>
    <row r="2973" spans="2:11" ht="15.6" x14ac:dyDescent="0.3">
      <c r="B2973" s="187"/>
      <c r="C2973" s="188"/>
      <c r="D2973" s="188"/>
      <c r="E2973" s="188"/>
      <c r="F2973" s="188"/>
      <c r="G2973" s="195"/>
      <c r="H2973" s="198"/>
      <c r="I2973" s="6"/>
      <c r="J2973" s="6"/>
      <c r="K2973" s="4"/>
    </row>
    <row r="2974" spans="2:11" ht="15.6" x14ac:dyDescent="0.3">
      <c r="B2974" s="185"/>
      <c r="C2974" s="186"/>
      <c r="D2974" s="186"/>
      <c r="E2974" s="186"/>
      <c r="F2974" s="186"/>
      <c r="G2974" s="194"/>
      <c r="H2974" s="198"/>
      <c r="I2974" s="6"/>
      <c r="J2974" s="6"/>
      <c r="K2974" s="4"/>
    </row>
    <row r="2975" spans="2:11" ht="15.6" x14ac:dyDescent="0.3">
      <c r="B2975" s="187"/>
      <c r="C2975" s="188"/>
      <c r="D2975" s="188"/>
      <c r="E2975" s="188"/>
      <c r="F2975" s="188"/>
      <c r="G2975" s="195"/>
      <c r="H2975" s="198"/>
      <c r="I2975" s="6"/>
      <c r="J2975" s="6"/>
      <c r="K2975" s="4"/>
    </row>
    <row r="2976" spans="2:11" ht="15.6" x14ac:dyDescent="0.3">
      <c r="B2976" s="185"/>
      <c r="C2976" s="186"/>
      <c r="D2976" s="186"/>
      <c r="E2976" s="186"/>
      <c r="F2976" s="186"/>
      <c r="G2976" s="194"/>
      <c r="H2976" s="198"/>
      <c r="I2976" s="6"/>
      <c r="J2976" s="6"/>
      <c r="K2976" s="4"/>
    </row>
    <row r="2977" spans="2:11" ht="15.6" x14ac:dyDescent="0.3">
      <c r="B2977" s="187"/>
      <c r="C2977" s="188"/>
      <c r="D2977" s="188"/>
      <c r="E2977" s="188"/>
      <c r="F2977" s="188"/>
      <c r="G2977" s="195"/>
      <c r="H2977" s="198"/>
      <c r="I2977" s="6"/>
      <c r="J2977" s="6"/>
      <c r="K2977" s="4"/>
    </row>
    <row r="2978" spans="2:11" ht="15.6" x14ac:dyDescent="0.3">
      <c r="B2978" s="185"/>
      <c r="C2978" s="186"/>
      <c r="D2978" s="186"/>
      <c r="E2978" s="186"/>
      <c r="F2978" s="186"/>
      <c r="G2978" s="194"/>
      <c r="H2978" s="198"/>
      <c r="I2978" s="6"/>
      <c r="J2978" s="6"/>
      <c r="K2978" s="4"/>
    </row>
    <row r="2979" spans="2:11" ht="15.6" x14ac:dyDescent="0.3">
      <c r="B2979" s="187"/>
      <c r="C2979" s="188"/>
      <c r="D2979" s="188"/>
      <c r="E2979" s="188"/>
      <c r="F2979" s="188"/>
      <c r="G2979" s="195"/>
      <c r="H2979" s="198"/>
      <c r="I2979" s="6"/>
      <c r="J2979" s="6"/>
      <c r="K2979" s="4"/>
    </row>
    <row r="2980" spans="2:11" ht="15.6" x14ac:dyDescent="0.3">
      <c r="B2980" s="185"/>
      <c r="C2980" s="186"/>
      <c r="D2980" s="186"/>
      <c r="E2980" s="186"/>
      <c r="F2980" s="186"/>
      <c r="G2980" s="194"/>
      <c r="H2980" s="198"/>
      <c r="I2980" s="6"/>
      <c r="J2980" s="6"/>
      <c r="K2980" s="4"/>
    </row>
    <row r="2981" spans="2:11" ht="15.6" x14ac:dyDescent="0.3">
      <c r="B2981" s="187"/>
      <c r="C2981" s="188"/>
      <c r="D2981" s="188"/>
      <c r="E2981" s="188"/>
      <c r="F2981" s="188"/>
      <c r="G2981" s="195"/>
      <c r="H2981" s="198"/>
      <c r="I2981" s="6"/>
      <c r="J2981" s="6"/>
      <c r="K2981" s="4"/>
    </row>
    <row r="2982" spans="2:11" ht="15.6" x14ac:dyDescent="0.3">
      <c r="B2982" s="185"/>
      <c r="C2982" s="186"/>
      <c r="D2982" s="186"/>
      <c r="E2982" s="186"/>
      <c r="F2982" s="186"/>
      <c r="G2982" s="194"/>
      <c r="H2982" s="198"/>
      <c r="I2982" s="6"/>
      <c r="J2982" s="6"/>
      <c r="K2982" s="4"/>
    </row>
    <row r="2983" spans="2:11" ht="15.6" x14ac:dyDescent="0.3">
      <c r="B2983" s="187"/>
      <c r="C2983" s="188"/>
      <c r="D2983" s="188"/>
      <c r="E2983" s="188"/>
      <c r="F2983" s="188"/>
      <c r="G2983" s="195"/>
      <c r="H2983" s="198"/>
      <c r="I2983" s="6"/>
      <c r="J2983" s="6"/>
      <c r="K2983" s="4"/>
    </row>
    <row r="2984" spans="2:11" ht="15.6" x14ac:dyDescent="0.3">
      <c r="B2984" s="185"/>
      <c r="C2984" s="186"/>
      <c r="D2984" s="186"/>
      <c r="E2984" s="186"/>
      <c r="F2984" s="186"/>
      <c r="G2984" s="194"/>
      <c r="H2984" s="198"/>
      <c r="I2984" s="6"/>
      <c r="J2984" s="6"/>
      <c r="K2984" s="4"/>
    </row>
    <row r="2985" spans="2:11" ht="15.6" x14ac:dyDescent="0.3">
      <c r="B2985" s="187"/>
      <c r="C2985" s="188"/>
      <c r="D2985" s="188"/>
      <c r="E2985" s="188"/>
      <c r="F2985" s="188"/>
      <c r="G2985" s="195"/>
      <c r="H2985" s="198"/>
      <c r="I2985" s="6"/>
      <c r="J2985" s="6"/>
      <c r="K2985" s="4"/>
    </row>
    <row r="2986" spans="2:11" ht="15.6" x14ac:dyDescent="0.3">
      <c r="B2986" s="185"/>
      <c r="C2986" s="186"/>
      <c r="D2986" s="186"/>
      <c r="E2986" s="186"/>
      <c r="F2986" s="186"/>
      <c r="G2986" s="194"/>
      <c r="H2986" s="198"/>
      <c r="I2986" s="6"/>
      <c r="J2986" s="6"/>
      <c r="K2986" s="4"/>
    </row>
    <row r="2987" spans="2:11" ht="15.6" x14ac:dyDescent="0.3">
      <c r="B2987" s="187"/>
      <c r="C2987" s="188"/>
      <c r="D2987" s="188"/>
      <c r="E2987" s="188"/>
      <c r="F2987" s="188"/>
      <c r="G2987" s="195"/>
      <c r="H2987" s="198"/>
      <c r="I2987" s="6"/>
      <c r="J2987" s="6"/>
      <c r="K2987" s="4"/>
    </row>
    <row r="2988" spans="2:11" ht="15.6" x14ac:dyDescent="0.3">
      <c r="B2988" s="185"/>
      <c r="C2988" s="186"/>
      <c r="D2988" s="186"/>
      <c r="E2988" s="186"/>
      <c r="F2988" s="186"/>
      <c r="G2988" s="194"/>
      <c r="H2988" s="198"/>
      <c r="I2988" s="6"/>
      <c r="J2988" s="6"/>
      <c r="K2988" s="4"/>
    </row>
    <row r="2989" spans="2:11" ht="15.6" x14ac:dyDescent="0.3">
      <c r="B2989" s="187"/>
      <c r="C2989" s="188"/>
      <c r="D2989" s="188"/>
      <c r="E2989" s="188"/>
      <c r="F2989" s="188"/>
      <c r="G2989" s="195"/>
      <c r="H2989" s="198"/>
      <c r="I2989" s="6"/>
      <c r="J2989" s="6"/>
      <c r="K2989" s="4"/>
    </row>
    <row r="2990" spans="2:11" ht="15.6" x14ac:dyDescent="0.3">
      <c r="B2990" s="185"/>
      <c r="C2990" s="186"/>
      <c r="D2990" s="186"/>
      <c r="E2990" s="186"/>
      <c r="F2990" s="186"/>
      <c r="G2990" s="194"/>
      <c r="H2990" s="198"/>
      <c r="I2990" s="6"/>
      <c r="J2990" s="6"/>
      <c r="K2990" s="4"/>
    </row>
    <row r="2991" spans="2:11" ht="15.6" x14ac:dyDescent="0.3">
      <c r="B2991" s="187"/>
      <c r="C2991" s="188"/>
      <c r="D2991" s="188"/>
      <c r="E2991" s="188"/>
      <c r="F2991" s="188"/>
      <c r="G2991" s="195"/>
      <c r="H2991" s="198"/>
      <c r="I2991" s="6"/>
      <c r="J2991" s="6"/>
      <c r="K2991" s="4"/>
    </row>
    <row r="2992" spans="2:11" ht="15.6" x14ac:dyDescent="0.3">
      <c r="B2992" s="185"/>
      <c r="C2992" s="186"/>
      <c r="D2992" s="186"/>
      <c r="E2992" s="186"/>
      <c r="F2992" s="186"/>
      <c r="G2992" s="194"/>
      <c r="H2992" s="198"/>
      <c r="I2992" s="6"/>
      <c r="J2992" s="6"/>
      <c r="K2992" s="4"/>
    </row>
    <row r="2993" spans="2:11" ht="15.6" x14ac:dyDescent="0.3">
      <c r="B2993" s="187"/>
      <c r="C2993" s="188"/>
      <c r="D2993" s="188"/>
      <c r="E2993" s="188"/>
      <c r="F2993" s="188"/>
      <c r="G2993" s="195"/>
      <c r="H2993" s="198"/>
      <c r="I2993" s="6"/>
      <c r="J2993" s="6"/>
      <c r="K2993" s="4"/>
    </row>
    <row r="2994" spans="2:11" ht="15.6" x14ac:dyDescent="0.3">
      <c r="B2994" s="185"/>
      <c r="C2994" s="186"/>
      <c r="D2994" s="186"/>
      <c r="E2994" s="186"/>
      <c r="F2994" s="186"/>
      <c r="G2994" s="194"/>
      <c r="H2994" s="198"/>
      <c r="I2994" s="6"/>
      <c r="J2994" s="6"/>
      <c r="K2994" s="4"/>
    </row>
    <row r="2995" spans="2:11" ht="15.6" x14ac:dyDescent="0.3">
      <c r="B2995" s="187"/>
      <c r="C2995" s="188"/>
      <c r="D2995" s="188"/>
      <c r="E2995" s="188"/>
      <c r="F2995" s="188"/>
      <c r="G2995" s="195"/>
      <c r="H2995" s="198"/>
      <c r="I2995" s="6"/>
      <c r="J2995" s="6"/>
      <c r="K2995" s="4"/>
    </row>
    <row r="2996" spans="2:11" ht="15.6" x14ac:dyDescent="0.3">
      <c r="B2996" s="185"/>
      <c r="C2996" s="186"/>
      <c r="D2996" s="186"/>
      <c r="E2996" s="186"/>
      <c r="F2996" s="186"/>
      <c r="G2996" s="194"/>
      <c r="H2996" s="198"/>
      <c r="I2996" s="6"/>
      <c r="J2996" s="6"/>
      <c r="K2996" s="4"/>
    </row>
    <row r="2997" spans="2:11" ht="15.6" x14ac:dyDescent="0.3">
      <c r="B2997" s="187"/>
      <c r="C2997" s="188"/>
      <c r="D2997" s="188"/>
      <c r="E2997" s="188"/>
      <c r="F2997" s="188"/>
      <c r="G2997" s="195"/>
      <c r="H2997" s="198"/>
      <c r="I2997" s="6"/>
      <c r="J2997" s="6"/>
      <c r="K2997" s="4"/>
    </row>
    <row r="2998" spans="2:11" ht="15.6" x14ac:dyDescent="0.3">
      <c r="B2998" s="185"/>
      <c r="C2998" s="186"/>
      <c r="D2998" s="186"/>
      <c r="E2998" s="186"/>
      <c r="F2998" s="186"/>
      <c r="G2998" s="194"/>
      <c r="H2998" s="198"/>
      <c r="I2998" s="6"/>
      <c r="J2998" s="6"/>
      <c r="K2998" s="4"/>
    </row>
    <row r="2999" spans="2:11" ht="15.6" x14ac:dyDescent="0.3">
      <c r="B2999" s="187"/>
      <c r="C2999" s="188"/>
      <c r="D2999" s="188"/>
      <c r="E2999" s="188"/>
      <c r="F2999" s="188"/>
      <c r="G2999" s="195"/>
      <c r="H2999" s="198"/>
      <c r="I2999" s="6"/>
      <c r="J2999" s="6"/>
      <c r="K2999" s="4"/>
    </row>
    <row r="3000" spans="2:11" ht="15.6" x14ac:dyDescent="0.3">
      <c r="B3000" s="185"/>
      <c r="C3000" s="186"/>
      <c r="D3000" s="186"/>
      <c r="E3000" s="186"/>
      <c r="F3000" s="186"/>
      <c r="G3000" s="194"/>
      <c r="H3000" s="198"/>
      <c r="I3000" s="6"/>
      <c r="J3000" s="6"/>
      <c r="K3000" s="4"/>
    </row>
    <row r="3001" spans="2:11" ht="15.6" x14ac:dyDescent="0.3">
      <c r="B3001" s="187"/>
      <c r="C3001" s="188"/>
      <c r="D3001" s="188"/>
      <c r="E3001" s="188"/>
      <c r="F3001" s="188"/>
      <c r="G3001" s="195"/>
      <c r="H3001" s="198"/>
      <c r="I3001" s="6"/>
      <c r="J3001" s="6"/>
      <c r="K3001" s="4"/>
    </row>
    <row r="3002" spans="2:11" ht="15.6" x14ac:dyDescent="0.3">
      <c r="B3002" s="185"/>
      <c r="C3002" s="186"/>
      <c r="D3002" s="186"/>
      <c r="E3002" s="186"/>
      <c r="F3002" s="186"/>
      <c r="G3002" s="194"/>
      <c r="H3002" s="198"/>
      <c r="I3002" s="6"/>
      <c r="J3002" s="6"/>
      <c r="K3002" s="4"/>
    </row>
    <row r="3003" spans="2:11" ht="15.6" x14ac:dyDescent="0.3">
      <c r="B3003" s="187"/>
      <c r="C3003" s="188"/>
      <c r="D3003" s="188"/>
      <c r="E3003" s="188"/>
      <c r="F3003" s="188"/>
      <c r="G3003" s="195"/>
      <c r="H3003" s="198"/>
      <c r="I3003" s="6"/>
      <c r="J3003" s="6"/>
      <c r="K3003" s="4"/>
    </row>
    <row r="3004" spans="2:11" ht="15.6" x14ac:dyDescent="0.3">
      <c r="B3004" s="185"/>
      <c r="C3004" s="186"/>
      <c r="D3004" s="186"/>
      <c r="E3004" s="186"/>
      <c r="F3004" s="186"/>
      <c r="G3004" s="194"/>
      <c r="H3004" s="198"/>
      <c r="I3004" s="6"/>
      <c r="J3004" s="6"/>
      <c r="K3004" s="4"/>
    </row>
    <row r="3005" spans="2:11" ht="15.6" x14ac:dyDescent="0.3">
      <c r="B3005" s="187"/>
      <c r="C3005" s="188"/>
      <c r="D3005" s="188"/>
      <c r="E3005" s="188"/>
      <c r="F3005" s="188"/>
      <c r="G3005" s="195"/>
      <c r="H3005" s="198"/>
      <c r="I3005" s="6"/>
      <c r="J3005" s="6"/>
      <c r="K3005" s="4"/>
    </row>
    <row r="3006" spans="2:11" ht="15.6" x14ac:dyDescent="0.3">
      <c r="B3006" s="185"/>
      <c r="C3006" s="186"/>
      <c r="D3006" s="186"/>
      <c r="E3006" s="186"/>
      <c r="F3006" s="186"/>
      <c r="G3006" s="194"/>
      <c r="H3006" s="198"/>
      <c r="I3006" s="6"/>
      <c r="J3006" s="6"/>
      <c r="K3006" s="4"/>
    </row>
    <row r="3007" spans="2:11" ht="15.6" x14ac:dyDescent="0.3">
      <c r="B3007" s="187"/>
      <c r="C3007" s="188"/>
      <c r="D3007" s="188"/>
      <c r="E3007" s="188"/>
      <c r="F3007" s="188"/>
      <c r="G3007" s="195"/>
      <c r="H3007" s="198"/>
      <c r="I3007" s="6"/>
      <c r="J3007" s="6"/>
      <c r="K3007" s="4"/>
    </row>
    <row r="3008" spans="2:11" ht="15.6" x14ac:dyDescent="0.3">
      <c r="B3008" s="185"/>
      <c r="C3008" s="186"/>
      <c r="D3008" s="186"/>
      <c r="E3008" s="186"/>
      <c r="F3008" s="186"/>
      <c r="G3008" s="194"/>
      <c r="H3008" s="198"/>
      <c r="I3008" s="6"/>
      <c r="J3008" s="6"/>
      <c r="K3008" s="4"/>
    </row>
    <row r="3009" spans="2:11" ht="15.6" x14ac:dyDescent="0.3">
      <c r="B3009" s="187"/>
      <c r="C3009" s="188"/>
      <c r="D3009" s="188"/>
      <c r="E3009" s="188"/>
      <c r="F3009" s="188"/>
      <c r="G3009" s="195"/>
      <c r="H3009" s="198"/>
      <c r="I3009" s="6"/>
      <c r="J3009" s="6"/>
      <c r="K3009" s="4"/>
    </row>
    <row r="3010" spans="2:11" ht="15.6" x14ac:dyDescent="0.3">
      <c r="B3010" s="185"/>
      <c r="C3010" s="186"/>
      <c r="D3010" s="186"/>
      <c r="E3010" s="186"/>
      <c r="F3010" s="186"/>
      <c r="G3010" s="194"/>
      <c r="H3010" s="198"/>
      <c r="I3010" s="6"/>
      <c r="J3010" s="6"/>
      <c r="K3010" s="4"/>
    </row>
    <row r="3011" spans="2:11" ht="15.6" x14ac:dyDescent="0.3">
      <c r="B3011" s="187"/>
      <c r="C3011" s="188"/>
      <c r="D3011" s="188"/>
      <c r="E3011" s="188"/>
      <c r="F3011" s="188"/>
      <c r="G3011" s="195"/>
      <c r="H3011" s="198"/>
      <c r="I3011" s="6"/>
      <c r="J3011" s="6"/>
      <c r="K3011" s="4"/>
    </row>
    <row r="3012" spans="2:11" ht="15.6" x14ac:dyDescent="0.3">
      <c r="B3012" s="185"/>
      <c r="C3012" s="186"/>
      <c r="D3012" s="186"/>
      <c r="E3012" s="186"/>
      <c r="F3012" s="186"/>
      <c r="G3012" s="194"/>
      <c r="H3012" s="198"/>
      <c r="I3012" s="6"/>
      <c r="J3012" s="6"/>
      <c r="K3012" s="4"/>
    </row>
    <row r="3013" spans="2:11" ht="15.6" x14ac:dyDescent="0.3">
      <c r="B3013" s="187"/>
      <c r="C3013" s="188"/>
      <c r="D3013" s="188"/>
      <c r="E3013" s="188"/>
      <c r="F3013" s="188"/>
      <c r="G3013" s="195"/>
      <c r="H3013" s="198"/>
      <c r="I3013" s="6"/>
      <c r="J3013" s="6"/>
      <c r="K3013" s="4"/>
    </row>
    <row r="3014" spans="2:11" ht="15.6" x14ac:dyDescent="0.3">
      <c r="B3014" s="185"/>
      <c r="C3014" s="186"/>
      <c r="D3014" s="186"/>
      <c r="E3014" s="186"/>
      <c r="F3014" s="186"/>
      <c r="G3014" s="194"/>
      <c r="H3014" s="198"/>
      <c r="I3014" s="6"/>
      <c r="J3014" s="6"/>
      <c r="K3014" s="4"/>
    </row>
    <row r="3015" spans="2:11" ht="15.6" x14ac:dyDescent="0.3">
      <c r="B3015" s="187"/>
      <c r="C3015" s="188"/>
      <c r="D3015" s="188"/>
      <c r="E3015" s="188"/>
      <c r="F3015" s="188"/>
      <c r="G3015" s="195"/>
      <c r="H3015" s="198"/>
      <c r="I3015" s="6"/>
      <c r="J3015" s="6"/>
      <c r="K3015" s="4"/>
    </row>
    <row r="3016" spans="2:11" ht="15.6" x14ac:dyDescent="0.3">
      <c r="B3016" s="185"/>
      <c r="C3016" s="186"/>
      <c r="D3016" s="186"/>
      <c r="E3016" s="186"/>
      <c r="F3016" s="186"/>
      <c r="G3016" s="194"/>
      <c r="H3016" s="198"/>
      <c r="I3016" s="6"/>
      <c r="J3016" s="6"/>
      <c r="K3016" s="4"/>
    </row>
    <row r="3017" spans="2:11" ht="15.6" x14ac:dyDescent="0.3">
      <c r="B3017" s="187"/>
      <c r="C3017" s="188"/>
      <c r="D3017" s="188"/>
      <c r="E3017" s="188"/>
      <c r="F3017" s="188"/>
      <c r="G3017" s="195"/>
      <c r="H3017" s="198"/>
      <c r="I3017" s="6"/>
      <c r="J3017" s="6"/>
      <c r="K3017" s="4"/>
    </row>
    <row r="3018" spans="2:11" ht="15.6" x14ac:dyDescent="0.3">
      <c r="B3018" s="185"/>
      <c r="C3018" s="186"/>
      <c r="D3018" s="186"/>
      <c r="E3018" s="186"/>
      <c r="F3018" s="186"/>
      <c r="G3018" s="194"/>
      <c r="H3018" s="198"/>
      <c r="I3018" s="6"/>
      <c r="J3018" s="6"/>
      <c r="K3018" s="4"/>
    </row>
    <row r="3019" spans="2:11" ht="15.6" x14ac:dyDescent="0.3">
      <c r="B3019" s="187"/>
      <c r="C3019" s="188"/>
      <c r="D3019" s="188"/>
      <c r="E3019" s="188"/>
      <c r="F3019" s="188"/>
      <c r="G3019" s="195"/>
      <c r="H3019" s="198"/>
      <c r="I3019" s="6"/>
      <c r="J3019" s="6"/>
      <c r="K3019" s="4"/>
    </row>
    <row r="3020" spans="2:11" ht="15.6" x14ac:dyDescent="0.3">
      <c r="B3020" s="185"/>
      <c r="C3020" s="186"/>
      <c r="D3020" s="186"/>
      <c r="E3020" s="186"/>
      <c r="F3020" s="186"/>
      <c r="G3020" s="194"/>
      <c r="H3020" s="198"/>
      <c r="I3020" s="6"/>
      <c r="J3020" s="6"/>
      <c r="K3020" s="4"/>
    </row>
    <row r="3021" spans="2:11" ht="15.6" x14ac:dyDescent="0.3">
      <c r="B3021" s="187"/>
      <c r="C3021" s="188"/>
      <c r="D3021" s="188"/>
      <c r="E3021" s="188"/>
      <c r="F3021" s="188"/>
      <c r="G3021" s="195"/>
      <c r="H3021" s="198"/>
      <c r="I3021" s="6"/>
      <c r="J3021" s="6"/>
      <c r="K3021" s="4"/>
    </row>
    <row r="3022" spans="2:11" ht="15.6" x14ac:dyDescent="0.3">
      <c r="B3022" s="185"/>
      <c r="C3022" s="186"/>
      <c r="D3022" s="186"/>
      <c r="E3022" s="186"/>
      <c r="F3022" s="186"/>
      <c r="G3022" s="194"/>
      <c r="H3022" s="198"/>
      <c r="I3022" s="6"/>
      <c r="J3022" s="6"/>
      <c r="K3022" s="4"/>
    </row>
    <row r="3023" spans="2:11" ht="15.6" x14ac:dyDescent="0.3">
      <c r="B3023" s="187"/>
      <c r="C3023" s="188"/>
      <c r="D3023" s="188"/>
      <c r="E3023" s="188"/>
      <c r="F3023" s="188"/>
      <c r="G3023" s="195"/>
      <c r="H3023" s="198"/>
      <c r="I3023" s="6"/>
      <c r="J3023" s="6"/>
      <c r="K3023" s="4"/>
    </row>
    <row r="3024" spans="2:11" ht="15.6" x14ac:dyDescent="0.3">
      <c r="B3024" s="185"/>
      <c r="C3024" s="186"/>
      <c r="D3024" s="186"/>
      <c r="E3024" s="186"/>
      <c r="F3024" s="186"/>
      <c r="G3024" s="194"/>
      <c r="H3024" s="198"/>
      <c r="I3024" s="6"/>
      <c r="J3024" s="6"/>
      <c r="K3024" s="4"/>
    </row>
    <row r="3025" spans="2:11" ht="15.6" x14ac:dyDescent="0.3">
      <c r="B3025" s="187"/>
      <c r="C3025" s="188"/>
      <c r="D3025" s="188"/>
      <c r="E3025" s="188"/>
      <c r="F3025" s="188"/>
      <c r="G3025" s="195"/>
      <c r="H3025" s="198"/>
      <c r="I3025" s="6"/>
      <c r="J3025" s="6"/>
      <c r="K3025" s="4"/>
    </row>
    <row r="3026" spans="2:11" ht="15.6" x14ac:dyDescent="0.3">
      <c r="B3026" s="185"/>
      <c r="C3026" s="186"/>
      <c r="D3026" s="186"/>
      <c r="E3026" s="186"/>
      <c r="F3026" s="186"/>
      <c r="G3026" s="194"/>
      <c r="H3026" s="198"/>
      <c r="I3026" s="6"/>
      <c r="J3026" s="6"/>
      <c r="K3026" s="4"/>
    </row>
    <row r="3027" spans="2:11" ht="15.6" x14ac:dyDescent="0.3">
      <c r="B3027" s="187"/>
      <c r="C3027" s="188"/>
      <c r="D3027" s="188"/>
      <c r="E3027" s="188"/>
      <c r="F3027" s="188"/>
      <c r="G3027" s="195"/>
      <c r="H3027" s="198"/>
      <c r="I3027" s="6"/>
      <c r="J3027" s="6"/>
      <c r="K3027" s="4"/>
    </row>
    <row r="3028" spans="2:11" ht="15.6" x14ac:dyDescent="0.3">
      <c r="B3028" s="185"/>
      <c r="C3028" s="186"/>
      <c r="D3028" s="186"/>
      <c r="E3028" s="186"/>
      <c r="F3028" s="186"/>
      <c r="G3028" s="194"/>
      <c r="H3028" s="198"/>
      <c r="I3028" s="6"/>
      <c r="J3028" s="6"/>
      <c r="K3028" s="4"/>
    </row>
    <row r="3029" spans="2:11" ht="15.6" x14ac:dyDescent="0.3">
      <c r="B3029" s="187"/>
      <c r="C3029" s="188"/>
      <c r="D3029" s="188"/>
      <c r="E3029" s="188"/>
      <c r="F3029" s="188"/>
      <c r="G3029" s="195"/>
      <c r="H3029" s="198"/>
      <c r="I3029" s="6"/>
      <c r="J3029" s="6"/>
      <c r="K3029" s="4"/>
    </row>
    <row r="3030" spans="2:11" ht="15.6" x14ac:dyDescent="0.3">
      <c r="B3030" s="185"/>
      <c r="C3030" s="186"/>
      <c r="D3030" s="186"/>
      <c r="E3030" s="186"/>
      <c r="F3030" s="186"/>
      <c r="G3030" s="194"/>
      <c r="H3030" s="198"/>
      <c r="I3030" s="6"/>
      <c r="J3030" s="6"/>
      <c r="K3030" s="4"/>
    </row>
    <row r="3031" spans="2:11" ht="15.6" x14ac:dyDescent="0.3">
      <c r="B3031" s="187"/>
      <c r="C3031" s="188"/>
      <c r="D3031" s="188"/>
      <c r="E3031" s="188"/>
      <c r="F3031" s="188"/>
      <c r="G3031" s="195"/>
      <c r="H3031" s="198"/>
      <c r="I3031" s="6"/>
      <c r="J3031" s="6"/>
      <c r="K3031" s="4"/>
    </row>
    <row r="3032" spans="2:11" ht="15.6" x14ac:dyDescent="0.3">
      <c r="B3032" s="185"/>
      <c r="C3032" s="186"/>
      <c r="D3032" s="186"/>
      <c r="E3032" s="186"/>
      <c r="F3032" s="186"/>
      <c r="G3032" s="194"/>
      <c r="H3032" s="198"/>
      <c r="I3032" s="6"/>
      <c r="J3032" s="6"/>
      <c r="K3032" s="4"/>
    </row>
    <row r="3033" spans="2:11" ht="15.6" x14ac:dyDescent="0.3">
      <c r="B3033" s="187"/>
      <c r="C3033" s="188"/>
      <c r="D3033" s="188"/>
      <c r="E3033" s="188"/>
      <c r="F3033" s="188"/>
      <c r="G3033" s="195"/>
      <c r="H3033" s="198"/>
      <c r="I3033" s="6"/>
      <c r="J3033" s="6"/>
      <c r="K3033" s="4"/>
    </row>
    <row r="3034" spans="2:11" ht="15.6" x14ac:dyDescent="0.3">
      <c r="B3034" s="185"/>
      <c r="C3034" s="186"/>
      <c r="D3034" s="186"/>
      <c r="E3034" s="186"/>
      <c r="F3034" s="186"/>
      <c r="G3034" s="194"/>
      <c r="H3034" s="198"/>
      <c r="I3034" s="6"/>
      <c r="J3034" s="6"/>
      <c r="K3034" s="4"/>
    </row>
    <row r="3035" spans="2:11" ht="15.6" x14ac:dyDescent="0.3">
      <c r="B3035" s="187"/>
      <c r="C3035" s="188"/>
      <c r="D3035" s="188"/>
      <c r="E3035" s="188"/>
      <c r="F3035" s="188"/>
      <c r="G3035" s="195"/>
      <c r="H3035" s="198"/>
      <c r="I3035" s="6"/>
      <c r="J3035" s="6"/>
      <c r="K3035" s="4"/>
    </row>
    <row r="3036" spans="2:11" ht="15.6" x14ac:dyDescent="0.3">
      <c r="B3036" s="185"/>
      <c r="C3036" s="186"/>
      <c r="D3036" s="186"/>
      <c r="E3036" s="186"/>
      <c r="F3036" s="186"/>
      <c r="G3036" s="194"/>
      <c r="H3036" s="198"/>
      <c r="I3036" s="6"/>
      <c r="J3036" s="6"/>
      <c r="K3036" s="4"/>
    </row>
    <row r="3037" spans="2:11" ht="15.6" x14ac:dyDescent="0.3">
      <c r="B3037" s="187"/>
      <c r="C3037" s="188"/>
      <c r="D3037" s="188"/>
      <c r="E3037" s="188"/>
      <c r="F3037" s="188"/>
      <c r="G3037" s="195"/>
      <c r="H3037" s="198"/>
      <c r="I3037" s="6"/>
      <c r="J3037" s="6"/>
      <c r="K3037" s="4"/>
    </row>
    <row r="3038" spans="2:11" ht="15.6" x14ac:dyDescent="0.3">
      <c r="B3038" s="185"/>
      <c r="C3038" s="186"/>
      <c r="D3038" s="186"/>
      <c r="E3038" s="186"/>
      <c r="F3038" s="186"/>
      <c r="G3038" s="194"/>
      <c r="H3038" s="198"/>
      <c r="I3038" s="6"/>
      <c r="J3038" s="6"/>
      <c r="K3038" s="4"/>
    </row>
    <row r="3039" spans="2:11" ht="15.6" x14ac:dyDescent="0.3">
      <c r="B3039" s="187"/>
      <c r="C3039" s="188"/>
      <c r="D3039" s="188"/>
      <c r="E3039" s="188"/>
      <c r="F3039" s="188"/>
      <c r="G3039" s="195"/>
      <c r="H3039" s="198"/>
      <c r="I3039" s="6"/>
      <c r="J3039" s="6"/>
      <c r="K3039" s="4"/>
    </row>
    <row r="3040" spans="2:11" ht="15.6" x14ac:dyDescent="0.3">
      <c r="B3040" s="185"/>
      <c r="C3040" s="186"/>
      <c r="D3040" s="186"/>
      <c r="E3040" s="186"/>
      <c r="F3040" s="186"/>
      <c r="G3040" s="194"/>
      <c r="H3040" s="198"/>
      <c r="I3040" s="6"/>
      <c r="J3040" s="6"/>
      <c r="K3040" s="4"/>
    </row>
    <row r="3041" spans="2:11" ht="15.6" x14ac:dyDescent="0.3">
      <c r="B3041" s="187"/>
      <c r="C3041" s="188"/>
      <c r="D3041" s="188"/>
      <c r="E3041" s="188"/>
      <c r="F3041" s="188"/>
      <c r="G3041" s="195"/>
      <c r="H3041" s="198"/>
      <c r="I3041" s="6"/>
      <c r="J3041" s="6"/>
      <c r="K3041" s="4"/>
    </row>
    <row r="3042" spans="2:11" ht="15.6" x14ac:dyDescent="0.3">
      <c r="B3042" s="185"/>
      <c r="C3042" s="186"/>
      <c r="D3042" s="186"/>
      <c r="E3042" s="186"/>
      <c r="F3042" s="186"/>
      <c r="G3042" s="194"/>
      <c r="H3042" s="198"/>
      <c r="I3042" s="6"/>
      <c r="J3042" s="6"/>
      <c r="K3042" s="4"/>
    </row>
    <row r="3043" spans="2:11" ht="15.6" x14ac:dyDescent="0.3">
      <c r="B3043" s="187"/>
      <c r="C3043" s="188"/>
      <c r="D3043" s="188"/>
      <c r="E3043" s="188"/>
      <c r="F3043" s="188"/>
      <c r="G3043" s="195"/>
      <c r="H3043" s="198"/>
      <c r="I3043" s="6"/>
      <c r="J3043" s="6"/>
      <c r="K3043" s="4"/>
    </row>
    <row r="3044" spans="2:11" ht="15.6" x14ac:dyDescent="0.3">
      <c r="B3044" s="185"/>
      <c r="C3044" s="186"/>
      <c r="D3044" s="186"/>
      <c r="E3044" s="186"/>
      <c r="F3044" s="186"/>
      <c r="G3044" s="194"/>
      <c r="H3044" s="198"/>
      <c r="I3044" s="6"/>
      <c r="J3044" s="6"/>
      <c r="K3044" s="4"/>
    </row>
    <row r="3045" spans="2:11" ht="15.6" x14ac:dyDescent="0.3">
      <c r="B3045" s="187"/>
      <c r="C3045" s="188"/>
      <c r="D3045" s="188"/>
      <c r="E3045" s="188"/>
      <c r="F3045" s="188"/>
      <c r="G3045" s="195"/>
      <c r="H3045" s="198"/>
      <c r="I3045" s="6"/>
      <c r="J3045" s="6"/>
      <c r="K3045" s="4"/>
    </row>
    <row r="3046" spans="2:11" ht="15.6" x14ac:dyDescent="0.3">
      <c r="B3046" s="185"/>
      <c r="C3046" s="186"/>
      <c r="D3046" s="186"/>
      <c r="E3046" s="186"/>
      <c r="F3046" s="186"/>
      <c r="G3046" s="194"/>
      <c r="H3046" s="198"/>
      <c r="I3046" s="6"/>
      <c r="J3046" s="6"/>
      <c r="K3046" s="4"/>
    </row>
    <row r="3047" spans="2:11" ht="15.6" x14ac:dyDescent="0.3">
      <c r="B3047" s="187"/>
      <c r="C3047" s="188"/>
      <c r="D3047" s="188"/>
      <c r="E3047" s="188"/>
      <c r="F3047" s="188"/>
      <c r="G3047" s="195"/>
      <c r="H3047" s="198"/>
      <c r="I3047" s="6"/>
      <c r="J3047" s="6"/>
      <c r="K3047" s="4"/>
    </row>
    <row r="3048" spans="2:11" ht="15.6" x14ac:dyDescent="0.3">
      <c r="B3048" s="185"/>
      <c r="C3048" s="186"/>
      <c r="D3048" s="186"/>
      <c r="E3048" s="186"/>
      <c r="F3048" s="186"/>
      <c r="G3048" s="194"/>
      <c r="H3048" s="198"/>
      <c r="I3048" s="6"/>
      <c r="J3048" s="6"/>
      <c r="K3048" s="4"/>
    </row>
    <row r="3049" spans="2:11" ht="15.6" x14ac:dyDescent="0.3">
      <c r="B3049" s="187"/>
      <c r="C3049" s="188"/>
      <c r="D3049" s="188"/>
      <c r="E3049" s="188"/>
      <c r="F3049" s="188"/>
      <c r="G3049" s="195"/>
      <c r="H3049" s="198"/>
      <c r="I3049" s="6"/>
      <c r="J3049" s="6"/>
      <c r="K3049" s="4"/>
    </row>
    <row r="3050" spans="2:11" ht="15.6" x14ac:dyDescent="0.3">
      <c r="B3050" s="185"/>
      <c r="C3050" s="186"/>
      <c r="D3050" s="186"/>
      <c r="E3050" s="186"/>
      <c r="F3050" s="186"/>
      <c r="G3050" s="194"/>
      <c r="H3050" s="198"/>
      <c r="I3050" s="6"/>
      <c r="J3050" s="6"/>
      <c r="K3050" s="4"/>
    </row>
    <row r="3051" spans="2:11" ht="15.6" x14ac:dyDescent="0.3">
      <c r="B3051" s="187"/>
      <c r="C3051" s="188"/>
      <c r="D3051" s="188"/>
      <c r="E3051" s="188"/>
      <c r="F3051" s="188"/>
      <c r="G3051" s="195"/>
      <c r="H3051" s="198"/>
      <c r="I3051" s="6"/>
      <c r="J3051" s="6"/>
      <c r="K3051" s="4"/>
    </row>
    <row r="3052" spans="2:11" ht="15.6" x14ac:dyDescent="0.3">
      <c r="B3052" s="185"/>
      <c r="C3052" s="186"/>
      <c r="D3052" s="186"/>
      <c r="E3052" s="186"/>
      <c r="F3052" s="186"/>
      <c r="G3052" s="194"/>
      <c r="H3052" s="198"/>
      <c r="I3052" s="6"/>
      <c r="J3052" s="6"/>
      <c r="K3052" s="4"/>
    </row>
    <row r="3053" spans="2:11" ht="15.6" x14ac:dyDescent="0.3">
      <c r="B3053" s="187"/>
      <c r="C3053" s="188"/>
      <c r="D3053" s="188"/>
      <c r="E3053" s="188"/>
      <c r="F3053" s="188"/>
      <c r="G3053" s="195"/>
      <c r="H3053" s="198"/>
      <c r="I3053" s="6"/>
      <c r="J3053" s="6"/>
      <c r="K3053" s="4"/>
    </row>
    <row r="3054" spans="2:11" ht="15.6" x14ac:dyDescent="0.3">
      <c r="B3054" s="185"/>
      <c r="C3054" s="186"/>
      <c r="D3054" s="186"/>
      <c r="E3054" s="186"/>
      <c r="F3054" s="186"/>
      <c r="G3054" s="194"/>
      <c r="H3054" s="198"/>
      <c r="I3054" s="6"/>
      <c r="J3054" s="6"/>
      <c r="K3054" s="4"/>
    </row>
    <row r="3055" spans="2:11" ht="15.6" x14ac:dyDescent="0.3">
      <c r="B3055" s="187"/>
      <c r="C3055" s="188"/>
      <c r="D3055" s="188"/>
      <c r="E3055" s="188"/>
      <c r="F3055" s="188"/>
      <c r="G3055" s="195"/>
      <c r="H3055" s="198"/>
      <c r="I3055" s="6"/>
      <c r="J3055" s="6"/>
      <c r="K3055" s="4"/>
    </row>
    <row r="3056" spans="2:11" ht="15.6" x14ac:dyDescent="0.3">
      <c r="B3056" s="185"/>
      <c r="C3056" s="186"/>
      <c r="D3056" s="186"/>
      <c r="E3056" s="186"/>
      <c r="F3056" s="186"/>
      <c r="G3056" s="194"/>
      <c r="H3056" s="198"/>
      <c r="I3056" s="6"/>
      <c r="J3056" s="6"/>
      <c r="K3056" s="4"/>
    </row>
    <row r="3057" spans="2:11" ht="15.6" x14ac:dyDescent="0.3">
      <c r="B3057" s="187"/>
      <c r="C3057" s="188"/>
      <c r="D3057" s="188"/>
      <c r="E3057" s="188"/>
      <c r="F3057" s="188"/>
      <c r="G3057" s="195"/>
      <c r="H3057" s="198"/>
      <c r="I3057" s="6"/>
      <c r="J3057" s="6"/>
      <c r="K3057" s="4"/>
    </row>
    <row r="3058" spans="2:11" ht="15.6" x14ac:dyDescent="0.3">
      <c r="B3058" s="185"/>
      <c r="C3058" s="186"/>
      <c r="D3058" s="186"/>
      <c r="E3058" s="186"/>
      <c r="F3058" s="186"/>
      <c r="G3058" s="194"/>
      <c r="H3058" s="198"/>
      <c r="I3058" s="6"/>
      <c r="J3058" s="6"/>
      <c r="K3058" s="4"/>
    </row>
    <row r="3059" spans="2:11" ht="15.6" x14ac:dyDescent="0.3">
      <c r="B3059" s="187"/>
      <c r="C3059" s="188"/>
      <c r="D3059" s="188"/>
      <c r="E3059" s="188"/>
      <c r="F3059" s="188"/>
      <c r="G3059" s="195"/>
      <c r="H3059" s="198"/>
      <c r="I3059" s="6"/>
      <c r="J3059" s="6"/>
      <c r="K3059" s="4"/>
    </row>
    <row r="3060" spans="2:11" ht="15.6" x14ac:dyDescent="0.3">
      <c r="B3060" s="185"/>
      <c r="C3060" s="186"/>
      <c r="D3060" s="186"/>
      <c r="E3060" s="186"/>
      <c r="F3060" s="186"/>
      <c r="G3060" s="194"/>
      <c r="H3060" s="198"/>
      <c r="I3060" s="6"/>
      <c r="J3060" s="6"/>
      <c r="K3060" s="4"/>
    </row>
    <row r="3061" spans="2:11" ht="15.6" x14ac:dyDescent="0.3">
      <c r="B3061" s="187"/>
      <c r="C3061" s="188"/>
      <c r="D3061" s="188"/>
      <c r="E3061" s="188"/>
      <c r="F3061" s="188"/>
      <c r="G3061" s="195"/>
      <c r="H3061" s="198"/>
      <c r="I3061" s="6"/>
      <c r="J3061" s="6"/>
      <c r="K3061" s="4"/>
    </row>
    <row r="3062" spans="2:11" ht="15.6" x14ac:dyDescent="0.3">
      <c r="B3062" s="185"/>
      <c r="C3062" s="186"/>
      <c r="D3062" s="186"/>
      <c r="E3062" s="186"/>
      <c r="F3062" s="186"/>
      <c r="G3062" s="194"/>
      <c r="H3062" s="198"/>
      <c r="I3062" s="6"/>
      <c r="J3062" s="6"/>
      <c r="K3062" s="4"/>
    </row>
    <row r="3063" spans="2:11" ht="15.6" x14ac:dyDescent="0.3">
      <c r="B3063" s="187"/>
      <c r="C3063" s="188"/>
      <c r="D3063" s="188"/>
      <c r="E3063" s="188"/>
      <c r="F3063" s="188"/>
      <c r="G3063" s="195"/>
      <c r="H3063" s="198"/>
      <c r="I3063" s="6"/>
      <c r="J3063" s="6"/>
      <c r="K3063" s="4"/>
    </row>
    <row r="3064" spans="2:11" ht="15.6" x14ac:dyDescent="0.3">
      <c r="B3064" s="185"/>
      <c r="C3064" s="186"/>
      <c r="D3064" s="186"/>
      <c r="E3064" s="186"/>
      <c r="F3064" s="186"/>
      <c r="G3064" s="194"/>
      <c r="H3064" s="198"/>
      <c r="I3064" s="6"/>
      <c r="J3064" s="6"/>
      <c r="K3064" s="4"/>
    </row>
    <row r="3065" spans="2:11" ht="15.6" x14ac:dyDescent="0.3">
      <c r="B3065" s="187"/>
      <c r="C3065" s="188"/>
      <c r="D3065" s="188"/>
      <c r="E3065" s="188"/>
      <c r="F3065" s="188"/>
      <c r="G3065" s="195"/>
      <c r="H3065" s="198"/>
      <c r="I3065" s="6"/>
      <c r="J3065" s="6"/>
      <c r="K3065" s="4"/>
    </row>
    <row r="3066" spans="2:11" ht="15.6" x14ac:dyDescent="0.3">
      <c r="B3066" s="185"/>
      <c r="C3066" s="186"/>
      <c r="D3066" s="186"/>
      <c r="E3066" s="186"/>
      <c r="F3066" s="186"/>
      <c r="G3066" s="194"/>
      <c r="H3066" s="198"/>
      <c r="I3066" s="6"/>
      <c r="J3066" s="6"/>
      <c r="K3066" s="4"/>
    </row>
    <row r="3067" spans="2:11" ht="15.6" x14ac:dyDescent="0.3">
      <c r="B3067" s="187"/>
      <c r="C3067" s="188"/>
      <c r="D3067" s="188"/>
      <c r="E3067" s="188"/>
      <c r="F3067" s="188"/>
      <c r="G3067" s="195"/>
      <c r="H3067" s="198"/>
      <c r="I3067" s="6"/>
      <c r="J3067" s="6"/>
      <c r="K3067" s="4"/>
    </row>
    <row r="3068" spans="2:11" ht="15.6" x14ac:dyDescent="0.3">
      <c r="B3068" s="185"/>
      <c r="C3068" s="186"/>
      <c r="D3068" s="186"/>
      <c r="E3068" s="186"/>
      <c r="F3068" s="186"/>
      <c r="G3068" s="194"/>
      <c r="H3068" s="198"/>
      <c r="I3068" s="6"/>
      <c r="J3068" s="6"/>
      <c r="K3068" s="4"/>
    </row>
    <row r="3069" spans="2:11" ht="15.6" x14ac:dyDescent="0.3">
      <c r="B3069" s="187"/>
      <c r="C3069" s="188"/>
      <c r="D3069" s="188"/>
      <c r="E3069" s="188"/>
      <c r="F3069" s="188"/>
      <c r="G3069" s="195"/>
      <c r="H3069" s="198"/>
      <c r="I3069" s="6"/>
      <c r="J3069" s="6"/>
      <c r="K3069" s="4"/>
    </row>
    <row r="3070" spans="2:11" ht="15.6" x14ac:dyDescent="0.3">
      <c r="B3070" s="185"/>
      <c r="C3070" s="186"/>
      <c r="D3070" s="186"/>
      <c r="E3070" s="186"/>
      <c r="F3070" s="186"/>
      <c r="G3070" s="194"/>
      <c r="H3070" s="198"/>
      <c r="I3070" s="6"/>
      <c r="J3070" s="6"/>
      <c r="K3070" s="4"/>
    </row>
    <row r="3071" spans="2:11" ht="15.6" x14ac:dyDescent="0.3">
      <c r="B3071" s="187"/>
      <c r="C3071" s="188"/>
      <c r="D3071" s="188"/>
      <c r="E3071" s="188"/>
      <c r="F3071" s="188"/>
      <c r="G3071" s="195"/>
      <c r="H3071" s="198"/>
      <c r="I3071" s="6"/>
      <c r="J3071" s="6"/>
      <c r="K3071" s="4"/>
    </row>
    <row r="3072" spans="2:11" ht="15.6" x14ac:dyDescent="0.3">
      <c r="B3072" s="185"/>
      <c r="C3072" s="186"/>
      <c r="D3072" s="186"/>
      <c r="E3072" s="186"/>
      <c r="F3072" s="186"/>
      <c r="G3072" s="194"/>
      <c r="H3072" s="198"/>
      <c r="I3072" s="6"/>
      <c r="J3072" s="6"/>
      <c r="K3072" s="4"/>
    </row>
    <row r="3073" spans="2:11" ht="15.6" x14ac:dyDescent="0.3">
      <c r="B3073" s="187"/>
      <c r="C3073" s="188"/>
      <c r="D3073" s="188"/>
      <c r="E3073" s="188"/>
      <c r="F3073" s="188"/>
      <c r="G3073" s="195"/>
      <c r="H3073" s="198"/>
      <c r="I3073" s="6"/>
      <c r="J3073" s="6"/>
      <c r="K3073" s="4"/>
    </row>
    <row r="3074" spans="2:11" ht="15.6" x14ac:dyDescent="0.3">
      <c r="B3074" s="185"/>
      <c r="C3074" s="186"/>
      <c r="D3074" s="186"/>
      <c r="E3074" s="186"/>
      <c r="F3074" s="186"/>
      <c r="G3074" s="194"/>
      <c r="H3074" s="198"/>
      <c r="I3074" s="6"/>
      <c r="J3074" s="6"/>
      <c r="K3074" s="4"/>
    </row>
    <row r="3075" spans="2:11" ht="15.6" x14ac:dyDescent="0.3">
      <c r="B3075" s="187"/>
      <c r="C3075" s="188"/>
      <c r="D3075" s="188"/>
      <c r="E3075" s="188"/>
      <c r="F3075" s="188"/>
      <c r="G3075" s="195"/>
      <c r="H3075" s="198"/>
      <c r="I3075" s="6"/>
      <c r="J3075" s="6"/>
      <c r="K3075" s="4"/>
    </row>
    <row r="3076" spans="2:11" ht="15.6" x14ac:dyDescent="0.3">
      <c r="B3076" s="185"/>
      <c r="C3076" s="186"/>
      <c r="D3076" s="186"/>
      <c r="E3076" s="186"/>
      <c r="F3076" s="186"/>
      <c r="G3076" s="194"/>
      <c r="H3076" s="198"/>
      <c r="I3076" s="6"/>
      <c r="J3076" s="6"/>
      <c r="K3076" s="4"/>
    </row>
    <row r="3077" spans="2:11" ht="15.6" x14ac:dyDescent="0.3">
      <c r="B3077" s="187"/>
      <c r="C3077" s="188"/>
      <c r="D3077" s="188"/>
      <c r="E3077" s="188"/>
      <c r="F3077" s="188"/>
      <c r="G3077" s="195"/>
      <c r="H3077" s="198"/>
      <c r="I3077" s="6"/>
      <c r="J3077" s="6"/>
      <c r="K3077" s="4"/>
    </row>
    <row r="3078" spans="2:11" ht="15.6" x14ac:dyDescent="0.3">
      <c r="B3078" s="185"/>
      <c r="C3078" s="186"/>
      <c r="D3078" s="186"/>
      <c r="E3078" s="186"/>
      <c r="F3078" s="186"/>
      <c r="G3078" s="194"/>
      <c r="H3078" s="198"/>
      <c r="I3078" s="6"/>
      <c r="J3078" s="6"/>
      <c r="K3078" s="4"/>
    </row>
    <row r="3079" spans="2:11" ht="15.6" x14ac:dyDescent="0.3">
      <c r="B3079" s="187"/>
      <c r="C3079" s="188"/>
      <c r="D3079" s="188"/>
      <c r="E3079" s="188"/>
      <c r="F3079" s="188"/>
      <c r="G3079" s="195"/>
      <c r="H3079" s="198"/>
      <c r="I3079" s="6"/>
      <c r="J3079" s="6"/>
      <c r="K3079" s="4"/>
    </row>
    <row r="3080" spans="2:11" ht="15.6" x14ac:dyDescent="0.3">
      <c r="B3080" s="185"/>
      <c r="C3080" s="186"/>
      <c r="D3080" s="186"/>
      <c r="E3080" s="186"/>
      <c r="F3080" s="186"/>
      <c r="G3080" s="194"/>
      <c r="H3080" s="198"/>
      <c r="I3080" s="6"/>
      <c r="J3080" s="6"/>
      <c r="K3080" s="4"/>
    </row>
    <row r="3081" spans="2:11" ht="15.6" x14ac:dyDescent="0.3">
      <c r="B3081" s="187"/>
      <c r="C3081" s="188"/>
      <c r="D3081" s="188"/>
      <c r="E3081" s="188"/>
      <c r="F3081" s="188"/>
      <c r="G3081" s="195"/>
      <c r="H3081" s="198"/>
      <c r="I3081" s="6"/>
      <c r="J3081" s="6"/>
      <c r="K3081" s="4"/>
    </row>
    <row r="3082" spans="2:11" ht="15.6" x14ac:dyDescent="0.3">
      <c r="B3082" s="185"/>
      <c r="C3082" s="186"/>
      <c r="D3082" s="186"/>
      <c r="E3082" s="186"/>
      <c r="F3082" s="186"/>
      <c r="G3082" s="194"/>
      <c r="H3082" s="198"/>
      <c r="I3082" s="6"/>
      <c r="J3082" s="6"/>
      <c r="K3082" s="4"/>
    </row>
    <row r="3083" spans="2:11" ht="15.6" x14ac:dyDescent="0.3">
      <c r="B3083" s="187"/>
      <c r="C3083" s="188"/>
      <c r="D3083" s="188"/>
      <c r="E3083" s="188"/>
      <c r="F3083" s="188"/>
      <c r="G3083" s="195"/>
      <c r="H3083" s="198"/>
      <c r="I3083" s="6"/>
      <c r="J3083" s="6"/>
      <c r="K3083" s="4"/>
    </row>
    <row r="3084" spans="2:11" ht="15.6" x14ac:dyDescent="0.3">
      <c r="B3084" s="185"/>
      <c r="C3084" s="186"/>
      <c r="D3084" s="186"/>
      <c r="E3084" s="186"/>
      <c r="F3084" s="186"/>
      <c r="G3084" s="194"/>
      <c r="H3084" s="198"/>
      <c r="I3084" s="6"/>
      <c r="J3084" s="6"/>
      <c r="K3084" s="4"/>
    </row>
    <row r="3085" spans="2:11" ht="15.6" x14ac:dyDescent="0.3">
      <c r="B3085" s="187"/>
      <c r="C3085" s="188"/>
      <c r="D3085" s="188"/>
      <c r="E3085" s="188"/>
      <c r="F3085" s="188"/>
      <c r="G3085" s="195"/>
      <c r="H3085" s="198"/>
      <c r="I3085" s="6"/>
      <c r="J3085" s="6"/>
      <c r="K3085" s="4"/>
    </row>
    <row r="3086" spans="2:11" ht="15.6" x14ac:dyDescent="0.3">
      <c r="B3086" s="185"/>
      <c r="C3086" s="186"/>
      <c r="D3086" s="186"/>
      <c r="E3086" s="186"/>
      <c r="F3086" s="186"/>
      <c r="G3086" s="194"/>
      <c r="H3086" s="198"/>
      <c r="I3086" s="6"/>
      <c r="J3086" s="6"/>
      <c r="K3086" s="4"/>
    </row>
    <row r="3087" spans="2:11" ht="15.6" x14ac:dyDescent="0.3">
      <c r="B3087" s="187"/>
      <c r="C3087" s="188"/>
      <c r="D3087" s="188"/>
      <c r="E3087" s="188"/>
      <c r="F3087" s="188"/>
      <c r="G3087" s="195"/>
      <c r="H3087" s="198"/>
      <c r="I3087" s="6"/>
      <c r="J3087" s="6"/>
      <c r="K3087" s="4"/>
    </row>
    <row r="3088" spans="2:11" ht="15.6" x14ac:dyDescent="0.3">
      <c r="B3088" s="185"/>
      <c r="C3088" s="186"/>
      <c r="D3088" s="186"/>
      <c r="E3088" s="186"/>
      <c r="F3088" s="186"/>
      <c r="G3088" s="194"/>
      <c r="H3088" s="198"/>
      <c r="I3088" s="6"/>
      <c r="J3088" s="6"/>
      <c r="K3088" s="4"/>
    </row>
    <row r="3089" spans="2:11" ht="15.6" x14ac:dyDescent="0.3">
      <c r="B3089" s="187"/>
      <c r="C3089" s="188"/>
      <c r="D3089" s="188"/>
      <c r="E3089" s="188"/>
      <c r="F3089" s="188"/>
      <c r="G3089" s="195"/>
      <c r="H3089" s="198"/>
      <c r="I3089" s="6"/>
      <c r="J3089" s="6"/>
      <c r="K3089" s="4"/>
    </row>
    <row r="3090" spans="2:11" ht="15.6" x14ac:dyDescent="0.3">
      <c r="B3090" s="185"/>
      <c r="C3090" s="186"/>
      <c r="D3090" s="186"/>
      <c r="E3090" s="186"/>
      <c r="F3090" s="186"/>
      <c r="G3090" s="194"/>
      <c r="H3090" s="198"/>
      <c r="I3090" s="6"/>
      <c r="J3090" s="6"/>
      <c r="K3090" s="4"/>
    </row>
    <row r="3091" spans="2:11" ht="15.6" x14ac:dyDescent="0.3">
      <c r="B3091" s="187"/>
      <c r="C3091" s="188"/>
      <c r="D3091" s="188"/>
      <c r="E3091" s="188"/>
      <c r="F3091" s="188"/>
      <c r="G3091" s="195"/>
      <c r="H3091" s="198"/>
      <c r="I3091" s="6"/>
      <c r="J3091" s="6"/>
      <c r="K3091" s="4"/>
    </row>
    <row r="3092" spans="2:11" ht="15.6" x14ac:dyDescent="0.3">
      <c r="B3092" s="185"/>
      <c r="C3092" s="186"/>
      <c r="D3092" s="186"/>
      <c r="E3092" s="186"/>
      <c r="F3092" s="186"/>
      <c r="G3092" s="194"/>
      <c r="H3092" s="198"/>
      <c r="I3092" s="6"/>
      <c r="J3092" s="6"/>
      <c r="K3092" s="4"/>
    </row>
    <row r="3093" spans="2:11" ht="15.6" x14ac:dyDescent="0.3">
      <c r="B3093" s="187"/>
      <c r="C3093" s="188"/>
      <c r="D3093" s="188"/>
      <c r="E3093" s="188"/>
      <c r="F3093" s="188"/>
      <c r="G3093" s="195"/>
      <c r="H3093" s="198"/>
      <c r="I3093" s="6"/>
      <c r="J3093" s="6"/>
      <c r="K3093" s="4"/>
    </row>
    <row r="3094" spans="2:11" ht="15.6" x14ac:dyDescent="0.3">
      <c r="B3094" s="185"/>
      <c r="C3094" s="186"/>
      <c r="D3094" s="186"/>
      <c r="E3094" s="186"/>
      <c r="F3094" s="186"/>
      <c r="G3094" s="194"/>
      <c r="H3094" s="198"/>
      <c r="I3094" s="6"/>
      <c r="J3094" s="6"/>
      <c r="K3094" s="4"/>
    </row>
    <row r="3095" spans="2:11" ht="15.6" x14ac:dyDescent="0.3">
      <c r="B3095" s="187"/>
      <c r="C3095" s="188"/>
      <c r="D3095" s="188"/>
      <c r="E3095" s="188"/>
      <c r="F3095" s="188"/>
      <c r="G3095" s="195"/>
      <c r="H3095" s="198"/>
      <c r="I3095" s="6"/>
      <c r="J3095" s="6"/>
      <c r="K3095" s="4"/>
    </row>
    <row r="3096" spans="2:11" ht="15.6" x14ac:dyDescent="0.3">
      <c r="B3096" s="185"/>
      <c r="C3096" s="186"/>
      <c r="D3096" s="186"/>
      <c r="E3096" s="186"/>
      <c r="F3096" s="186"/>
      <c r="G3096" s="194"/>
      <c r="H3096" s="198"/>
      <c r="I3096" s="6"/>
      <c r="J3096" s="6"/>
      <c r="K3096" s="4"/>
    </row>
    <row r="3097" spans="2:11" ht="15.6" x14ac:dyDescent="0.3">
      <c r="B3097" s="187"/>
      <c r="C3097" s="188"/>
      <c r="D3097" s="188"/>
      <c r="E3097" s="188"/>
      <c r="F3097" s="188"/>
      <c r="G3097" s="195"/>
      <c r="H3097" s="198"/>
      <c r="I3097" s="6"/>
      <c r="J3097" s="6"/>
      <c r="K3097" s="4"/>
    </row>
    <row r="3098" spans="2:11" ht="15.6" x14ac:dyDescent="0.3">
      <c r="B3098" s="185"/>
      <c r="C3098" s="186"/>
      <c r="D3098" s="186"/>
      <c r="E3098" s="186"/>
      <c r="F3098" s="186"/>
      <c r="G3098" s="194"/>
      <c r="H3098" s="198"/>
      <c r="I3098" s="6"/>
      <c r="J3098" s="6"/>
      <c r="K3098" s="4"/>
    </row>
    <row r="3099" spans="2:11" ht="15.6" x14ac:dyDescent="0.3">
      <c r="B3099" s="187"/>
      <c r="C3099" s="188"/>
      <c r="D3099" s="188"/>
      <c r="E3099" s="188"/>
      <c r="F3099" s="188"/>
      <c r="G3099" s="195"/>
      <c r="H3099" s="198"/>
      <c r="I3099" s="6"/>
      <c r="J3099" s="6"/>
      <c r="K3099" s="4"/>
    </row>
    <row r="3100" spans="2:11" ht="15.6" x14ac:dyDescent="0.3">
      <c r="B3100" s="185"/>
      <c r="C3100" s="186"/>
      <c r="D3100" s="186"/>
      <c r="E3100" s="186"/>
      <c r="F3100" s="186"/>
      <c r="G3100" s="194"/>
      <c r="H3100" s="198"/>
      <c r="I3100" s="6"/>
      <c r="J3100" s="6"/>
      <c r="K3100" s="4"/>
    </row>
    <row r="3101" spans="2:11" ht="15.6" x14ac:dyDescent="0.3">
      <c r="B3101" s="187"/>
      <c r="C3101" s="188"/>
      <c r="D3101" s="188"/>
      <c r="E3101" s="188"/>
      <c r="F3101" s="188"/>
      <c r="G3101" s="195"/>
      <c r="H3101" s="198"/>
      <c r="I3101" s="6"/>
      <c r="J3101" s="6"/>
      <c r="K3101" s="4"/>
    </row>
    <row r="3102" spans="2:11" ht="15.6" x14ac:dyDescent="0.3">
      <c r="B3102" s="185"/>
      <c r="C3102" s="186"/>
      <c r="D3102" s="186"/>
      <c r="E3102" s="186"/>
      <c r="F3102" s="186"/>
      <c r="G3102" s="194"/>
      <c r="H3102" s="198"/>
      <c r="I3102" s="6"/>
      <c r="J3102" s="6"/>
      <c r="K3102" s="4"/>
    </row>
    <row r="3103" spans="2:11" ht="15.6" x14ac:dyDescent="0.3">
      <c r="B3103" s="187"/>
      <c r="C3103" s="188"/>
      <c r="D3103" s="188"/>
      <c r="E3103" s="188"/>
      <c r="F3103" s="188"/>
      <c r="G3103" s="195"/>
      <c r="H3103" s="198"/>
      <c r="I3103" s="6"/>
      <c r="J3103" s="6"/>
      <c r="K3103" s="4"/>
    </row>
    <row r="3104" spans="2:11" ht="15.6" x14ac:dyDescent="0.3">
      <c r="B3104" s="185"/>
      <c r="C3104" s="186"/>
      <c r="D3104" s="186"/>
      <c r="E3104" s="186"/>
      <c r="F3104" s="186"/>
      <c r="G3104" s="194"/>
      <c r="H3104" s="198"/>
      <c r="I3104" s="6"/>
      <c r="J3104" s="6"/>
      <c r="K3104" s="4"/>
    </row>
    <row r="3105" spans="2:11" ht="15.6" x14ac:dyDescent="0.3">
      <c r="B3105" s="187"/>
      <c r="C3105" s="188"/>
      <c r="D3105" s="188"/>
      <c r="E3105" s="188"/>
      <c r="F3105" s="188"/>
      <c r="G3105" s="195"/>
      <c r="H3105" s="198"/>
      <c r="I3105" s="6"/>
      <c r="J3105" s="6"/>
      <c r="K3105" s="4"/>
    </row>
    <row r="3106" spans="2:11" ht="15.6" x14ac:dyDescent="0.3">
      <c r="B3106" s="185"/>
      <c r="C3106" s="186"/>
      <c r="D3106" s="186"/>
      <c r="E3106" s="186"/>
      <c r="F3106" s="186"/>
      <c r="G3106" s="194"/>
      <c r="H3106" s="198"/>
      <c r="I3106" s="6"/>
      <c r="J3106" s="6"/>
      <c r="K3106" s="4"/>
    </row>
    <row r="3107" spans="2:11" ht="15.6" x14ac:dyDescent="0.3">
      <c r="B3107" s="187"/>
      <c r="C3107" s="188"/>
      <c r="D3107" s="188"/>
      <c r="E3107" s="188"/>
      <c r="F3107" s="188"/>
      <c r="G3107" s="195"/>
      <c r="H3107" s="198"/>
      <c r="I3107" s="6"/>
      <c r="J3107" s="6"/>
      <c r="K3107" s="4"/>
    </row>
    <row r="3108" spans="2:11" ht="15.6" x14ac:dyDescent="0.3">
      <c r="B3108" s="185"/>
      <c r="C3108" s="186"/>
      <c r="D3108" s="186"/>
      <c r="E3108" s="186"/>
      <c r="F3108" s="186"/>
      <c r="G3108" s="194"/>
      <c r="H3108" s="198"/>
      <c r="I3108" s="6"/>
      <c r="J3108" s="6"/>
      <c r="K3108" s="4"/>
    </row>
    <row r="3109" spans="2:11" ht="15.6" x14ac:dyDescent="0.3">
      <c r="B3109" s="187"/>
      <c r="C3109" s="188"/>
      <c r="D3109" s="188"/>
      <c r="E3109" s="188"/>
      <c r="F3109" s="188"/>
      <c r="G3109" s="195"/>
      <c r="H3109" s="198"/>
      <c r="I3109" s="6"/>
      <c r="J3109" s="6"/>
      <c r="K3109" s="4"/>
    </row>
    <row r="3110" spans="2:11" ht="15.6" x14ac:dyDescent="0.3">
      <c r="B3110" s="185"/>
      <c r="C3110" s="186"/>
      <c r="D3110" s="186"/>
      <c r="E3110" s="186"/>
      <c r="F3110" s="186"/>
      <c r="G3110" s="194"/>
      <c r="H3110" s="198"/>
      <c r="I3110" s="6"/>
      <c r="J3110" s="6"/>
      <c r="K3110" s="4"/>
    </row>
    <row r="3111" spans="2:11" ht="15.6" x14ac:dyDescent="0.3">
      <c r="B3111" s="187"/>
      <c r="C3111" s="188"/>
      <c r="D3111" s="188"/>
      <c r="E3111" s="188"/>
      <c r="F3111" s="188"/>
      <c r="G3111" s="195"/>
      <c r="H3111" s="198"/>
      <c r="I3111" s="6"/>
      <c r="J3111" s="6"/>
      <c r="K3111" s="4"/>
    </row>
    <row r="3112" spans="2:11" ht="15.6" x14ac:dyDescent="0.3">
      <c r="B3112" s="185"/>
      <c r="C3112" s="186"/>
      <c r="D3112" s="186"/>
      <c r="E3112" s="186"/>
      <c r="F3112" s="186"/>
      <c r="G3112" s="194"/>
      <c r="H3112" s="198"/>
      <c r="I3112" s="6"/>
      <c r="J3112" s="6"/>
      <c r="K3112" s="4"/>
    </row>
    <row r="3113" spans="2:11" ht="15.6" x14ac:dyDescent="0.3">
      <c r="B3113" s="187"/>
      <c r="C3113" s="188"/>
      <c r="D3113" s="188"/>
      <c r="E3113" s="188"/>
      <c r="F3113" s="188"/>
      <c r="G3113" s="195"/>
      <c r="H3113" s="198"/>
      <c r="I3113" s="6"/>
      <c r="J3113" s="6"/>
      <c r="K3113" s="4"/>
    </row>
    <row r="3114" spans="2:11" ht="15.6" x14ac:dyDescent="0.3">
      <c r="B3114" s="185"/>
      <c r="C3114" s="186"/>
      <c r="D3114" s="186"/>
      <c r="E3114" s="186"/>
      <c r="F3114" s="186"/>
      <c r="G3114" s="194"/>
      <c r="H3114" s="198"/>
      <c r="I3114" s="6"/>
      <c r="J3114" s="6"/>
      <c r="K3114" s="4"/>
    </row>
    <row r="3115" spans="2:11" ht="15.6" x14ac:dyDescent="0.3">
      <c r="B3115" s="187"/>
      <c r="C3115" s="188"/>
      <c r="D3115" s="188"/>
      <c r="E3115" s="188"/>
      <c r="F3115" s="188"/>
      <c r="G3115" s="195"/>
      <c r="H3115" s="198"/>
      <c r="I3115" s="6"/>
      <c r="J3115" s="6"/>
      <c r="K3115" s="4"/>
    </row>
    <row r="3116" spans="2:11" ht="15.6" x14ac:dyDescent="0.3">
      <c r="B3116" s="185"/>
      <c r="C3116" s="186"/>
      <c r="D3116" s="186"/>
      <c r="E3116" s="186"/>
      <c r="F3116" s="186"/>
      <c r="G3116" s="194"/>
      <c r="H3116" s="198"/>
      <c r="I3116" s="6"/>
      <c r="J3116" s="6"/>
      <c r="K3116" s="4"/>
    </row>
    <row r="3117" spans="2:11" ht="15.6" x14ac:dyDescent="0.3">
      <c r="B3117" s="187"/>
      <c r="C3117" s="188"/>
      <c r="D3117" s="188"/>
      <c r="E3117" s="188"/>
      <c r="F3117" s="188"/>
      <c r="G3117" s="195"/>
      <c r="H3117" s="198"/>
      <c r="I3117" s="6"/>
      <c r="J3117" s="6"/>
      <c r="K3117" s="4"/>
    </row>
    <row r="3118" spans="2:11" ht="15.6" x14ac:dyDescent="0.3">
      <c r="B3118" s="185"/>
      <c r="C3118" s="186"/>
      <c r="D3118" s="186"/>
      <c r="E3118" s="186"/>
      <c r="F3118" s="186"/>
      <c r="G3118" s="194"/>
      <c r="H3118" s="198"/>
      <c r="I3118" s="6"/>
      <c r="J3118" s="6"/>
      <c r="K3118" s="4"/>
    </row>
    <row r="3119" spans="2:11" ht="15.6" x14ac:dyDescent="0.3">
      <c r="B3119" s="187"/>
      <c r="C3119" s="188"/>
      <c r="D3119" s="188"/>
      <c r="E3119" s="188"/>
      <c r="F3119" s="188"/>
      <c r="G3119" s="195"/>
      <c r="H3119" s="198"/>
      <c r="I3119" s="6"/>
      <c r="J3119" s="6"/>
      <c r="K3119" s="4"/>
    </row>
    <row r="3120" spans="2:11" ht="15.6" x14ac:dyDescent="0.3">
      <c r="B3120" s="185"/>
      <c r="C3120" s="186"/>
      <c r="D3120" s="186"/>
      <c r="E3120" s="186"/>
      <c r="F3120" s="186"/>
      <c r="G3120" s="194"/>
      <c r="H3120" s="198"/>
      <c r="I3120" s="6"/>
      <c r="J3120" s="6"/>
      <c r="K3120" s="4"/>
    </row>
    <row r="3121" spans="2:11" ht="15.6" x14ac:dyDescent="0.3">
      <c r="B3121" s="187"/>
      <c r="C3121" s="188"/>
      <c r="D3121" s="188"/>
      <c r="E3121" s="188"/>
      <c r="F3121" s="188"/>
      <c r="G3121" s="195"/>
      <c r="H3121" s="198"/>
      <c r="I3121" s="6"/>
      <c r="J3121" s="6"/>
      <c r="K3121" s="4"/>
    </row>
    <row r="3122" spans="2:11" ht="15.6" x14ac:dyDescent="0.3">
      <c r="B3122" s="185"/>
      <c r="C3122" s="186"/>
      <c r="D3122" s="186"/>
      <c r="E3122" s="186"/>
      <c r="F3122" s="186"/>
      <c r="G3122" s="194"/>
      <c r="H3122" s="198"/>
      <c r="I3122" s="6"/>
      <c r="J3122" s="6"/>
      <c r="K3122" s="4"/>
    </row>
    <row r="3123" spans="2:11" ht="15.6" x14ac:dyDescent="0.3">
      <c r="B3123" s="187"/>
      <c r="C3123" s="188"/>
      <c r="D3123" s="188"/>
      <c r="E3123" s="188"/>
      <c r="F3123" s="188"/>
      <c r="G3123" s="195"/>
      <c r="H3123" s="198"/>
      <c r="I3123" s="6"/>
      <c r="J3123" s="6"/>
      <c r="K3123" s="4"/>
    </row>
    <row r="3124" spans="2:11" ht="15.6" x14ac:dyDescent="0.3">
      <c r="B3124" s="185"/>
      <c r="C3124" s="186"/>
      <c r="D3124" s="186"/>
      <c r="E3124" s="186"/>
      <c r="F3124" s="186"/>
      <c r="G3124" s="194"/>
      <c r="H3124" s="198"/>
      <c r="I3124" s="6"/>
      <c r="J3124" s="6"/>
      <c r="K3124" s="4"/>
    </row>
    <row r="3125" spans="2:11" ht="15.6" x14ac:dyDescent="0.3">
      <c r="B3125" s="187"/>
      <c r="C3125" s="188"/>
      <c r="D3125" s="188"/>
      <c r="E3125" s="188"/>
      <c r="F3125" s="188"/>
      <c r="G3125" s="195"/>
      <c r="H3125" s="198"/>
      <c r="I3125" s="6"/>
      <c r="J3125" s="6"/>
      <c r="K3125" s="4"/>
    </row>
    <row r="3126" spans="2:11" ht="15.6" x14ac:dyDescent="0.3">
      <c r="B3126" s="185"/>
      <c r="C3126" s="186"/>
      <c r="D3126" s="186"/>
      <c r="E3126" s="186"/>
      <c r="F3126" s="186"/>
      <c r="G3126" s="194"/>
      <c r="H3126" s="198"/>
      <c r="I3126" s="6"/>
      <c r="J3126" s="6"/>
      <c r="K3126" s="4"/>
    </row>
    <row r="3127" spans="2:11" ht="15.6" x14ac:dyDescent="0.3">
      <c r="B3127" s="187"/>
      <c r="C3127" s="188"/>
      <c r="D3127" s="188"/>
      <c r="E3127" s="188"/>
      <c r="F3127" s="188"/>
      <c r="G3127" s="195"/>
      <c r="H3127" s="198"/>
      <c r="I3127" s="6"/>
      <c r="J3127" s="6"/>
      <c r="K3127" s="4"/>
    </row>
    <row r="3128" spans="2:11" ht="15.6" x14ac:dyDescent="0.3">
      <c r="B3128" s="185"/>
      <c r="C3128" s="186"/>
      <c r="D3128" s="186"/>
      <c r="E3128" s="186"/>
      <c r="F3128" s="186"/>
      <c r="G3128" s="194"/>
      <c r="H3128" s="198"/>
      <c r="I3128" s="6"/>
      <c r="J3128" s="6"/>
      <c r="K3128" s="4"/>
    </row>
    <row r="3129" spans="2:11" ht="15.6" x14ac:dyDescent="0.3">
      <c r="B3129" s="187"/>
      <c r="C3129" s="188"/>
      <c r="D3129" s="188"/>
      <c r="E3129" s="188"/>
      <c r="F3129" s="188"/>
      <c r="G3129" s="195"/>
      <c r="H3129" s="198"/>
      <c r="I3129" s="6"/>
      <c r="J3129" s="6"/>
      <c r="K3129" s="4"/>
    </row>
    <row r="3130" spans="2:11" ht="15.6" x14ac:dyDescent="0.3">
      <c r="B3130" s="185"/>
      <c r="C3130" s="186"/>
      <c r="D3130" s="186"/>
      <c r="E3130" s="186"/>
      <c r="F3130" s="186"/>
      <c r="G3130" s="194"/>
      <c r="H3130" s="198"/>
      <c r="I3130" s="6"/>
      <c r="J3130" s="6"/>
      <c r="K3130" s="4"/>
    </row>
    <row r="3131" spans="2:11" ht="15.6" x14ac:dyDescent="0.3">
      <c r="B3131" s="187"/>
      <c r="C3131" s="188"/>
      <c r="D3131" s="188"/>
      <c r="E3131" s="188"/>
      <c r="F3131" s="188"/>
      <c r="G3131" s="195"/>
      <c r="H3131" s="198"/>
      <c r="I3131" s="6"/>
      <c r="J3131" s="6"/>
      <c r="K3131" s="4"/>
    </row>
    <row r="3132" spans="2:11" ht="15.6" x14ac:dyDescent="0.3">
      <c r="B3132" s="185"/>
      <c r="C3132" s="186"/>
      <c r="D3132" s="186"/>
      <c r="E3132" s="186"/>
      <c r="F3132" s="186"/>
      <c r="G3132" s="194"/>
      <c r="H3132" s="198"/>
      <c r="I3132" s="6"/>
      <c r="J3132" s="6"/>
      <c r="K3132" s="4"/>
    </row>
    <row r="3133" spans="2:11" ht="15.6" x14ac:dyDescent="0.3">
      <c r="B3133" s="187"/>
      <c r="C3133" s="188"/>
      <c r="D3133" s="188"/>
      <c r="E3133" s="188"/>
      <c r="F3133" s="188"/>
      <c r="G3133" s="195"/>
      <c r="H3133" s="198"/>
      <c r="I3133" s="6"/>
      <c r="J3133" s="6"/>
      <c r="K3133" s="4"/>
    </row>
    <row r="3134" spans="2:11" ht="15.6" x14ac:dyDescent="0.3">
      <c r="B3134" s="185"/>
      <c r="C3134" s="186"/>
      <c r="D3134" s="186"/>
      <c r="E3134" s="186"/>
      <c r="F3134" s="186"/>
      <c r="G3134" s="194"/>
      <c r="H3134" s="198"/>
      <c r="I3134" s="6"/>
      <c r="J3134" s="6"/>
      <c r="K3134" s="4"/>
    </row>
    <row r="3135" spans="2:11" ht="15.6" x14ac:dyDescent="0.3">
      <c r="B3135" s="187"/>
      <c r="C3135" s="188"/>
      <c r="D3135" s="188"/>
      <c r="E3135" s="188"/>
      <c r="F3135" s="188"/>
      <c r="G3135" s="195"/>
      <c r="H3135" s="198"/>
      <c r="I3135" s="6"/>
      <c r="J3135" s="6"/>
      <c r="K3135" s="4"/>
    </row>
    <row r="3136" spans="2:11" ht="15.6" x14ac:dyDescent="0.3">
      <c r="B3136" s="185"/>
      <c r="C3136" s="186"/>
      <c r="D3136" s="186"/>
      <c r="E3136" s="186"/>
      <c r="F3136" s="186"/>
      <c r="G3136" s="194"/>
      <c r="H3136" s="198"/>
      <c r="I3136" s="6"/>
      <c r="J3136" s="6"/>
      <c r="K3136" s="4"/>
    </row>
    <row r="3137" spans="2:11" ht="15.6" x14ac:dyDescent="0.3">
      <c r="B3137" s="187"/>
      <c r="C3137" s="188"/>
      <c r="D3137" s="188"/>
      <c r="E3137" s="188"/>
      <c r="F3137" s="188"/>
      <c r="G3137" s="195"/>
      <c r="H3137" s="198"/>
      <c r="I3137" s="6"/>
      <c r="J3137" s="6"/>
      <c r="K3137" s="4"/>
    </row>
    <row r="3138" spans="2:11" ht="15.6" x14ac:dyDescent="0.3">
      <c r="B3138" s="185"/>
      <c r="C3138" s="186"/>
      <c r="D3138" s="186"/>
      <c r="E3138" s="186"/>
      <c r="F3138" s="186"/>
      <c r="G3138" s="194"/>
      <c r="H3138" s="198"/>
      <c r="I3138" s="6"/>
      <c r="J3138" s="6"/>
      <c r="K3138" s="4"/>
    </row>
    <row r="3139" spans="2:11" ht="15.6" x14ac:dyDescent="0.3">
      <c r="B3139" s="187"/>
      <c r="C3139" s="188"/>
      <c r="D3139" s="188"/>
      <c r="E3139" s="188"/>
      <c r="F3139" s="188"/>
      <c r="G3139" s="195"/>
      <c r="H3139" s="198"/>
      <c r="I3139" s="6"/>
      <c r="J3139" s="6"/>
      <c r="K3139" s="4"/>
    </row>
    <row r="3140" spans="2:11" ht="15.6" x14ac:dyDescent="0.3">
      <c r="B3140" s="185"/>
      <c r="C3140" s="186"/>
      <c r="D3140" s="186"/>
      <c r="E3140" s="186"/>
      <c r="F3140" s="186"/>
      <c r="G3140" s="194"/>
      <c r="H3140" s="198"/>
      <c r="I3140" s="6"/>
      <c r="J3140" s="6"/>
      <c r="K3140" s="4"/>
    </row>
    <row r="3141" spans="2:11" ht="15.6" x14ac:dyDescent="0.3">
      <c r="B3141" s="187"/>
      <c r="C3141" s="188"/>
      <c r="D3141" s="188"/>
      <c r="E3141" s="188"/>
      <c r="F3141" s="188"/>
      <c r="G3141" s="195"/>
      <c r="H3141" s="198"/>
      <c r="I3141" s="6"/>
      <c r="J3141" s="6"/>
      <c r="K3141" s="4"/>
    </row>
    <row r="3142" spans="2:11" ht="15.6" x14ac:dyDescent="0.3">
      <c r="B3142" s="185"/>
      <c r="C3142" s="186"/>
      <c r="D3142" s="186"/>
      <c r="E3142" s="186"/>
      <c r="F3142" s="186"/>
      <c r="G3142" s="194"/>
      <c r="H3142" s="198"/>
      <c r="I3142" s="6"/>
      <c r="J3142" s="6"/>
      <c r="K3142" s="4"/>
    </row>
    <row r="3143" spans="2:11" ht="15.6" x14ac:dyDescent="0.3">
      <c r="B3143" s="187"/>
      <c r="C3143" s="188"/>
      <c r="D3143" s="188"/>
      <c r="E3143" s="188"/>
      <c r="F3143" s="188"/>
      <c r="G3143" s="195"/>
      <c r="H3143" s="198"/>
      <c r="I3143" s="6"/>
      <c r="J3143" s="6"/>
      <c r="K3143" s="4"/>
    </row>
    <row r="3144" spans="2:11" ht="15.6" x14ac:dyDescent="0.3">
      <c r="B3144" s="185"/>
      <c r="C3144" s="186"/>
      <c r="D3144" s="186"/>
      <c r="E3144" s="186"/>
      <c r="F3144" s="186"/>
      <c r="G3144" s="194"/>
      <c r="H3144" s="198"/>
      <c r="I3144" s="6"/>
      <c r="J3144" s="6"/>
      <c r="K3144" s="4"/>
    </row>
    <row r="3145" spans="2:11" ht="15.6" x14ac:dyDescent="0.3">
      <c r="B3145" s="187"/>
      <c r="C3145" s="188"/>
      <c r="D3145" s="188"/>
      <c r="E3145" s="188"/>
      <c r="F3145" s="188"/>
      <c r="G3145" s="195"/>
      <c r="H3145" s="198"/>
      <c r="I3145" s="6"/>
      <c r="J3145" s="6"/>
      <c r="K3145" s="4"/>
    </row>
    <row r="3146" spans="2:11" ht="15.6" x14ac:dyDescent="0.3">
      <c r="B3146" s="185"/>
      <c r="C3146" s="186"/>
      <c r="D3146" s="186"/>
      <c r="E3146" s="186"/>
      <c r="F3146" s="186"/>
      <c r="G3146" s="194"/>
      <c r="H3146" s="198"/>
      <c r="I3146" s="6"/>
      <c r="J3146" s="6"/>
      <c r="K3146" s="4"/>
    </row>
    <row r="3147" spans="2:11" ht="15.6" x14ac:dyDescent="0.3">
      <c r="B3147" s="187"/>
      <c r="C3147" s="188"/>
      <c r="D3147" s="188"/>
      <c r="E3147" s="188"/>
      <c r="F3147" s="188"/>
      <c r="G3147" s="195"/>
      <c r="H3147" s="198"/>
      <c r="I3147" s="6"/>
      <c r="J3147" s="6"/>
      <c r="K3147" s="4"/>
    </row>
    <row r="3148" spans="2:11" ht="15.6" x14ac:dyDescent="0.3">
      <c r="B3148" s="185"/>
      <c r="C3148" s="186"/>
      <c r="D3148" s="186"/>
      <c r="E3148" s="186"/>
      <c r="F3148" s="186"/>
      <c r="G3148" s="194"/>
      <c r="H3148" s="198"/>
      <c r="I3148" s="6"/>
      <c r="J3148" s="6"/>
      <c r="K3148" s="4"/>
    </row>
    <row r="3149" spans="2:11" ht="15.6" x14ac:dyDescent="0.3">
      <c r="B3149" s="187"/>
      <c r="C3149" s="188"/>
      <c r="D3149" s="188"/>
      <c r="E3149" s="188"/>
      <c r="F3149" s="188"/>
      <c r="G3149" s="195"/>
      <c r="H3149" s="198"/>
      <c r="I3149" s="6"/>
      <c r="J3149" s="6"/>
      <c r="K3149" s="4"/>
    </row>
    <row r="3150" spans="2:11" ht="15.6" x14ac:dyDescent="0.3">
      <c r="B3150" s="185"/>
      <c r="C3150" s="186"/>
      <c r="D3150" s="186"/>
      <c r="E3150" s="186"/>
      <c r="F3150" s="186"/>
      <c r="G3150" s="194"/>
      <c r="H3150" s="198"/>
      <c r="I3150" s="6"/>
      <c r="J3150" s="6"/>
      <c r="K3150" s="4"/>
    </row>
    <row r="3151" spans="2:11" ht="15.6" x14ac:dyDescent="0.3">
      <c r="B3151" s="187"/>
      <c r="C3151" s="188"/>
      <c r="D3151" s="188"/>
      <c r="E3151" s="188"/>
      <c r="F3151" s="188"/>
      <c r="G3151" s="195"/>
      <c r="H3151" s="198"/>
      <c r="I3151" s="6"/>
      <c r="J3151" s="6"/>
      <c r="K3151" s="4"/>
    </row>
    <row r="3152" spans="2:11" ht="15.6" x14ac:dyDescent="0.3">
      <c r="B3152" s="185"/>
      <c r="C3152" s="186"/>
      <c r="D3152" s="186"/>
      <c r="E3152" s="186"/>
      <c r="F3152" s="186"/>
      <c r="G3152" s="194"/>
      <c r="H3152" s="198"/>
      <c r="I3152" s="6"/>
      <c r="J3152" s="6"/>
      <c r="K3152" s="4"/>
    </row>
    <row r="3153" spans="2:11" ht="15.6" x14ac:dyDescent="0.3">
      <c r="B3153" s="189"/>
      <c r="C3153" s="190"/>
      <c r="D3153" s="190"/>
      <c r="E3153" s="190"/>
      <c r="F3153" s="190"/>
      <c r="G3153" s="196"/>
      <c r="H3153" s="198"/>
      <c r="I3153" s="6"/>
      <c r="J3153" s="6"/>
      <c r="K3153" s="4"/>
    </row>
    <row r="3154" spans="2:11" x14ac:dyDescent="0.3">
      <c r="B3154" s="10"/>
      <c r="C3154" s="11"/>
      <c r="D3154" s="11"/>
      <c r="E3154" s="11"/>
      <c r="F3154" s="11"/>
      <c r="G3154" s="12"/>
      <c r="H3154" s="198"/>
      <c r="I3154" s="6"/>
      <c r="J3154" s="6"/>
      <c r="K3154" s="4"/>
    </row>
    <row r="3155" spans="2:11" x14ac:dyDescent="0.3">
      <c r="B3155" s="7"/>
      <c r="C3155" s="8"/>
      <c r="D3155" s="8"/>
      <c r="E3155" s="8"/>
      <c r="F3155" s="8"/>
      <c r="G3155" s="9"/>
      <c r="H3155" s="198"/>
      <c r="I3155" s="6"/>
      <c r="J3155" s="6"/>
      <c r="K3155" s="4"/>
    </row>
    <row r="3156" spans="2:11" x14ac:dyDescent="0.3">
      <c r="B3156" s="10"/>
      <c r="C3156" s="11"/>
      <c r="D3156" s="11"/>
      <c r="E3156" s="11"/>
      <c r="F3156" s="11"/>
      <c r="G3156" s="12"/>
      <c r="H3156" s="198"/>
      <c r="I3156" s="6"/>
      <c r="J3156" s="6"/>
      <c r="K3156" s="4"/>
    </row>
    <row r="3157" spans="2:11" x14ac:dyDescent="0.3">
      <c r="B3157" s="7"/>
      <c r="C3157" s="8"/>
      <c r="D3157" s="8"/>
      <c r="E3157" s="8"/>
      <c r="F3157" s="8"/>
      <c r="G3157" s="9"/>
      <c r="H3157" s="198"/>
      <c r="I3157" s="6"/>
      <c r="J3157" s="6"/>
      <c r="K3157" s="4"/>
    </row>
    <row r="3158" spans="2:11" x14ac:dyDescent="0.3">
      <c r="B3158" s="10"/>
      <c r="C3158" s="11"/>
      <c r="D3158" s="11"/>
      <c r="E3158" s="11"/>
      <c r="F3158" s="11"/>
      <c r="G3158" s="12"/>
      <c r="H3158" s="198"/>
      <c r="I3158" s="6"/>
      <c r="J3158" s="6"/>
      <c r="K3158" s="4"/>
    </row>
    <row r="3159" spans="2:11" x14ac:dyDescent="0.3">
      <c r="B3159" s="7"/>
      <c r="C3159" s="8"/>
      <c r="D3159" s="8"/>
      <c r="E3159" s="8"/>
      <c r="F3159" s="8"/>
      <c r="G3159" s="9"/>
      <c r="H3159" s="198"/>
      <c r="I3159" s="6"/>
      <c r="J3159" s="6"/>
      <c r="K3159" s="4"/>
    </row>
    <row r="3160" spans="2:11" x14ac:dyDescent="0.3">
      <c r="B3160" s="10"/>
      <c r="C3160" s="11"/>
      <c r="D3160" s="11"/>
      <c r="E3160" s="11"/>
      <c r="F3160" s="11"/>
      <c r="G3160" s="12"/>
      <c r="H3160" s="198"/>
      <c r="I3160" s="6"/>
      <c r="J3160" s="6"/>
      <c r="K3160" s="4"/>
    </row>
    <row r="3161" spans="2:11" x14ac:dyDescent="0.3">
      <c r="B3161" s="7"/>
      <c r="C3161" s="8"/>
      <c r="D3161" s="8"/>
      <c r="E3161" s="8"/>
      <c r="F3161" s="8"/>
      <c r="G3161" s="9"/>
      <c r="H3161" s="198"/>
      <c r="I3161" s="6"/>
      <c r="J3161" s="6"/>
      <c r="K3161" s="4"/>
    </row>
    <row r="3162" spans="2:11" x14ac:dyDescent="0.3">
      <c r="B3162" s="10"/>
      <c r="C3162" s="11"/>
      <c r="D3162" s="11"/>
      <c r="E3162" s="11"/>
      <c r="F3162" s="11"/>
      <c r="G3162" s="12"/>
      <c r="H3162" s="198"/>
      <c r="I3162" s="6"/>
      <c r="J3162" s="6"/>
      <c r="K3162" s="4"/>
    </row>
    <row r="3163" spans="2:11" x14ac:dyDescent="0.3">
      <c r="B3163" s="7"/>
      <c r="C3163" s="8"/>
      <c r="D3163" s="8"/>
      <c r="E3163" s="8"/>
      <c r="F3163" s="8"/>
      <c r="G3163" s="9"/>
      <c r="H3163" s="198"/>
      <c r="I3163" s="6"/>
      <c r="J3163" s="6"/>
      <c r="K3163" s="4"/>
    </row>
    <row r="3164" spans="2:11" x14ac:dyDescent="0.3">
      <c r="B3164" s="10"/>
      <c r="C3164" s="11"/>
      <c r="D3164" s="11"/>
      <c r="E3164" s="11"/>
      <c r="F3164" s="11"/>
      <c r="G3164" s="12"/>
      <c r="H3164" s="198"/>
      <c r="I3164" s="6"/>
      <c r="J3164" s="6"/>
      <c r="K3164" s="4"/>
    </row>
    <row r="3165" spans="2:11" x14ac:dyDescent="0.3">
      <c r="B3165" s="7"/>
      <c r="C3165" s="8"/>
      <c r="D3165" s="8"/>
      <c r="E3165" s="8"/>
      <c r="F3165" s="8"/>
      <c r="G3165" s="9"/>
      <c r="H3165" s="198"/>
      <c r="I3165" s="6"/>
      <c r="J3165" s="6"/>
      <c r="K3165" s="4"/>
    </row>
    <row r="3166" spans="2:11" x14ac:dyDescent="0.3">
      <c r="B3166" s="10"/>
      <c r="C3166" s="11"/>
      <c r="D3166" s="11"/>
      <c r="E3166" s="11"/>
      <c r="F3166" s="11"/>
      <c r="G3166" s="12"/>
      <c r="H3166" s="198"/>
      <c r="I3166" s="6"/>
      <c r="J3166" s="6"/>
      <c r="K3166" s="4"/>
    </row>
    <row r="3167" spans="2:11" x14ac:dyDescent="0.3">
      <c r="B3167" s="7"/>
      <c r="C3167" s="8"/>
      <c r="D3167" s="8"/>
      <c r="E3167" s="8"/>
      <c r="F3167" s="8"/>
      <c r="G3167" s="9"/>
      <c r="H3167" s="198"/>
      <c r="I3167" s="6"/>
      <c r="J3167" s="6"/>
      <c r="K3167" s="4"/>
    </row>
    <row r="3168" spans="2:11" x14ac:dyDescent="0.3">
      <c r="B3168" s="10"/>
      <c r="C3168" s="11"/>
      <c r="D3168" s="11"/>
      <c r="E3168" s="11"/>
      <c r="F3168" s="11"/>
      <c r="G3168" s="12"/>
      <c r="H3168" s="198"/>
      <c r="I3168" s="6"/>
      <c r="J3168" s="6"/>
      <c r="K3168" s="4"/>
    </row>
    <row r="3169" spans="2:11" x14ac:dyDescent="0.3">
      <c r="B3169" s="7"/>
      <c r="C3169" s="8"/>
      <c r="D3169" s="8"/>
      <c r="E3169" s="8"/>
      <c r="F3169" s="8"/>
      <c r="G3169" s="9"/>
      <c r="H3169" s="198"/>
      <c r="I3169" s="6"/>
      <c r="J3169" s="6"/>
      <c r="K3169" s="4"/>
    </row>
    <row r="3170" spans="2:11" x14ac:dyDescent="0.3">
      <c r="B3170" s="10"/>
      <c r="C3170" s="11"/>
      <c r="D3170" s="11"/>
      <c r="E3170" s="11"/>
      <c r="F3170" s="11"/>
      <c r="G3170" s="12"/>
      <c r="H3170" s="198"/>
      <c r="I3170" s="6"/>
      <c r="J3170" s="6"/>
      <c r="K3170" s="4"/>
    </row>
    <row r="3171" spans="2:11" x14ac:dyDescent="0.3">
      <c r="B3171" s="7"/>
      <c r="C3171" s="8"/>
      <c r="D3171" s="8"/>
      <c r="E3171" s="8"/>
      <c r="F3171" s="8"/>
      <c r="G3171" s="9"/>
      <c r="H3171" s="198"/>
      <c r="I3171" s="6"/>
      <c r="J3171" s="6"/>
      <c r="K3171" s="4"/>
    </row>
    <row r="3172" spans="2:11" x14ac:dyDescent="0.3">
      <c r="B3172" s="10"/>
      <c r="C3172" s="11"/>
      <c r="D3172" s="11"/>
      <c r="E3172" s="11"/>
      <c r="F3172" s="11"/>
      <c r="G3172" s="12"/>
      <c r="H3172" s="198"/>
      <c r="I3172" s="6"/>
      <c r="J3172" s="6"/>
      <c r="K3172" s="4"/>
    </row>
    <row r="3173" spans="2:11" x14ac:dyDescent="0.3">
      <c r="B3173" s="7"/>
      <c r="C3173" s="8"/>
      <c r="D3173" s="8"/>
      <c r="E3173" s="8"/>
      <c r="F3173" s="8"/>
      <c r="G3173" s="9"/>
      <c r="H3173" s="198"/>
      <c r="I3173" s="6"/>
      <c r="J3173" s="6"/>
      <c r="K3173" s="4"/>
    </row>
    <row r="3174" spans="2:11" x14ac:dyDescent="0.3">
      <c r="B3174" s="10"/>
      <c r="C3174" s="11"/>
      <c r="D3174" s="11"/>
      <c r="E3174" s="11"/>
      <c r="F3174" s="11"/>
      <c r="G3174" s="12"/>
      <c r="H3174" s="198"/>
      <c r="I3174" s="6"/>
      <c r="J3174" s="6"/>
      <c r="K3174" s="4"/>
    </row>
    <row r="3175" spans="2:11" x14ac:dyDescent="0.3">
      <c r="B3175" s="7"/>
      <c r="C3175" s="8"/>
      <c r="D3175" s="8"/>
      <c r="E3175" s="8"/>
      <c r="F3175" s="8"/>
      <c r="G3175" s="9"/>
      <c r="H3175" s="198"/>
      <c r="I3175" s="6"/>
      <c r="J3175" s="6"/>
      <c r="K3175" s="4"/>
    </row>
    <row r="3176" spans="2:11" x14ac:dyDescent="0.3">
      <c r="B3176" s="10"/>
      <c r="C3176" s="11"/>
      <c r="D3176" s="11"/>
      <c r="E3176" s="11"/>
      <c r="F3176" s="11"/>
      <c r="G3176" s="12"/>
      <c r="H3176" s="198"/>
      <c r="I3176" s="6"/>
      <c r="J3176" s="6"/>
      <c r="K3176" s="4"/>
    </row>
    <row r="3177" spans="2:11" x14ac:dyDescent="0.3">
      <c r="B3177" s="7"/>
      <c r="C3177" s="8"/>
      <c r="D3177" s="8"/>
      <c r="E3177" s="8"/>
      <c r="F3177" s="8"/>
      <c r="G3177" s="9"/>
      <c r="H3177" s="198"/>
      <c r="I3177" s="6"/>
      <c r="J3177" s="6"/>
      <c r="K3177" s="4"/>
    </row>
    <row r="3178" spans="2:11" x14ac:dyDescent="0.3">
      <c r="B3178" s="10"/>
      <c r="C3178" s="11"/>
      <c r="D3178" s="11"/>
      <c r="E3178" s="11"/>
      <c r="F3178" s="11"/>
      <c r="G3178" s="12"/>
      <c r="H3178" s="198"/>
      <c r="I3178" s="6"/>
      <c r="J3178" s="6"/>
      <c r="K3178" s="4"/>
    </row>
    <row r="3179" spans="2:11" x14ac:dyDescent="0.3">
      <c r="B3179" s="7"/>
      <c r="C3179" s="8"/>
      <c r="D3179" s="8"/>
      <c r="E3179" s="8"/>
      <c r="F3179" s="8"/>
      <c r="G3179" s="9"/>
      <c r="H3179" s="198"/>
      <c r="I3179" s="6"/>
      <c r="J3179" s="6"/>
      <c r="K3179" s="4"/>
    </row>
    <row r="3180" spans="2:11" x14ac:dyDescent="0.3">
      <c r="B3180" s="10"/>
      <c r="C3180" s="11"/>
      <c r="D3180" s="11"/>
      <c r="E3180" s="11"/>
      <c r="F3180" s="11"/>
      <c r="G3180" s="12"/>
      <c r="H3180" s="198"/>
      <c r="I3180" s="6"/>
      <c r="J3180" s="6"/>
      <c r="K3180" s="4"/>
    </row>
    <row r="3181" spans="2:11" x14ac:dyDescent="0.3">
      <c r="B3181" s="7"/>
      <c r="C3181" s="8"/>
      <c r="D3181" s="8"/>
      <c r="E3181" s="8"/>
      <c r="F3181" s="8"/>
      <c r="G3181" s="9"/>
      <c r="H3181" s="198"/>
      <c r="I3181" s="6"/>
      <c r="J3181" s="6"/>
      <c r="K3181" s="4"/>
    </row>
    <row r="3182" spans="2:11" x14ac:dyDescent="0.3">
      <c r="B3182" s="10"/>
      <c r="C3182" s="11"/>
      <c r="D3182" s="11"/>
      <c r="E3182" s="11"/>
      <c r="F3182" s="11"/>
      <c r="G3182" s="12"/>
      <c r="H3182" s="198"/>
      <c r="I3182" s="6"/>
      <c r="J3182" s="6"/>
      <c r="K3182" s="4"/>
    </row>
    <row r="3183" spans="2:11" x14ac:dyDescent="0.3">
      <c r="B3183" s="7"/>
      <c r="C3183" s="8"/>
      <c r="D3183" s="8"/>
      <c r="E3183" s="8"/>
      <c r="F3183" s="8"/>
      <c r="G3183" s="9"/>
      <c r="H3183" s="198"/>
      <c r="I3183" s="6"/>
      <c r="J3183" s="6"/>
      <c r="K3183" s="4"/>
    </row>
    <row r="3184" spans="2:11" x14ac:dyDescent="0.3">
      <c r="B3184" s="10"/>
      <c r="C3184" s="11"/>
      <c r="D3184" s="11"/>
      <c r="E3184" s="11"/>
      <c r="F3184" s="11"/>
      <c r="G3184" s="12"/>
      <c r="H3184" s="198"/>
      <c r="I3184" s="6"/>
      <c r="J3184" s="6"/>
      <c r="K3184" s="4"/>
    </row>
    <row r="3185" spans="2:11" x14ac:dyDescent="0.3">
      <c r="B3185" s="7"/>
      <c r="C3185" s="8"/>
      <c r="D3185" s="8"/>
      <c r="E3185" s="8"/>
      <c r="F3185" s="8"/>
      <c r="G3185" s="9"/>
      <c r="H3185" s="198"/>
      <c r="I3185" s="6"/>
      <c r="J3185" s="6"/>
      <c r="K3185" s="4"/>
    </row>
    <row r="3186" spans="2:11" x14ac:dyDescent="0.3">
      <c r="B3186" s="10"/>
      <c r="C3186" s="11"/>
      <c r="D3186" s="11"/>
      <c r="E3186" s="11"/>
      <c r="F3186" s="11"/>
      <c r="G3186" s="12"/>
      <c r="H3186" s="198"/>
      <c r="I3186" s="6"/>
      <c r="J3186" s="6"/>
      <c r="K3186" s="4"/>
    </row>
    <row r="3187" spans="2:11" x14ac:dyDescent="0.3">
      <c r="B3187" s="7"/>
      <c r="C3187" s="8"/>
      <c r="D3187" s="8"/>
      <c r="E3187" s="8"/>
      <c r="F3187" s="8"/>
      <c r="G3187" s="9"/>
      <c r="H3187" s="198"/>
      <c r="I3187" s="6"/>
      <c r="J3187" s="6"/>
      <c r="K3187" s="4"/>
    </row>
    <row r="3188" spans="2:11" x14ac:dyDescent="0.3">
      <c r="B3188" s="10"/>
      <c r="C3188" s="11"/>
      <c r="D3188" s="11"/>
      <c r="E3188" s="11"/>
      <c r="F3188" s="11"/>
      <c r="G3188" s="12"/>
      <c r="H3188" s="198"/>
      <c r="I3188" s="6"/>
      <c r="J3188" s="6"/>
      <c r="K3188" s="4"/>
    </row>
    <row r="3189" spans="2:11" x14ac:dyDescent="0.3">
      <c r="B3189" s="7"/>
      <c r="C3189" s="8"/>
      <c r="D3189" s="8"/>
      <c r="E3189" s="8"/>
      <c r="F3189" s="8"/>
      <c r="G3189" s="9"/>
      <c r="H3189" s="198"/>
      <c r="I3189" s="6"/>
      <c r="J3189" s="6"/>
      <c r="K3189" s="4"/>
    </row>
    <row r="3190" spans="2:11" x14ac:dyDescent="0.3">
      <c r="B3190" s="10"/>
      <c r="C3190" s="11"/>
      <c r="D3190" s="11"/>
      <c r="E3190" s="11"/>
      <c r="F3190" s="11"/>
      <c r="G3190" s="12"/>
      <c r="H3190" s="198"/>
      <c r="I3190" s="6"/>
      <c r="J3190" s="6"/>
      <c r="K3190" s="4"/>
    </row>
    <row r="3191" spans="2:11" x14ac:dyDescent="0.3">
      <c r="B3191" s="7"/>
      <c r="C3191" s="8"/>
      <c r="D3191" s="8"/>
      <c r="E3191" s="8"/>
      <c r="F3191" s="8"/>
      <c r="G3191" s="9"/>
      <c r="H3191" s="198"/>
      <c r="I3191" s="6"/>
      <c r="J3191" s="6"/>
      <c r="K3191" s="4"/>
    </row>
    <row r="3192" spans="2:11" x14ac:dyDescent="0.3">
      <c r="B3192" s="10"/>
      <c r="C3192" s="11"/>
      <c r="D3192" s="11"/>
      <c r="E3192" s="11"/>
      <c r="F3192" s="11"/>
      <c r="G3192" s="12"/>
      <c r="H3192" s="198"/>
      <c r="I3192" s="6"/>
      <c r="J3192" s="6"/>
      <c r="K3192" s="4"/>
    </row>
    <row r="3193" spans="2:11" x14ac:dyDescent="0.3">
      <c r="B3193" s="7"/>
      <c r="C3193" s="8"/>
      <c r="D3193" s="8"/>
      <c r="E3193" s="8"/>
      <c r="F3193" s="8"/>
      <c r="G3193" s="9"/>
      <c r="H3193" s="198"/>
      <c r="I3193" s="6"/>
      <c r="J3193" s="6"/>
      <c r="K3193" s="4"/>
    </row>
    <row r="3194" spans="2:11" x14ac:dyDescent="0.3">
      <c r="B3194" s="10"/>
      <c r="C3194" s="11"/>
      <c r="D3194" s="11"/>
      <c r="E3194" s="11"/>
      <c r="F3194" s="11"/>
      <c r="G3194" s="12"/>
      <c r="H3194" s="198"/>
      <c r="I3194" s="6"/>
      <c r="J3194" s="6"/>
      <c r="K3194" s="4"/>
    </row>
    <row r="3195" spans="2:11" x14ac:dyDescent="0.3">
      <c r="B3195" s="7"/>
      <c r="C3195" s="8"/>
      <c r="D3195" s="8"/>
      <c r="E3195" s="8"/>
      <c r="F3195" s="8"/>
      <c r="G3195" s="9"/>
      <c r="H3195" s="198"/>
      <c r="I3195" s="6"/>
      <c r="J3195" s="6"/>
      <c r="K3195" s="4"/>
    </row>
    <row r="3196" spans="2:11" x14ac:dyDescent="0.3">
      <c r="B3196" s="10"/>
      <c r="C3196" s="11"/>
      <c r="D3196" s="11"/>
      <c r="E3196" s="11"/>
      <c r="F3196" s="11"/>
      <c r="G3196" s="12"/>
      <c r="H3196" s="198"/>
      <c r="I3196" s="6"/>
      <c r="J3196" s="6"/>
      <c r="K3196" s="4"/>
    </row>
    <row r="3197" spans="2:11" x14ac:dyDescent="0.3">
      <c r="B3197" s="7"/>
      <c r="C3197" s="8"/>
      <c r="D3197" s="8"/>
      <c r="E3197" s="8"/>
      <c r="F3197" s="8"/>
      <c r="G3197" s="9"/>
      <c r="H3197" s="198"/>
      <c r="I3197" s="6"/>
      <c r="J3197" s="6"/>
      <c r="K3197" s="4"/>
    </row>
    <row r="3198" spans="2:11" x14ac:dyDescent="0.3">
      <c r="B3198" s="10"/>
      <c r="C3198" s="11"/>
      <c r="D3198" s="11"/>
      <c r="E3198" s="11"/>
      <c r="F3198" s="11"/>
      <c r="G3198" s="12"/>
      <c r="H3198" s="198"/>
      <c r="I3198" s="6"/>
      <c r="J3198" s="6"/>
      <c r="K3198" s="4"/>
    </row>
    <row r="3199" spans="2:11" x14ac:dyDescent="0.3">
      <c r="B3199" s="7"/>
      <c r="C3199" s="8"/>
      <c r="D3199" s="8"/>
      <c r="E3199" s="8"/>
      <c r="F3199" s="8"/>
      <c r="G3199" s="9"/>
      <c r="H3199" s="198"/>
      <c r="I3199" s="6"/>
      <c r="J3199" s="6"/>
      <c r="K3199" s="4"/>
    </row>
    <row r="3200" spans="2:11" x14ac:dyDescent="0.3">
      <c r="B3200" s="10"/>
      <c r="C3200" s="11"/>
      <c r="D3200" s="11"/>
      <c r="E3200" s="11"/>
      <c r="F3200" s="11"/>
      <c r="G3200" s="12"/>
      <c r="H3200" s="198"/>
      <c r="I3200" s="6"/>
      <c r="J3200" s="6"/>
      <c r="K3200" s="4"/>
    </row>
    <row r="3201" spans="2:11" x14ac:dyDescent="0.3">
      <c r="B3201" s="7"/>
      <c r="C3201" s="8"/>
      <c r="D3201" s="8"/>
      <c r="E3201" s="8"/>
      <c r="F3201" s="8"/>
      <c r="G3201" s="9"/>
      <c r="H3201" s="198"/>
      <c r="I3201" s="6"/>
      <c r="J3201" s="6"/>
      <c r="K3201" s="4"/>
    </row>
    <row r="3202" spans="2:11" x14ac:dyDescent="0.3">
      <c r="B3202" s="10"/>
      <c r="C3202" s="11"/>
      <c r="D3202" s="11"/>
      <c r="E3202" s="11"/>
      <c r="F3202" s="11"/>
      <c r="G3202" s="12"/>
      <c r="H3202" s="198"/>
      <c r="I3202" s="6"/>
      <c r="J3202" s="6"/>
      <c r="K3202" s="4"/>
    </row>
    <row r="3203" spans="2:11" x14ac:dyDescent="0.3">
      <c r="B3203" s="7"/>
      <c r="C3203" s="8"/>
      <c r="D3203" s="8"/>
      <c r="E3203" s="8"/>
      <c r="F3203" s="8"/>
      <c r="G3203" s="9"/>
      <c r="H3203" s="198"/>
      <c r="I3203" s="6"/>
      <c r="J3203" s="6"/>
      <c r="K3203" s="4"/>
    </row>
    <row r="3204" spans="2:11" x14ac:dyDescent="0.3">
      <c r="B3204" s="10"/>
      <c r="C3204" s="11"/>
      <c r="D3204" s="11"/>
      <c r="E3204" s="11"/>
      <c r="F3204" s="11"/>
      <c r="G3204" s="12"/>
      <c r="H3204" s="198"/>
      <c r="I3204" s="6"/>
      <c r="J3204" s="6"/>
      <c r="K3204" s="4"/>
    </row>
    <row r="3205" spans="2:11" x14ac:dyDescent="0.3">
      <c r="B3205" s="7"/>
      <c r="C3205" s="8"/>
      <c r="D3205" s="8"/>
      <c r="E3205" s="8"/>
      <c r="F3205" s="8"/>
      <c r="G3205" s="9"/>
      <c r="H3205" s="198"/>
      <c r="I3205" s="6"/>
      <c r="J3205" s="6"/>
      <c r="K3205" s="4"/>
    </row>
    <row r="3206" spans="2:11" x14ac:dyDescent="0.3">
      <c r="B3206" s="10"/>
      <c r="C3206" s="11"/>
      <c r="D3206" s="11"/>
      <c r="E3206" s="11"/>
      <c r="F3206" s="11"/>
      <c r="G3206" s="12"/>
      <c r="H3206" s="198"/>
      <c r="I3206" s="6"/>
      <c r="J3206" s="6"/>
      <c r="K3206" s="4"/>
    </row>
    <row r="3207" spans="2:11" x14ac:dyDescent="0.3">
      <c r="B3207" s="7"/>
      <c r="C3207" s="8"/>
      <c r="D3207" s="8"/>
      <c r="E3207" s="8"/>
      <c r="F3207" s="8"/>
      <c r="G3207" s="9"/>
      <c r="H3207" s="198"/>
      <c r="I3207" s="6"/>
      <c r="J3207" s="6"/>
      <c r="K3207" s="4"/>
    </row>
    <row r="3208" spans="2:11" x14ac:dyDescent="0.3">
      <c r="B3208" s="10"/>
      <c r="C3208" s="11"/>
      <c r="D3208" s="11"/>
      <c r="E3208" s="11"/>
      <c r="F3208" s="11"/>
      <c r="G3208" s="12"/>
      <c r="H3208" s="198"/>
      <c r="I3208" s="6"/>
      <c r="J3208" s="6"/>
      <c r="K3208" s="4"/>
    </row>
    <row r="3209" spans="2:11" x14ac:dyDescent="0.3">
      <c r="B3209" s="7"/>
      <c r="C3209" s="8"/>
      <c r="D3209" s="8"/>
      <c r="E3209" s="8"/>
      <c r="F3209" s="8"/>
      <c r="G3209" s="9"/>
      <c r="H3209" s="198"/>
      <c r="I3209" s="6"/>
      <c r="J3209" s="6"/>
      <c r="K3209" s="4"/>
    </row>
    <row r="3210" spans="2:11" x14ac:dyDescent="0.3">
      <c r="B3210" s="10"/>
      <c r="C3210" s="11"/>
      <c r="D3210" s="11"/>
      <c r="E3210" s="11"/>
      <c r="F3210" s="11"/>
      <c r="G3210" s="12"/>
      <c r="H3210" s="198"/>
      <c r="I3210" s="6"/>
      <c r="J3210" s="6"/>
      <c r="K3210" s="4"/>
    </row>
    <row r="3211" spans="2:11" x14ac:dyDescent="0.3">
      <c r="B3211" s="7"/>
      <c r="C3211" s="8"/>
      <c r="D3211" s="8"/>
      <c r="E3211" s="8"/>
      <c r="F3211" s="8"/>
      <c r="G3211" s="9"/>
      <c r="H3211" s="198"/>
      <c r="I3211" s="6"/>
      <c r="J3211" s="6"/>
      <c r="K3211" s="4"/>
    </row>
    <row r="3212" spans="2:11" x14ac:dyDescent="0.3">
      <c r="B3212" s="10"/>
      <c r="C3212" s="11"/>
      <c r="D3212" s="11"/>
      <c r="E3212" s="11"/>
      <c r="F3212" s="11"/>
      <c r="G3212" s="12"/>
      <c r="H3212" s="198"/>
      <c r="I3212" s="6"/>
      <c r="J3212" s="6"/>
      <c r="K3212" s="4"/>
    </row>
    <row r="3213" spans="2:11" x14ac:dyDescent="0.3">
      <c r="B3213" s="7"/>
      <c r="C3213" s="8"/>
      <c r="D3213" s="8"/>
      <c r="E3213" s="8"/>
      <c r="F3213" s="8"/>
      <c r="G3213" s="9"/>
      <c r="H3213" s="198"/>
      <c r="I3213" s="6"/>
      <c r="J3213" s="6"/>
      <c r="K3213" s="4"/>
    </row>
    <row r="3214" spans="2:11" x14ac:dyDescent="0.3">
      <c r="B3214" s="10"/>
      <c r="C3214" s="11"/>
      <c r="D3214" s="11"/>
      <c r="E3214" s="11"/>
      <c r="F3214" s="11"/>
      <c r="G3214" s="12"/>
      <c r="H3214" s="198"/>
      <c r="I3214" s="6"/>
      <c r="J3214" s="6"/>
      <c r="K3214" s="4"/>
    </row>
    <row r="3215" spans="2:11" x14ac:dyDescent="0.3">
      <c r="B3215" s="7"/>
      <c r="C3215" s="8"/>
      <c r="D3215" s="8"/>
      <c r="E3215" s="8"/>
      <c r="F3215" s="8"/>
      <c r="G3215" s="9"/>
      <c r="H3215" s="198"/>
      <c r="I3215" s="6"/>
      <c r="J3215" s="6"/>
      <c r="K3215" s="4"/>
    </row>
    <row r="3216" spans="2:11" x14ac:dyDescent="0.3">
      <c r="B3216" s="10"/>
      <c r="C3216" s="11"/>
      <c r="D3216" s="11"/>
      <c r="E3216" s="11"/>
      <c r="F3216" s="11"/>
      <c r="G3216" s="12"/>
      <c r="H3216" s="198"/>
      <c r="I3216" s="6"/>
      <c r="J3216" s="6"/>
      <c r="K3216" s="4"/>
    </row>
    <row r="3217" spans="2:11" x14ac:dyDescent="0.3">
      <c r="B3217" s="7"/>
      <c r="C3217" s="8"/>
      <c r="D3217" s="8"/>
      <c r="E3217" s="8"/>
      <c r="F3217" s="8"/>
      <c r="G3217" s="9"/>
      <c r="H3217" s="198"/>
      <c r="I3217" s="6"/>
      <c r="J3217" s="6"/>
      <c r="K3217" s="4"/>
    </row>
    <row r="3218" spans="2:11" x14ac:dyDescent="0.3">
      <c r="B3218" s="10"/>
      <c r="C3218" s="11"/>
      <c r="D3218" s="11"/>
      <c r="E3218" s="11"/>
      <c r="F3218" s="11"/>
      <c r="G3218" s="12"/>
      <c r="H3218" s="198"/>
      <c r="I3218" s="6"/>
      <c r="J3218" s="6"/>
      <c r="K3218" s="4"/>
    </row>
    <row r="3219" spans="2:11" x14ac:dyDescent="0.3">
      <c r="B3219" s="7"/>
      <c r="C3219" s="8"/>
      <c r="D3219" s="8"/>
      <c r="E3219" s="8"/>
      <c r="F3219" s="8"/>
      <c r="G3219" s="9"/>
      <c r="H3219" s="198"/>
      <c r="I3219" s="6"/>
      <c r="J3219" s="6"/>
      <c r="K3219" s="4"/>
    </row>
    <row r="3220" spans="2:11" x14ac:dyDescent="0.3">
      <c r="B3220" s="10"/>
      <c r="C3220" s="11"/>
      <c r="D3220" s="11"/>
      <c r="E3220" s="11"/>
      <c r="F3220" s="11"/>
      <c r="G3220" s="12"/>
      <c r="H3220" s="198"/>
      <c r="I3220" s="6"/>
      <c r="J3220" s="6"/>
      <c r="K3220" s="4"/>
    </row>
    <row r="3221" spans="2:11" x14ac:dyDescent="0.3">
      <c r="B3221" s="7"/>
      <c r="C3221" s="8"/>
      <c r="D3221" s="8"/>
      <c r="E3221" s="8"/>
      <c r="F3221" s="8"/>
      <c r="G3221" s="9"/>
      <c r="H3221" s="198"/>
      <c r="I3221" s="6"/>
      <c r="J3221" s="6"/>
      <c r="K3221" s="4"/>
    </row>
    <row r="3222" spans="2:11" x14ac:dyDescent="0.3">
      <c r="B3222" s="10"/>
      <c r="C3222" s="11"/>
      <c r="D3222" s="11"/>
      <c r="E3222" s="11"/>
      <c r="F3222" s="11"/>
      <c r="G3222" s="12"/>
      <c r="H3222" s="198"/>
      <c r="I3222" s="6"/>
      <c r="J3222" s="6"/>
      <c r="K3222" s="4"/>
    </row>
    <row r="3223" spans="2:11" x14ac:dyDescent="0.3">
      <c r="B3223" s="7"/>
      <c r="C3223" s="8"/>
      <c r="D3223" s="8"/>
      <c r="E3223" s="8"/>
      <c r="F3223" s="8"/>
      <c r="G3223" s="9"/>
      <c r="H3223" s="198"/>
      <c r="I3223" s="6"/>
      <c r="J3223" s="6"/>
      <c r="K3223" s="4"/>
    </row>
    <row r="3224" spans="2:11" x14ac:dyDescent="0.3">
      <c r="B3224" s="10"/>
      <c r="C3224" s="11"/>
      <c r="D3224" s="11"/>
      <c r="E3224" s="11"/>
      <c r="F3224" s="11"/>
      <c r="G3224" s="12"/>
      <c r="H3224" s="198"/>
      <c r="I3224" s="6"/>
      <c r="J3224" s="6"/>
      <c r="K3224" s="4"/>
    </row>
    <row r="3225" spans="2:11" x14ac:dyDescent="0.3">
      <c r="B3225" s="7"/>
      <c r="C3225" s="8"/>
      <c r="D3225" s="8"/>
      <c r="E3225" s="8"/>
      <c r="F3225" s="8"/>
      <c r="G3225" s="9"/>
      <c r="H3225" s="198"/>
      <c r="I3225" s="6"/>
      <c r="J3225" s="6"/>
      <c r="K3225" s="4"/>
    </row>
    <row r="3226" spans="2:11" x14ac:dyDescent="0.3">
      <c r="B3226" s="10"/>
      <c r="C3226" s="11"/>
      <c r="D3226" s="11"/>
      <c r="E3226" s="11"/>
      <c r="F3226" s="11"/>
      <c r="G3226" s="12"/>
      <c r="H3226" s="198"/>
      <c r="I3226" s="6"/>
      <c r="J3226" s="6"/>
      <c r="K3226" s="4"/>
    </row>
    <row r="3227" spans="2:11" x14ac:dyDescent="0.3">
      <c r="B3227" s="7"/>
      <c r="C3227" s="8"/>
      <c r="D3227" s="8"/>
      <c r="E3227" s="8"/>
      <c r="F3227" s="8"/>
      <c r="G3227" s="9"/>
      <c r="H3227" s="198"/>
      <c r="I3227" s="6"/>
      <c r="J3227" s="6"/>
      <c r="K3227" s="4"/>
    </row>
    <row r="3228" spans="2:11" x14ac:dyDescent="0.3">
      <c r="B3228" s="10"/>
      <c r="C3228" s="11"/>
      <c r="D3228" s="11"/>
      <c r="E3228" s="11"/>
      <c r="F3228" s="11"/>
      <c r="G3228" s="12"/>
      <c r="H3228" s="198"/>
      <c r="I3228" s="6"/>
      <c r="J3228" s="6"/>
      <c r="K3228" s="4"/>
    </row>
    <row r="3229" spans="2:11" x14ac:dyDescent="0.3">
      <c r="B3229" s="7"/>
      <c r="C3229" s="8"/>
      <c r="D3229" s="8"/>
      <c r="E3229" s="8"/>
      <c r="F3229" s="8"/>
      <c r="G3229" s="9"/>
      <c r="H3229" s="198"/>
      <c r="I3229" s="6"/>
      <c r="J3229" s="6"/>
      <c r="K3229" s="4"/>
    </row>
    <row r="3230" spans="2:11" x14ac:dyDescent="0.3">
      <c r="B3230" s="10"/>
      <c r="C3230" s="11"/>
      <c r="D3230" s="11"/>
      <c r="E3230" s="11"/>
      <c r="F3230" s="11"/>
      <c r="G3230" s="12"/>
      <c r="H3230" s="198"/>
      <c r="I3230" s="6"/>
      <c r="J3230" s="6"/>
      <c r="K3230" s="4"/>
    </row>
    <row r="3231" spans="2:11" x14ac:dyDescent="0.3">
      <c r="B3231" s="7"/>
      <c r="C3231" s="8"/>
      <c r="D3231" s="8"/>
      <c r="E3231" s="8"/>
      <c r="F3231" s="8"/>
      <c r="G3231" s="9"/>
      <c r="H3231" s="198"/>
      <c r="I3231" s="6"/>
      <c r="J3231" s="6"/>
      <c r="K3231" s="4"/>
    </row>
    <row r="3232" spans="2:11" x14ac:dyDescent="0.3">
      <c r="B3232" s="10"/>
      <c r="C3232" s="11"/>
      <c r="D3232" s="11"/>
      <c r="E3232" s="11"/>
      <c r="F3232" s="11"/>
      <c r="G3232" s="12"/>
      <c r="H3232" s="198"/>
      <c r="I3232" s="6"/>
      <c r="J3232" s="6"/>
      <c r="K3232" s="4"/>
    </row>
    <row r="3233" spans="2:11" x14ac:dyDescent="0.3">
      <c r="B3233" s="7"/>
      <c r="C3233" s="8"/>
      <c r="D3233" s="8"/>
      <c r="E3233" s="8"/>
      <c r="F3233" s="8"/>
      <c r="G3233" s="9"/>
      <c r="H3233" s="198"/>
      <c r="I3233" s="6"/>
      <c r="J3233" s="6"/>
      <c r="K3233" s="4"/>
    </row>
    <row r="3234" spans="2:11" x14ac:dyDescent="0.3">
      <c r="B3234" s="10"/>
      <c r="C3234" s="11"/>
      <c r="D3234" s="11"/>
      <c r="E3234" s="11"/>
      <c r="F3234" s="11"/>
      <c r="G3234" s="12"/>
      <c r="H3234" s="198"/>
      <c r="I3234" s="6"/>
      <c r="J3234" s="6"/>
      <c r="K3234" s="4"/>
    </row>
    <row r="3235" spans="2:11" x14ac:dyDescent="0.3">
      <c r="B3235" s="7"/>
      <c r="C3235" s="8"/>
      <c r="D3235" s="8"/>
      <c r="E3235" s="8"/>
      <c r="F3235" s="8"/>
      <c r="G3235" s="9"/>
      <c r="H3235" s="198"/>
      <c r="I3235" s="6"/>
      <c r="J3235" s="6"/>
      <c r="K3235" s="4"/>
    </row>
    <row r="3236" spans="2:11" x14ac:dyDescent="0.3">
      <c r="B3236" s="10"/>
      <c r="C3236" s="11"/>
      <c r="D3236" s="11"/>
      <c r="E3236" s="11"/>
      <c r="F3236" s="11"/>
      <c r="G3236" s="12"/>
      <c r="H3236" s="198"/>
      <c r="I3236" s="6"/>
      <c r="J3236" s="6"/>
      <c r="K3236" s="4"/>
    </row>
    <row r="3237" spans="2:11" x14ac:dyDescent="0.3">
      <c r="B3237" s="7"/>
      <c r="C3237" s="8"/>
      <c r="D3237" s="8"/>
      <c r="E3237" s="8"/>
      <c r="F3237" s="8"/>
      <c r="G3237" s="9"/>
      <c r="H3237" s="198"/>
      <c r="I3237" s="6"/>
      <c r="J3237" s="6"/>
      <c r="K3237" s="4"/>
    </row>
    <row r="3238" spans="2:11" x14ac:dyDescent="0.3">
      <c r="B3238" s="10"/>
      <c r="C3238" s="11"/>
      <c r="D3238" s="11"/>
      <c r="E3238" s="11"/>
      <c r="F3238" s="11"/>
      <c r="G3238" s="12"/>
      <c r="H3238" s="198"/>
      <c r="I3238" s="6"/>
      <c r="J3238" s="6"/>
      <c r="K3238" s="4"/>
    </row>
    <row r="3239" spans="2:11" x14ac:dyDescent="0.3">
      <c r="B3239" s="7"/>
      <c r="C3239" s="8"/>
      <c r="D3239" s="8"/>
      <c r="E3239" s="8"/>
      <c r="F3239" s="8"/>
      <c r="G3239" s="9"/>
      <c r="H3239" s="198"/>
      <c r="I3239" s="6"/>
      <c r="J3239" s="6"/>
      <c r="K3239" s="4"/>
    </row>
    <row r="3240" spans="2:11" x14ac:dyDescent="0.3">
      <c r="B3240" s="10"/>
      <c r="C3240" s="11"/>
      <c r="D3240" s="11"/>
      <c r="E3240" s="11"/>
      <c r="F3240" s="11"/>
      <c r="G3240" s="12"/>
      <c r="H3240" s="198"/>
      <c r="I3240" s="6"/>
      <c r="J3240" s="6"/>
      <c r="K3240" s="4"/>
    </row>
    <row r="3241" spans="2:11" x14ac:dyDescent="0.3">
      <c r="B3241" s="7"/>
      <c r="C3241" s="8"/>
      <c r="D3241" s="8"/>
      <c r="E3241" s="8"/>
      <c r="F3241" s="8"/>
      <c r="G3241" s="9"/>
      <c r="H3241" s="198"/>
      <c r="I3241" s="6"/>
      <c r="J3241" s="6"/>
      <c r="K3241" s="4"/>
    </row>
    <row r="3242" spans="2:11" x14ac:dyDescent="0.3">
      <c r="B3242" s="10"/>
      <c r="C3242" s="11"/>
      <c r="D3242" s="11"/>
      <c r="E3242" s="11"/>
      <c r="F3242" s="11"/>
      <c r="G3242" s="12"/>
      <c r="H3242" s="198"/>
      <c r="I3242" s="6"/>
      <c r="J3242" s="6"/>
      <c r="K3242" s="4"/>
    </row>
    <row r="3243" spans="2:11" x14ac:dyDescent="0.3">
      <c r="B3243" s="7"/>
      <c r="C3243" s="8"/>
      <c r="D3243" s="8"/>
      <c r="E3243" s="8"/>
      <c r="F3243" s="8"/>
      <c r="G3243" s="9"/>
      <c r="H3243" s="198"/>
      <c r="I3243" s="6"/>
      <c r="J3243" s="6"/>
      <c r="K3243" s="4"/>
    </row>
    <row r="3244" spans="2:11" x14ac:dyDescent="0.3">
      <c r="B3244" s="10"/>
      <c r="C3244" s="11"/>
      <c r="D3244" s="11"/>
      <c r="E3244" s="11"/>
      <c r="F3244" s="11"/>
      <c r="G3244" s="12"/>
      <c r="H3244" s="198"/>
      <c r="I3244" s="6"/>
      <c r="J3244" s="6"/>
      <c r="K3244" s="4"/>
    </row>
    <row r="3245" spans="2:11" x14ac:dyDescent="0.3">
      <c r="B3245" s="7"/>
      <c r="C3245" s="8"/>
      <c r="D3245" s="8"/>
      <c r="E3245" s="8"/>
      <c r="F3245" s="8"/>
      <c r="G3245" s="9"/>
      <c r="H3245" s="198"/>
      <c r="I3245" s="6"/>
      <c r="J3245" s="6"/>
      <c r="K3245" s="4"/>
    </row>
    <row r="3246" spans="2:11" x14ac:dyDescent="0.3">
      <c r="B3246" s="10"/>
      <c r="C3246" s="11"/>
      <c r="D3246" s="11"/>
      <c r="E3246" s="11"/>
      <c r="F3246" s="11"/>
      <c r="G3246" s="12"/>
      <c r="H3246" s="198"/>
      <c r="I3246" s="6"/>
      <c r="J3246" s="6"/>
      <c r="K3246" s="4"/>
    </row>
    <row r="3247" spans="2:11" x14ac:dyDescent="0.3">
      <c r="B3247" s="7"/>
      <c r="C3247" s="8"/>
      <c r="D3247" s="8"/>
      <c r="E3247" s="8"/>
      <c r="F3247" s="8"/>
      <c r="G3247" s="9"/>
      <c r="H3247" s="198"/>
      <c r="I3247" s="6"/>
      <c r="J3247" s="6"/>
      <c r="K3247" s="4"/>
    </row>
    <row r="3248" spans="2:11" x14ac:dyDescent="0.3">
      <c r="B3248" s="10"/>
      <c r="C3248" s="11"/>
      <c r="D3248" s="11"/>
      <c r="E3248" s="11"/>
      <c r="F3248" s="11"/>
      <c r="G3248" s="12"/>
      <c r="H3248" s="198"/>
      <c r="I3248" s="6"/>
      <c r="J3248" s="6"/>
      <c r="K3248" s="4"/>
    </row>
    <row r="3249" spans="2:11" x14ac:dyDescent="0.3">
      <c r="B3249" s="7"/>
      <c r="C3249" s="8"/>
      <c r="D3249" s="8"/>
      <c r="E3249" s="8"/>
      <c r="F3249" s="8"/>
      <c r="G3249" s="9"/>
      <c r="H3249" s="198"/>
      <c r="I3249" s="6"/>
      <c r="J3249" s="6"/>
      <c r="K3249" s="4"/>
    </row>
    <row r="3250" spans="2:11" x14ac:dyDescent="0.3">
      <c r="B3250" s="10"/>
      <c r="C3250" s="11"/>
      <c r="D3250" s="11"/>
      <c r="E3250" s="11"/>
      <c r="F3250" s="11"/>
      <c r="G3250" s="12"/>
      <c r="H3250" s="198"/>
      <c r="I3250" s="6"/>
      <c r="J3250" s="6"/>
      <c r="K3250" s="4"/>
    </row>
    <row r="3251" spans="2:11" x14ac:dyDescent="0.3">
      <c r="B3251" s="7"/>
      <c r="C3251" s="8"/>
      <c r="D3251" s="8"/>
      <c r="E3251" s="8"/>
      <c r="F3251" s="8"/>
      <c r="G3251" s="9"/>
      <c r="H3251" s="198"/>
      <c r="I3251" s="6"/>
      <c r="J3251" s="6"/>
      <c r="K3251" s="4"/>
    </row>
    <row r="3252" spans="2:11" x14ac:dyDescent="0.3">
      <c r="B3252" s="10"/>
      <c r="C3252" s="11"/>
      <c r="D3252" s="11"/>
      <c r="E3252" s="11"/>
      <c r="F3252" s="11"/>
      <c r="G3252" s="12"/>
      <c r="H3252" s="198"/>
      <c r="I3252" s="6"/>
      <c r="J3252" s="6"/>
      <c r="K3252" s="4"/>
    </row>
    <row r="3253" spans="2:11" x14ac:dyDescent="0.3">
      <c r="B3253" s="7"/>
      <c r="C3253" s="8"/>
      <c r="D3253" s="8"/>
      <c r="E3253" s="8"/>
      <c r="F3253" s="8"/>
      <c r="G3253" s="9"/>
      <c r="H3253" s="198"/>
      <c r="I3253" s="6"/>
      <c r="J3253" s="6"/>
      <c r="K3253" s="4"/>
    </row>
    <row r="3254" spans="2:11" x14ac:dyDescent="0.3">
      <c r="B3254" s="10"/>
      <c r="C3254" s="11"/>
      <c r="D3254" s="11"/>
      <c r="E3254" s="11"/>
      <c r="F3254" s="11"/>
      <c r="G3254" s="12"/>
      <c r="H3254" s="198"/>
      <c r="I3254" s="6"/>
      <c r="J3254" s="6"/>
      <c r="K3254" s="4"/>
    </row>
    <row r="3255" spans="2:11" x14ac:dyDescent="0.3">
      <c r="B3255" s="7"/>
      <c r="C3255" s="8"/>
      <c r="D3255" s="8"/>
      <c r="E3255" s="8"/>
      <c r="F3255" s="8"/>
      <c r="G3255" s="9"/>
      <c r="H3255" s="198"/>
      <c r="I3255" s="6"/>
      <c r="J3255" s="6"/>
      <c r="K3255" s="4"/>
    </row>
    <row r="3256" spans="2:11" x14ac:dyDescent="0.3">
      <c r="B3256" s="10"/>
      <c r="C3256" s="11"/>
      <c r="D3256" s="11"/>
      <c r="E3256" s="11"/>
      <c r="F3256" s="11"/>
      <c r="G3256" s="12"/>
      <c r="H3256" s="198"/>
      <c r="I3256" s="6"/>
      <c r="J3256" s="6"/>
      <c r="K3256" s="4"/>
    </row>
    <row r="3257" spans="2:11" x14ac:dyDescent="0.3">
      <c r="B3257" s="7"/>
      <c r="C3257" s="8"/>
      <c r="D3257" s="8"/>
      <c r="E3257" s="8"/>
      <c r="F3257" s="8"/>
      <c r="G3257" s="9"/>
      <c r="H3257" s="198"/>
      <c r="I3257" s="6"/>
      <c r="J3257" s="6"/>
      <c r="K3257" s="4"/>
    </row>
    <row r="3258" spans="2:11" x14ac:dyDescent="0.3">
      <c r="B3258" s="10"/>
      <c r="C3258" s="11"/>
      <c r="D3258" s="11"/>
      <c r="E3258" s="11"/>
      <c r="F3258" s="11"/>
      <c r="G3258" s="12"/>
      <c r="H3258" s="198"/>
      <c r="I3258" s="6"/>
      <c r="J3258" s="6"/>
      <c r="K3258" s="4"/>
    </row>
    <row r="3259" spans="2:11" x14ac:dyDescent="0.3">
      <c r="B3259" s="7"/>
      <c r="C3259" s="8"/>
      <c r="D3259" s="8"/>
      <c r="E3259" s="8"/>
      <c r="F3259" s="8"/>
      <c r="G3259" s="9"/>
      <c r="H3259" s="198"/>
      <c r="I3259" s="6"/>
      <c r="J3259" s="6"/>
      <c r="K3259" s="4"/>
    </row>
    <row r="3260" spans="2:11" x14ac:dyDescent="0.3">
      <c r="B3260" s="10"/>
      <c r="C3260" s="11"/>
      <c r="D3260" s="11"/>
      <c r="E3260" s="11"/>
      <c r="F3260" s="11"/>
      <c r="G3260" s="12"/>
      <c r="H3260" s="198"/>
      <c r="I3260" s="6"/>
      <c r="J3260" s="6"/>
      <c r="K3260" s="4"/>
    </row>
    <row r="3261" spans="2:11" x14ac:dyDescent="0.3">
      <c r="B3261" s="7"/>
      <c r="C3261" s="8"/>
      <c r="D3261" s="8"/>
      <c r="E3261" s="8"/>
      <c r="F3261" s="8"/>
      <c r="G3261" s="9"/>
      <c r="H3261" s="198"/>
      <c r="I3261" s="6"/>
      <c r="J3261" s="6"/>
      <c r="K3261" s="4"/>
    </row>
    <row r="3262" spans="2:11" x14ac:dyDescent="0.3">
      <c r="B3262" s="10"/>
      <c r="C3262" s="11"/>
      <c r="D3262" s="11"/>
      <c r="E3262" s="11"/>
      <c r="F3262" s="11"/>
      <c r="G3262" s="12"/>
      <c r="H3262" s="198"/>
      <c r="I3262" s="6"/>
      <c r="J3262" s="6"/>
      <c r="K3262" s="4"/>
    </row>
    <row r="3263" spans="2:11" x14ac:dyDescent="0.3">
      <c r="B3263" s="7"/>
      <c r="C3263" s="8"/>
      <c r="D3263" s="8"/>
      <c r="E3263" s="8"/>
      <c r="F3263" s="8"/>
      <c r="G3263" s="9"/>
      <c r="H3263" s="198"/>
      <c r="I3263" s="6"/>
      <c r="J3263" s="6"/>
      <c r="K3263" s="4"/>
    </row>
    <row r="3264" spans="2:11" x14ac:dyDescent="0.3">
      <c r="B3264" s="10"/>
      <c r="C3264" s="11"/>
      <c r="D3264" s="11"/>
      <c r="E3264" s="11"/>
      <c r="F3264" s="11"/>
      <c r="G3264" s="12"/>
      <c r="H3264" s="198"/>
      <c r="I3264" s="6"/>
      <c r="J3264" s="6"/>
      <c r="K3264" s="4"/>
    </row>
    <row r="3265" spans="2:11" x14ac:dyDescent="0.3">
      <c r="B3265" s="7"/>
      <c r="C3265" s="8"/>
      <c r="D3265" s="8"/>
      <c r="E3265" s="8"/>
      <c r="F3265" s="8"/>
      <c r="G3265" s="9"/>
      <c r="H3265" s="198"/>
      <c r="I3265" s="6"/>
      <c r="J3265" s="6"/>
      <c r="K3265" s="4"/>
    </row>
    <row r="3266" spans="2:11" x14ac:dyDescent="0.3">
      <c r="B3266" s="10"/>
      <c r="C3266" s="11"/>
      <c r="D3266" s="11"/>
      <c r="E3266" s="11"/>
      <c r="F3266" s="11"/>
      <c r="G3266" s="12"/>
      <c r="H3266" s="198"/>
      <c r="I3266" s="6"/>
      <c r="J3266" s="6"/>
      <c r="K3266" s="4"/>
    </row>
    <row r="3267" spans="2:11" x14ac:dyDescent="0.3">
      <c r="B3267" s="7"/>
      <c r="C3267" s="8"/>
      <c r="D3267" s="8"/>
      <c r="E3267" s="8"/>
      <c r="F3267" s="8"/>
      <c r="G3267" s="9"/>
      <c r="H3267" s="198"/>
      <c r="I3267" s="6"/>
      <c r="J3267" s="6"/>
      <c r="K3267" s="4"/>
    </row>
    <row r="3268" spans="2:11" x14ac:dyDescent="0.3">
      <c r="B3268" s="10"/>
      <c r="C3268" s="11"/>
      <c r="D3268" s="11"/>
      <c r="E3268" s="11"/>
      <c r="F3268" s="11"/>
      <c r="G3268" s="12"/>
      <c r="H3268" s="198"/>
      <c r="I3268" s="6"/>
      <c r="J3268" s="6"/>
      <c r="K3268" s="4"/>
    </row>
    <row r="3269" spans="2:11" x14ac:dyDescent="0.3">
      <c r="B3269" s="7"/>
      <c r="C3269" s="8"/>
      <c r="D3269" s="8"/>
      <c r="E3269" s="8"/>
      <c r="F3269" s="8"/>
      <c r="G3269" s="9"/>
      <c r="H3269" s="198"/>
      <c r="I3269" s="6"/>
      <c r="J3269" s="6"/>
      <c r="K3269" s="4"/>
    </row>
    <row r="3270" spans="2:11" x14ac:dyDescent="0.3">
      <c r="B3270" s="10"/>
      <c r="C3270" s="11"/>
      <c r="D3270" s="11"/>
      <c r="E3270" s="11"/>
      <c r="F3270" s="11"/>
      <c r="G3270" s="12"/>
      <c r="H3270" s="198"/>
      <c r="I3270" s="6"/>
      <c r="J3270" s="6"/>
      <c r="K3270" s="4"/>
    </row>
    <row r="3271" spans="2:11" x14ac:dyDescent="0.3">
      <c r="B3271" s="7"/>
      <c r="C3271" s="8"/>
      <c r="D3271" s="8"/>
      <c r="E3271" s="8"/>
      <c r="F3271" s="8"/>
      <c r="G3271" s="9"/>
      <c r="H3271" s="198"/>
      <c r="I3271" s="6"/>
      <c r="J3271" s="6"/>
      <c r="K3271" s="4"/>
    </row>
    <row r="3272" spans="2:11" x14ac:dyDescent="0.3">
      <c r="B3272" s="10"/>
      <c r="C3272" s="11"/>
      <c r="D3272" s="11"/>
      <c r="E3272" s="11"/>
      <c r="F3272" s="11"/>
      <c r="G3272" s="12"/>
      <c r="H3272" s="198"/>
      <c r="I3272" s="6"/>
      <c r="J3272" s="6"/>
      <c r="K3272" s="4"/>
    </row>
    <row r="3273" spans="2:11" x14ac:dyDescent="0.3">
      <c r="B3273" s="7"/>
      <c r="C3273" s="8"/>
      <c r="D3273" s="8"/>
      <c r="E3273" s="8"/>
      <c r="F3273" s="8"/>
      <c r="G3273" s="9"/>
      <c r="H3273" s="198"/>
      <c r="I3273" s="6"/>
      <c r="J3273" s="6"/>
      <c r="K3273" s="4"/>
    </row>
    <row r="3274" spans="2:11" x14ac:dyDescent="0.3">
      <c r="B3274" s="10"/>
      <c r="C3274" s="11"/>
      <c r="D3274" s="11"/>
      <c r="E3274" s="11"/>
      <c r="F3274" s="11"/>
      <c r="G3274" s="12"/>
      <c r="H3274" s="198"/>
      <c r="I3274" s="6"/>
      <c r="J3274" s="6"/>
      <c r="K3274" s="4"/>
    </row>
    <row r="3275" spans="2:11" x14ac:dyDescent="0.3">
      <c r="B3275" s="7"/>
      <c r="C3275" s="8"/>
      <c r="D3275" s="8"/>
      <c r="E3275" s="8"/>
      <c r="F3275" s="8"/>
      <c r="G3275" s="9"/>
      <c r="H3275" s="198"/>
      <c r="I3275" s="6"/>
      <c r="J3275" s="6"/>
      <c r="K3275" s="4"/>
    </row>
    <row r="3276" spans="2:11" x14ac:dyDescent="0.3">
      <c r="B3276" s="10"/>
      <c r="C3276" s="11"/>
      <c r="D3276" s="11"/>
      <c r="E3276" s="11"/>
      <c r="F3276" s="11"/>
      <c r="G3276" s="12"/>
      <c r="H3276" s="198"/>
      <c r="I3276" s="6"/>
      <c r="J3276" s="6"/>
      <c r="K3276" s="4"/>
    </row>
    <row r="3277" spans="2:11" x14ac:dyDescent="0.3">
      <c r="B3277" s="7"/>
      <c r="C3277" s="8"/>
      <c r="D3277" s="8"/>
      <c r="E3277" s="8"/>
      <c r="F3277" s="8"/>
      <c r="G3277" s="9"/>
      <c r="H3277" s="198"/>
      <c r="I3277" s="6"/>
      <c r="J3277" s="6"/>
      <c r="K3277" s="4"/>
    </row>
    <row r="3278" spans="2:11" x14ac:dyDescent="0.3">
      <c r="B3278" s="10"/>
      <c r="C3278" s="11"/>
      <c r="D3278" s="11"/>
      <c r="E3278" s="11"/>
      <c r="F3278" s="11"/>
      <c r="G3278" s="12"/>
      <c r="H3278" s="198"/>
      <c r="I3278" s="6"/>
      <c r="J3278" s="6"/>
      <c r="K3278" s="4"/>
    </row>
    <row r="3279" spans="2:11" x14ac:dyDescent="0.3">
      <c r="B3279" s="7"/>
      <c r="C3279" s="8"/>
      <c r="D3279" s="8"/>
      <c r="E3279" s="8"/>
      <c r="F3279" s="8"/>
      <c r="G3279" s="9"/>
      <c r="H3279" s="198"/>
      <c r="I3279" s="6"/>
      <c r="J3279" s="6"/>
      <c r="K3279" s="4"/>
    </row>
    <row r="3280" spans="2:11" x14ac:dyDescent="0.3">
      <c r="B3280" s="10"/>
      <c r="C3280" s="11"/>
      <c r="D3280" s="11"/>
      <c r="E3280" s="11"/>
      <c r="F3280" s="11"/>
      <c r="G3280" s="12"/>
      <c r="H3280" s="198"/>
      <c r="I3280" s="6"/>
      <c r="J3280" s="6"/>
      <c r="K3280" s="4"/>
    </row>
    <row r="3281" spans="2:11" x14ac:dyDescent="0.3">
      <c r="B3281" s="7"/>
      <c r="C3281" s="8"/>
      <c r="D3281" s="8"/>
      <c r="E3281" s="8"/>
      <c r="F3281" s="8"/>
      <c r="G3281" s="9"/>
      <c r="H3281" s="198"/>
      <c r="I3281" s="6"/>
      <c r="J3281" s="6"/>
      <c r="K3281" s="4"/>
    </row>
    <row r="3282" spans="2:11" x14ac:dyDescent="0.3">
      <c r="B3282" s="10"/>
      <c r="C3282" s="11"/>
      <c r="D3282" s="11"/>
      <c r="E3282" s="11"/>
      <c r="F3282" s="11"/>
      <c r="G3282" s="12"/>
      <c r="H3282" s="198"/>
      <c r="I3282" s="6"/>
      <c r="J3282" s="6"/>
      <c r="K3282" s="4"/>
    </row>
    <row r="3283" spans="2:11" x14ac:dyDescent="0.3">
      <c r="B3283" s="7"/>
      <c r="C3283" s="8"/>
      <c r="D3283" s="8"/>
      <c r="E3283" s="8"/>
      <c r="F3283" s="8"/>
      <c r="G3283" s="9"/>
      <c r="H3283" s="198"/>
      <c r="I3283" s="6"/>
      <c r="J3283" s="6"/>
      <c r="K3283" s="4"/>
    </row>
    <row r="3284" spans="2:11" x14ac:dyDescent="0.3">
      <c r="B3284" s="10"/>
      <c r="C3284" s="11"/>
      <c r="D3284" s="11"/>
      <c r="E3284" s="11"/>
      <c r="F3284" s="11"/>
      <c r="G3284" s="12"/>
      <c r="H3284" s="198"/>
      <c r="I3284" s="6"/>
      <c r="J3284" s="6"/>
      <c r="K3284" s="4"/>
    </row>
    <row r="3285" spans="2:11" x14ac:dyDescent="0.3">
      <c r="B3285" s="7"/>
      <c r="C3285" s="8"/>
      <c r="D3285" s="8"/>
      <c r="E3285" s="8"/>
      <c r="F3285" s="8"/>
      <c r="G3285" s="9"/>
      <c r="H3285" s="198"/>
      <c r="I3285" s="6"/>
      <c r="J3285" s="6"/>
      <c r="K3285" s="4"/>
    </row>
    <row r="3286" spans="2:11" x14ac:dyDescent="0.3">
      <c r="B3286" s="10"/>
      <c r="C3286" s="11"/>
      <c r="D3286" s="11"/>
      <c r="E3286" s="11"/>
      <c r="F3286" s="11"/>
      <c r="G3286" s="12"/>
      <c r="H3286" s="198"/>
      <c r="I3286" s="6"/>
      <c r="J3286" s="6"/>
      <c r="K3286" s="4"/>
    </row>
    <row r="3287" spans="2:11" x14ac:dyDescent="0.3">
      <c r="B3287" s="7"/>
      <c r="C3287" s="8"/>
      <c r="D3287" s="8"/>
      <c r="E3287" s="8"/>
      <c r="F3287" s="8"/>
      <c r="G3287" s="9"/>
      <c r="H3287" s="198"/>
      <c r="I3287" s="6"/>
      <c r="J3287" s="6"/>
      <c r="K3287" s="4"/>
    </row>
    <row r="3288" spans="2:11" x14ac:dyDescent="0.3">
      <c r="B3288" s="10"/>
      <c r="C3288" s="11"/>
      <c r="D3288" s="11"/>
      <c r="E3288" s="11"/>
      <c r="F3288" s="11"/>
      <c r="G3288" s="12"/>
      <c r="H3288" s="198"/>
      <c r="I3288" s="6"/>
      <c r="J3288" s="6"/>
      <c r="K3288" s="4"/>
    </row>
    <row r="3289" spans="2:11" x14ac:dyDescent="0.3">
      <c r="B3289" s="7"/>
      <c r="C3289" s="8"/>
      <c r="D3289" s="8"/>
      <c r="E3289" s="8"/>
      <c r="F3289" s="8"/>
      <c r="G3289" s="9"/>
      <c r="H3289" s="198"/>
      <c r="I3289" s="6"/>
      <c r="J3289" s="6"/>
      <c r="K3289" s="4"/>
    </row>
    <row r="3290" spans="2:11" x14ac:dyDescent="0.3">
      <c r="B3290" s="10"/>
      <c r="C3290" s="11"/>
      <c r="D3290" s="11"/>
      <c r="E3290" s="11"/>
      <c r="F3290" s="11"/>
      <c r="G3290" s="12"/>
      <c r="H3290" s="198"/>
      <c r="I3290" s="6"/>
      <c r="J3290" s="6"/>
      <c r="K3290" s="4"/>
    </row>
    <row r="3291" spans="2:11" x14ac:dyDescent="0.3">
      <c r="B3291" s="7"/>
      <c r="C3291" s="8"/>
      <c r="D3291" s="8"/>
      <c r="E3291" s="8"/>
      <c r="F3291" s="8"/>
      <c r="G3291" s="9"/>
      <c r="H3291" s="198"/>
      <c r="I3291" s="6"/>
      <c r="J3291" s="6"/>
      <c r="K3291" s="4"/>
    </row>
    <row r="3292" spans="2:11" x14ac:dyDescent="0.3">
      <c r="B3292" s="10"/>
      <c r="C3292" s="11"/>
      <c r="D3292" s="11"/>
      <c r="E3292" s="11"/>
      <c r="F3292" s="11"/>
      <c r="G3292" s="12"/>
      <c r="H3292" s="198"/>
      <c r="I3292" s="6"/>
      <c r="J3292" s="6"/>
      <c r="K3292" s="4"/>
    </row>
    <row r="3293" spans="2:11" x14ac:dyDescent="0.3">
      <c r="B3293" s="7"/>
      <c r="C3293" s="8"/>
      <c r="D3293" s="8"/>
      <c r="E3293" s="8"/>
      <c r="F3293" s="8"/>
      <c r="G3293" s="9"/>
      <c r="H3293" s="198"/>
      <c r="I3293" s="6"/>
      <c r="J3293" s="6"/>
      <c r="K3293" s="4"/>
    </row>
    <row r="3294" spans="2:11" x14ac:dyDescent="0.3">
      <c r="B3294" s="10"/>
      <c r="C3294" s="11"/>
      <c r="D3294" s="11"/>
      <c r="E3294" s="11"/>
      <c r="F3294" s="11"/>
      <c r="G3294" s="12"/>
      <c r="H3294" s="198"/>
      <c r="I3294" s="6"/>
      <c r="J3294" s="6"/>
      <c r="K3294" s="4"/>
    </row>
    <row r="3295" spans="2:11" x14ac:dyDescent="0.3">
      <c r="B3295" s="7"/>
      <c r="C3295" s="8"/>
      <c r="D3295" s="8"/>
      <c r="E3295" s="8"/>
      <c r="F3295" s="8"/>
      <c r="G3295" s="9"/>
      <c r="H3295" s="198"/>
      <c r="I3295" s="6"/>
      <c r="J3295" s="6"/>
      <c r="K3295" s="4"/>
    </row>
    <row r="3296" spans="2:11" x14ac:dyDescent="0.3">
      <c r="B3296" s="10"/>
      <c r="C3296" s="11"/>
      <c r="D3296" s="11"/>
      <c r="E3296" s="11"/>
      <c r="F3296" s="11"/>
      <c r="G3296" s="12"/>
      <c r="H3296" s="198"/>
      <c r="I3296" s="6"/>
      <c r="J3296" s="6"/>
      <c r="K3296" s="4"/>
    </row>
    <row r="3297" spans="2:11" x14ac:dyDescent="0.3">
      <c r="B3297" s="7"/>
      <c r="C3297" s="8"/>
      <c r="D3297" s="8"/>
      <c r="E3297" s="8"/>
      <c r="F3297" s="8"/>
      <c r="G3297" s="9"/>
      <c r="H3297" s="198"/>
      <c r="I3297" s="6"/>
      <c r="J3297" s="6"/>
      <c r="K3297" s="4"/>
    </row>
    <row r="3298" spans="2:11" x14ac:dyDescent="0.3">
      <c r="B3298" s="10"/>
      <c r="C3298" s="11"/>
      <c r="D3298" s="11"/>
      <c r="E3298" s="11"/>
      <c r="F3298" s="11"/>
      <c r="G3298" s="12"/>
      <c r="H3298" s="198"/>
      <c r="I3298" s="6"/>
      <c r="J3298" s="6"/>
      <c r="K3298" s="4"/>
    </row>
    <row r="3299" spans="2:11" x14ac:dyDescent="0.3">
      <c r="B3299" s="7"/>
      <c r="C3299" s="8"/>
      <c r="D3299" s="8"/>
      <c r="E3299" s="8"/>
      <c r="F3299" s="8"/>
      <c r="G3299" s="9"/>
      <c r="H3299" s="198"/>
      <c r="I3299" s="6"/>
      <c r="J3299" s="6"/>
      <c r="K3299" s="4"/>
    </row>
    <row r="3300" spans="2:11" x14ac:dyDescent="0.3">
      <c r="B3300" s="10"/>
      <c r="C3300" s="11"/>
      <c r="D3300" s="11"/>
      <c r="E3300" s="11"/>
      <c r="F3300" s="11"/>
      <c r="G3300" s="12"/>
      <c r="H3300" s="198"/>
      <c r="I3300" s="6"/>
      <c r="J3300" s="6"/>
      <c r="K3300" s="4"/>
    </row>
    <row r="3301" spans="2:11" x14ac:dyDescent="0.3">
      <c r="B3301" s="7"/>
      <c r="C3301" s="8"/>
      <c r="D3301" s="8"/>
      <c r="E3301" s="8"/>
      <c r="F3301" s="8"/>
      <c r="G3301" s="9"/>
      <c r="H3301" s="198"/>
      <c r="I3301" s="6"/>
      <c r="J3301" s="6"/>
      <c r="K3301" s="4"/>
    </row>
    <row r="3302" spans="2:11" x14ac:dyDescent="0.3">
      <c r="B3302" s="10"/>
      <c r="C3302" s="11"/>
      <c r="D3302" s="11"/>
      <c r="E3302" s="11"/>
      <c r="F3302" s="11"/>
      <c r="G3302" s="12"/>
      <c r="H3302" s="198"/>
      <c r="I3302" s="6"/>
      <c r="J3302" s="6"/>
      <c r="K3302" s="4"/>
    </row>
    <row r="3303" spans="2:11" x14ac:dyDescent="0.3">
      <c r="B3303" s="7"/>
      <c r="C3303" s="8"/>
      <c r="D3303" s="8"/>
      <c r="E3303" s="8"/>
      <c r="F3303" s="8"/>
      <c r="G3303" s="9"/>
      <c r="H3303" s="198"/>
      <c r="I3303" s="6"/>
      <c r="J3303" s="6"/>
      <c r="K3303" s="4"/>
    </row>
    <row r="3304" spans="2:11" x14ac:dyDescent="0.3">
      <c r="B3304" s="10"/>
      <c r="C3304" s="11"/>
      <c r="D3304" s="11"/>
      <c r="E3304" s="11"/>
      <c r="F3304" s="11"/>
      <c r="G3304" s="12"/>
      <c r="H3304" s="198"/>
      <c r="I3304" s="6"/>
      <c r="J3304" s="6"/>
      <c r="K3304" s="4"/>
    </row>
    <row r="3305" spans="2:11" x14ac:dyDescent="0.3">
      <c r="B3305" s="7"/>
      <c r="C3305" s="8"/>
      <c r="D3305" s="8"/>
      <c r="E3305" s="8"/>
      <c r="F3305" s="8"/>
      <c r="G3305" s="9"/>
      <c r="H3305" s="198"/>
      <c r="I3305" s="6"/>
      <c r="J3305" s="6"/>
      <c r="K3305" s="4"/>
    </row>
    <row r="3306" spans="2:11" x14ac:dyDescent="0.3">
      <c r="B3306" s="10"/>
      <c r="C3306" s="11"/>
      <c r="D3306" s="11"/>
      <c r="E3306" s="11"/>
      <c r="F3306" s="11"/>
      <c r="G3306" s="12"/>
      <c r="H3306" s="198"/>
      <c r="I3306" s="6"/>
      <c r="J3306" s="6"/>
      <c r="K3306" s="4"/>
    </row>
    <row r="3307" spans="2:11" x14ac:dyDescent="0.3">
      <c r="B3307" s="7"/>
      <c r="C3307" s="8"/>
      <c r="D3307" s="8"/>
      <c r="E3307" s="8"/>
      <c r="F3307" s="8"/>
      <c r="G3307" s="9"/>
      <c r="H3307" s="198"/>
      <c r="I3307" s="6"/>
      <c r="J3307" s="6"/>
      <c r="K3307" s="4"/>
    </row>
    <row r="3308" spans="2:11" x14ac:dyDescent="0.3">
      <c r="B3308" s="10"/>
      <c r="C3308" s="11"/>
      <c r="D3308" s="11"/>
      <c r="E3308" s="11"/>
      <c r="F3308" s="11"/>
      <c r="G3308" s="12"/>
      <c r="H3308" s="198"/>
      <c r="I3308" s="6"/>
      <c r="J3308" s="6"/>
      <c r="K3308" s="4"/>
    </row>
    <row r="3309" spans="2:11" x14ac:dyDescent="0.3">
      <c r="B3309" s="7"/>
      <c r="C3309" s="8"/>
      <c r="D3309" s="8"/>
      <c r="E3309" s="8"/>
      <c r="F3309" s="8"/>
      <c r="G3309" s="9"/>
      <c r="H3309" s="198"/>
      <c r="I3309" s="6"/>
      <c r="J3309" s="6"/>
      <c r="K3309" s="4"/>
    </row>
    <row r="3310" spans="2:11" x14ac:dyDescent="0.3">
      <c r="B3310" s="10"/>
      <c r="C3310" s="11"/>
      <c r="D3310" s="11"/>
      <c r="E3310" s="11"/>
      <c r="F3310" s="11"/>
      <c r="G3310" s="12"/>
      <c r="H3310" s="198"/>
      <c r="I3310" s="6"/>
      <c r="J3310" s="6"/>
      <c r="K3310" s="4"/>
    </row>
    <row r="3311" spans="2:11" x14ac:dyDescent="0.3">
      <c r="B3311" s="7"/>
      <c r="C3311" s="8"/>
      <c r="D3311" s="8"/>
      <c r="E3311" s="8"/>
      <c r="F3311" s="8"/>
      <c r="G3311" s="9"/>
      <c r="H3311" s="198"/>
      <c r="I3311" s="6"/>
      <c r="J3311" s="6"/>
      <c r="K3311" s="4"/>
    </row>
    <row r="3312" spans="2:11" x14ac:dyDescent="0.3">
      <c r="B3312" s="10"/>
      <c r="C3312" s="11"/>
      <c r="D3312" s="11"/>
      <c r="E3312" s="11"/>
      <c r="F3312" s="11"/>
      <c r="G3312" s="12"/>
      <c r="H3312" s="198"/>
      <c r="I3312" s="6"/>
      <c r="J3312" s="6"/>
      <c r="K3312" s="4"/>
    </row>
    <row r="3313" spans="2:11" x14ac:dyDescent="0.3">
      <c r="B3313" s="7"/>
      <c r="C3313" s="8"/>
      <c r="D3313" s="8"/>
      <c r="E3313" s="8"/>
      <c r="F3313" s="8"/>
      <c r="G3313" s="9"/>
      <c r="H3313" s="198"/>
      <c r="I3313" s="6"/>
      <c r="J3313" s="6"/>
      <c r="K3313" s="4"/>
    </row>
    <row r="3314" spans="2:11" x14ac:dyDescent="0.3">
      <c r="B3314" s="10"/>
      <c r="C3314" s="11"/>
      <c r="D3314" s="11"/>
      <c r="E3314" s="11"/>
      <c r="F3314" s="11"/>
      <c r="G3314" s="12"/>
      <c r="H3314" s="198"/>
      <c r="I3314" s="6"/>
      <c r="J3314" s="6"/>
      <c r="K3314" s="4"/>
    </row>
    <row r="3315" spans="2:11" x14ac:dyDescent="0.3">
      <c r="B3315" s="7"/>
      <c r="C3315" s="8"/>
      <c r="D3315" s="8"/>
      <c r="E3315" s="8"/>
      <c r="F3315" s="8"/>
      <c r="G3315" s="9"/>
      <c r="H3315" s="198"/>
      <c r="I3315" s="6"/>
      <c r="J3315" s="6"/>
      <c r="K3315" s="4"/>
    </row>
    <row r="3316" spans="2:11" x14ac:dyDescent="0.3">
      <c r="B3316" s="10"/>
      <c r="C3316" s="11"/>
      <c r="D3316" s="11"/>
      <c r="E3316" s="11"/>
      <c r="F3316" s="11"/>
      <c r="G3316" s="12"/>
      <c r="H3316" s="198"/>
      <c r="I3316" s="6"/>
      <c r="J3316" s="6"/>
      <c r="K3316" s="4"/>
    </row>
    <row r="3317" spans="2:11" x14ac:dyDescent="0.3">
      <c r="B3317" s="7"/>
      <c r="C3317" s="8"/>
      <c r="D3317" s="8"/>
      <c r="E3317" s="8"/>
      <c r="F3317" s="8"/>
      <c r="G3317" s="9"/>
      <c r="H3317" s="198"/>
      <c r="I3317" s="6"/>
      <c r="J3317" s="6"/>
      <c r="K3317" s="4"/>
    </row>
    <row r="3318" spans="2:11" x14ac:dyDescent="0.3">
      <c r="B3318" s="10"/>
      <c r="C3318" s="11"/>
      <c r="D3318" s="11"/>
      <c r="E3318" s="11"/>
      <c r="F3318" s="11"/>
      <c r="G3318" s="12"/>
      <c r="H3318" s="198"/>
      <c r="I3318" s="6"/>
      <c r="J3318" s="6"/>
      <c r="K3318" s="4"/>
    </row>
    <row r="3319" spans="2:11" x14ac:dyDescent="0.3">
      <c r="B3319" s="7"/>
      <c r="C3319" s="8"/>
      <c r="D3319" s="8"/>
      <c r="E3319" s="8"/>
      <c r="F3319" s="8"/>
      <c r="G3319" s="9"/>
      <c r="H3319" s="198"/>
      <c r="I3319" s="6"/>
      <c r="J3319" s="6"/>
      <c r="K3319" s="4"/>
    </row>
    <row r="3320" spans="2:11" x14ac:dyDescent="0.3">
      <c r="B3320" s="10"/>
      <c r="C3320" s="11"/>
      <c r="D3320" s="11"/>
      <c r="E3320" s="11"/>
      <c r="F3320" s="11"/>
      <c r="G3320" s="12"/>
      <c r="H3320" s="198"/>
      <c r="I3320" s="6"/>
      <c r="J3320" s="6"/>
      <c r="K3320" s="4"/>
    </row>
    <row r="3321" spans="2:11" x14ac:dyDescent="0.3">
      <c r="B3321" s="7"/>
      <c r="C3321" s="8"/>
      <c r="D3321" s="8"/>
      <c r="E3321" s="8"/>
      <c r="F3321" s="8"/>
      <c r="G3321" s="9"/>
      <c r="H3321" s="198"/>
      <c r="I3321" s="6"/>
      <c r="J3321" s="6"/>
      <c r="K3321" s="4"/>
    </row>
    <row r="3322" spans="2:11" x14ac:dyDescent="0.3">
      <c r="B3322" s="10"/>
      <c r="C3322" s="11"/>
      <c r="D3322" s="11"/>
      <c r="E3322" s="11"/>
      <c r="F3322" s="11"/>
      <c r="G3322" s="12"/>
      <c r="H3322" s="198"/>
      <c r="I3322" s="6"/>
      <c r="J3322" s="6"/>
      <c r="K3322" s="4"/>
    </row>
    <row r="3323" spans="2:11" x14ac:dyDescent="0.3">
      <c r="B3323" s="7"/>
      <c r="C3323" s="8"/>
      <c r="D3323" s="8"/>
      <c r="E3323" s="8"/>
      <c r="F3323" s="8"/>
      <c r="G3323" s="9"/>
      <c r="H3323" s="198"/>
      <c r="I3323" s="6"/>
      <c r="J3323" s="6"/>
      <c r="K3323" s="4"/>
    </row>
    <row r="3324" spans="2:11" x14ac:dyDescent="0.3">
      <c r="B3324" s="10"/>
      <c r="C3324" s="11"/>
      <c r="D3324" s="11"/>
      <c r="E3324" s="11"/>
      <c r="F3324" s="11"/>
      <c r="G3324" s="12"/>
      <c r="H3324" s="198"/>
      <c r="I3324" s="6"/>
      <c r="J3324" s="6"/>
      <c r="K3324" s="4"/>
    </row>
    <row r="3325" spans="2:11" x14ac:dyDescent="0.3">
      <c r="B3325" s="7"/>
      <c r="C3325" s="8"/>
      <c r="D3325" s="8"/>
      <c r="E3325" s="8"/>
      <c r="F3325" s="8"/>
      <c r="G3325" s="9"/>
      <c r="H3325" s="198"/>
      <c r="I3325" s="6"/>
      <c r="J3325" s="6"/>
      <c r="K3325" s="4"/>
    </row>
    <row r="3326" spans="2:11" x14ac:dyDescent="0.3">
      <c r="B3326" s="10"/>
      <c r="C3326" s="11"/>
      <c r="D3326" s="11"/>
      <c r="E3326" s="11"/>
      <c r="F3326" s="11"/>
      <c r="G3326" s="12"/>
      <c r="H3326" s="198"/>
      <c r="I3326" s="6"/>
      <c r="J3326" s="6"/>
      <c r="K3326" s="4"/>
    </row>
    <row r="3327" spans="2:11" x14ac:dyDescent="0.3">
      <c r="B3327" s="7"/>
      <c r="C3327" s="8"/>
      <c r="D3327" s="8"/>
      <c r="E3327" s="8"/>
      <c r="F3327" s="8"/>
      <c r="G3327" s="9"/>
      <c r="H3327" s="198"/>
      <c r="I3327" s="6"/>
      <c r="J3327" s="6"/>
      <c r="K3327" s="4"/>
    </row>
    <row r="3328" spans="2:11" x14ac:dyDescent="0.3">
      <c r="B3328" s="10"/>
      <c r="C3328" s="11"/>
      <c r="D3328" s="11"/>
      <c r="E3328" s="11"/>
      <c r="F3328" s="11"/>
      <c r="G3328" s="12"/>
      <c r="H3328" s="198"/>
      <c r="I3328" s="6"/>
      <c r="J3328" s="6"/>
      <c r="K3328" s="4"/>
    </row>
    <row r="3329" spans="2:11" x14ac:dyDescent="0.3">
      <c r="B3329" s="7"/>
      <c r="C3329" s="8"/>
      <c r="D3329" s="8"/>
      <c r="E3329" s="8"/>
      <c r="F3329" s="8"/>
      <c r="G3329" s="9"/>
      <c r="H3329" s="198"/>
      <c r="I3329" s="6"/>
      <c r="J3329" s="6"/>
      <c r="K3329" s="4"/>
    </row>
    <row r="3330" spans="2:11" x14ac:dyDescent="0.3">
      <c r="B3330" s="10"/>
      <c r="C3330" s="11"/>
      <c r="D3330" s="11"/>
      <c r="E3330" s="11"/>
      <c r="F3330" s="11"/>
      <c r="G3330" s="12"/>
      <c r="H3330" s="198"/>
      <c r="I3330" s="6"/>
      <c r="J3330" s="6"/>
      <c r="K3330" s="4"/>
    </row>
    <row r="3331" spans="2:11" x14ac:dyDescent="0.3">
      <c r="B3331" s="7"/>
      <c r="C3331" s="8"/>
      <c r="D3331" s="8"/>
      <c r="E3331" s="8"/>
      <c r="F3331" s="8"/>
      <c r="G3331" s="9"/>
      <c r="H3331" s="198"/>
      <c r="I3331" s="6"/>
      <c r="J3331" s="6"/>
      <c r="K3331" s="4"/>
    </row>
    <row r="3332" spans="2:11" x14ac:dyDescent="0.3">
      <c r="B3332" s="10"/>
      <c r="C3332" s="11"/>
      <c r="D3332" s="11"/>
      <c r="E3332" s="11"/>
      <c r="F3332" s="11"/>
      <c r="G3332" s="12"/>
      <c r="H3332" s="198"/>
      <c r="I3332" s="6"/>
      <c r="J3332" s="6"/>
      <c r="K3332" s="4"/>
    </row>
    <row r="3333" spans="2:11" x14ac:dyDescent="0.3">
      <c r="B3333" s="7"/>
      <c r="C3333" s="8"/>
      <c r="D3333" s="8"/>
      <c r="E3333" s="8"/>
      <c r="F3333" s="8"/>
      <c r="G3333" s="9"/>
      <c r="H3333" s="198"/>
      <c r="I3333" s="6"/>
      <c r="J3333" s="6"/>
      <c r="K3333" s="4"/>
    </row>
    <row r="3334" spans="2:11" x14ac:dyDescent="0.3">
      <c r="B3334" s="10"/>
      <c r="C3334" s="11"/>
      <c r="D3334" s="11"/>
      <c r="E3334" s="11"/>
      <c r="F3334" s="11"/>
      <c r="G3334" s="12"/>
      <c r="H3334" s="198"/>
      <c r="I3334" s="6"/>
      <c r="J3334" s="6"/>
      <c r="K3334" s="4"/>
    </row>
    <row r="3335" spans="2:11" x14ac:dyDescent="0.3">
      <c r="B3335" s="7"/>
      <c r="C3335" s="8"/>
      <c r="D3335" s="8"/>
      <c r="E3335" s="8"/>
      <c r="F3335" s="8"/>
      <c r="G3335" s="9"/>
      <c r="H3335" s="198"/>
      <c r="I3335" s="6"/>
      <c r="J3335" s="6"/>
      <c r="K3335" s="4"/>
    </row>
    <row r="3336" spans="2:11" x14ac:dyDescent="0.3">
      <c r="B3336" s="10"/>
      <c r="C3336" s="11"/>
      <c r="D3336" s="11"/>
      <c r="E3336" s="11"/>
      <c r="F3336" s="11"/>
      <c r="G3336" s="12"/>
      <c r="H3336" s="198"/>
      <c r="I3336" s="6"/>
      <c r="J3336" s="6"/>
      <c r="K3336" s="4"/>
    </row>
    <row r="3337" spans="2:11" x14ac:dyDescent="0.3">
      <c r="B3337" s="7"/>
      <c r="C3337" s="8"/>
      <c r="D3337" s="8"/>
      <c r="E3337" s="8"/>
      <c r="F3337" s="8"/>
      <c r="G3337" s="9"/>
      <c r="H3337" s="198"/>
      <c r="I3337" s="6"/>
      <c r="J3337" s="6"/>
      <c r="K3337" s="4"/>
    </row>
    <row r="3338" spans="2:11" x14ac:dyDescent="0.3">
      <c r="B3338" s="10"/>
      <c r="C3338" s="11"/>
      <c r="D3338" s="11"/>
      <c r="E3338" s="11"/>
      <c r="F3338" s="11"/>
      <c r="G3338" s="12"/>
      <c r="H3338" s="198"/>
      <c r="I3338" s="6"/>
      <c r="J3338" s="6"/>
      <c r="K3338" s="4"/>
    </row>
    <row r="3339" spans="2:11" x14ac:dyDescent="0.3">
      <c r="B3339" s="7"/>
      <c r="C3339" s="8"/>
      <c r="D3339" s="8"/>
      <c r="E3339" s="8"/>
      <c r="F3339" s="8"/>
      <c r="G3339" s="9"/>
      <c r="H3339" s="198"/>
      <c r="I3339" s="6"/>
      <c r="J3339" s="6"/>
      <c r="K3339" s="4"/>
    </row>
    <row r="3340" spans="2:11" x14ac:dyDescent="0.3">
      <c r="B3340" s="10"/>
      <c r="C3340" s="11"/>
      <c r="D3340" s="11"/>
      <c r="E3340" s="11"/>
      <c r="F3340" s="11"/>
      <c r="G3340" s="12"/>
      <c r="H3340" s="198"/>
      <c r="I3340" s="6"/>
      <c r="J3340" s="6"/>
      <c r="K3340" s="4"/>
    </row>
    <row r="3341" spans="2:11" x14ac:dyDescent="0.3">
      <c r="B3341" s="7"/>
      <c r="C3341" s="8"/>
      <c r="D3341" s="8"/>
      <c r="E3341" s="8"/>
      <c r="F3341" s="8"/>
      <c r="G3341" s="9"/>
      <c r="H3341" s="198"/>
      <c r="I3341" s="6"/>
      <c r="J3341" s="6"/>
      <c r="K3341" s="4"/>
    </row>
    <row r="3342" spans="2:11" x14ac:dyDescent="0.3">
      <c r="B3342" s="10"/>
      <c r="C3342" s="11"/>
      <c r="D3342" s="11"/>
      <c r="E3342" s="11"/>
      <c r="F3342" s="11"/>
      <c r="G3342" s="12"/>
      <c r="H3342" s="198"/>
      <c r="I3342" s="6"/>
      <c r="J3342" s="6"/>
      <c r="K3342" s="4"/>
    </row>
    <row r="3343" spans="2:11" x14ac:dyDescent="0.3">
      <c r="B3343" s="7"/>
      <c r="C3343" s="8"/>
      <c r="D3343" s="8"/>
      <c r="E3343" s="8"/>
      <c r="F3343" s="8"/>
      <c r="G3343" s="9"/>
      <c r="H3343" s="198"/>
      <c r="I3343" s="6"/>
      <c r="J3343" s="6"/>
      <c r="K3343" s="4"/>
    </row>
    <row r="3344" spans="2:11" x14ac:dyDescent="0.3">
      <c r="B3344" s="10"/>
      <c r="C3344" s="11"/>
      <c r="D3344" s="11"/>
      <c r="E3344" s="11"/>
      <c r="F3344" s="11"/>
      <c r="G3344" s="12"/>
      <c r="H3344" s="198"/>
      <c r="I3344" s="6"/>
      <c r="J3344" s="6"/>
      <c r="K3344" s="4"/>
    </row>
    <row r="3345" spans="2:11" x14ac:dyDescent="0.3">
      <c r="B3345" s="7"/>
      <c r="C3345" s="8"/>
      <c r="D3345" s="8"/>
      <c r="E3345" s="8"/>
      <c r="F3345" s="8"/>
      <c r="G3345" s="9"/>
      <c r="H3345" s="198"/>
      <c r="I3345" s="6"/>
      <c r="J3345" s="6"/>
      <c r="K3345" s="4"/>
    </row>
    <row r="3346" spans="2:11" x14ac:dyDescent="0.3">
      <c r="B3346" s="10"/>
      <c r="C3346" s="11"/>
      <c r="D3346" s="11"/>
      <c r="E3346" s="11"/>
      <c r="F3346" s="11"/>
      <c r="G3346" s="12"/>
      <c r="H3346" s="198"/>
      <c r="I3346" s="6"/>
      <c r="J3346" s="6"/>
      <c r="K3346" s="4"/>
    </row>
    <row r="3347" spans="2:11" x14ac:dyDescent="0.3">
      <c r="B3347" s="7"/>
      <c r="C3347" s="8"/>
      <c r="D3347" s="8"/>
      <c r="E3347" s="8"/>
      <c r="F3347" s="8"/>
      <c r="G3347" s="9"/>
      <c r="H3347" s="198"/>
      <c r="I3347" s="6"/>
      <c r="J3347" s="6"/>
      <c r="K3347" s="4"/>
    </row>
    <row r="3348" spans="2:11" x14ac:dyDescent="0.3">
      <c r="B3348" s="10"/>
      <c r="C3348" s="11"/>
      <c r="D3348" s="11"/>
      <c r="E3348" s="11"/>
      <c r="F3348" s="11"/>
      <c r="G3348" s="12"/>
      <c r="H3348" s="198"/>
      <c r="I3348" s="6"/>
      <c r="J3348" s="6"/>
      <c r="K3348" s="4"/>
    </row>
    <row r="3349" spans="2:11" x14ac:dyDescent="0.3">
      <c r="B3349" s="7"/>
      <c r="C3349" s="8"/>
      <c r="D3349" s="8"/>
      <c r="E3349" s="8"/>
      <c r="F3349" s="8"/>
      <c r="G3349" s="9"/>
      <c r="H3349" s="198"/>
      <c r="I3349" s="6"/>
      <c r="J3349" s="6"/>
      <c r="K3349" s="4"/>
    </row>
    <row r="3350" spans="2:11" x14ac:dyDescent="0.3">
      <c r="B3350" s="10"/>
      <c r="C3350" s="11"/>
      <c r="D3350" s="11"/>
      <c r="E3350" s="11"/>
      <c r="F3350" s="11"/>
      <c r="G3350" s="12"/>
      <c r="H3350" s="198"/>
      <c r="I3350" s="6"/>
      <c r="J3350" s="6"/>
      <c r="K3350" s="4"/>
    </row>
    <row r="3351" spans="2:11" x14ac:dyDescent="0.3">
      <c r="B3351" s="7"/>
      <c r="C3351" s="8"/>
      <c r="D3351" s="8"/>
      <c r="E3351" s="8"/>
      <c r="F3351" s="8"/>
      <c r="G3351" s="9"/>
      <c r="H3351" s="198"/>
      <c r="I3351" s="6"/>
      <c r="J3351" s="6"/>
      <c r="K3351" s="4"/>
    </row>
    <row r="3352" spans="2:11" x14ac:dyDescent="0.3">
      <c r="B3352" s="10"/>
      <c r="C3352" s="11"/>
      <c r="D3352" s="11"/>
      <c r="E3352" s="11"/>
      <c r="F3352" s="11"/>
      <c r="G3352" s="12"/>
      <c r="H3352" s="198"/>
      <c r="I3352" s="6"/>
      <c r="J3352" s="6"/>
      <c r="K3352" s="4"/>
    </row>
    <row r="3353" spans="2:11" x14ac:dyDescent="0.3">
      <c r="B3353" s="7"/>
      <c r="C3353" s="8"/>
      <c r="D3353" s="8"/>
      <c r="E3353" s="8"/>
      <c r="F3353" s="8"/>
      <c r="G3353" s="9"/>
      <c r="H3353" s="198"/>
      <c r="I3353" s="6"/>
      <c r="J3353" s="6"/>
      <c r="K3353" s="4"/>
    </row>
    <row r="3354" spans="2:11" x14ac:dyDescent="0.3">
      <c r="B3354" s="10"/>
      <c r="C3354" s="11"/>
      <c r="D3354" s="11"/>
      <c r="E3354" s="11"/>
      <c r="F3354" s="11"/>
      <c r="G3354" s="12"/>
      <c r="H3354" s="198"/>
      <c r="I3354" s="6"/>
      <c r="J3354" s="6"/>
      <c r="K3354" s="4"/>
    </row>
    <row r="3355" spans="2:11" x14ac:dyDescent="0.3">
      <c r="B3355" s="7"/>
      <c r="C3355" s="8"/>
      <c r="D3355" s="8"/>
      <c r="E3355" s="8"/>
      <c r="F3355" s="8"/>
      <c r="G3355" s="9"/>
      <c r="H3355" s="198"/>
      <c r="I3355" s="6"/>
      <c r="J3355" s="6"/>
      <c r="K3355" s="4"/>
    </row>
    <row r="3356" spans="2:11" x14ac:dyDescent="0.3">
      <c r="B3356" s="10"/>
      <c r="C3356" s="11"/>
      <c r="D3356" s="11"/>
      <c r="E3356" s="11"/>
      <c r="F3356" s="11"/>
      <c r="G3356" s="12"/>
      <c r="H3356" s="198"/>
      <c r="I3356" s="6"/>
      <c r="J3356" s="6"/>
      <c r="K3356" s="4"/>
    </row>
    <row r="3357" spans="2:11" x14ac:dyDescent="0.3">
      <c r="B3357" s="7"/>
      <c r="C3357" s="8"/>
      <c r="D3357" s="8"/>
      <c r="E3357" s="8"/>
      <c r="F3357" s="8"/>
      <c r="G3357" s="9"/>
      <c r="H3357" s="198"/>
      <c r="I3357" s="6"/>
      <c r="J3357" s="6"/>
      <c r="K3357" s="4"/>
    </row>
    <row r="3358" spans="2:11" x14ac:dyDescent="0.3">
      <c r="B3358" s="10"/>
      <c r="C3358" s="11"/>
      <c r="D3358" s="11"/>
      <c r="E3358" s="11"/>
      <c r="F3358" s="11"/>
      <c r="G3358" s="12"/>
      <c r="H3358" s="198"/>
      <c r="I3358" s="6"/>
      <c r="J3358" s="6"/>
      <c r="K3358" s="4"/>
    </row>
    <row r="3359" spans="2:11" x14ac:dyDescent="0.3">
      <c r="B3359" s="7"/>
      <c r="C3359" s="8"/>
      <c r="D3359" s="8"/>
      <c r="E3359" s="8"/>
      <c r="F3359" s="8"/>
      <c r="G3359" s="9"/>
      <c r="H3359" s="198"/>
      <c r="I3359" s="6"/>
      <c r="J3359" s="6"/>
      <c r="K3359" s="4"/>
    </row>
    <row r="3360" spans="2:11" x14ac:dyDescent="0.3">
      <c r="B3360" s="10"/>
      <c r="C3360" s="11"/>
      <c r="D3360" s="11"/>
      <c r="E3360" s="11"/>
      <c r="F3360" s="11"/>
      <c r="G3360" s="12"/>
      <c r="H3360" s="198"/>
      <c r="I3360" s="6"/>
      <c r="J3360" s="6"/>
      <c r="K3360" s="4"/>
    </row>
    <row r="3361" spans="2:11" x14ac:dyDescent="0.3">
      <c r="B3361" s="7"/>
      <c r="C3361" s="8"/>
      <c r="D3361" s="8"/>
      <c r="E3361" s="8"/>
      <c r="F3361" s="8"/>
      <c r="G3361" s="9"/>
      <c r="H3361" s="198"/>
      <c r="I3361" s="6"/>
      <c r="J3361" s="6"/>
      <c r="K3361" s="4"/>
    </row>
    <row r="3362" spans="2:11" x14ac:dyDescent="0.3">
      <c r="B3362" s="10"/>
      <c r="C3362" s="11"/>
      <c r="D3362" s="11"/>
      <c r="E3362" s="11"/>
      <c r="F3362" s="11"/>
      <c r="G3362" s="12"/>
      <c r="H3362" s="198"/>
      <c r="I3362" s="6"/>
      <c r="J3362" s="6"/>
      <c r="K3362" s="4"/>
    </row>
    <row r="3363" spans="2:11" x14ac:dyDescent="0.3">
      <c r="B3363" s="7"/>
      <c r="C3363" s="8"/>
      <c r="D3363" s="8"/>
      <c r="E3363" s="8"/>
      <c r="F3363" s="8"/>
      <c r="G3363" s="9"/>
      <c r="H3363" s="198"/>
      <c r="I3363" s="6"/>
      <c r="J3363" s="6"/>
      <c r="K3363" s="4"/>
    </row>
    <row r="3364" spans="2:11" x14ac:dyDescent="0.3">
      <c r="B3364" s="10"/>
      <c r="C3364" s="11"/>
      <c r="D3364" s="11"/>
      <c r="E3364" s="11"/>
      <c r="F3364" s="11"/>
      <c r="G3364" s="12"/>
      <c r="H3364" s="198"/>
      <c r="I3364" s="6"/>
      <c r="J3364" s="6"/>
      <c r="K3364" s="4"/>
    </row>
    <row r="3365" spans="2:11" x14ac:dyDescent="0.3">
      <c r="B3365" s="7"/>
      <c r="C3365" s="8"/>
      <c r="D3365" s="8"/>
      <c r="E3365" s="8"/>
      <c r="F3365" s="8"/>
      <c r="G3365" s="9"/>
      <c r="H3365" s="198"/>
      <c r="I3365" s="6"/>
      <c r="J3365" s="6"/>
      <c r="K3365" s="4"/>
    </row>
    <row r="3366" spans="2:11" x14ac:dyDescent="0.3">
      <c r="B3366" s="10"/>
      <c r="C3366" s="11"/>
      <c r="D3366" s="11"/>
      <c r="E3366" s="11"/>
      <c r="F3366" s="11"/>
      <c r="G3366" s="12"/>
      <c r="H3366" s="198"/>
      <c r="I3366" s="6"/>
      <c r="J3366" s="6"/>
      <c r="K3366" s="4"/>
    </row>
    <row r="3367" spans="2:11" x14ac:dyDescent="0.3">
      <c r="B3367" s="7"/>
      <c r="C3367" s="8"/>
      <c r="D3367" s="8"/>
      <c r="E3367" s="8"/>
      <c r="F3367" s="8"/>
      <c r="G3367" s="9"/>
      <c r="H3367" s="198"/>
      <c r="I3367" s="6"/>
      <c r="J3367" s="6"/>
      <c r="K3367" s="4"/>
    </row>
    <row r="3368" spans="2:11" x14ac:dyDescent="0.3">
      <c r="B3368" s="10"/>
      <c r="C3368" s="11"/>
      <c r="D3368" s="11"/>
      <c r="E3368" s="11"/>
      <c r="F3368" s="11"/>
      <c r="G3368" s="12"/>
      <c r="H3368" s="198"/>
      <c r="I3368" s="6"/>
      <c r="J3368" s="6"/>
      <c r="K3368" s="4"/>
    </row>
    <row r="3369" spans="2:11" x14ac:dyDescent="0.3">
      <c r="B3369" s="7"/>
      <c r="C3369" s="8"/>
      <c r="D3369" s="8"/>
      <c r="E3369" s="8"/>
      <c r="F3369" s="8"/>
      <c r="G3369" s="9"/>
      <c r="H3369" s="198"/>
      <c r="I3369" s="6"/>
      <c r="J3369" s="6"/>
      <c r="K3369" s="4"/>
    </row>
    <row r="3370" spans="2:11" x14ac:dyDescent="0.3">
      <c r="B3370" s="10"/>
      <c r="C3370" s="11"/>
      <c r="D3370" s="11"/>
      <c r="E3370" s="11"/>
      <c r="F3370" s="11"/>
      <c r="G3370" s="12"/>
      <c r="H3370" s="198"/>
      <c r="I3370" s="6"/>
      <c r="J3370" s="6"/>
      <c r="K3370" s="4"/>
    </row>
    <row r="3371" spans="2:11" x14ac:dyDescent="0.3">
      <c r="B3371" s="7"/>
      <c r="C3371" s="8"/>
      <c r="D3371" s="8"/>
      <c r="E3371" s="8"/>
      <c r="F3371" s="8"/>
      <c r="G3371" s="9"/>
      <c r="H3371" s="198"/>
      <c r="I3371" s="6"/>
      <c r="J3371" s="6"/>
      <c r="K3371" s="4"/>
    </row>
    <row r="3372" spans="2:11" x14ac:dyDescent="0.3">
      <c r="B3372" s="10"/>
      <c r="C3372" s="11"/>
      <c r="D3372" s="11"/>
      <c r="E3372" s="11"/>
      <c r="F3372" s="11"/>
      <c r="G3372" s="12"/>
      <c r="H3372" s="198"/>
      <c r="I3372" s="6"/>
      <c r="J3372" s="6"/>
      <c r="K3372" s="4"/>
    </row>
    <row r="3373" spans="2:11" x14ac:dyDescent="0.3">
      <c r="B3373" s="7"/>
      <c r="C3373" s="8"/>
      <c r="D3373" s="8"/>
      <c r="E3373" s="8"/>
      <c r="F3373" s="8"/>
      <c r="G3373" s="9"/>
      <c r="H3373" s="198"/>
      <c r="I3373" s="6"/>
      <c r="J3373" s="6"/>
      <c r="K3373" s="4"/>
    </row>
    <row r="3374" spans="2:11" x14ac:dyDescent="0.3">
      <c r="B3374" s="10"/>
      <c r="C3374" s="11"/>
      <c r="D3374" s="11"/>
      <c r="E3374" s="11"/>
      <c r="F3374" s="11"/>
      <c r="G3374" s="12"/>
      <c r="H3374" s="198"/>
      <c r="I3374" s="6"/>
      <c r="J3374" s="6"/>
      <c r="K3374" s="4"/>
    </row>
    <row r="3375" spans="2:11" x14ac:dyDescent="0.3">
      <c r="B3375" s="7"/>
      <c r="C3375" s="8"/>
      <c r="D3375" s="8"/>
      <c r="E3375" s="8"/>
      <c r="F3375" s="8"/>
      <c r="G3375" s="9"/>
      <c r="H3375" s="198"/>
      <c r="I3375" s="6"/>
      <c r="J3375" s="6"/>
      <c r="K3375" s="4"/>
    </row>
    <row r="3376" spans="2:11" x14ac:dyDescent="0.3">
      <c r="B3376" s="10"/>
      <c r="C3376" s="11"/>
      <c r="D3376" s="11"/>
      <c r="E3376" s="11"/>
      <c r="F3376" s="11"/>
      <c r="G3376" s="12"/>
      <c r="H3376" s="198"/>
      <c r="I3376" s="6"/>
      <c r="J3376" s="6"/>
      <c r="K3376" s="4"/>
    </row>
    <row r="3377" spans="2:11" x14ac:dyDescent="0.3">
      <c r="B3377" s="7"/>
      <c r="C3377" s="8"/>
      <c r="D3377" s="8"/>
      <c r="E3377" s="8"/>
      <c r="F3377" s="8"/>
      <c r="G3377" s="9"/>
      <c r="H3377" s="198"/>
      <c r="I3377" s="6"/>
      <c r="J3377" s="6"/>
      <c r="K3377" s="4"/>
    </row>
    <row r="3378" spans="2:11" x14ac:dyDescent="0.3">
      <c r="B3378" s="10"/>
      <c r="C3378" s="11"/>
      <c r="D3378" s="11"/>
      <c r="E3378" s="11"/>
      <c r="F3378" s="11"/>
      <c r="G3378" s="12"/>
      <c r="H3378" s="198"/>
      <c r="I3378" s="6"/>
      <c r="J3378" s="6"/>
      <c r="K3378" s="4"/>
    </row>
    <row r="3379" spans="2:11" x14ac:dyDescent="0.3">
      <c r="B3379" s="7"/>
      <c r="C3379" s="8"/>
      <c r="D3379" s="8"/>
      <c r="E3379" s="8"/>
      <c r="F3379" s="8"/>
      <c r="G3379" s="9"/>
      <c r="H3379" s="198"/>
      <c r="I3379" s="6"/>
      <c r="J3379" s="6"/>
      <c r="K3379" s="4"/>
    </row>
    <row r="3380" spans="2:11" x14ac:dyDescent="0.3">
      <c r="B3380" s="10"/>
      <c r="C3380" s="11"/>
      <c r="D3380" s="11"/>
      <c r="E3380" s="11"/>
      <c r="F3380" s="11"/>
      <c r="G3380" s="12"/>
      <c r="H3380" s="198"/>
      <c r="I3380" s="6"/>
      <c r="J3380" s="6"/>
      <c r="K3380" s="4"/>
    </row>
    <row r="3381" spans="2:11" x14ac:dyDescent="0.3">
      <c r="B3381" s="7"/>
      <c r="C3381" s="8"/>
      <c r="D3381" s="8"/>
      <c r="E3381" s="8"/>
      <c r="F3381" s="8"/>
      <c r="G3381" s="9"/>
      <c r="H3381" s="198"/>
      <c r="I3381" s="6"/>
      <c r="J3381" s="6"/>
      <c r="K3381" s="4"/>
    </row>
    <row r="3382" spans="2:11" x14ac:dyDescent="0.3">
      <c r="B3382" s="10"/>
      <c r="C3382" s="11"/>
      <c r="D3382" s="11"/>
      <c r="E3382" s="11"/>
      <c r="F3382" s="11"/>
      <c r="G3382" s="12"/>
      <c r="H3382" s="198"/>
      <c r="I3382" s="6"/>
      <c r="J3382" s="6"/>
      <c r="K3382" s="4"/>
    </row>
    <row r="3383" spans="2:11" x14ac:dyDescent="0.3">
      <c r="B3383" s="7"/>
      <c r="C3383" s="8"/>
      <c r="D3383" s="8"/>
      <c r="E3383" s="8"/>
      <c r="F3383" s="8"/>
      <c r="G3383" s="9"/>
      <c r="H3383" s="198"/>
      <c r="I3383" s="6"/>
      <c r="J3383" s="6"/>
      <c r="K3383" s="4"/>
    </row>
    <row r="3384" spans="2:11" x14ac:dyDescent="0.3">
      <c r="B3384" s="10"/>
      <c r="C3384" s="11"/>
      <c r="D3384" s="11"/>
      <c r="E3384" s="11"/>
      <c r="F3384" s="11"/>
      <c r="G3384" s="12"/>
      <c r="H3384" s="198"/>
      <c r="I3384" s="6"/>
      <c r="J3384" s="6"/>
      <c r="K3384" s="4"/>
    </row>
    <row r="3385" spans="2:11" x14ac:dyDescent="0.3">
      <c r="B3385" s="7"/>
      <c r="C3385" s="8"/>
      <c r="D3385" s="8"/>
      <c r="E3385" s="8"/>
      <c r="F3385" s="8"/>
      <c r="G3385" s="9"/>
      <c r="H3385" s="198"/>
      <c r="I3385" s="6"/>
      <c r="J3385" s="6"/>
      <c r="K3385" s="4"/>
    </row>
    <row r="3386" spans="2:11" x14ac:dyDescent="0.3">
      <c r="B3386" s="10"/>
      <c r="C3386" s="11"/>
      <c r="D3386" s="11"/>
      <c r="E3386" s="11"/>
      <c r="F3386" s="11"/>
      <c r="G3386" s="12"/>
      <c r="H3386" s="198"/>
      <c r="I3386" s="6"/>
      <c r="J3386" s="6"/>
      <c r="K3386" s="4"/>
    </row>
    <row r="3387" spans="2:11" x14ac:dyDescent="0.3">
      <c r="B3387" s="7"/>
      <c r="C3387" s="8"/>
      <c r="D3387" s="8"/>
      <c r="E3387" s="8"/>
      <c r="F3387" s="8"/>
      <c r="G3387" s="9"/>
      <c r="H3387" s="198"/>
      <c r="I3387" s="6"/>
      <c r="J3387" s="6"/>
      <c r="K3387" s="4"/>
    </row>
    <row r="3388" spans="2:11" x14ac:dyDescent="0.3">
      <c r="B3388" s="10"/>
      <c r="C3388" s="11"/>
      <c r="D3388" s="11"/>
      <c r="E3388" s="11"/>
      <c r="F3388" s="11"/>
      <c r="G3388" s="12"/>
      <c r="H3388" s="198"/>
      <c r="I3388" s="6"/>
      <c r="J3388" s="6"/>
      <c r="K3388" s="4"/>
    </row>
    <row r="3389" spans="2:11" x14ac:dyDescent="0.3">
      <c r="B3389" s="7"/>
      <c r="C3389" s="8"/>
      <c r="D3389" s="8"/>
      <c r="E3389" s="8"/>
      <c r="F3389" s="8"/>
      <c r="G3389" s="9"/>
      <c r="H3389" s="198"/>
      <c r="I3389" s="6"/>
      <c r="J3389" s="6"/>
      <c r="K3389" s="4"/>
    </row>
    <row r="3390" spans="2:11" x14ac:dyDescent="0.3">
      <c r="B3390" s="10"/>
      <c r="C3390" s="11"/>
      <c r="D3390" s="11"/>
      <c r="E3390" s="11"/>
      <c r="F3390" s="11"/>
      <c r="G3390" s="12"/>
      <c r="H3390" s="198"/>
      <c r="I3390" s="6"/>
      <c r="J3390" s="6"/>
      <c r="K3390" s="4"/>
    </row>
    <row r="3391" spans="2:11" x14ac:dyDescent="0.3">
      <c r="B3391" s="7"/>
      <c r="C3391" s="8"/>
      <c r="D3391" s="8"/>
      <c r="E3391" s="8"/>
      <c r="F3391" s="8"/>
      <c r="G3391" s="9"/>
      <c r="H3391" s="198"/>
      <c r="I3391" s="6"/>
      <c r="J3391" s="6"/>
      <c r="K3391" s="4"/>
    </row>
    <row r="3392" spans="2:11" x14ac:dyDescent="0.3">
      <c r="B3392" s="10"/>
      <c r="C3392" s="11"/>
      <c r="D3392" s="11"/>
      <c r="E3392" s="11"/>
      <c r="F3392" s="11"/>
      <c r="G3392" s="12"/>
      <c r="H3392" s="198"/>
      <c r="I3392" s="6"/>
      <c r="J3392" s="6"/>
      <c r="K3392" s="4"/>
    </row>
    <row r="3393" spans="2:11" x14ac:dyDescent="0.3">
      <c r="B3393" s="7"/>
      <c r="C3393" s="8"/>
      <c r="D3393" s="8"/>
      <c r="E3393" s="8"/>
      <c r="F3393" s="8"/>
      <c r="G3393" s="9"/>
      <c r="H3393" s="198"/>
      <c r="I3393" s="6"/>
      <c r="J3393" s="6"/>
      <c r="K3393" s="4"/>
    </row>
    <row r="3394" spans="2:11" x14ac:dyDescent="0.3">
      <c r="B3394" s="10"/>
      <c r="C3394" s="11"/>
      <c r="D3394" s="11"/>
      <c r="E3394" s="11"/>
      <c r="F3394" s="11"/>
      <c r="G3394" s="12"/>
      <c r="H3394" s="198"/>
      <c r="I3394" s="6"/>
      <c r="J3394" s="6"/>
      <c r="K3394" s="4"/>
    </row>
    <row r="3395" spans="2:11" x14ac:dyDescent="0.3">
      <c r="B3395" s="7"/>
      <c r="C3395" s="8"/>
      <c r="D3395" s="8"/>
      <c r="E3395" s="8"/>
      <c r="F3395" s="8"/>
      <c r="G3395" s="9"/>
      <c r="H3395" s="198"/>
      <c r="I3395" s="6"/>
      <c r="J3395" s="6"/>
      <c r="K3395" s="4"/>
    </row>
    <row r="3396" spans="2:11" x14ac:dyDescent="0.3">
      <c r="B3396" s="10"/>
      <c r="C3396" s="11"/>
      <c r="D3396" s="11"/>
      <c r="E3396" s="11"/>
      <c r="F3396" s="11"/>
      <c r="G3396" s="12"/>
      <c r="H3396" s="198"/>
      <c r="I3396" s="6"/>
      <c r="J3396" s="6"/>
      <c r="K3396" s="4"/>
    </row>
    <row r="3397" spans="2:11" x14ac:dyDescent="0.3">
      <c r="B3397" s="7"/>
      <c r="C3397" s="8"/>
      <c r="D3397" s="8"/>
      <c r="E3397" s="8"/>
      <c r="F3397" s="8"/>
      <c r="G3397" s="9"/>
      <c r="H3397" s="198"/>
      <c r="I3397" s="6"/>
      <c r="J3397" s="6"/>
      <c r="K3397" s="4"/>
    </row>
    <row r="3398" spans="2:11" x14ac:dyDescent="0.3">
      <c r="B3398" s="10"/>
      <c r="C3398" s="11"/>
      <c r="D3398" s="11"/>
      <c r="E3398" s="11"/>
      <c r="F3398" s="11"/>
      <c r="G3398" s="12"/>
      <c r="H3398" s="198"/>
      <c r="I3398" s="6"/>
      <c r="J3398" s="6"/>
      <c r="K3398" s="4"/>
    </row>
    <row r="3399" spans="2:11" x14ac:dyDescent="0.3">
      <c r="B3399" s="7"/>
      <c r="C3399" s="8"/>
      <c r="D3399" s="8"/>
      <c r="E3399" s="8"/>
      <c r="F3399" s="8"/>
      <c r="G3399" s="9"/>
      <c r="H3399" s="198"/>
      <c r="I3399" s="6"/>
      <c r="J3399" s="6"/>
      <c r="K3399" s="4"/>
    </row>
    <row r="3400" spans="2:11" x14ac:dyDescent="0.3">
      <c r="B3400" s="10"/>
      <c r="C3400" s="11"/>
      <c r="D3400" s="11"/>
      <c r="E3400" s="11"/>
      <c r="F3400" s="11"/>
      <c r="G3400" s="12"/>
      <c r="H3400" s="198"/>
      <c r="I3400" s="6"/>
      <c r="J3400" s="6"/>
      <c r="K3400" s="4"/>
    </row>
    <row r="3401" spans="2:11" x14ac:dyDescent="0.3">
      <c r="B3401" s="7"/>
      <c r="C3401" s="8"/>
      <c r="D3401" s="8"/>
      <c r="E3401" s="8"/>
      <c r="F3401" s="8"/>
      <c r="G3401" s="9"/>
      <c r="H3401" s="198"/>
      <c r="I3401" s="6"/>
      <c r="J3401" s="6"/>
      <c r="K3401" s="4"/>
    </row>
    <row r="3402" spans="2:11" x14ac:dyDescent="0.3">
      <c r="B3402" s="10"/>
      <c r="C3402" s="11"/>
      <c r="D3402" s="11"/>
      <c r="E3402" s="11"/>
      <c r="F3402" s="11"/>
      <c r="G3402" s="12"/>
      <c r="H3402" s="198"/>
      <c r="I3402" s="6"/>
      <c r="J3402" s="6"/>
      <c r="K3402" s="4"/>
    </row>
    <row r="3403" spans="2:11" x14ac:dyDescent="0.3">
      <c r="B3403" s="7"/>
      <c r="C3403" s="8"/>
      <c r="D3403" s="8"/>
      <c r="E3403" s="8"/>
      <c r="F3403" s="8"/>
      <c r="G3403" s="9"/>
      <c r="H3403" s="198"/>
      <c r="I3403" s="6"/>
      <c r="J3403" s="6"/>
      <c r="K3403" s="4"/>
    </row>
    <row r="3404" spans="2:11" x14ac:dyDescent="0.3">
      <c r="B3404" s="10"/>
      <c r="C3404" s="11"/>
      <c r="D3404" s="11"/>
      <c r="E3404" s="11"/>
      <c r="F3404" s="11"/>
      <c r="G3404" s="12"/>
      <c r="H3404" s="198"/>
      <c r="I3404" s="6"/>
      <c r="J3404" s="6"/>
      <c r="K3404" s="4"/>
    </row>
    <row r="3405" spans="2:11" x14ac:dyDescent="0.3">
      <c r="B3405" s="7"/>
      <c r="C3405" s="8"/>
      <c r="D3405" s="8"/>
      <c r="E3405" s="8"/>
      <c r="F3405" s="8"/>
      <c r="G3405" s="9"/>
      <c r="H3405" s="198"/>
      <c r="I3405" s="6"/>
      <c r="J3405" s="6"/>
      <c r="K3405" s="4"/>
    </row>
    <row r="3406" spans="2:11" x14ac:dyDescent="0.3">
      <c r="B3406" s="10"/>
      <c r="C3406" s="11"/>
      <c r="D3406" s="11"/>
      <c r="E3406" s="11"/>
      <c r="F3406" s="11"/>
      <c r="G3406" s="12"/>
      <c r="H3406" s="198"/>
      <c r="I3406" s="6"/>
      <c r="J3406" s="6"/>
      <c r="K3406" s="4"/>
    </row>
    <row r="3407" spans="2:11" x14ac:dyDescent="0.3">
      <c r="B3407" s="7"/>
      <c r="C3407" s="8"/>
      <c r="D3407" s="8"/>
      <c r="E3407" s="8"/>
      <c r="F3407" s="8"/>
      <c r="G3407" s="9"/>
      <c r="H3407" s="198"/>
      <c r="I3407" s="6"/>
      <c r="J3407" s="6"/>
      <c r="K3407" s="4"/>
    </row>
    <row r="3408" spans="2:11" x14ac:dyDescent="0.3">
      <c r="B3408" s="10"/>
      <c r="C3408" s="11"/>
      <c r="D3408" s="11"/>
      <c r="E3408" s="11"/>
      <c r="F3408" s="11"/>
      <c r="G3408" s="12"/>
      <c r="H3408" s="198"/>
      <c r="I3408" s="6"/>
      <c r="J3408" s="6"/>
      <c r="K3408" s="4"/>
    </row>
    <row r="3409" spans="2:11" x14ac:dyDescent="0.3">
      <c r="B3409" s="7"/>
      <c r="C3409" s="8"/>
      <c r="D3409" s="8"/>
      <c r="E3409" s="8"/>
      <c r="F3409" s="8"/>
      <c r="G3409" s="9"/>
      <c r="H3409" s="198"/>
      <c r="I3409" s="6"/>
      <c r="J3409" s="6"/>
      <c r="K3409" s="4"/>
    </row>
    <row r="3410" spans="2:11" x14ac:dyDescent="0.3">
      <c r="B3410" s="10"/>
      <c r="C3410" s="11"/>
      <c r="D3410" s="11"/>
      <c r="E3410" s="11"/>
      <c r="F3410" s="11"/>
      <c r="G3410" s="12"/>
      <c r="H3410" s="198"/>
      <c r="I3410" s="6"/>
      <c r="J3410" s="6"/>
      <c r="K3410" s="4"/>
    </row>
    <row r="3411" spans="2:11" x14ac:dyDescent="0.3">
      <c r="B3411" s="7"/>
      <c r="C3411" s="8"/>
      <c r="D3411" s="8"/>
      <c r="E3411" s="8"/>
      <c r="F3411" s="8"/>
      <c r="G3411" s="9"/>
      <c r="H3411" s="198"/>
      <c r="I3411" s="6"/>
      <c r="J3411" s="6"/>
      <c r="K3411" s="4"/>
    </row>
    <row r="3412" spans="2:11" x14ac:dyDescent="0.3">
      <c r="B3412" s="10"/>
      <c r="C3412" s="11"/>
      <c r="D3412" s="11"/>
      <c r="E3412" s="11"/>
      <c r="F3412" s="11"/>
      <c r="G3412" s="12"/>
      <c r="H3412" s="198"/>
      <c r="I3412" s="6"/>
      <c r="J3412" s="6"/>
      <c r="K3412" s="4"/>
    </row>
    <row r="3413" spans="2:11" x14ac:dyDescent="0.3">
      <c r="B3413" s="7"/>
      <c r="C3413" s="8"/>
      <c r="D3413" s="8"/>
      <c r="E3413" s="8"/>
      <c r="F3413" s="8"/>
      <c r="G3413" s="9"/>
      <c r="H3413" s="198"/>
      <c r="I3413" s="6"/>
      <c r="J3413" s="6"/>
      <c r="K3413" s="4"/>
    </row>
    <row r="3414" spans="2:11" x14ac:dyDescent="0.3">
      <c r="B3414" s="10"/>
      <c r="C3414" s="11"/>
      <c r="D3414" s="11"/>
      <c r="E3414" s="11"/>
      <c r="F3414" s="11"/>
      <c r="G3414" s="12"/>
      <c r="H3414" s="198"/>
      <c r="I3414" s="6"/>
      <c r="J3414" s="6"/>
      <c r="K3414" s="4"/>
    </row>
    <row r="3415" spans="2:11" x14ac:dyDescent="0.3">
      <c r="B3415" s="7"/>
      <c r="C3415" s="8"/>
      <c r="D3415" s="8"/>
      <c r="E3415" s="8"/>
      <c r="F3415" s="8"/>
      <c r="G3415" s="9"/>
      <c r="H3415" s="198"/>
      <c r="I3415" s="6"/>
      <c r="J3415" s="6"/>
      <c r="K3415" s="4"/>
    </row>
    <row r="3416" spans="2:11" x14ac:dyDescent="0.3">
      <c r="B3416" s="10"/>
      <c r="C3416" s="11"/>
      <c r="D3416" s="11"/>
      <c r="E3416" s="11"/>
      <c r="F3416" s="11"/>
      <c r="G3416" s="12"/>
      <c r="H3416" s="198"/>
      <c r="I3416" s="6"/>
      <c r="J3416" s="6"/>
      <c r="K3416" s="4"/>
    </row>
    <row r="3417" spans="2:11" x14ac:dyDescent="0.3">
      <c r="B3417" s="7"/>
      <c r="C3417" s="8"/>
      <c r="D3417" s="8"/>
      <c r="E3417" s="8"/>
      <c r="F3417" s="8"/>
      <c r="G3417" s="9"/>
      <c r="H3417" s="198"/>
      <c r="I3417" s="6"/>
      <c r="J3417" s="6"/>
      <c r="K3417" s="4"/>
    </row>
    <row r="3418" spans="2:11" x14ac:dyDescent="0.3">
      <c r="B3418" s="10"/>
      <c r="C3418" s="11"/>
      <c r="D3418" s="11"/>
      <c r="E3418" s="11"/>
      <c r="F3418" s="11"/>
      <c r="G3418" s="12"/>
      <c r="H3418" s="198"/>
      <c r="I3418" s="6"/>
      <c r="J3418" s="6"/>
      <c r="K3418" s="4"/>
    </row>
    <row r="3419" spans="2:11" x14ac:dyDescent="0.3">
      <c r="B3419" s="7"/>
      <c r="C3419" s="8"/>
      <c r="D3419" s="8"/>
      <c r="E3419" s="8"/>
      <c r="F3419" s="8"/>
      <c r="G3419" s="9"/>
      <c r="H3419" s="198"/>
      <c r="I3419" s="6"/>
      <c r="J3419" s="6"/>
      <c r="K3419" s="4"/>
    </row>
    <row r="3420" spans="2:11" x14ac:dyDescent="0.3">
      <c r="B3420" s="10"/>
      <c r="C3420" s="11"/>
      <c r="D3420" s="11"/>
      <c r="E3420" s="11"/>
      <c r="F3420" s="11"/>
      <c r="G3420" s="12"/>
      <c r="H3420" s="198"/>
      <c r="I3420" s="6"/>
      <c r="J3420" s="6"/>
      <c r="K3420" s="4"/>
    </row>
    <row r="3421" spans="2:11" x14ac:dyDescent="0.3">
      <c r="B3421" s="7"/>
      <c r="C3421" s="8"/>
      <c r="D3421" s="8"/>
      <c r="E3421" s="8"/>
      <c r="F3421" s="8"/>
      <c r="G3421" s="9"/>
      <c r="H3421" s="198"/>
      <c r="I3421" s="6"/>
      <c r="J3421" s="6"/>
      <c r="K3421" s="4"/>
    </row>
    <row r="3422" spans="2:11" x14ac:dyDescent="0.3">
      <c r="B3422" s="10"/>
      <c r="C3422" s="11"/>
      <c r="D3422" s="11"/>
      <c r="E3422" s="11"/>
      <c r="F3422" s="11"/>
      <c r="G3422" s="12"/>
      <c r="H3422" s="198"/>
      <c r="I3422" s="6"/>
      <c r="J3422" s="6"/>
      <c r="K3422" s="4"/>
    </row>
    <row r="3423" spans="2:11" x14ac:dyDescent="0.3">
      <c r="B3423" s="7"/>
      <c r="C3423" s="8"/>
      <c r="D3423" s="8"/>
      <c r="E3423" s="8"/>
      <c r="F3423" s="8"/>
      <c r="G3423" s="9"/>
      <c r="H3423" s="198"/>
      <c r="I3423" s="6"/>
      <c r="J3423" s="6"/>
      <c r="K3423" s="4"/>
    </row>
    <row r="3424" spans="2:11" x14ac:dyDescent="0.3">
      <c r="B3424" s="10"/>
      <c r="C3424" s="11"/>
      <c r="D3424" s="11"/>
      <c r="E3424" s="11"/>
      <c r="F3424" s="11"/>
      <c r="G3424" s="12"/>
      <c r="H3424" s="198"/>
      <c r="I3424" s="6"/>
      <c r="J3424" s="6"/>
      <c r="K3424" s="4"/>
    </row>
    <row r="3425" spans="2:11" x14ac:dyDescent="0.3">
      <c r="B3425" s="7"/>
      <c r="C3425" s="8"/>
      <c r="D3425" s="8"/>
      <c r="E3425" s="8"/>
      <c r="F3425" s="8"/>
      <c r="G3425" s="9"/>
      <c r="H3425" s="198"/>
      <c r="I3425" s="6"/>
      <c r="J3425" s="6"/>
      <c r="K3425" s="4"/>
    </row>
    <row r="3426" spans="2:11" x14ac:dyDescent="0.3">
      <c r="B3426" s="10"/>
      <c r="C3426" s="11"/>
      <c r="D3426" s="11"/>
      <c r="E3426" s="11"/>
      <c r="F3426" s="11"/>
      <c r="G3426" s="12"/>
      <c r="H3426" s="198"/>
      <c r="I3426" s="6"/>
      <c r="J3426" s="6"/>
      <c r="K3426" s="4"/>
    </row>
    <row r="3427" spans="2:11" x14ac:dyDescent="0.3">
      <c r="B3427" s="7"/>
      <c r="C3427" s="8"/>
      <c r="D3427" s="8"/>
      <c r="E3427" s="8"/>
      <c r="F3427" s="8"/>
      <c r="G3427" s="9"/>
      <c r="H3427" s="198"/>
      <c r="I3427" s="6"/>
      <c r="J3427" s="6"/>
      <c r="K3427" s="4"/>
    </row>
    <row r="3428" spans="2:11" x14ac:dyDescent="0.3">
      <c r="B3428" s="10"/>
      <c r="C3428" s="11"/>
      <c r="D3428" s="11"/>
      <c r="E3428" s="11"/>
      <c r="F3428" s="11"/>
      <c r="G3428" s="12"/>
      <c r="H3428" s="198"/>
      <c r="I3428" s="6"/>
      <c r="J3428" s="6"/>
      <c r="K3428" s="4"/>
    </row>
    <row r="3429" spans="2:11" x14ac:dyDescent="0.3">
      <c r="B3429" s="7"/>
      <c r="C3429" s="8"/>
      <c r="D3429" s="8"/>
      <c r="E3429" s="8"/>
      <c r="F3429" s="8"/>
      <c r="G3429" s="9"/>
      <c r="H3429" s="198"/>
      <c r="I3429" s="6"/>
      <c r="J3429" s="6"/>
      <c r="K3429" s="4"/>
    </row>
    <row r="3430" spans="2:11" x14ac:dyDescent="0.3">
      <c r="B3430" s="10"/>
      <c r="C3430" s="11"/>
      <c r="D3430" s="11"/>
      <c r="E3430" s="11"/>
      <c r="F3430" s="11"/>
      <c r="G3430" s="12"/>
      <c r="H3430" s="198"/>
      <c r="I3430" s="6"/>
      <c r="J3430" s="6"/>
      <c r="K3430" s="4"/>
    </row>
    <row r="3431" spans="2:11" x14ac:dyDescent="0.3">
      <c r="B3431" s="7"/>
      <c r="C3431" s="8"/>
      <c r="D3431" s="8"/>
      <c r="E3431" s="8"/>
      <c r="F3431" s="8"/>
      <c r="G3431" s="9"/>
      <c r="H3431" s="198"/>
      <c r="I3431" s="6"/>
      <c r="J3431" s="6"/>
      <c r="K3431" s="4"/>
    </row>
    <row r="3432" spans="2:11" x14ac:dyDescent="0.3">
      <c r="B3432" s="10"/>
      <c r="C3432" s="11"/>
      <c r="D3432" s="11"/>
      <c r="E3432" s="11"/>
      <c r="F3432" s="11"/>
      <c r="G3432" s="12"/>
      <c r="H3432" s="198"/>
      <c r="I3432" s="6"/>
      <c r="J3432" s="6"/>
      <c r="K3432" s="4"/>
    </row>
    <row r="3433" spans="2:11" x14ac:dyDescent="0.3">
      <c r="B3433" s="7"/>
      <c r="C3433" s="8"/>
      <c r="D3433" s="8"/>
      <c r="E3433" s="8"/>
      <c r="F3433" s="8"/>
      <c r="G3433" s="9"/>
      <c r="H3433" s="198"/>
      <c r="I3433" s="6"/>
      <c r="J3433" s="6"/>
      <c r="K3433" s="4"/>
    </row>
    <row r="3434" spans="2:11" x14ac:dyDescent="0.3">
      <c r="B3434" s="10"/>
      <c r="C3434" s="11"/>
      <c r="D3434" s="11"/>
      <c r="E3434" s="11"/>
      <c r="F3434" s="11"/>
      <c r="G3434" s="12"/>
      <c r="H3434" s="198"/>
      <c r="I3434" s="6"/>
      <c r="J3434" s="6"/>
      <c r="K3434" s="4"/>
    </row>
    <row r="3435" spans="2:11" x14ac:dyDescent="0.3">
      <c r="B3435" s="7"/>
      <c r="C3435" s="8"/>
      <c r="D3435" s="8"/>
      <c r="E3435" s="8"/>
      <c r="F3435" s="8"/>
      <c r="G3435" s="9"/>
      <c r="H3435" s="198"/>
      <c r="I3435" s="6"/>
      <c r="J3435" s="6"/>
      <c r="K3435" s="4"/>
    </row>
    <row r="3436" spans="2:11" x14ac:dyDescent="0.3">
      <c r="B3436" s="10"/>
      <c r="C3436" s="11"/>
      <c r="D3436" s="11"/>
      <c r="E3436" s="11"/>
      <c r="F3436" s="11"/>
      <c r="G3436" s="12"/>
      <c r="H3436" s="198"/>
      <c r="I3436" s="6"/>
      <c r="J3436" s="6"/>
      <c r="K3436" s="4"/>
    </row>
    <row r="3437" spans="2:11" x14ac:dyDescent="0.3">
      <c r="B3437" s="7"/>
      <c r="C3437" s="8"/>
      <c r="D3437" s="8"/>
      <c r="E3437" s="8"/>
      <c r="F3437" s="8"/>
      <c r="G3437" s="9"/>
      <c r="H3437" s="198"/>
      <c r="I3437" s="6"/>
      <c r="J3437" s="6"/>
      <c r="K3437" s="4"/>
    </row>
    <row r="3438" spans="2:11" x14ac:dyDescent="0.3">
      <c r="B3438" s="10"/>
      <c r="C3438" s="11"/>
      <c r="D3438" s="11"/>
      <c r="E3438" s="11"/>
      <c r="F3438" s="11"/>
      <c r="G3438" s="12"/>
      <c r="H3438" s="198"/>
      <c r="I3438" s="6"/>
      <c r="J3438" s="6"/>
      <c r="K3438" s="4"/>
    </row>
    <row r="3439" spans="2:11" x14ac:dyDescent="0.3">
      <c r="B3439" s="7"/>
      <c r="C3439" s="8"/>
      <c r="D3439" s="8"/>
      <c r="E3439" s="8"/>
      <c r="F3439" s="8"/>
      <c r="G3439" s="9"/>
      <c r="H3439" s="198"/>
      <c r="I3439" s="6"/>
      <c r="J3439" s="6"/>
      <c r="K3439" s="4"/>
    </row>
    <row r="3440" spans="2:11" x14ac:dyDescent="0.3">
      <c r="B3440" s="10"/>
      <c r="C3440" s="11"/>
      <c r="D3440" s="11"/>
      <c r="E3440" s="11"/>
      <c r="F3440" s="11"/>
      <c r="G3440" s="12"/>
      <c r="H3440" s="198"/>
      <c r="I3440" s="6"/>
      <c r="J3440" s="6"/>
      <c r="K3440" s="4"/>
    </row>
    <row r="3441" spans="2:11" x14ac:dyDescent="0.3">
      <c r="B3441" s="7"/>
      <c r="C3441" s="8"/>
      <c r="D3441" s="8"/>
      <c r="E3441" s="8"/>
      <c r="F3441" s="8"/>
      <c r="G3441" s="9"/>
      <c r="H3441" s="198"/>
      <c r="I3441" s="6"/>
      <c r="J3441" s="6"/>
      <c r="K3441" s="4"/>
    </row>
    <row r="3442" spans="2:11" x14ac:dyDescent="0.3">
      <c r="B3442" s="10"/>
      <c r="C3442" s="11"/>
      <c r="D3442" s="11"/>
      <c r="E3442" s="11"/>
      <c r="F3442" s="11"/>
      <c r="G3442" s="12"/>
      <c r="H3442" s="198"/>
      <c r="I3442" s="6"/>
      <c r="J3442" s="6"/>
      <c r="K3442" s="4"/>
    </row>
    <row r="3443" spans="2:11" x14ac:dyDescent="0.3">
      <c r="B3443" s="7"/>
      <c r="C3443" s="8"/>
      <c r="D3443" s="8"/>
      <c r="E3443" s="8"/>
      <c r="F3443" s="8"/>
      <c r="G3443" s="9"/>
      <c r="H3443" s="198"/>
      <c r="I3443" s="6"/>
      <c r="J3443" s="6"/>
      <c r="K3443" s="4"/>
    </row>
    <row r="3444" spans="2:11" x14ac:dyDescent="0.3">
      <c r="B3444" s="10"/>
      <c r="C3444" s="11"/>
      <c r="D3444" s="11"/>
      <c r="E3444" s="11"/>
      <c r="F3444" s="11"/>
      <c r="G3444" s="12"/>
      <c r="H3444" s="198"/>
      <c r="I3444" s="6"/>
      <c r="J3444" s="6"/>
      <c r="K3444" s="4"/>
    </row>
    <row r="3445" spans="2:11" x14ac:dyDescent="0.3">
      <c r="B3445" s="7"/>
      <c r="C3445" s="8"/>
      <c r="D3445" s="8"/>
      <c r="E3445" s="8"/>
      <c r="F3445" s="8"/>
      <c r="G3445" s="9"/>
      <c r="H3445" s="198"/>
      <c r="I3445" s="6"/>
      <c r="J3445" s="6"/>
      <c r="K3445" s="4"/>
    </row>
    <row r="3446" spans="2:11" x14ac:dyDescent="0.3">
      <c r="B3446" s="10"/>
      <c r="C3446" s="11"/>
      <c r="D3446" s="11"/>
      <c r="E3446" s="11"/>
      <c r="F3446" s="11"/>
      <c r="G3446" s="12"/>
      <c r="H3446" s="198"/>
      <c r="I3446" s="6"/>
      <c r="J3446" s="6"/>
      <c r="K3446" s="4"/>
    </row>
    <row r="3447" spans="2:11" x14ac:dyDescent="0.3">
      <c r="B3447" s="7"/>
      <c r="C3447" s="8"/>
      <c r="D3447" s="8"/>
      <c r="E3447" s="8"/>
      <c r="F3447" s="8"/>
      <c r="G3447" s="9"/>
      <c r="H3447" s="198"/>
      <c r="I3447" s="6"/>
      <c r="J3447" s="6"/>
      <c r="K3447" s="4"/>
    </row>
    <row r="3448" spans="2:11" x14ac:dyDescent="0.3">
      <c r="B3448" s="10"/>
      <c r="C3448" s="11"/>
      <c r="D3448" s="11"/>
      <c r="E3448" s="11"/>
      <c r="F3448" s="11"/>
      <c r="G3448" s="12"/>
      <c r="H3448" s="198"/>
      <c r="I3448" s="6"/>
      <c r="J3448" s="6"/>
      <c r="K3448" s="4"/>
    </row>
    <row r="3449" spans="2:11" x14ac:dyDescent="0.3">
      <c r="B3449" s="7"/>
      <c r="C3449" s="8"/>
      <c r="D3449" s="8"/>
      <c r="E3449" s="8"/>
      <c r="F3449" s="8"/>
      <c r="G3449" s="9"/>
      <c r="H3449" s="198"/>
      <c r="I3449" s="6"/>
      <c r="J3449" s="6"/>
      <c r="K3449" s="4"/>
    </row>
    <row r="3450" spans="2:11" x14ac:dyDescent="0.3">
      <c r="B3450" s="10"/>
      <c r="C3450" s="11"/>
      <c r="D3450" s="11"/>
      <c r="E3450" s="11"/>
      <c r="F3450" s="11"/>
      <c r="G3450" s="12"/>
      <c r="H3450" s="198"/>
      <c r="I3450" s="6"/>
      <c r="J3450" s="6"/>
      <c r="K3450" s="4"/>
    </row>
    <row r="3451" spans="2:11" x14ac:dyDescent="0.3">
      <c r="B3451" s="7"/>
      <c r="C3451" s="8"/>
      <c r="D3451" s="8"/>
      <c r="E3451" s="8"/>
      <c r="F3451" s="8"/>
      <c r="G3451" s="9"/>
      <c r="H3451" s="198"/>
      <c r="I3451" s="6"/>
      <c r="J3451" s="6"/>
      <c r="K3451" s="4"/>
    </row>
    <row r="3452" spans="2:11" x14ac:dyDescent="0.3">
      <c r="B3452" s="10"/>
      <c r="C3452" s="11"/>
      <c r="D3452" s="11"/>
      <c r="E3452" s="11"/>
      <c r="F3452" s="11"/>
      <c r="G3452" s="12"/>
      <c r="H3452" s="198"/>
      <c r="I3452" s="6"/>
      <c r="J3452" s="6"/>
      <c r="K3452" s="4"/>
    </row>
    <row r="3453" spans="2:11" x14ac:dyDescent="0.3">
      <c r="B3453" s="7"/>
      <c r="C3453" s="8"/>
      <c r="D3453" s="8"/>
      <c r="E3453" s="8"/>
      <c r="F3453" s="8"/>
      <c r="G3453" s="9"/>
      <c r="H3453" s="198"/>
      <c r="I3453" s="6"/>
      <c r="J3453" s="6"/>
      <c r="K3453" s="4"/>
    </row>
    <row r="3454" spans="2:11" x14ac:dyDescent="0.3">
      <c r="B3454" s="10"/>
      <c r="C3454" s="11"/>
      <c r="D3454" s="11"/>
      <c r="E3454" s="11"/>
      <c r="F3454" s="11"/>
      <c r="G3454" s="12"/>
      <c r="H3454" s="198"/>
      <c r="I3454" s="6"/>
      <c r="J3454" s="6"/>
      <c r="K3454" s="4"/>
    </row>
    <row r="3455" spans="2:11" x14ac:dyDescent="0.3">
      <c r="B3455" s="7"/>
      <c r="C3455" s="8"/>
      <c r="D3455" s="8"/>
      <c r="E3455" s="8"/>
      <c r="F3455" s="8"/>
      <c r="G3455" s="9"/>
      <c r="H3455" s="198"/>
      <c r="I3455" s="6"/>
      <c r="J3455" s="6"/>
      <c r="K3455" s="4"/>
    </row>
    <row r="3456" spans="2:11" x14ac:dyDescent="0.3">
      <c r="B3456" s="10"/>
      <c r="C3456" s="11"/>
      <c r="D3456" s="11"/>
      <c r="E3456" s="11"/>
      <c r="F3456" s="11"/>
      <c r="G3456" s="12"/>
      <c r="H3456" s="198"/>
      <c r="I3456" s="6"/>
      <c r="J3456" s="6"/>
      <c r="K3456" s="4"/>
    </row>
    <row r="3457" spans="2:11" x14ac:dyDescent="0.3">
      <c r="B3457" s="7"/>
      <c r="C3457" s="8"/>
      <c r="D3457" s="8"/>
      <c r="E3457" s="8"/>
      <c r="F3457" s="8"/>
      <c r="G3457" s="9"/>
      <c r="H3457" s="198"/>
      <c r="I3457" s="6"/>
      <c r="J3457" s="6"/>
      <c r="K3457" s="4"/>
    </row>
    <row r="3458" spans="2:11" x14ac:dyDescent="0.3">
      <c r="B3458" s="10"/>
      <c r="C3458" s="11"/>
      <c r="D3458" s="11"/>
      <c r="E3458" s="11"/>
      <c r="F3458" s="11"/>
      <c r="G3458" s="12"/>
      <c r="H3458" s="198"/>
      <c r="I3458" s="6"/>
      <c r="J3458" s="6"/>
      <c r="K3458" s="4"/>
    </row>
    <row r="3459" spans="2:11" x14ac:dyDescent="0.3">
      <c r="B3459" s="7"/>
      <c r="C3459" s="8"/>
      <c r="D3459" s="8"/>
      <c r="E3459" s="8"/>
      <c r="F3459" s="8"/>
      <c r="G3459" s="9"/>
      <c r="H3459" s="198"/>
      <c r="I3459" s="6"/>
      <c r="J3459" s="6"/>
      <c r="K3459" s="4"/>
    </row>
    <row r="3460" spans="2:11" x14ac:dyDescent="0.3">
      <c r="B3460" s="10"/>
      <c r="C3460" s="11"/>
      <c r="D3460" s="11"/>
      <c r="E3460" s="11"/>
      <c r="F3460" s="11"/>
      <c r="G3460" s="12"/>
      <c r="H3460" s="198"/>
      <c r="I3460" s="6"/>
      <c r="J3460" s="6"/>
      <c r="K3460" s="4"/>
    </row>
    <row r="3461" spans="2:11" x14ac:dyDescent="0.3">
      <c r="B3461" s="7"/>
      <c r="C3461" s="8"/>
      <c r="D3461" s="8"/>
      <c r="E3461" s="8"/>
      <c r="F3461" s="8"/>
      <c r="G3461" s="9"/>
      <c r="H3461" s="198"/>
      <c r="I3461" s="6"/>
      <c r="J3461" s="6"/>
      <c r="K3461" s="4"/>
    </row>
    <row r="3462" spans="2:11" x14ac:dyDescent="0.3">
      <c r="B3462" s="10"/>
      <c r="C3462" s="11"/>
      <c r="D3462" s="11"/>
      <c r="E3462" s="11"/>
      <c r="F3462" s="11"/>
      <c r="G3462" s="12"/>
      <c r="H3462" s="198"/>
      <c r="I3462" s="6"/>
      <c r="J3462" s="6"/>
      <c r="K3462" s="4"/>
    </row>
    <row r="3463" spans="2:11" x14ac:dyDescent="0.3">
      <c r="B3463" s="7"/>
      <c r="C3463" s="8"/>
      <c r="D3463" s="8"/>
      <c r="E3463" s="8"/>
      <c r="F3463" s="8"/>
      <c r="G3463" s="9"/>
      <c r="H3463" s="198"/>
      <c r="I3463" s="6"/>
      <c r="J3463" s="6"/>
      <c r="K3463" s="4"/>
    </row>
    <row r="3464" spans="2:11" x14ac:dyDescent="0.3">
      <c r="B3464" s="10"/>
      <c r="C3464" s="11"/>
      <c r="D3464" s="11"/>
      <c r="E3464" s="11"/>
      <c r="F3464" s="11"/>
      <c r="G3464" s="12"/>
      <c r="H3464" s="198"/>
      <c r="I3464" s="6"/>
      <c r="J3464" s="6"/>
      <c r="K3464" s="4"/>
    </row>
    <row r="3465" spans="2:11" x14ac:dyDescent="0.3">
      <c r="B3465" s="7"/>
      <c r="C3465" s="8"/>
      <c r="D3465" s="8"/>
      <c r="E3465" s="8"/>
      <c r="F3465" s="8"/>
      <c r="G3465" s="9"/>
      <c r="H3465" s="198"/>
      <c r="I3465" s="6"/>
      <c r="J3465" s="6"/>
      <c r="K3465" s="4"/>
    </row>
    <row r="3466" spans="2:11" x14ac:dyDescent="0.3">
      <c r="B3466" s="10"/>
      <c r="C3466" s="11"/>
      <c r="D3466" s="11"/>
      <c r="E3466" s="11"/>
      <c r="F3466" s="11"/>
      <c r="G3466" s="12"/>
      <c r="H3466" s="198"/>
      <c r="I3466" s="6"/>
      <c r="J3466" s="6"/>
      <c r="K3466" s="4"/>
    </row>
    <row r="3467" spans="2:11" x14ac:dyDescent="0.3">
      <c r="B3467" s="7"/>
      <c r="C3467" s="8"/>
      <c r="D3467" s="8"/>
      <c r="E3467" s="8"/>
      <c r="F3467" s="8"/>
      <c r="G3467" s="9"/>
      <c r="H3467" s="198"/>
      <c r="I3467" s="6"/>
      <c r="J3467" s="6"/>
      <c r="K3467" s="4"/>
    </row>
    <row r="3468" spans="2:11" x14ac:dyDescent="0.3">
      <c r="B3468" s="10"/>
      <c r="C3468" s="11"/>
      <c r="D3468" s="11"/>
      <c r="E3468" s="11"/>
      <c r="F3468" s="11"/>
      <c r="G3468" s="12"/>
      <c r="H3468" s="198"/>
      <c r="I3468" s="6"/>
      <c r="J3468" s="6"/>
      <c r="K3468" s="4"/>
    </row>
    <row r="3469" spans="2:11" x14ac:dyDescent="0.3">
      <c r="B3469" s="7"/>
      <c r="C3469" s="8"/>
      <c r="D3469" s="8"/>
      <c r="E3469" s="8"/>
      <c r="F3469" s="8"/>
      <c r="G3469" s="9"/>
      <c r="H3469" s="198"/>
      <c r="I3469" s="6"/>
      <c r="J3469" s="6"/>
      <c r="K3469" s="4"/>
    </row>
    <row r="3470" spans="2:11" x14ac:dyDescent="0.3">
      <c r="B3470" s="10"/>
      <c r="C3470" s="11"/>
      <c r="D3470" s="11"/>
      <c r="E3470" s="11"/>
      <c r="F3470" s="11"/>
      <c r="G3470" s="12"/>
      <c r="H3470" s="198"/>
      <c r="I3470" s="6"/>
      <c r="J3470" s="6"/>
      <c r="K3470" s="4"/>
    </row>
    <row r="3471" spans="2:11" x14ac:dyDescent="0.3">
      <c r="B3471" s="7"/>
      <c r="C3471" s="8"/>
      <c r="D3471" s="8"/>
      <c r="E3471" s="8"/>
      <c r="F3471" s="8"/>
      <c r="G3471" s="9"/>
      <c r="H3471" s="198"/>
      <c r="I3471" s="6"/>
      <c r="J3471" s="6"/>
      <c r="K3471" s="4"/>
    </row>
    <row r="3472" spans="2:11" x14ac:dyDescent="0.3">
      <c r="B3472" s="10"/>
      <c r="C3472" s="11"/>
      <c r="D3472" s="11"/>
      <c r="E3472" s="11"/>
      <c r="F3472" s="11"/>
      <c r="G3472" s="12"/>
      <c r="H3472" s="198"/>
      <c r="I3472" s="6"/>
      <c r="J3472" s="6"/>
      <c r="K3472" s="4"/>
    </row>
    <row r="3473" spans="2:11" x14ac:dyDescent="0.3">
      <c r="B3473" s="7"/>
      <c r="C3473" s="8"/>
      <c r="D3473" s="8"/>
      <c r="E3473" s="8"/>
      <c r="F3473" s="8"/>
      <c r="G3473" s="9"/>
      <c r="H3473" s="198"/>
      <c r="I3473" s="6"/>
      <c r="J3473" s="6"/>
      <c r="K3473" s="4"/>
    </row>
    <row r="3474" spans="2:11" x14ac:dyDescent="0.3">
      <c r="B3474" s="10"/>
      <c r="C3474" s="11"/>
      <c r="D3474" s="11"/>
      <c r="E3474" s="11"/>
      <c r="F3474" s="11"/>
      <c r="G3474" s="12"/>
      <c r="H3474" s="198"/>
      <c r="I3474" s="6"/>
      <c r="J3474" s="6"/>
      <c r="K3474" s="4"/>
    </row>
    <row r="3475" spans="2:11" x14ac:dyDescent="0.3">
      <c r="B3475" s="7"/>
      <c r="C3475" s="8"/>
      <c r="D3475" s="8"/>
      <c r="E3475" s="8"/>
      <c r="F3475" s="8"/>
      <c r="G3475" s="9"/>
      <c r="H3475" s="198"/>
      <c r="I3475" s="6"/>
      <c r="J3475" s="6"/>
      <c r="K3475" s="4"/>
    </row>
    <row r="3476" spans="2:11" x14ac:dyDescent="0.3">
      <c r="B3476" s="10"/>
      <c r="C3476" s="11"/>
      <c r="D3476" s="11"/>
      <c r="E3476" s="11"/>
      <c r="F3476" s="11"/>
      <c r="G3476" s="12"/>
      <c r="H3476" s="198"/>
      <c r="I3476" s="6"/>
      <c r="J3476" s="6"/>
      <c r="K3476" s="4"/>
    </row>
    <row r="3477" spans="2:11" x14ac:dyDescent="0.3">
      <c r="B3477" s="7"/>
      <c r="C3477" s="8"/>
      <c r="D3477" s="8"/>
      <c r="E3477" s="8"/>
      <c r="F3477" s="8"/>
      <c r="G3477" s="9"/>
      <c r="H3477" s="198"/>
      <c r="I3477" s="6"/>
      <c r="J3477" s="6"/>
      <c r="K3477" s="4"/>
    </row>
    <row r="3478" spans="2:11" x14ac:dyDescent="0.3">
      <c r="B3478" s="10"/>
      <c r="C3478" s="11"/>
      <c r="D3478" s="11"/>
      <c r="E3478" s="11"/>
      <c r="F3478" s="11"/>
      <c r="G3478" s="12"/>
      <c r="H3478" s="198"/>
      <c r="I3478" s="6"/>
      <c r="J3478" s="6"/>
      <c r="K3478" s="4"/>
    </row>
    <row r="3479" spans="2:11" x14ac:dyDescent="0.3">
      <c r="B3479" s="7"/>
      <c r="C3479" s="8"/>
      <c r="D3479" s="8"/>
      <c r="E3479" s="8"/>
      <c r="F3479" s="8"/>
      <c r="G3479" s="9"/>
      <c r="H3479" s="198"/>
      <c r="I3479" s="6"/>
      <c r="J3479" s="6"/>
      <c r="K3479" s="4"/>
    </row>
    <row r="3480" spans="2:11" x14ac:dyDescent="0.3">
      <c r="B3480" s="10"/>
      <c r="C3480" s="11"/>
      <c r="D3480" s="11"/>
      <c r="E3480" s="11"/>
      <c r="F3480" s="11"/>
      <c r="G3480" s="12"/>
      <c r="H3480" s="198"/>
      <c r="I3480" s="6"/>
      <c r="J3480" s="6"/>
      <c r="K3480" s="4"/>
    </row>
    <row r="3481" spans="2:11" x14ac:dyDescent="0.3">
      <c r="B3481" s="7"/>
      <c r="C3481" s="8"/>
      <c r="D3481" s="8"/>
      <c r="E3481" s="8"/>
      <c r="F3481" s="8"/>
      <c r="G3481" s="9"/>
      <c r="H3481" s="198"/>
      <c r="I3481" s="6"/>
      <c r="J3481" s="6"/>
      <c r="K3481" s="4"/>
    </row>
    <row r="3482" spans="2:11" x14ac:dyDescent="0.3">
      <c r="B3482" s="10"/>
      <c r="C3482" s="11"/>
      <c r="D3482" s="11"/>
      <c r="E3482" s="11"/>
      <c r="F3482" s="11"/>
      <c r="G3482" s="12"/>
      <c r="H3482" s="198"/>
      <c r="I3482" s="6"/>
      <c r="J3482" s="6"/>
      <c r="K3482" s="4"/>
    </row>
    <row r="3483" spans="2:11" x14ac:dyDescent="0.3">
      <c r="B3483" s="7"/>
      <c r="C3483" s="8"/>
      <c r="D3483" s="8"/>
      <c r="E3483" s="8"/>
      <c r="F3483" s="8"/>
      <c r="G3483" s="9"/>
      <c r="H3483" s="198"/>
      <c r="I3483" s="6"/>
      <c r="J3483" s="6"/>
      <c r="K3483" s="4"/>
    </row>
    <row r="3484" spans="2:11" x14ac:dyDescent="0.3">
      <c r="B3484" s="10"/>
      <c r="C3484" s="11"/>
      <c r="D3484" s="11"/>
      <c r="E3484" s="11"/>
      <c r="F3484" s="11"/>
      <c r="G3484" s="12"/>
      <c r="H3484" s="198"/>
      <c r="I3484" s="6"/>
      <c r="J3484" s="6"/>
      <c r="K3484" s="4"/>
    </row>
    <row r="3485" spans="2:11" x14ac:dyDescent="0.3">
      <c r="B3485" s="7"/>
      <c r="C3485" s="8"/>
      <c r="D3485" s="8"/>
      <c r="E3485" s="8"/>
      <c r="F3485" s="8"/>
      <c r="G3485" s="9"/>
      <c r="H3485" s="198"/>
      <c r="I3485" s="6"/>
      <c r="J3485" s="6"/>
      <c r="K3485" s="4"/>
    </row>
    <row r="3486" spans="2:11" x14ac:dyDescent="0.3">
      <c r="B3486" s="10"/>
      <c r="C3486" s="11"/>
      <c r="D3486" s="11"/>
      <c r="E3486" s="11"/>
      <c r="F3486" s="11"/>
      <c r="G3486" s="12"/>
      <c r="H3486" s="198"/>
      <c r="I3486" s="6"/>
      <c r="J3486" s="6"/>
      <c r="K3486" s="4"/>
    </row>
    <row r="3487" spans="2:11" x14ac:dyDescent="0.3">
      <c r="B3487" s="7"/>
      <c r="C3487" s="8"/>
      <c r="D3487" s="8"/>
      <c r="E3487" s="8"/>
      <c r="F3487" s="8"/>
      <c r="G3487" s="9"/>
      <c r="H3487" s="198"/>
      <c r="I3487" s="6"/>
      <c r="J3487" s="6"/>
      <c r="K3487" s="4"/>
    </row>
    <row r="3488" spans="2:11" x14ac:dyDescent="0.3">
      <c r="B3488" s="10"/>
      <c r="C3488" s="11"/>
      <c r="D3488" s="11"/>
      <c r="E3488" s="11"/>
      <c r="F3488" s="11"/>
      <c r="G3488" s="12"/>
      <c r="H3488" s="198"/>
      <c r="I3488" s="6"/>
      <c r="J3488" s="6"/>
      <c r="K3488" s="4"/>
    </row>
    <row r="3489" spans="2:11" x14ac:dyDescent="0.3">
      <c r="B3489" s="7"/>
      <c r="C3489" s="8"/>
      <c r="D3489" s="8"/>
      <c r="E3489" s="8"/>
      <c r="F3489" s="8"/>
      <c r="G3489" s="9"/>
      <c r="H3489" s="198"/>
      <c r="I3489" s="6"/>
      <c r="J3489" s="6"/>
      <c r="K3489" s="4"/>
    </row>
    <row r="3490" spans="2:11" x14ac:dyDescent="0.3">
      <c r="B3490" s="10"/>
      <c r="C3490" s="11"/>
      <c r="D3490" s="11"/>
      <c r="E3490" s="11"/>
      <c r="F3490" s="11"/>
      <c r="G3490" s="12"/>
      <c r="H3490" s="198"/>
      <c r="I3490" s="6"/>
      <c r="J3490" s="6"/>
      <c r="K3490" s="4"/>
    </row>
    <row r="3491" spans="2:11" x14ac:dyDescent="0.3">
      <c r="B3491" s="7"/>
      <c r="C3491" s="8"/>
      <c r="D3491" s="8"/>
      <c r="E3491" s="8"/>
      <c r="F3491" s="8"/>
      <c r="G3491" s="9"/>
      <c r="H3491" s="198"/>
      <c r="I3491" s="6"/>
      <c r="J3491" s="6"/>
      <c r="K3491" s="4"/>
    </row>
    <row r="3492" spans="2:11" x14ac:dyDescent="0.3">
      <c r="B3492" s="10"/>
      <c r="C3492" s="11"/>
      <c r="D3492" s="11"/>
      <c r="E3492" s="11"/>
      <c r="F3492" s="11"/>
      <c r="G3492" s="12"/>
      <c r="H3492" s="198"/>
      <c r="I3492" s="6"/>
      <c r="J3492" s="6"/>
      <c r="K3492" s="4"/>
    </row>
    <row r="3493" spans="2:11" x14ac:dyDescent="0.3">
      <c r="B3493" s="7"/>
      <c r="C3493" s="8"/>
      <c r="D3493" s="8"/>
      <c r="E3493" s="8"/>
      <c r="F3493" s="8"/>
      <c r="G3493" s="9"/>
      <c r="H3493" s="198"/>
      <c r="I3493" s="6"/>
      <c r="J3493" s="6"/>
      <c r="K3493" s="4"/>
    </row>
    <row r="3494" spans="2:11" x14ac:dyDescent="0.3">
      <c r="B3494" s="10"/>
      <c r="C3494" s="11"/>
      <c r="D3494" s="11"/>
      <c r="E3494" s="11"/>
      <c r="F3494" s="11"/>
      <c r="G3494" s="12"/>
      <c r="H3494" s="198"/>
      <c r="I3494" s="6"/>
      <c r="J3494" s="6"/>
      <c r="K3494" s="4"/>
    </row>
    <row r="3495" spans="2:11" x14ac:dyDescent="0.3">
      <c r="B3495" s="7"/>
      <c r="C3495" s="8"/>
      <c r="D3495" s="8"/>
      <c r="E3495" s="8"/>
      <c r="F3495" s="8"/>
      <c r="G3495" s="9"/>
      <c r="H3495" s="198"/>
      <c r="I3495" s="6"/>
      <c r="J3495" s="6"/>
      <c r="K3495" s="4"/>
    </row>
    <row r="3496" spans="2:11" x14ac:dyDescent="0.3">
      <c r="B3496" s="10"/>
      <c r="C3496" s="11"/>
      <c r="D3496" s="11"/>
      <c r="E3496" s="11"/>
      <c r="F3496" s="11"/>
      <c r="G3496" s="12"/>
      <c r="H3496" s="198"/>
      <c r="I3496" s="6"/>
      <c r="J3496" s="6"/>
      <c r="K3496" s="4"/>
    </row>
    <row r="3497" spans="2:11" x14ac:dyDescent="0.3">
      <c r="B3497" s="7"/>
      <c r="C3497" s="8"/>
      <c r="D3497" s="8"/>
      <c r="E3497" s="8"/>
      <c r="F3497" s="8"/>
      <c r="G3497" s="9"/>
      <c r="H3497" s="198"/>
      <c r="I3497" s="6"/>
      <c r="J3497" s="6"/>
      <c r="K3497" s="4"/>
    </row>
    <row r="3498" spans="2:11" x14ac:dyDescent="0.3">
      <c r="B3498" s="10"/>
      <c r="C3498" s="11"/>
      <c r="D3498" s="11"/>
      <c r="E3498" s="11"/>
      <c r="F3498" s="11"/>
      <c r="G3498" s="12"/>
      <c r="H3498" s="198"/>
      <c r="I3498" s="6"/>
      <c r="J3498" s="6"/>
      <c r="K3498" s="4"/>
    </row>
    <row r="3499" spans="2:11" x14ac:dyDescent="0.3">
      <c r="B3499" s="7"/>
      <c r="C3499" s="8"/>
      <c r="D3499" s="8"/>
      <c r="E3499" s="8"/>
      <c r="F3499" s="8"/>
      <c r="G3499" s="9"/>
      <c r="H3499" s="198"/>
      <c r="I3499" s="6"/>
      <c r="J3499" s="6"/>
      <c r="K3499" s="4"/>
    </row>
    <row r="3500" spans="2:11" x14ac:dyDescent="0.3">
      <c r="B3500" s="10"/>
      <c r="C3500" s="11"/>
      <c r="D3500" s="11"/>
      <c r="E3500" s="11"/>
      <c r="F3500" s="11"/>
      <c r="G3500" s="12"/>
      <c r="H3500" s="198"/>
      <c r="I3500" s="6"/>
      <c r="J3500" s="6"/>
      <c r="K3500" s="4"/>
    </row>
    <row r="3501" spans="2:11" x14ac:dyDescent="0.3">
      <c r="B3501" s="7"/>
      <c r="C3501" s="8"/>
      <c r="D3501" s="8"/>
      <c r="E3501" s="8"/>
      <c r="F3501" s="8"/>
      <c r="G3501" s="9"/>
      <c r="H3501" s="198"/>
      <c r="I3501" s="6"/>
      <c r="J3501" s="6"/>
      <c r="K3501" s="4"/>
    </row>
    <row r="3502" spans="2:11" x14ac:dyDescent="0.3">
      <c r="B3502" s="10"/>
      <c r="C3502" s="11"/>
      <c r="D3502" s="11"/>
      <c r="E3502" s="11"/>
      <c r="F3502" s="11"/>
      <c r="G3502" s="12"/>
      <c r="H3502" s="198"/>
      <c r="I3502" s="6"/>
      <c r="J3502" s="6"/>
      <c r="K3502" s="4"/>
    </row>
    <row r="3503" spans="2:11" x14ac:dyDescent="0.3">
      <c r="B3503" s="7"/>
      <c r="C3503" s="8"/>
      <c r="D3503" s="8"/>
      <c r="E3503" s="8"/>
      <c r="F3503" s="8"/>
      <c r="G3503" s="9"/>
      <c r="H3503" s="198"/>
      <c r="I3503" s="6"/>
      <c r="J3503" s="6"/>
      <c r="K3503" s="4"/>
    </row>
    <row r="3504" spans="2:11" x14ac:dyDescent="0.3">
      <c r="B3504" s="10"/>
      <c r="C3504" s="11"/>
      <c r="D3504" s="11"/>
      <c r="E3504" s="11"/>
      <c r="F3504" s="11"/>
      <c r="G3504" s="12"/>
      <c r="H3504" s="198"/>
      <c r="I3504" s="6"/>
      <c r="J3504" s="6"/>
      <c r="K3504" s="4"/>
    </row>
    <row r="3505" spans="2:11" x14ac:dyDescent="0.3">
      <c r="B3505" s="7"/>
      <c r="C3505" s="8"/>
      <c r="D3505" s="8"/>
      <c r="E3505" s="8"/>
      <c r="F3505" s="8"/>
      <c r="G3505" s="9"/>
      <c r="H3505" s="198"/>
      <c r="I3505" s="6"/>
      <c r="J3505" s="6"/>
      <c r="K3505" s="4"/>
    </row>
    <row r="3506" spans="2:11" x14ac:dyDescent="0.3">
      <c r="B3506" s="10"/>
      <c r="C3506" s="11"/>
      <c r="D3506" s="11"/>
      <c r="E3506" s="11"/>
      <c r="F3506" s="11"/>
      <c r="G3506" s="12"/>
      <c r="H3506" s="198"/>
      <c r="I3506" s="6"/>
      <c r="J3506" s="6"/>
      <c r="K3506" s="4"/>
    </row>
    <row r="3507" spans="2:11" x14ac:dyDescent="0.3">
      <c r="B3507" s="7"/>
      <c r="C3507" s="8"/>
      <c r="D3507" s="8"/>
      <c r="E3507" s="8"/>
      <c r="F3507" s="8"/>
      <c r="G3507" s="9"/>
      <c r="H3507" s="198"/>
      <c r="I3507" s="6"/>
      <c r="J3507" s="6"/>
      <c r="K3507" s="4"/>
    </row>
    <row r="3508" spans="2:11" x14ac:dyDescent="0.3">
      <c r="B3508" s="10"/>
      <c r="C3508" s="11"/>
      <c r="D3508" s="11"/>
      <c r="E3508" s="11"/>
      <c r="F3508" s="11"/>
      <c r="G3508" s="12"/>
      <c r="H3508" s="198"/>
      <c r="I3508" s="6"/>
      <c r="J3508" s="6"/>
      <c r="K3508" s="4"/>
    </row>
    <row r="3509" spans="2:11" x14ac:dyDescent="0.3">
      <c r="B3509" s="7"/>
      <c r="C3509" s="8"/>
      <c r="D3509" s="8"/>
      <c r="E3509" s="8"/>
      <c r="F3509" s="8"/>
      <c r="G3509" s="9"/>
      <c r="H3509" s="198"/>
      <c r="I3509" s="6"/>
      <c r="J3509" s="6"/>
      <c r="K3509" s="4"/>
    </row>
    <row r="3510" spans="2:11" x14ac:dyDescent="0.3">
      <c r="B3510" s="10"/>
      <c r="C3510" s="11"/>
      <c r="D3510" s="11"/>
      <c r="E3510" s="11"/>
      <c r="F3510" s="11"/>
      <c r="G3510" s="12"/>
      <c r="H3510" s="198"/>
      <c r="I3510" s="6"/>
      <c r="J3510" s="6"/>
      <c r="K3510" s="4"/>
    </row>
    <row r="3511" spans="2:11" x14ac:dyDescent="0.3">
      <c r="B3511" s="7"/>
      <c r="C3511" s="8"/>
      <c r="D3511" s="8"/>
      <c r="E3511" s="8"/>
      <c r="F3511" s="8"/>
      <c r="G3511" s="9"/>
      <c r="H3511" s="198"/>
      <c r="I3511" s="6"/>
      <c r="J3511" s="6"/>
      <c r="K3511" s="4"/>
    </row>
    <row r="3512" spans="2:11" x14ac:dyDescent="0.3">
      <c r="B3512" s="10"/>
      <c r="C3512" s="11"/>
      <c r="D3512" s="11"/>
      <c r="E3512" s="11"/>
      <c r="F3512" s="11"/>
      <c r="G3512" s="12"/>
      <c r="H3512" s="198"/>
      <c r="I3512" s="6"/>
      <c r="J3512" s="6"/>
      <c r="K3512" s="4"/>
    </row>
    <row r="3513" spans="2:11" x14ac:dyDescent="0.3">
      <c r="B3513" s="7"/>
      <c r="C3513" s="8"/>
      <c r="D3513" s="8"/>
      <c r="E3513" s="8"/>
      <c r="F3513" s="8"/>
      <c r="G3513" s="9"/>
      <c r="H3513" s="198"/>
      <c r="I3513" s="6"/>
      <c r="J3513" s="6"/>
      <c r="K3513" s="4"/>
    </row>
    <row r="3514" spans="2:11" x14ac:dyDescent="0.3">
      <c r="B3514" s="10"/>
      <c r="C3514" s="11"/>
      <c r="D3514" s="11"/>
      <c r="E3514" s="11"/>
      <c r="F3514" s="11"/>
      <c r="G3514" s="12"/>
      <c r="H3514" s="198"/>
      <c r="I3514" s="6"/>
      <c r="J3514" s="6"/>
      <c r="K3514" s="4"/>
    </row>
    <row r="3515" spans="2:11" x14ac:dyDescent="0.3">
      <c r="B3515" s="7"/>
      <c r="C3515" s="8"/>
      <c r="D3515" s="8"/>
      <c r="E3515" s="8"/>
      <c r="F3515" s="8"/>
      <c r="G3515" s="9"/>
      <c r="H3515" s="198"/>
      <c r="I3515" s="6"/>
      <c r="J3515" s="6"/>
      <c r="K3515" s="4"/>
    </row>
    <row r="3516" spans="2:11" x14ac:dyDescent="0.3">
      <c r="B3516" s="10"/>
      <c r="C3516" s="11"/>
      <c r="D3516" s="11"/>
      <c r="E3516" s="11"/>
      <c r="F3516" s="11"/>
      <c r="G3516" s="12"/>
      <c r="H3516" s="198"/>
      <c r="I3516" s="6"/>
      <c r="J3516" s="6"/>
      <c r="K3516" s="4"/>
    </row>
    <row r="3517" spans="2:11" x14ac:dyDescent="0.3">
      <c r="B3517" s="7"/>
      <c r="C3517" s="8"/>
      <c r="D3517" s="8"/>
      <c r="E3517" s="8"/>
      <c r="F3517" s="8"/>
      <c r="G3517" s="9"/>
      <c r="H3517" s="198"/>
      <c r="I3517" s="6"/>
      <c r="J3517" s="6"/>
      <c r="K3517" s="4"/>
    </row>
    <row r="3518" spans="2:11" x14ac:dyDescent="0.3">
      <c r="B3518" s="10"/>
      <c r="C3518" s="11"/>
      <c r="D3518" s="11"/>
      <c r="E3518" s="11"/>
      <c r="F3518" s="11"/>
      <c r="G3518" s="12"/>
      <c r="H3518" s="198"/>
      <c r="I3518" s="6"/>
      <c r="J3518" s="6"/>
      <c r="K3518" s="4"/>
    </row>
    <row r="3519" spans="2:11" x14ac:dyDescent="0.3">
      <c r="B3519" s="7"/>
      <c r="C3519" s="8"/>
      <c r="D3519" s="8"/>
      <c r="E3519" s="8"/>
      <c r="F3519" s="8"/>
      <c r="G3519" s="9"/>
      <c r="H3519" s="198"/>
      <c r="I3519" s="6"/>
      <c r="J3519" s="6"/>
      <c r="K3519" s="4"/>
    </row>
    <row r="3520" spans="2:11" x14ac:dyDescent="0.3">
      <c r="B3520" s="10"/>
      <c r="C3520" s="11"/>
      <c r="D3520" s="11"/>
      <c r="E3520" s="11"/>
      <c r="F3520" s="11"/>
      <c r="G3520" s="12"/>
      <c r="H3520" s="198"/>
      <c r="I3520" s="6"/>
      <c r="J3520" s="6"/>
      <c r="K3520" s="4"/>
    </row>
    <row r="3521" spans="2:11" x14ac:dyDescent="0.3">
      <c r="B3521" s="7"/>
      <c r="C3521" s="8"/>
      <c r="D3521" s="8"/>
      <c r="E3521" s="8"/>
      <c r="F3521" s="8"/>
      <c r="G3521" s="9"/>
      <c r="H3521" s="198"/>
      <c r="I3521" s="6"/>
      <c r="J3521" s="6"/>
      <c r="K3521" s="4"/>
    </row>
    <row r="3522" spans="2:11" x14ac:dyDescent="0.3">
      <c r="B3522" s="10"/>
      <c r="C3522" s="11"/>
      <c r="D3522" s="11"/>
      <c r="E3522" s="11"/>
      <c r="F3522" s="11"/>
      <c r="G3522" s="12"/>
      <c r="H3522" s="198"/>
      <c r="I3522" s="6"/>
      <c r="J3522" s="6"/>
      <c r="K3522" s="4"/>
    </row>
    <row r="3523" spans="2:11" x14ac:dyDescent="0.3">
      <c r="B3523" s="7"/>
      <c r="C3523" s="8"/>
      <c r="D3523" s="8"/>
      <c r="E3523" s="8"/>
      <c r="F3523" s="8"/>
      <c r="G3523" s="9"/>
      <c r="H3523" s="198"/>
      <c r="I3523" s="6"/>
      <c r="J3523" s="6"/>
      <c r="K3523" s="4"/>
    </row>
    <row r="3524" spans="2:11" x14ac:dyDescent="0.3">
      <c r="B3524" s="10"/>
      <c r="C3524" s="11"/>
      <c r="D3524" s="11"/>
      <c r="E3524" s="11"/>
      <c r="F3524" s="11"/>
      <c r="G3524" s="12"/>
      <c r="H3524" s="198"/>
      <c r="I3524" s="6"/>
      <c r="J3524" s="6"/>
      <c r="K3524" s="4"/>
    </row>
    <row r="3525" spans="2:11" x14ac:dyDescent="0.3">
      <c r="B3525" s="7"/>
      <c r="C3525" s="8"/>
      <c r="D3525" s="8"/>
      <c r="E3525" s="8"/>
      <c r="F3525" s="8"/>
      <c r="G3525" s="9"/>
      <c r="H3525" s="198"/>
      <c r="I3525" s="6"/>
      <c r="J3525" s="6"/>
      <c r="K3525" s="4"/>
    </row>
    <row r="3526" spans="2:11" x14ac:dyDescent="0.3">
      <c r="B3526" s="10"/>
      <c r="C3526" s="11"/>
      <c r="D3526" s="11"/>
      <c r="E3526" s="11"/>
      <c r="F3526" s="11"/>
      <c r="G3526" s="12"/>
      <c r="H3526" s="198"/>
      <c r="I3526" s="6"/>
      <c r="J3526" s="6"/>
      <c r="K3526" s="4"/>
    </row>
    <row r="3527" spans="2:11" x14ac:dyDescent="0.3">
      <c r="B3527" s="7"/>
      <c r="C3527" s="8"/>
      <c r="D3527" s="8"/>
      <c r="E3527" s="8"/>
      <c r="F3527" s="8"/>
      <c r="G3527" s="9"/>
      <c r="H3527" s="198"/>
      <c r="I3527" s="6"/>
      <c r="J3527" s="6"/>
      <c r="K3527" s="4"/>
    </row>
    <row r="3528" spans="2:11" x14ac:dyDescent="0.3">
      <c r="B3528" s="10"/>
      <c r="C3528" s="11"/>
      <c r="D3528" s="11"/>
      <c r="E3528" s="11"/>
      <c r="F3528" s="11"/>
      <c r="G3528" s="12"/>
      <c r="H3528" s="198"/>
      <c r="I3528" s="6"/>
      <c r="J3528" s="6"/>
      <c r="K3528" s="4"/>
    </row>
    <row r="3529" spans="2:11" x14ac:dyDescent="0.3">
      <c r="B3529" s="7"/>
      <c r="C3529" s="8"/>
      <c r="D3529" s="8"/>
      <c r="E3529" s="8"/>
      <c r="F3529" s="8"/>
      <c r="G3529" s="9"/>
      <c r="H3529" s="198"/>
      <c r="I3529" s="6"/>
      <c r="J3529" s="6"/>
      <c r="K3529" s="4"/>
    </row>
    <row r="3530" spans="2:11" x14ac:dyDescent="0.3">
      <c r="B3530" s="10"/>
      <c r="C3530" s="11"/>
      <c r="D3530" s="11"/>
      <c r="E3530" s="11"/>
      <c r="F3530" s="11"/>
      <c r="G3530" s="12"/>
      <c r="H3530" s="198"/>
      <c r="I3530" s="6"/>
      <c r="J3530" s="6"/>
      <c r="K3530" s="4"/>
    </row>
    <row r="3531" spans="2:11" x14ac:dyDescent="0.3">
      <c r="B3531" s="7"/>
      <c r="C3531" s="8"/>
      <c r="D3531" s="8"/>
      <c r="E3531" s="8"/>
      <c r="F3531" s="8"/>
      <c r="G3531" s="9"/>
      <c r="H3531" s="198"/>
      <c r="I3531" s="6"/>
      <c r="J3531" s="6"/>
      <c r="K3531" s="4"/>
    </row>
    <row r="3532" spans="2:11" x14ac:dyDescent="0.3">
      <c r="B3532" s="10"/>
      <c r="C3532" s="11"/>
      <c r="D3532" s="11"/>
      <c r="E3532" s="11"/>
      <c r="F3532" s="11"/>
      <c r="G3532" s="12"/>
      <c r="H3532" s="198"/>
      <c r="I3532" s="6"/>
      <c r="J3532" s="6"/>
      <c r="K3532" s="4"/>
    </row>
    <row r="3533" spans="2:11" x14ac:dyDescent="0.3">
      <c r="B3533" s="7"/>
      <c r="C3533" s="8"/>
      <c r="D3533" s="8"/>
      <c r="E3533" s="8"/>
      <c r="F3533" s="8"/>
      <c r="G3533" s="9"/>
      <c r="H3533" s="198"/>
      <c r="I3533" s="6"/>
      <c r="J3533" s="6"/>
      <c r="K3533" s="4"/>
    </row>
    <row r="3534" spans="2:11" x14ac:dyDescent="0.3">
      <c r="B3534" s="10"/>
      <c r="C3534" s="11"/>
      <c r="D3534" s="11"/>
      <c r="E3534" s="11"/>
      <c r="F3534" s="11"/>
      <c r="G3534" s="12"/>
      <c r="H3534" s="198"/>
      <c r="I3534" s="6"/>
      <c r="J3534" s="6"/>
      <c r="K3534" s="4"/>
    </row>
    <row r="3535" spans="2:11" x14ac:dyDescent="0.3">
      <c r="B3535" s="7"/>
      <c r="C3535" s="8"/>
      <c r="D3535" s="8"/>
      <c r="E3535" s="8"/>
      <c r="F3535" s="8"/>
      <c r="G3535" s="9"/>
      <c r="H3535" s="198"/>
      <c r="I3535" s="6"/>
      <c r="J3535" s="6"/>
      <c r="K3535" s="4"/>
    </row>
    <row r="3536" spans="2:11" x14ac:dyDescent="0.3">
      <c r="B3536" s="10"/>
      <c r="C3536" s="11"/>
      <c r="D3536" s="11"/>
      <c r="E3536" s="11"/>
      <c r="F3536" s="11"/>
      <c r="G3536" s="12"/>
      <c r="H3536" s="198"/>
      <c r="I3536" s="6"/>
      <c r="J3536" s="6"/>
      <c r="K3536" s="4"/>
    </row>
    <row r="3537" spans="2:11" x14ac:dyDescent="0.3">
      <c r="B3537" s="7"/>
      <c r="C3537" s="8"/>
      <c r="D3537" s="8"/>
      <c r="E3537" s="8"/>
      <c r="F3537" s="8"/>
      <c r="G3537" s="9"/>
      <c r="H3537" s="198"/>
      <c r="I3537" s="6"/>
      <c r="J3537" s="6"/>
      <c r="K3537" s="4"/>
    </row>
    <row r="3538" spans="2:11" x14ac:dyDescent="0.3">
      <c r="B3538" s="10"/>
      <c r="C3538" s="11"/>
      <c r="D3538" s="11"/>
      <c r="E3538" s="11"/>
      <c r="F3538" s="11"/>
      <c r="G3538" s="12"/>
      <c r="H3538" s="198"/>
      <c r="I3538" s="6"/>
      <c r="J3538" s="6"/>
      <c r="K3538" s="4"/>
    </row>
    <row r="3539" spans="2:11" x14ac:dyDescent="0.3">
      <c r="B3539" s="7"/>
      <c r="C3539" s="8"/>
      <c r="D3539" s="8"/>
      <c r="E3539" s="8"/>
      <c r="F3539" s="8"/>
      <c r="G3539" s="9"/>
      <c r="H3539" s="198"/>
      <c r="I3539" s="6"/>
      <c r="J3539" s="6"/>
      <c r="K3539" s="4"/>
    </row>
    <row r="3540" spans="2:11" x14ac:dyDescent="0.3">
      <c r="B3540" s="10"/>
      <c r="C3540" s="11"/>
      <c r="D3540" s="11"/>
      <c r="E3540" s="11"/>
      <c r="F3540" s="11"/>
      <c r="G3540" s="12"/>
      <c r="H3540" s="198"/>
      <c r="I3540" s="6"/>
      <c r="J3540" s="6"/>
      <c r="K3540" s="4"/>
    </row>
    <row r="3541" spans="2:11" x14ac:dyDescent="0.3">
      <c r="B3541" s="7"/>
      <c r="C3541" s="8"/>
      <c r="D3541" s="8"/>
      <c r="E3541" s="8"/>
      <c r="F3541" s="8"/>
      <c r="G3541" s="9"/>
      <c r="H3541" s="198"/>
      <c r="I3541" s="6"/>
      <c r="J3541" s="6"/>
      <c r="K3541" s="4"/>
    </row>
    <row r="3542" spans="2:11" x14ac:dyDescent="0.3">
      <c r="B3542" s="10"/>
      <c r="C3542" s="11"/>
      <c r="D3542" s="11"/>
      <c r="E3542" s="11"/>
      <c r="F3542" s="11"/>
      <c r="G3542" s="12"/>
      <c r="H3542" s="198"/>
      <c r="I3542" s="6"/>
      <c r="J3542" s="6"/>
      <c r="K3542" s="4"/>
    </row>
    <row r="3543" spans="2:11" x14ac:dyDescent="0.3">
      <c r="B3543" s="7"/>
      <c r="C3543" s="8"/>
      <c r="D3543" s="8"/>
      <c r="E3543" s="8"/>
      <c r="F3543" s="8"/>
      <c r="G3543" s="9"/>
      <c r="H3543" s="198"/>
      <c r="I3543" s="6"/>
      <c r="J3543" s="6"/>
      <c r="K3543" s="4"/>
    </row>
    <row r="3544" spans="2:11" x14ac:dyDescent="0.3">
      <c r="B3544" s="10"/>
      <c r="C3544" s="11"/>
      <c r="D3544" s="11"/>
      <c r="E3544" s="11"/>
      <c r="F3544" s="11"/>
      <c r="G3544" s="12"/>
      <c r="H3544" s="198"/>
      <c r="I3544" s="6"/>
      <c r="J3544" s="6"/>
      <c r="K3544" s="4"/>
    </row>
    <row r="3545" spans="2:11" x14ac:dyDescent="0.3">
      <c r="B3545" s="7"/>
      <c r="C3545" s="8"/>
      <c r="D3545" s="8"/>
      <c r="E3545" s="8"/>
      <c r="F3545" s="8"/>
      <c r="G3545" s="9"/>
      <c r="H3545" s="198"/>
      <c r="I3545" s="6"/>
      <c r="J3545" s="6"/>
      <c r="K3545" s="4"/>
    </row>
    <row r="3546" spans="2:11" x14ac:dyDescent="0.3">
      <c r="B3546" s="10"/>
      <c r="C3546" s="11"/>
      <c r="D3546" s="11"/>
      <c r="E3546" s="11"/>
      <c r="F3546" s="11"/>
      <c r="G3546" s="12"/>
      <c r="H3546" s="198"/>
      <c r="I3546" s="6"/>
      <c r="J3546" s="6"/>
      <c r="K3546" s="4"/>
    </row>
    <row r="3547" spans="2:11" x14ac:dyDescent="0.3">
      <c r="B3547" s="7"/>
      <c r="C3547" s="8"/>
      <c r="D3547" s="8"/>
      <c r="E3547" s="8"/>
      <c r="F3547" s="8"/>
      <c r="G3547" s="9"/>
      <c r="H3547" s="198"/>
      <c r="I3547" s="6"/>
      <c r="J3547" s="6"/>
      <c r="K3547" s="4"/>
    </row>
    <row r="3548" spans="2:11" x14ac:dyDescent="0.3">
      <c r="B3548" s="10"/>
      <c r="C3548" s="11"/>
      <c r="D3548" s="11"/>
      <c r="E3548" s="11"/>
      <c r="F3548" s="11"/>
      <c r="G3548" s="12"/>
      <c r="H3548" s="198"/>
      <c r="I3548" s="6"/>
      <c r="J3548" s="6"/>
      <c r="K3548" s="4"/>
    </row>
    <row r="3549" spans="2:11" x14ac:dyDescent="0.3">
      <c r="B3549" s="7"/>
      <c r="C3549" s="8"/>
      <c r="D3549" s="8"/>
      <c r="E3549" s="8"/>
      <c r="F3549" s="8"/>
      <c r="G3549" s="9"/>
      <c r="H3549" s="198"/>
      <c r="I3549" s="6"/>
      <c r="J3549" s="6"/>
      <c r="K3549" s="4"/>
    </row>
    <row r="3550" spans="2:11" x14ac:dyDescent="0.3">
      <c r="B3550" s="10"/>
      <c r="C3550" s="11"/>
      <c r="D3550" s="11"/>
      <c r="E3550" s="11"/>
      <c r="F3550" s="11"/>
      <c r="G3550" s="12"/>
      <c r="H3550" s="198"/>
      <c r="I3550" s="6"/>
      <c r="J3550" s="6"/>
      <c r="K3550" s="4"/>
    </row>
    <row r="3551" spans="2:11" x14ac:dyDescent="0.3">
      <c r="B3551" s="7"/>
      <c r="C3551" s="8"/>
      <c r="D3551" s="8"/>
      <c r="E3551" s="8"/>
      <c r="F3551" s="8"/>
      <c r="G3551" s="9"/>
      <c r="H3551" s="198"/>
      <c r="I3551" s="6"/>
      <c r="J3551" s="6"/>
      <c r="K3551" s="4"/>
    </row>
    <row r="3552" spans="2:11" x14ac:dyDescent="0.3">
      <c r="B3552" s="10"/>
      <c r="C3552" s="11"/>
      <c r="D3552" s="11"/>
      <c r="E3552" s="11"/>
      <c r="F3552" s="11"/>
      <c r="G3552" s="12"/>
      <c r="H3552" s="198"/>
      <c r="I3552" s="6"/>
      <c r="J3552" s="6"/>
      <c r="K3552" s="4"/>
    </row>
    <row r="3553" spans="2:11" x14ac:dyDescent="0.3">
      <c r="B3553" s="7"/>
      <c r="C3553" s="8"/>
      <c r="D3553" s="8"/>
      <c r="E3553" s="8"/>
      <c r="F3553" s="8"/>
      <c r="G3553" s="9"/>
      <c r="H3553" s="198"/>
      <c r="I3553" s="6"/>
      <c r="J3553" s="6"/>
      <c r="K3553" s="4"/>
    </row>
    <row r="3554" spans="2:11" x14ac:dyDescent="0.3">
      <c r="B3554" s="10"/>
      <c r="C3554" s="11"/>
      <c r="D3554" s="11"/>
      <c r="E3554" s="11"/>
      <c r="F3554" s="11"/>
      <c r="G3554" s="12"/>
      <c r="H3554" s="198"/>
      <c r="I3554" s="6"/>
      <c r="J3554" s="6"/>
      <c r="K3554" s="4"/>
    </row>
    <row r="3555" spans="2:11" x14ac:dyDescent="0.3">
      <c r="B3555" s="7"/>
      <c r="C3555" s="8"/>
      <c r="D3555" s="8"/>
      <c r="E3555" s="8"/>
      <c r="F3555" s="8"/>
      <c r="G3555" s="9"/>
      <c r="H3555" s="198"/>
      <c r="I3555" s="6"/>
      <c r="J3555" s="6"/>
      <c r="K3555" s="4"/>
    </row>
    <row r="3556" spans="2:11" x14ac:dyDescent="0.3">
      <c r="B3556" s="10"/>
      <c r="C3556" s="11"/>
      <c r="D3556" s="11"/>
      <c r="E3556" s="11"/>
      <c r="F3556" s="11"/>
      <c r="G3556" s="12"/>
      <c r="H3556" s="198"/>
      <c r="I3556" s="6"/>
      <c r="J3556" s="6"/>
      <c r="K3556" s="4"/>
    </row>
    <row r="3557" spans="2:11" x14ac:dyDescent="0.3">
      <c r="B3557" s="7"/>
      <c r="C3557" s="8"/>
      <c r="D3557" s="8"/>
      <c r="E3557" s="8"/>
      <c r="F3557" s="8"/>
      <c r="G3557" s="9"/>
      <c r="H3557" s="198"/>
      <c r="I3557" s="6"/>
      <c r="J3557" s="6"/>
      <c r="K3557" s="4"/>
    </row>
    <row r="3558" spans="2:11" x14ac:dyDescent="0.3">
      <c r="B3558" s="10"/>
      <c r="C3558" s="11"/>
      <c r="D3558" s="11"/>
      <c r="E3558" s="11"/>
      <c r="F3558" s="11"/>
      <c r="G3558" s="12"/>
      <c r="H3558" s="198"/>
      <c r="I3558" s="6"/>
      <c r="J3558" s="6"/>
      <c r="K3558" s="4"/>
    </row>
    <row r="3559" spans="2:11" x14ac:dyDescent="0.3">
      <c r="B3559" s="7"/>
      <c r="C3559" s="8"/>
      <c r="D3559" s="8"/>
      <c r="E3559" s="8"/>
      <c r="F3559" s="8"/>
      <c r="G3559" s="9"/>
      <c r="H3559" s="198"/>
      <c r="I3559" s="6"/>
      <c r="J3559" s="6"/>
      <c r="K3559" s="4"/>
    </row>
    <row r="3560" spans="2:11" x14ac:dyDescent="0.3">
      <c r="B3560" s="10"/>
      <c r="C3560" s="11"/>
      <c r="D3560" s="11"/>
      <c r="E3560" s="11"/>
      <c r="F3560" s="11"/>
      <c r="G3560" s="12"/>
      <c r="H3560" s="198"/>
      <c r="I3560" s="6"/>
      <c r="J3560" s="6"/>
      <c r="K3560" s="4"/>
    </row>
    <row r="3561" spans="2:11" x14ac:dyDescent="0.3">
      <c r="B3561" s="7"/>
      <c r="C3561" s="8"/>
      <c r="D3561" s="8"/>
      <c r="E3561" s="8"/>
      <c r="F3561" s="8"/>
      <c r="G3561" s="9"/>
      <c r="H3561" s="198"/>
      <c r="I3561" s="6"/>
      <c r="J3561" s="6"/>
      <c r="K3561" s="4"/>
    </row>
    <row r="3562" spans="2:11" x14ac:dyDescent="0.3">
      <c r="B3562" s="10"/>
      <c r="C3562" s="11"/>
      <c r="D3562" s="11"/>
      <c r="E3562" s="11"/>
      <c r="F3562" s="11"/>
      <c r="G3562" s="12"/>
      <c r="H3562" s="198"/>
      <c r="I3562" s="6"/>
      <c r="J3562" s="6"/>
      <c r="K3562" s="4"/>
    </row>
    <row r="3563" spans="2:11" x14ac:dyDescent="0.3">
      <c r="B3563" s="7"/>
      <c r="C3563" s="8"/>
      <c r="D3563" s="8"/>
      <c r="E3563" s="8"/>
      <c r="F3563" s="8"/>
      <c r="G3563" s="9"/>
      <c r="H3563" s="198"/>
      <c r="I3563" s="6"/>
      <c r="J3563" s="6"/>
      <c r="K3563" s="4"/>
    </row>
    <row r="3564" spans="2:11" x14ac:dyDescent="0.3">
      <c r="B3564" s="10"/>
      <c r="C3564" s="11"/>
      <c r="D3564" s="11"/>
      <c r="E3564" s="11"/>
      <c r="F3564" s="11"/>
      <c r="G3564" s="12"/>
      <c r="H3564" s="198"/>
      <c r="I3564" s="6"/>
      <c r="J3564" s="6"/>
      <c r="K3564" s="4"/>
    </row>
    <row r="3565" spans="2:11" x14ac:dyDescent="0.3">
      <c r="B3565" s="7"/>
      <c r="C3565" s="8"/>
      <c r="D3565" s="8"/>
      <c r="E3565" s="8"/>
      <c r="F3565" s="8"/>
      <c r="G3565" s="9"/>
      <c r="H3565" s="198"/>
      <c r="I3565" s="6"/>
      <c r="J3565" s="6"/>
      <c r="K3565" s="4"/>
    </row>
    <row r="3566" spans="2:11" x14ac:dyDescent="0.3">
      <c r="B3566" s="10"/>
      <c r="C3566" s="11"/>
      <c r="D3566" s="11"/>
      <c r="E3566" s="11"/>
      <c r="F3566" s="11"/>
      <c r="G3566" s="12"/>
      <c r="H3566" s="198"/>
      <c r="I3566" s="6"/>
      <c r="J3566" s="6"/>
      <c r="K3566" s="4"/>
    </row>
    <row r="3567" spans="2:11" x14ac:dyDescent="0.3">
      <c r="B3567" s="7"/>
      <c r="C3567" s="8"/>
      <c r="D3567" s="8"/>
      <c r="E3567" s="8"/>
      <c r="F3567" s="8"/>
      <c r="G3567" s="9"/>
      <c r="H3567" s="198"/>
      <c r="I3567" s="6"/>
      <c r="J3567" s="6"/>
      <c r="K3567" s="4"/>
    </row>
    <row r="3568" spans="2:11" x14ac:dyDescent="0.3">
      <c r="B3568" s="10"/>
      <c r="C3568" s="11"/>
      <c r="D3568" s="11"/>
      <c r="E3568" s="11"/>
      <c r="F3568" s="11"/>
      <c r="G3568" s="12"/>
      <c r="H3568" s="198"/>
      <c r="I3568" s="6"/>
      <c r="J3568" s="6"/>
      <c r="K3568" s="4"/>
    </row>
    <row r="3569" spans="2:11" x14ac:dyDescent="0.3">
      <c r="B3569" s="7"/>
      <c r="C3569" s="8"/>
      <c r="D3569" s="8"/>
      <c r="E3569" s="8"/>
      <c r="F3569" s="8"/>
      <c r="G3569" s="9"/>
      <c r="H3569" s="198"/>
      <c r="I3569" s="6"/>
      <c r="J3569" s="6"/>
      <c r="K3569" s="4"/>
    </row>
    <row r="3570" spans="2:11" x14ac:dyDescent="0.3">
      <c r="B3570" s="10"/>
      <c r="C3570" s="11"/>
      <c r="D3570" s="11"/>
      <c r="E3570" s="11"/>
      <c r="F3570" s="11"/>
      <c r="G3570" s="12"/>
      <c r="H3570" s="198"/>
      <c r="I3570" s="6"/>
      <c r="J3570" s="6"/>
      <c r="K3570" s="4"/>
    </row>
    <row r="3571" spans="2:11" x14ac:dyDescent="0.3">
      <c r="B3571" s="7"/>
      <c r="C3571" s="8"/>
      <c r="D3571" s="8"/>
      <c r="E3571" s="8"/>
      <c r="F3571" s="8"/>
      <c r="G3571" s="9"/>
      <c r="H3571" s="198"/>
      <c r="I3571" s="6"/>
      <c r="J3571" s="6"/>
      <c r="K3571" s="4"/>
    </row>
    <row r="3572" spans="2:11" x14ac:dyDescent="0.3">
      <c r="B3572" s="10"/>
      <c r="C3572" s="11"/>
      <c r="D3572" s="11"/>
      <c r="E3572" s="11"/>
      <c r="F3572" s="11"/>
      <c r="G3572" s="12"/>
      <c r="H3572" s="198"/>
      <c r="I3572" s="6"/>
      <c r="J3572" s="6"/>
      <c r="K3572" s="4"/>
    </row>
    <row r="3573" spans="2:11" x14ac:dyDescent="0.3">
      <c r="B3573" s="7"/>
      <c r="C3573" s="8"/>
      <c r="D3573" s="8"/>
      <c r="E3573" s="8"/>
      <c r="F3573" s="8"/>
      <c r="G3573" s="9"/>
      <c r="H3573" s="198"/>
      <c r="I3573" s="6"/>
      <c r="J3573" s="6"/>
      <c r="K3573" s="4"/>
    </row>
    <row r="3574" spans="2:11" x14ac:dyDescent="0.3">
      <c r="B3574" s="10"/>
      <c r="C3574" s="11"/>
      <c r="D3574" s="11"/>
      <c r="E3574" s="11"/>
      <c r="F3574" s="11"/>
      <c r="G3574" s="12"/>
      <c r="H3574" s="198"/>
      <c r="I3574" s="6"/>
      <c r="J3574" s="6"/>
      <c r="K3574" s="4"/>
    </row>
    <row r="3575" spans="2:11" x14ac:dyDescent="0.3">
      <c r="B3575" s="7"/>
      <c r="C3575" s="8"/>
      <c r="D3575" s="8"/>
      <c r="E3575" s="8"/>
      <c r="F3575" s="8"/>
      <c r="G3575" s="9"/>
      <c r="H3575" s="198"/>
      <c r="I3575" s="6"/>
      <c r="J3575" s="6"/>
      <c r="K3575" s="4"/>
    </row>
    <row r="3576" spans="2:11" x14ac:dyDescent="0.3">
      <c r="B3576" s="10"/>
      <c r="C3576" s="11"/>
      <c r="D3576" s="11"/>
      <c r="E3576" s="11"/>
      <c r="F3576" s="11"/>
      <c r="G3576" s="12"/>
      <c r="H3576" s="198"/>
      <c r="I3576" s="6"/>
      <c r="J3576" s="6"/>
      <c r="K3576" s="4"/>
    </row>
    <row r="3577" spans="2:11" x14ac:dyDescent="0.3">
      <c r="B3577" s="7"/>
      <c r="C3577" s="8"/>
      <c r="D3577" s="8"/>
      <c r="E3577" s="8"/>
      <c r="F3577" s="8"/>
      <c r="G3577" s="9"/>
      <c r="H3577" s="198"/>
      <c r="I3577" s="6"/>
      <c r="J3577" s="6"/>
      <c r="K3577" s="4"/>
    </row>
    <row r="3578" spans="2:11" x14ac:dyDescent="0.3">
      <c r="B3578" s="10"/>
      <c r="C3578" s="11"/>
      <c r="D3578" s="11"/>
      <c r="E3578" s="11"/>
      <c r="F3578" s="11"/>
      <c r="G3578" s="12"/>
      <c r="H3578" s="198"/>
      <c r="I3578" s="6"/>
      <c r="J3578" s="6"/>
      <c r="K3578" s="4"/>
    </row>
    <row r="3579" spans="2:11" x14ac:dyDescent="0.3">
      <c r="B3579" s="7"/>
      <c r="C3579" s="8"/>
      <c r="D3579" s="8"/>
      <c r="E3579" s="8"/>
      <c r="F3579" s="8"/>
      <c r="G3579" s="9"/>
      <c r="H3579" s="198"/>
      <c r="I3579" s="6"/>
      <c r="J3579" s="6"/>
      <c r="K3579" s="4"/>
    </row>
    <row r="3580" spans="2:11" x14ac:dyDescent="0.3">
      <c r="B3580" s="10"/>
      <c r="C3580" s="11"/>
      <c r="D3580" s="11"/>
      <c r="E3580" s="11"/>
      <c r="F3580" s="11"/>
      <c r="G3580" s="12"/>
      <c r="H3580" s="198"/>
      <c r="I3580" s="6"/>
      <c r="J3580" s="6"/>
      <c r="K3580" s="4"/>
    </row>
    <row r="3581" spans="2:11" x14ac:dyDescent="0.3">
      <c r="B3581" s="7"/>
      <c r="C3581" s="8"/>
      <c r="D3581" s="8"/>
      <c r="E3581" s="8"/>
      <c r="F3581" s="8"/>
      <c r="G3581" s="9"/>
      <c r="H3581" s="198"/>
      <c r="I3581" s="6"/>
      <c r="J3581" s="6"/>
      <c r="K3581" s="4"/>
    </row>
    <row r="3582" spans="2:11" x14ac:dyDescent="0.3">
      <c r="B3582" s="10"/>
      <c r="C3582" s="11"/>
      <c r="D3582" s="11"/>
      <c r="E3582" s="11"/>
      <c r="F3582" s="11"/>
      <c r="G3582" s="12"/>
      <c r="H3582" s="198"/>
      <c r="I3582" s="6"/>
      <c r="J3582" s="6"/>
      <c r="K3582" s="4"/>
    </row>
    <row r="3583" spans="2:11" x14ac:dyDescent="0.3">
      <c r="B3583" s="7"/>
      <c r="C3583" s="8"/>
      <c r="D3583" s="8"/>
      <c r="E3583" s="8"/>
      <c r="F3583" s="8"/>
      <c r="G3583" s="9"/>
      <c r="H3583" s="198"/>
      <c r="I3583" s="6"/>
      <c r="J3583" s="6"/>
      <c r="K3583" s="4"/>
    </row>
    <row r="3584" spans="2:11" x14ac:dyDescent="0.3">
      <c r="B3584" s="10"/>
      <c r="C3584" s="11"/>
      <c r="D3584" s="11"/>
      <c r="E3584" s="11"/>
      <c r="F3584" s="11"/>
      <c r="G3584" s="12"/>
      <c r="H3584" s="198"/>
      <c r="I3584" s="6"/>
      <c r="J3584" s="6"/>
      <c r="K3584" s="4"/>
    </row>
    <row r="3585" spans="2:11" x14ac:dyDescent="0.3">
      <c r="B3585" s="7"/>
      <c r="C3585" s="8"/>
      <c r="D3585" s="8"/>
      <c r="E3585" s="8"/>
      <c r="F3585" s="8"/>
      <c r="G3585" s="9"/>
      <c r="H3585" s="198"/>
      <c r="I3585" s="6"/>
      <c r="J3585" s="6"/>
      <c r="K3585" s="4"/>
    </row>
    <row r="3586" spans="2:11" x14ac:dyDescent="0.3">
      <c r="B3586" s="10"/>
      <c r="C3586" s="11"/>
      <c r="D3586" s="11"/>
      <c r="E3586" s="11"/>
      <c r="F3586" s="11"/>
      <c r="G3586" s="12"/>
      <c r="H3586" s="198"/>
      <c r="I3586" s="6"/>
      <c r="J3586" s="6"/>
      <c r="K3586" s="4"/>
    </row>
    <row r="3587" spans="2:11" x14ac:dyDescent="0.3">
      <c r="B3587" s="7"/>
      <c r="C3587" s="8"/>
      <c r="D3587" s="8"/>
      <c r="E3587" s="8"/>
      <c r="F3587" s="8"/>
      <c r="G3587" s="9"/>
      <c r="H3587" s="198"/>
      <c r="I3587" s="6"/>
      <c r="J3587" s="6"/>
      <c r="K3587" s="4"/>
    </row>
    <row r="3588" spans="2:11" x14ac:dyDescent="0.3">
      <c r="B3588" s="10"/>
      <c r="C3588" s="11"/>
      <c r="D3588" s="11"/>
      <c r="E3588" s="11"/>
      <c r="F3588" s="11"/>
      <c r="G3588" s="12"/>
      <c r="H3588" s="198"/>
      <c r="I3588" s="6"/>
      <c r="J3588" s="6"/>
      <c r="K3588" s="4"/>
    </row>
    <row r="3589" spans="2:11" x14ac:dyDescent="0.3">
      <c r="B3589" s="7"/>
      <c r="C3589" s="8"/>
      <c r="D3589" s="8"/>
      <c r="E3589" s="8"/>
      <c r="F3589" s="8"/>
      <c r="G3589" s="9"/>
      <c r="H3589" s="198"/>
      <c r="I3589" s="6"/>
      <c r="J3589" s="6"/>
      <c r="K3589" s="4"/>
    </row>
    <row r="3590" spans="2:11" x14ac:dyDescent="0.3">
      <c r="B3590" s="10"/>
      <c r="C3590" s="11"/>
      <c r="D3590" s="11"/>
      <c r="E3590" s="11"/>
      <c r="F3590" s="11"/>
      <c r="G3590" s="12"/>
      <c r="H3590" s="198"/>
      <c r="I3590" s="6"/>
      <c r="J3590" s="6"/>
      <c r="K3590" s="4"/>
    </row>
    <row r="3591" spans="2:11" x14ac:dyDescent="0.3">
      <c r="B3591" s="7"/>
      <c r="C3591" s="8"/>
      <c r="D3591" s="8"/>
      <c r="E3591" s="8"/>
      <c r="F3591" s="8"/>
      <c r="G3591" s="9"/>
      <c r="H3591" s="198"/>
      <c r="I3591" s="6"/>
      <c r="J3591" s="6"/>
      <c r="K3591" s="4"/>
    </row>
    <row r="3592" spans="2:11" x14ac:dyDescent="0.3">
      <c r="B3592" s="10"/>
      <c r="C3592" s="11"/>
      <c r="D3592" s="11"/>
      <c r="E3592" s="11"/>
      <c r="F3592" s="11"/>
      <c r="G3592" s="12"/>
      <c r="H3592" s="198"/>
      <c r="I3592" s="6"/>
      <c r="J3592" s="6"/>
      <c r="K3592" s="4"/>
    </row>
    <row r="3593" spans="2:11" x14ac:dyDescent="0.3">
      <c r="B3593" s="7"/>
      <c r="C3593" s="8"/>
      <c r="D3593" s="8"/>
      <c r="E3593" s="8"/>
      <c r="F3593" s="8"/>
      <c r="G3593" s="9"/>
      <c r="H3593" s="198"/>
      <c r="I3593" s="6"/>
      <c r="J3593" s="6"/>
      <c r="K3593" s="4"/>
    </row>
    <row r="3594" spans="2:11" x14ac:dyDescent="0.3">
      <c r="B3594" s="10"/>
      <c r="C3594" s="11"/>
      <c r="D3594" s="11"/>
      <c r="E3594" s="11"/>
      <c r="F3594" s="11"/>
      <c r="G3594" s="12"/>
      <c r="H3594" s="198"/>
      <c r="I3594" s="6"/>
      <c r="J3594" s="6"/>
      <c r="K3594" s="4"/>
    </row>
    <row r="3595" spans="2:11" x14ac:dyDescent="0.3">
      <c r="B3595" s="7"/>
      <c r="C3595" s="8"/>
      <c r="D3595" s="8"/>
      <c r="E3595" s="8"/>
      <c r="F3595" s="8"/>
      <c r="G3595" s="9"/>
      <c r="H3595" s="198"/>
      <c r="I3595" s="6"/>
      <c r="J3595" s="6"/>
      <c r="K3595" s="4"/>
    </row>
    <row r="3596" spans="2:11" x14ac:dyDescent="0.3">
      <c r="B3596" s="10"/>
      <c r="C3596" s="11"/>
      <c r="D3596" s="11"/>
      <c r="E3596" s="11"/>
      <c r="F3596" s="11"/>
      <c r="G3596" s="12"/>
      <c r="H3596" s="198"/>
      <c r="I3596" s="6"/>
      <c r="J3596" s="6"/>
      <c r="K3596" s="4"/>
    </row>
    <row r="3597" spans="2:11" x14ac:dyDescent="0.3">
      <c r="B3597" s="7"/>
      <c r="C3597" s="8"/>
      <c r="D3597" s="8"/>
      <c r="E3597" s="8"/>
      <c r="F3597" s="8"/>
      <c r="G3597" s="9"/>
      <c r="H3597" s="198"/>
      <c r="I3597" s="6"/>
      <c r="J3597" s="6"/>
      <c r="K3597" s="4"/>
    </row>
    <row r="3598" spans="2:11" x14ac:dyDescent="0.3">
      <c r="B3598" s="10"/>
      <c r="C3598" s="11"/>
      <c r="D3598" s="11"/>
      <c r="E3598" s="11"/>
      <c r="F3598" s="11"/>
      <c r="G3598" s="12"/>
      <c r="H3598" s="198"/>
      <c r="I3598" s="6"/>
      <c r="J3598" s="6"/>
      <c r="K3598" s="4"/>
    </row>
    <row r="3599" spans="2:11" x14ac:dyDescent="0.3">
      <c r="B3599" s="7"/>
      <c r="C3599" s="8"/>
      <c r="D3599" s="8"/>
      <c r="E3599" s="8"/>
      <c r="F3599" s="8"/>
      <c r="G3599" s="9"/>
      <c r="H3599" s="198"/>
      <c r="I3599" s="6"/>
      <c r="J3599" s="6"/>
      <c r="K3599" s="4"/>
    </row>
    <row r="3600" spans="2:11" x14ac:dyDescent="0.3">
      <c r="B3600" s="10"/>
      <c r="C3600" s="11"/>
      <c r="D3600" s="11"/>
      <c r="E3600" s="11"/>
      <c r="F3600" s="11"/>
      <c r="G3600" s="12"/>
      <c r="H3600" s="198"/>
      <c r="I3600" s="6"/>
      <c r="J3600" s="6"/>
      <c r="K3600" s="4"/>
    </row>
    <row r="3601" spans="2:11" x14ac:dyDescent="0.3">
      <c r="B3601" s="7"/>
      <c r="C3601" s="8"/>
      <c r="D3601" s="8"/>
      <c r="E3601" s="8"/>
      <c r="F3601" s="8"/>
      <c r="G3601" s="9"/>
      <c r="H3601" s="198"/>
      <c r="I3601" s="6"/>
      <c r="J3601" s="6"/>
      <c r="K3601" s="4"/>
    </row>
    <row r="3602" spans="2:11" x14ac:dyDescent="0.3">
      <c r="B3602" s="10"/>
      <c r="C3602" s="11"/>
      <c r="D3602" s="11"/>
      <c r="E3602" s="11"/>
      <c r="F3602" s="11"/>
      <c r="G3602" s="12"/>
      <c r="H3602" s="198"/>
      <c r="I3602" s="6"/>
      <c r="J3602" s="6"/>
      <c r="K3602" s="4"/>
    </row>
    <row r="3603" spans="2:11" x14ac:dyDescent="0.3">
      <c r="B3603" s="7"/>
      <c r="C3603" s="8"/>
      <c r="D3603" s="8"/>
      <c r="E3603" s="8"/>
      <c r="F3603" s="8"/>
      <c r="G3603" s="9"/>
      <c r="H3603" s="198"/>
      <c r="I3603" s="6"/>
      <c r="J3603" s="6"/>
      <c r="K3603" s="4"/>
    </row>
    <row r="3604" spans="2:11" x14ac:dyDescent="0.3">
      <c r="B3604" s="10"/>
      <c r="C3604" s="11"/>
      <c r="D3604" s="11"/>
      <c r="E3604" s="11"/>
      <c r="F3604" s="11"/>
      <c r="G3604" s="12"/>
      <c r="H3604" s="198"/>
      <c r="I3604" s="6"/>
      <c r="J3604" s="6"/>
      <c r="K3604" s="4"/>
    </row>
    <row r="3605" spans="2:11" x14ac:dyDescent="0.3">
      <c r="B3605" s="7"/>
      <c r="C3605" s="8"/>
      <c r="D3605" s="8"/>
      <c r="E3605" s="8"/>
      <c r="F3605" s="8"/>
      <c r="G3605" s="9"/>
      <c r="H3605" s="198"/>
      <c r="I3605" s="6"/>
      <c r="J3605" s="6"/>
      <c r="K3605" s="4"/>
    </row>
    <row r="3606" spans="2:11" x14ac:dyDescent="0.3">
      <c r="B3606" s="10"/>
      <c r="C3606" s="11"/>
      <c r="D3606" s="11"/>
      <c r="E3606" s="11"/>
      <c r="F3606" s="11"/>
      <c r="G3606" s="12"/>
      <c r="H3606" s="198"/>
      <c r="I3606" s="6"/>
      <c r="J3606" s="6"/>
      <c r="K3606" s="4"/>
    </row>
    <row r="3607" spans="2:11" x14ac:dyDescent="0.3">
      <c r="B3607" s="7"/>
      <c r="C3607" s="8"/>
      <c r="D3607" s="8"/>
      <c r="E3607" s="8"/>
      <c r="F3607" s="8"/>
      <c r="G3607" s="9"/>
      <c r="H3607" s="198"/>
      <c r="I3607" s="6"/>
      <c r="J3607" s="6"/>
      <c r="K3607" s="4"/>
    </row>
    <row r="3608" spans="2:11" x14ac:dyDescent="0.3">
      <c r="B3608" s="10"/>
      <c r="C3608" s="11"/>
      <c r="D3608" s="11"/>
      <c r="E3608" s="11"/>
      <c r="F3608" s="11"/>
      <c r="G3608" s="12"/>
      <c r="H3608" s="198"/>
      <c r="I3608" s="6"/>
      <c r="J3608" s="6"/>
      <c r="K3608" s="4"/>
    </row>
    <row r="3609" spans="2:11" x14ac:dyDescent="0.3">
      <c r="B3609" s="7"/>
      <c r="C3609" s="8"/>
      <c r="D3609" s="8"/>
      <c r="E3609" s="8"/>
      <c r="F3609" s="8"/>
      <c r="G3609" s="9"/>
      <c r="H3609" s="198"/>
      <c r="I3609" s="6"/>
      <c r="J3609" s="6"/>
      <c r="K3609" s="4"/>
    </row>
    <row r="3610" spans="2:11" x14ac:dyDescent="0.3">
      <c r="B3610" s="10"/>
      <c r="C3610" s="11"/>
      <c r="D3610" s="11"/>
      <c r="E3610" s="11"/>
      <c r="F3610" s="11"/>
      <c r="G3610" s="12"/>
      <c r="H3610" s="198"/>
      <c r="I3610" s="6"/>
      <c r="J3610" s="6"/>
      <c r="K3610" s="4"/>
    </row>
    <row r="3611" spans="2:11" x14ac:dyDescent="0.3">
      <c r="B3611" s="7"/>
      <c r="C3611" s="8"/>
      <c r="D3611" s="8"/>
      <c r="E3611" s="8"/>
      <c r="F3611" s="8"/>
      <c r="G3611" s="9"/>
      <c r="H3611" s="198"/>
      <c r="I3611" s="6"/>
      <c r="J3611" s="6"/>
      <c r="K3611" s="4"/>
    </row>
    <row r="3612" spans="2:11" x14ac:dyDescent="0.3">
      <c r="B3612" s="10"/>
      <c r="C3612" s="11"/>
      <c r="D3612" s="11"/>
      <c r="E3612" s="11"/>
      <c r="F3612" s="11"/>
      <c r="G3612" s="12"/>
      <c r="H3612" s="198"/>
      <c r="I3612" s="6"/>
      <c r="J3612" s="6"/>
      <c r="K3612" s="4"/>
    </row>
    <row r="3613" spans="2:11" x14ac:dyDescent="0.3">
      <c r="B3613" s="7"/>
      <c r="C3613" s="8"/>
      <c r="D3613" s="8"/>
      <c r="E3613" s="8"/>
      <c r="F3613" s="8"/>
      <c r="G3613" s="9"/>
      <c r="H3613" s="198"/>
      <c r="I3613" s="6"/>
      <c r="J3613" s="6"/>
      <c r="K3613" s="4"/>
    </row>
    <row r="3614" spans="2:11" x14ac:dyDescent="0.3">
      <c r="B3614" s="10"/>
      <c r="C3614" s="11"/>
      <c r="D3614" s="11"/>
      <c r="E3614" s="11"/>
      <c r="F3614" s="11"/>
      <c r="G3614" s="12"/>
      <c r="H3614" s="198"/>
      <c r="I3614" s="6"/>
      <c r="J3614" s="6"/>
      <c r="K3614" s="4"/>
    </row>
    <row r="3615" spans="2:11" x14ac:dyDescent="0.3">
      <c r="B3615" s="7"/>
      <c r="C3615" s="8"/>
      <c r="D3615" s="8"/>
      <c r="E3615" s="8"/>
      <c r="F3615" s="8"/>
      <c r="G3615" s="9"/>
      <c r="H3615" s="198"/>
      <c r="I3615" s="6"/>
      <c r="J3615" s="6"/>
      <c r="K3615" s="4"/>
    </row>
    <row r="3616" spans="2:11" x14ac:dyDescent="0.3">
      <c r="B3616" s="10"/>
      <c r="C3616" s="11"/>
      <c r="D3616" s="11"/>
      <c r="E3616" s="11"/>
      <c r="F3616" s="11"/>
      <c r="G3616" s="12"/>
      <c r="H3616" s="198"/>
      <c r="I3616" s="6"/>
      <c r="J3616" s="6"/>
      <c r="K3616" s="4"/>
    </row>
    <row r="3617" spans="2:11" x14ac:dyDescent="0.3">
      <c r="B3617" s="7"/>
      <c r="C3617" s="8"/>
      <c r="D3617" s="8"/>
      <c r="E3617" s="8"/>
      <c r="F3617" s="8"/>
      <c r="G3617" s="9"/>
      <c r="H3617" s="198"/>
      <c r="I3617" s="6"/>
      <c r="J3617" s="6"/>
      <c r="K3617" s="4"/>
    </row>
    <row r="3618" spans="2:11" x14ac:dyDescent="0.3">
      <c r="B3618" s="10"/>
      <c r="C3618" s="11"/>
      <c r="D3618" s="11"/>
      <c r="E3618" s="11"/>
      <c r="F3618" s="11"/>
      <c r="G3618" s="12"/>
      <c r="H3618" s="198"/>
      <c r="I3618" s="6"/>
      <c r="J3618" s="6"/>
      <c r="K3618" s="4"/>
    </row>
    <row r="3619" spans="2:11" x14ac:dyDescent="0.3">
      <c r="B3619" s="7"/>
      <c r="C3619" s="8"/>
      <c r="D3619" s="8"/>
      <c r="E3619" s="8"/>
      <c r="F3619" s="8"/>
      <c r="G3619" s="9"/>
      <c r="H3619" s="198"/>
      <c r="I3619" s="6"/>
      <c r="J3619" s="6"/>
      <c r="K3619" s="4"/>
    </row>
    <row r="3620" spans="2:11" x14ac:dyDescent="0.3">
      <c r="B3620" s="10"/>
      <c r="C3620" s="11"/>
      <c r="D3620" s="11"/>
      <c r="E3620" s="11"/>
      <c r="F3620" s="11"/>
      <c r="G3620" s="12"/>
      <c r="H3620" s="198"/>
      <c r="I3620" s="6"/>
      <c r="J3620" s="6"/>
      <c r="K3620" s="4"/>
    </row>
    <row r="3621" spans="2:11" x14ac:dyDescent="0.3">
      <c r="B3621" s="7"/>
      <c r="C3621" s="8"/>
      <c r="D3621" s="8"/>
      <c r="E3621" s="8"/>
      <c r="F3621" s="8"/>
      <c r="G3621" s="9"/>
      <c r="H3621" s="198"/>
      <c r="I3621" s="6"/>
      <c r="J3621" s="6"/>
      <c r="K3621" s="4"/>
    </row>
    <row r="3622" spans="2:11" x14ac:dyDescent="0.3">
      <c r="B3622" s="10"/>
      <c r="C3622" s="11"/>
      <c r="D3622" s="11"/>
      <c r="E3622" s="11"/>
      <c r="F3622" s="11"/>
      <c r="G3622" s="12"/>
      <c r="H3622" s="198"/>
      <c r="I3622" s="6"/>
      <c r="J3622" s="6"/>
      <c r="K3622" s="4"/>
    </row>
    <row r="3623" spans="2:11" x14ac:dyDescent="0.3">
      <c r="B3623" s="7"/>
      <c r="C3623" s="8"/>
      <c r="D3623" s="8"/>
      <c r="E3623" s="8"/>
      <c r="F3623" s="8"/>
      <c r="G3623" s="9"/>
      <c r="H3623" s="198"/>
      <c r="I3623" s="6"/>
      <c r="J3623" s="6"/>
      <c r="K3623" s="4"/>
    </row>
    <row r="3624" spans="2:11" x14ac:dyDescent="0.3">
      <c r="B3624" s="10"/>
      <c r="C3624" s="11"/>
      <c r="D3624" s="11"/>
      <c r="E3624" s="11"/>
      <c r="F3624" s="11"/>
      <c r="G3624" s="12"/>
      <c r="H3624" s="198"/>
      <c r="I3624" s="6"/>
      <c r="J3624" s="6"/>
      <c r="K3624" s="4"/>
    </row>
    <row r="3625" spans="2:11" x14ac:dyDescent="0.3">
      <c r="B3625" s="7"/>
      <c r="C3625" s="8"/>
      <c r="D3625" s="8"/>
      <c r="E3625" s="8"/>
      <c r="F3625" s="8"/>
      <c r="G3625" s="9"/>
      <c r="H3625" s="198"/>
      <c r="I3625" s="6"/>
      <c r="J3625" s="6"/>
      <c r="K3625" s="4"/>
    </row>
    <row r="3626" spans="2:11" x14ac:dyDescent="0.3">
      <c r="B3626" s="10"/>
      <c r="C3626" s="11"/>
      <c r="D3626" s="11"/>
      <c r="E3626" s="11"/>
      <c r="F3626" s="11"/>
      <c r="G3626" s="12"/>
      <c r="H3626" s="198"/>
      <c r="I3626" s="6"/>
      <c r="J3626" s="6"/>
      <c r="K3626" s="4"/>
    </row>
    <row r="3627" spans="2:11" x14ac:dyDescent="0.3">
      <c r="B3627" s="7"/>
      <c r="C3627" s="8"/>
      <c r="D3627" s="8"/>
      <c r="E3627" s="8"/>
      <c r="F3627" s="8"/>
      <c r="G3627" s="9"/>
      <c r="H3627" s="198"/>
      <c r="I3627" s="6"/>
      <c r="J3627" s="6"/>
      <c r="K3627" s="4"/>
    </row>
    <row r="3628" spans="2:11" x14ac:dyDescent="0.3">
      <c r="B3628" s="10"/>
      <c r="C3628" s="11"/>
      <c r="D3628" s="11"/>
      <c r="E3628" s="11"/>
      <c r="F3628" s="11"/>
      <c r="G3628" s="12"/>
      <c r="H3628" s="198"/>
      <c r="I3628" s="6"/>
      <c r="J3628" s="6"/>
      <c r="K3628" s="4"/>
    </row>
    <row r="3629" spans="2:11" x14ac:dyDescent="0.3">
      <c r="B3629" s="7"/>
      <c r="C3629" s="8"/>
      <c r="D3629" s="8"/>
      <c r="E3629" s="8"/>
      <c r="F3629" s="8"/>
      <c r="G3629" s="9"/>
      <c r="H3629" s="198"/>
      <c r="I3629" s="6"/>
      <c r="J3629" s="6"/>
      <c r="K3629" s="4"/>
    </row>
    <row r="3630" spans="2:11" x14ac:dyDescent="0.3">
      <c r="B3630" s="10"/>
      <c r="C3630" s="11"/>
      <c r="D3630" s="11"/>
      <c r="E3630" s="11"/>
      <c r="F3630" s="11"/>
      <c r="G3630" s="12"/>
      <c r="H3630" s="198"/>
      <c r="I3630" s="6"/>
      <c r="J3630" s="6"/>
      <c r="K3630" s="4"/>
    </row>
    <row r="3631" spans="2:11" x14ac:dyDescent="0.3">
      <c r="B3631" s="7"/>
      <c r="C3631" s="8"/>
      <c r="D3631" s="8"/>
      <c r="E3631" s="8"/>
      <c r="F3631" s="8"/>
      <c r="G3631" s="9"/>
      <c r="H3631" s="198"/>
      <c r="I3631" s="6"/>
      <c r="J3631" s="6"/>
      <c r="K3631" s="4"/>
    </row>
    <row r="3632" spans="2:11" x14ac:dyDescent="0.3">
      <c r="B3632" s="10"/>
      <c r="C3632" s="11"/>
      <c r="D3632" s="11"/>
      <c r="E3632" s="11"/>
      <c r="F3632" s="11"/>
      <c r="G3632" s="12"/>
      <c r="H3632" s="198"/>
      <c r="I3632" s="6"/>
      <c r="J3632" s="6"/>
      <c r="K3632" s="4"/>
    </row>
    <row r="3633" spans="2:11" x14ac:dyDescent="0.3">
      <c r="B3633" s="7"/>
      <c r="C3633" s="8"/>
      <c r="D3633" s="8"/>
      <c r="E3633" s="8"/>
      <c r="F3633" s="8"/>
      <c r="G3633" s="9"/>
      <c r="H3633" s="198"/>
      <c r="I3633" s="6"/>
      <c r="J3633" s="6"/>
      <c r="K3633" s="4"/>
    </row>
    <row r="3634" spans="2:11" x14ac:dyDescent="0.3">
      <c r="B3634" s="10"/>
      <c r="C3634" s="11"/>
      <c r="D3634" s="11"/>
      <c r="E3634" s="11"/>
      <c r="F3634" s="11"/>
      <c r="G3634" s="12"/>
      <c r="H3634" s="198"/>
      <c r="I3634" s="6"/>
      <c r="J3634" s="6"/>
      <c r="K3634" s="4"/>
    </row>
    <row r="3635" spans="2:11" x14ac:dyDescent="0.3">
      <c r="B3635" s="7"/>
      <c r="C3635" s="8"/>
      <c r="D3635" s="8"/>
      <c r="E3635" s="8"/>
      <c r="F3635" s="8"/>
      <c r="G3635" s="9"/>
      <c r="H3635" s="198"/>
      <c r="I3635" s="6"/>
      <c r="J3635" s="6"/>
      <c r="K3635" s="4"/>
    </row>
    <row r="3636" spans="2:11" x14ac:dyDescent="0.3">
      <c r="B3636" s="10"/>
      <c r="C3636" s="11"/>
      <c r="D3636" s="11"/>
      <c r="E3636" s="11"/>
      <c r="F3636" s="11"/>
      <c r="G3636" s="12"/>
      <c r="H3636" s="198"/>
      <c r="I3636" s="6"/>
      <c r="J3636" s="6"/>
      <c r="K3636" s="4"/>
    </row>
    <row r="3637" spans="2:11" x14ac:dyDescent="0.3">
      <c r="B3637" s="7"/>
      <c r="C3637" s="8"/>
      <c r="D3637" s="8"/>
      <c r="E3637" s="8"/>
      <c r="F3637" s="8"/>
      <c r="G3637" s="9"/>
      <c r="H3637" s="198"/>
      <c r="I3637" s="6"/>
      <c r="J3637" s="6"/>
      <c r="K3637" s="4"/>
    </row>
    <row r="3638" spans="2:11" x14ac:dyDescent="0.3">
      <c r="B3638" s="10"/>
      <c r="C3638" s="11"/>
      <c r="D3638" s="11"/>
      <c r="E3638" s="11"/>
      <c r="F3638" s="11"/>
      <c r="G3638" s="12"/>
      <c r="H3638" s="198"/>
      <c r="I3638" s="6"/>
      <c r="J3638" s="6"/>
      <c r="K3638" s="4"/>
    </row>
    <row r="3639" spans="2:11" x14ac:dyDescent="0.3">
      <c r="B3639" s="7"/>
      <c r="C3639" s="8"/>
      <c r="D3639" s="8"/>
      <c r="E3639" s="8"/>
      <c r="F3639" s="8"/>
      <c r="G3639" s="9"/>
      <c r="H3639" s="198"/>
      <c r="I3639" s="6"/>
      <c r="J3639" s="6"/>
      <c r="K3639" s="4"/>
    </row>
    <row r="3640" spans="2:11" x14ac:dyDescent="0.3">
      <c r="B3640" s="10"/>
      <c r="C3640" s="11"/>
      <c r="D3640" s="11"/>
      <c r="E3640" s="11"/>
      <c r="F3640" s="11"/>
      <c r="G3640" s="12"/>
      <c r="H3640" s="198"/>
      <c r="I3640" s="6"/>
      <c r="J3640" s="6"/>
      <c r="K3640" s="4"/>
    </row>
    <row r="3641" spans="2:11" x14ac:dyDescent="0.3">
      <c r="B3641" s="7"/>
      <c r="C3641" s="8"/>
      <c r="D3641" s="8"/>
      <c r="E3641" s="8"/>
      <c r="F3641" s="8"/>
      <c r="G3641" s="9"/>
      <c r="H3641" s="198"/>
      <c r="I3641" s="6"/>
      <c r="J3641" s="6"/>
      <c r="K3641" s="4"/>
    </row>
    <row r="3642" spans="2:11" x14ac:dyDescent="0.3">
      <c r="B3642" s="10"/>
      <c r="C3642" s="11"/>
      <c r="D3642" s="11"/>
      <c r="E3642" s="11"/>
      <c r="F3642" s="11"/>
      <c r="G3642" s="12"/>
      <c r="H3642" s="198"/>
      <c r="I3642" s="6"/>
      <c r="J3642" s="6"/>
      <c r="K3642" s="4"/>
    </row>
    <row r="3643" spans="2:11" x14ac:dyDescent="0.3">
      <c r="B3643" s="7"/>
      <c r="C3643" s="8"/>
      <c r="D3643" s="8"/>
      <c r="E3643" s="8"/>
      <c r="F3643" s="8"/>
      <c r="G3643" s="9"/>
      <c r="H3643" s="198"/>
      <c r="I3643" s="6"/>
      <c r="J3643" s="6"/>
      <c r="K3643" s="4"/>
    </row>
    <row r="3644" spans="2:11" x14ac:dyDescent="0.3">
      <c r="B3644" s="10"/>
      <c r="C3644" s="11"/>
      <c r="D3644" s="11"/>
      <c r="E3644" s="11"/>
      <c r="F3644" s="11"/>
      <c r="G3644" s="12"/>
      <c r="H3644" s="198"/>
      <c r="I3644" s="6"/>
      <c r="J3644" s="6"/>
      <c r="K3644" s="4"/>
    </row>
    <row r="3645" spans="2:11" x14ac:dyDescent="0.3">
      <c r="B3645" s="7"/>
      <c r="C3645" s="8"/>
      <c r="D3645" s="8"/>
      <c r="E3645" s="8"/>
      <c r="F3645" s="8"/>
      <c r="G3645" s="9"/>
      <c r="H3645" s="198"/>
      <c r="I3645" s="6"/>
      <c r="J3645" s="6"/>
      <c r="K3645" s="4"/>
    </row>
    <row r="3646" spans="2:11" x14ac:dyDescent="0.3">
      <c r="B3646" s="10"/>
      <c r="C3646" s="11"/>
      <c r="D3646" s="11"/>
      <c r="E3646" s="11"/>
      <c r="F3646" s="11"/>
      <c r="G3646" s="12"/>
      <c r="H3646" s="198"/>
      <c r="I3646" s="6"/>
      <c r="J3646" s="6"/>
      <c r="K3646" s="4"/>
    </row>
    <row r="3647" spans="2:11" x14ac:dyDescent="0.3">
      <c r="B3647" s="7"/>
      <c r="C3647" s="8"/>
      <c r="D3647" s="8"/>
      <c r="E3647" s="8"/>
      <c r="F3647" s="8"/>
      <c r="G3647" s="9"/>
      <c r="H3647" s="198"/>
      <c r="I3647" s="6"/>
      <c r="J3647" s="6"/>
      <c r="K3647" s="4"/>
    </row>
    <row r="3648" spans="2:11" x14ac:dyDescent="0.3">
      <c r="B3648" s="10"/>
      <c r="C3648" s="11"/>
      <c r="D3648" s="11"/>
      <c r="E3648" s="11"/>
      <c r="F3648" s="11"/>
      <c r="G3648" s="12"/>
      <c r="H3648" s="198"/>
      <c r="I3648" s="6"/>
      <c r="J3648" s="6"/>
      <c r="K3648" s="4"/>
    </row>
    <row r="3649" spans="2:11" x14ac:dyDescent="0.3">
      <c r="B3649" s="7"/>
      <c r="C3649" s="8"/>
      <c r="D3649" s="8"/>
      <c r="E3649" s="8"/>
      <c r="F3649" s="8"/>
      <c r="G3649" s="9"/>
      <c r="H3649" s="198"/>
      <c r="I3649" s="6"/>
      <c r="J3649" s="6"/>
      <c r="K3649" s="4"/>
    </row>
    <row r="3650" spans="2:11" x14ac:dyDescent="0.3">
      <c r="B3650" s="10"/>
      <c r="C3650" s="11"/>
      <c r="D3650" s="11"/>
      <c r="E3650" s="11"/>
      <c r="F3650" s="11"/>
      <c r="G3650" s="12"/>
      <c r="H3650" s="198"/>
      <c r="I3650" s="6"/>
      <c r="J3650" s="6"/>
      <c r="K3650" s="4"/>
    </row>
    <row r="3651" spans="2:11" x14ac:dyDescent="0.3">
      <c r="B3651" s="7"/>
      <c r="C3651" s="8"/>
      <c r="D3651" s="8"/>
      <c r="E3651" s="8"/>
      <c r="F3651" s="8"/>
      <c r="G3651" s="9"/>
      <c r="H3651" s="198"/>
      <c r="I3651" s="6"/>
      <c r="J3651" s="6"/>
      <c r="K3651" s="4"/>
    </row>
    <row r="3652" spans="2:11" x14ac:dyDescent="0.3">
      <c r="B3652" s="10"/>
      <c r="C3652" s="11"/>
      <c r="D3652" s="11"/>
      <c r="E3652" s="11"/>
      <c r="F3652" s="11"/>
      <c r="G3652" s="12"/>
      <c r="H3652" s="198"/>
      <c r="I3652" s="6"/>
      <c r="J3652" s="6"/>
      <c r="K3652" s="4"/>
    </row>
    <row r="3653" spans="2:11" x14ac:dyDescent="0.3">
      <c r="B3653" s="7"/>
      <c r="C3653" s="8"/>
      <c r="D3653" s="8"/>
      <c r="E3653" s="8"/>
      <c r="F3653" s="8"/>
      <c r="G3653" s="9"/>
      <c r="H3653" s="198"/>
      <c r="I3653" s="6"/>
      <c r="J3653" s="6"/>
      <c r="K3653" s="4"/>
    </row>
    <row r="3654" spans="2:11" x14ac:dyDescent="0.3">
      <c r="B3654" s="10"/>
      <c r="C3654" s="11"/>
      <c r="D3654" s="11"/>
      <c r="E3654" s="11"/>
      <c r="F3654" s="11"/>
      <c r="G3654" s="12"/>
      <c r="H3654" s="198"/>
      <c r="I3654" s="6"/>
      <c r="J3654" s="6"/>
      <c r="K3654" s="4"/>
    </row>
    <row r="3655" spans="2:11" x14ac:dyDescent="0.3">
      <c r="B3655" s="7"/>
      <c r="C3655" s="8"/>
      <c r="D3655" s="8"/>
      <c r="E3655" s="8"/>
      <c r="F3655" s="8"/>
      <c r="G3655" s="9"/>
      <c r="H3655" s="198"/>
      <c r="I3655" s="6"/>
      <c r="J3655" s="6"/>
      <c r="K3655" s="4"/>
    </row>
    <row r="3656" spans="2:11" x14ac:dyDescent="0.3">
      <c r="B3656" s="10"/>
      <c r="C3656" s="11"/>
      <c r="D3656" s="11"/>
      <c r="E3656" s="11"/>
      <c r="F3656" s="11"/>
      <c r="G3656" s="12"/>
      <c r="H3656" s="198"/>
      <c r="I3656" s="6"/>
      <c r="J3656" s="6"/>
      <c r="K3656" s="4"/>
    </row>
    <row r="3657" spans="2:11" x14ac:dyDescent="0.3">
      <c r="B3657" s="7"/>
      <c r="C3657" s="8"/>
      <c r="D3657" s="8"/>
      <c r="E3657" s="8"/>
      <c r="F3657" s="8"/>
      <c r="G3657" s="9"/>
      <c r="H3657" s="198"/>
      <c r="I3657" s="6"/>
      <c r="J3657" s="6"/>
      <c r="K3657" s="4"/>
    </row>
    <row r="3658" spans="2:11" x14ac:dyDescent="0.3">
      <c r="B3658" s="10"/>
      <c r="C3658" s="11"/>
      <c r="D3658" s="11"/>
      <c r="E3658" s="11"/>
      <c r="F3658" s="11"/>
      <c r="G3658" s="12"/>
      <c r="H3658" s="198"/>
      <c r="I3658" s="6"/>
      <c r="J3658" s="6"/>
      <c r="K3658" s="4"/>
    </row>
    <row r="3659" spans="2:11" x14ac:dyDescent="0.3">
      <c r="B3659" s="7"/>
      <c r="C3659" s="8"/>
      <c r="D3659" s="8"/>
      <c r="E3659" s="8"/>
      <c r="F3659" s="8"/>
      <c r="G3659" s="9"/>
      <c r="H3659" s="198"/>
      <c r="I3659" s="6"/>
      <c r="J3659" s="6"/>
      <c r="K3659" s="4"/>
    </row>
    <row r="3660" spans="2:11" x14ac:dyDescent="0.3">
      <c r="B3660" s="10"/>
      <c r="C3660" s="11"/>
      <c r="D3660" s="11"/>
      <c r="E3660" s="11"/>
      <c r="F3660" s="11"/>
      <c r="G3660" s="12"/>
      <c r="H3660" s="198"/>
      <c r="I3660" s="6"/>
      <c r="J3660" s="6"/>
      <c r="K3660" s="4"/>
    </row>
    <row r="3661" spans="2:11" x14ac:dyDescent="0.3">
      <c r="B3661" s="7"/>
      <c r="C3661" s="8"/>
      <c r="D3661" s="8"/>
      <c r="E3661" s="8"/>
      <c r="F3661" s="8"/>
      <c r="G3661" s="9"/>
      <c r="H3661" s="198"/>
      <c r="I3661" s="6"/>
      <c r="J3661" s="6"/>
      <c r="K3661" s="4"/>
    </row>
    <row r="3662" spans="2:11" x14ac:dyDescent="0.3">
      <c r="B3662" s="10"/>
      <c r="C3662" s="11"/>
      <c r="D3662" s="11"/>
      <c r="E3662" s="11"/>
      <c r="F3662" s="11"/>
      <c r="G3662" s="12"/>
      <c r="H3662" s="198"/>
      <c r="I3662" s="6"/>
      <c r="J3662" s="6"/>
      <c r="K3662" s="4"/>
    </row>
    <row r="3663" spans="2:11" x14ac:dyDescent="0.3">
      <c r="B3663" s="7"/>
      <c r="C3663" s="8"/>
      <c r="D3663" s="8"/>
      <c r="E3663" s="8"/>
      <c r="F3663" s="8"/>
      <c r="G3663" s="9"/>
      <c r="H3663" s="198"/>
      <c r="I3663" s="6"/>
      <c r="J3663" s="6"/>
      <c r="K3663" s="4"/>
    </row>
    <row r="3664" spans="2:11" x14ac:dyDescent="0.3">
      <c r="B3664" s="10"/>
      <c r="C3664" s="11"/>
      <c r="D3664" s="11"/>
      <c r="E3664" s="11"/>
      <c r="F3664" s="11"/>
      <c r="G3664" s="12"/>
      <c r="H3664" s="198"/>
      <c r="I3664" s="6"/>
      <c r="J3664" s="6"/>
      <c r="K3664" s="4"/>
    </row>
    <row r="3665" spans="2:11" x14ac:dyDescent="0.3">
      <c r="B3665" s="7"/>
      <c r="C3665" s="8"/>
      <c r="D3665" s="8"/>
      <c r="E3665" s="8"/>
      <c r="F3665" s="8"/>
      <c r="G3665" s="9"/>
      <c r="H3665" s="198"/>
      <c r="I3665" s="6"/>
      <c r="J3665" s="6"/>
      <c r="K3665" s="4"/>
    </row>
    <row r="3666" spans="2:11" x14ac:dyDescent="0.3">
      <c r="B3666" s="10"/>
      <c r="C3666" s="11"/>
      <c r="D3666" s="11"/>
      <c r="E3666" s="11"/>
      <c r="F3666" s="11"/>
      <c r="G3666" s="12"/>
      <c r="H3666" s="198"/>
      <c r="I3666" s="6"/>
      <c r="J3666" s="6"/>
      <c r="K3666" s="4"/>
    </row>
    <row r="3667" spans="2:11" x14ac:dyDescent="0.3">
      <c r="B3667" s="7"/>
      <c r="C3667" s="8"/>
      <c r="D3667" s="8"/>
      <c r="E3667" s="8"/>
      <c r="F3667" s="8"/>
      <c r="G3667" s="9"/>
      <c r="H3667" s="198"/>
      <c r="I3667" s="6"/>
      <c r="J3667" s="6"/>
      <c r="K3667" s="4"/>
    </row>
    <row r="3668" spans="2:11" x14ac:dyDescent="0.3">
      <c r="B3668" s="10"/>
      <c r="C3668" s="11"/>
      <c r="D3668" s="11"/>
      <c r="E3668" s="11"/>
      <c r="F3668" s="11"/>
      <c r="G3668" s="12"/>
      <c r="H3668" s="198"/>
      <c r="I3668" s="6"/>
      <c r="J3668" s="6"/>
      <c r="K3668" s="4"/>
    </row>
    <row r="3669" spans="2:11" x14ac:dyDescent="0.3">
      <c r="B3669" s="7"/>
      <c r="C3669" s="8"/>
      <c r="D3669" s="8"/>
      <c r="E3669" s="8"/>
      <c r="F3669" s="8"/>
      <c r="G3669" s="9"/>
      <c r="H3669" s="198"/>
      <c r="I3669" s="6"/>
      <c r="J3669" s="6"/>
      <c r="K3669" s="4"/>
    </row>
    <row r="3670" spans="2:11" x14ac:dyDescent="0.3">
      <c r="B3670" s="10"/>
      <c r="C3670" s="11"/>
      <c r="D3670" s="11"/>
      <c r="E3670" s="11"/>
      <c r="F3670" s="11"/>
      <c r="G3670" s="12"/>
      <c r="H3670" s="198"/>
      <c r="I3670" s="6"/>
      <c r="J3670" s="6"/>
      <c r="K3670" s="4"/>
    </row>
    <row r="3671" spans="2:11" x14ac:dyDescent="0.3">
      <c r="B3671" s="7"/>
      <c r="C3671" s="8"/>
      <c r="D3671" s="8"/>
      <c r="E3671" s="8"/>
      <c r="F3671" s="8"/>
      <c r="G3671" s="9"/>
      <c r="H3671" s="198"/>
      <c r="I3671" s="6"/>
      <c r="J3671" s="6"/>
      <c r="K3671" s="4"/>
    </row>
    <row r="3672" spans="2:11" x14ac:dyDescent="0.3">
      <c r="B3672" s="10"/>
      <c r="C3672" s="11"/>
      <c r="D3672" s="11"/>
      <c r="E3672" s="11"/>
      <c r="F3672" s="11"/>
      <c r="G3672" s="12"/>
      <c r="H3672" s="198"/>
      <c r="I3672" s="6"/>
      <c r="J3672" s="6"/>
      <c r="K3672" s="4"/>
    </row>
    <row r="3673" spans="2:11" x14ac:dyDescent="0.3">
      <c r="B3673" s="7"/>
      <c r="C3673" s="8"/>
      <c r="D3673" s="8"/>
      <c r="E3673" s="8"/>
      <c r="F3673" s="8"/>
      <c r="G3673" s="9"/>
      <c r="H3673" s="198"/>
      <c r="I3673" s="6"/>
      <c r="J3673" s="6"/>
      <c r="K3673" s="4"/>
    </row>
    <row r="3674" spans="2:11" x14ac:dyDescent="0.3">
      <c r="B3674" s="10"/>
      <c r="C3674" s="11"/>
      <c r="D3674" s="11"/>
      <c r="E3674" s="11"/>
      <c r="F3674" s="11"/>
      <c r="G3674" s="12"/>
      <c r="H3674" s="198"/>
      <c r="I3674" s="6"/>
      <c r="J3674" s="6"/>
      <c r="K3674" s="4"/>
    </row>
    <row r="3675" spans="2:11" x14ac:dyDescent="0.3">
      <c r="B3675" s="7"/>
      <c r="C3675" s="8"/>
      <c r="D3675" s="8"/>
      <c r="E3675" s="8"/>
      <c r="F3675" s="8"/>
      <c r="G3675" s="9"/>
      <c r="H3675" s="198"/>
      <c r="I3675" s="6"/>
      <c r="J3675" s="6"/>
      <c r="K3675" s="4"/>
    </row>
    <row r="3676" spans="2:11" x14ac:dyDescent="0.3">
      <c r="B3676" s="10"/>
      <c r="C3676" s="11"/>
      <c r="D3676" s="11"/>
      <c r="E3676" s="11"/>
      <c r="F3676" s="11"/>
      <c r="G3676" s="12"/>
      <c r="H3676" s="198"/>
      <c r="I3676" s="6"/>
      <c r="J3676" s="6"/>
      <c r="K3676" s="4"/>
    </row>
    <row r="3677" spans="2:11" x14ac:dyDescent="0.3">
      <c r="B3677" s="7"/>
      <c r="C3677" s="8"/>
      <c r="D3677" s="8"/>
      <c r="E3677" s="8"/>
      <c r="F3677" s="8"/>
      <c r="G3677" s="9"/>
      <c r="H3677" s="198"/>
      <c r="I3677" s="6"/>
      <c r="J3677" s="6"/>
      <c r="K3677" s="4"/>
    </row>
    <row r="3678" spans="2:11" x14ac:dyDescent="0.3">
      <c r="B3678" s="10"/>
      <c r="C3678" s="11"/>
      <c r="D3678" s="11"/>
      <c r="E3678" s="11"/>
      <c r="F3678" s="11"/>
      <c r="G3678" s="12"/>
      <c r="H3678" s="198"/>
      <c r="I3678" s="6"/>
      <c r="J3678" s="6"/>
      <c r="K3678" s="4"/>
    </row>
    <row r="3679" spans="2:11" x14ac:dyDescent="0.3">
      <c r="B3679" s="7"/>
      <c r="C3679" s="8"/>
      <c r="D3679" s="8"/>
      <c r="E3679" s="8"/>
      <c r="F3679" s="8"/>
      <c r="G3679" s="9"/>
      <c r="H3679" s="198"/>
      <c r="I3679" s="6"/>
      <c r="J3679" s="6"/>
      <c r="K3679" s="4"/>
    </row>
    <row r="3680" spans="2:11" x14ac:dyDescent="0.3">
      <c r="B3680" s="10"/>
      <c r="C3680" s="11"/>
      <c r="D3680" s="11"/>
      <c r="E3680" s="11"/>
      <c r="F3680" s="11"/>
      <c r="G3680" s="12"/>
      <c r="H3680" s="198"/>
      <c r="I3680" s="6"/>
      <c r="J3680" s="6"/>
      <c r="K3680" s="4"/>
    </row>
    <row r="3681" spans="2:11" x14ac:dyDescent="0.3">
      <c r="B3681" s="7"/>
      <c r="C3681" s="8"/>
      <c r="D3681" s="8"/>
      <c r="E3681" s="8"/>
      <c r="F3681" s="8"/>
      <c r="G3681" s="9"/>
      <c r="H3681" s="198"/>
      <c r="I3681" s="6"/>
      <c r="J3681" s="6"/>
      <c r="K3681" s="4"/>
    </row>
    <row r="3682" spans="2:11" x14ac:dyDescent="0.3">
      <c r="B3682" s="10"/>
      <c r="C3682" s="11"/>
      <c r="D3682" s="11"/>
      <c r="E3682" s="11"/>
      <c r="F3682" s="11"/>
      <c r="G3682" s="12"/>
      <c r="H3682" s="198"/>
      <c r="I3682" s="6"/>
      <c r="J3682" s="6"/>
      <c r="K3682" s="4"/>
    </row>
    <row r="3683" spans="2:11" x14ac:dyDescent="0.3">
      <c r="B3683" s="7"/>
      <c r="C3683" s="8"/>
      <c r="D3683" s="8"/>
      <c r="E3683" s="8"/>
      <c r="F3683" s="8"/>
      <c r="G3683" s="9"/>
      <c r="H3683" s="198"/>
      <c r="I3683" s="6"/>
      <c r="J3683" s="6"/>
      <c r="K3683" s="4"/>
    </row>
    <row r="3684" spans="2:11" x14ac:dyDescent="0.3">
      <c r="B3684" s="10"/>
      <c r="C3684" s="11"/>
      <c r="D3684" s="11"/>
      <c r="E3684" s="11"/>
      <c r="F3684" s="11"/>
      <c r="G3684" s="12"/>
      <c r="H3684" s="198"/>
      <c r="I3684" s="6"/>
      <c r="J3684" s="6"/>
      <c r="K3684" s="4"/>
    </row>
    <row r="3685" spans="2:11" x14ac:dyDescent="0.3">
      <c r="B3685" s="7"/>
      <c r="C3685" s="8"/>
      <c r="D3685" s="8"/>
      <c r="E3685" s="8"/>
      <c r="F3685" s="8"/>
      <c r="G3685" s="9"/>
      <c r="H3685" s="198"/>
      <c r="I3685" s="6"/>
      <c r="J3685" s="6"/>
      <c r="K3685" s="4"/>
    </row>
    <row r="3686" spans="2:11" x14ac:dyDescent="0.3">
      <c r="B3686" s="10"/>
      <c r="C3686" s="11"/>
      <c r="D3686" s="11"/>
      <c r="E3686" s="11"/>
      <c r="F3686" s="11"/>
      <c r="G3686" s="12"/>
      <c r="H3686" s="198"/>
      <c r="I3686" s="6"/>
      <c r="J3686" s="6"/>
      <c r="K3686" s="4"/>
    </row>
    <row r="3687" spans="2:11" x14ac:dyDescent="0.3">
      <c r="B3687" s="7"/>
      <c r="C3687" s="8"/>
      <c r="D3687" s="8"/>
      <c r="E3687" s="8"/>
      <c r="F3687" s="8"/>
      <c r="G3687" s="9"/>
      <c r="H3687" s="198"/>
      <c r="I3687" s="6"/>
      <c r="J3687" s="6"/>
      <c r="K3687" s="4"/>
    </row>
    <row r="3688" spans="2:11" x14ac:dyDescent="0.3">
      <c r="B3688" s="10"/>
      <c r="C3688" s="11"/>
      <c r="D3688" s="11"/>
      <c r="E3688" s="11"/>
      <c r="F3688" s="11"/>
      <c r="G3688" s="12"/>
      <c r="H3688" s="198"/>
      <c r="I3688" s="6"/>
      <c r="J3688" s="6"/>
      <c r="K3688" s="4"/>
    </row>
    <row r="3689" spans="2:11" x14ac:dyDescent="0.3">
      <c r="B3689" s="7"/>
      <c r="C3689" s="8"/>
      <c r="D3689" s="8"/>
      <c r="E3689" s="8"/>
      <c r="F3689" s="8"/>
      <c r="G3689" s="9"/>
      <c r="H3689" s="198"/>
      <c r="I3689" s="6"/>
      <c r="J3689" s="6"/>
      <c r="K3689" s="4"/>
    </row>
    <row r="3690" spans="2:11" x14ac:dyDescent="0.3">
      <c r="B3690" s="10"/>
      <c r="C3690" s="11"/>
      <c r="D3690" s="11"/>
      <c r="E3690" s="11"/>
      <c r="F3690" s="11"/>
      <c r="G3690" s="12"/>
      <c r="H3690" s="198"/>
      <c r="I3690" s="6"/>
      <c r="J3690" s="6"/>
      <c r="K3690" s="4"/>
    </row>
    <row r="3691" spans="2:11" x14ac:dyDescent="0.3">
      <c r="B3691" s="7"/>
      <c r="C3691" s="8"/>
      <c r="D3691" s="8"/>
      <c r="E3691" s="8"/>
      <c r="F3691" s="8"/>
      <c r="G3691" s="9"/>
      <c r="H3691" s="198"/>
      <c r="I3691" s="6"/>
      <c r="J3691" s="6"/>
      <c r="K3691" s="4"/>
    </row>
    <row r="3692" spans="2:11" x14ac:dyDescent="0.3">
      <c r="B3692" s="10"/>
      <c r="C3692" s="11"/>
      <c r="D3692" s="11"/>
      <c r="E3692" s="11"/>
      <c r="F3692" s="11"/>
      <c r="G3692" s="12"/>
      <c r="H3692" s="198"/>
      <c r="I3692" s="6"/>
      <c r="J3692" s="6"/>
      <c r="K3692" s="4"/>
    </row>
    <row r="3693" spans="2:11" x14ac:dyDescent="0.3">
      <c r="B3693" s="7"/>
      <c r="C3693" s="8"/>
      <c r="D3693" s="8"/>
      <c r="E3693" s="8"/>
      <c r="F3693" s="8"/>
      <c r="G3693" s="9"/>
      <c r="H3693" s="198"/>
      <c r="I3693" s="6"/>
      <c r="J3693" s="6"/>
      <c r="K3693" s="4"/>
    </row>
    <row r="3694" spans="2:11" x14ac:dyDescent="0.3">
      <c r="B3694" s="10"/>
      <c r="C3694" s="11"/>
      <c r="D3694" s="11"/>
      <c r="E3694" s="11"/>
      <c r="F3694" s="11"/>
      <c r="G3694" s="12"/>
      <c r="H3694" s="198"/>
      <c r="I3694" s="6"/>
      <c r="J3694" s="6"/>
      <c r="K3694" s="4"/>
    </row>
    <row r="3695" spans="2:11" x14ac:dyDescent="0.3">
      <c r="B3695" s="7"/>
      <c r="C3695" s="8"/>
      <c r="D3695" s="8"/>
      <c r="E3695" s="8"/>
      <c r="F3695" s="8"/>
      <c r="G3695" s="9"/>
      <c r="H3695" s="198"/>
      <c r="I3695" s="6"/>
      <c r="J3695" s="6"/>
      <c r="K3695" s="4"/>
    </row>
    <row r="3696" spans="2:11" x14ac:dyDescent="0.3">
      <c r="B3696" s="10"/>
      <c r="C3696" s="11"/>
      <c r="D3696" s="11"/>
      <c r="E3696" s="11"/>
      <c r="F3696" s="11"/>
      <c r="G3696" s="12"/>
      <c r="H3696" s="198"/>
      <c r="I3696" s="6"/>
      <c r="J3696" s="6"/>
      <c r="K3696" s="4"/>
    </row>
    <row r="3697" spans="2:11" x14ac:dyDescent="0.3">
      <c r="B3697" s="7"/>
      <c r="C3697" s="8"/>
      <c r="D3697" s="8"/>
      <c r="E3697" s="8"/>
      <c r="F3697" s="8"/>
      <c r="G3697" s="9"/>
      <c r="H3697" s="198"/>
      <c r="I3697" s="6"/>
      <c r="J3697" s="6"/>
      <c r="K3697" s="4"/>
    </row>
    <row r="3698" spans="2:11" x14ac:dyDescent="0.3">
      <c r="B3698" s="10"/>
      <c r="C3698" s="11"/>
      <c r="D3698" s="11"/>
      <c r="E3698" s="11"/>
      <c r="F3698" s="11"/>
      <c r="G3698" s="12"/>
      <c r="H3698" s="198"/>
      <c r="I3698" s="6"/>
      <c r="J3698" s="6"/>
      <c r="K3698" s="4"/>
    </row>
    <row r="3699" spans="2:11" x14ac:dyDescent="0.3">
      <c r="B3699" s="7"/>
      <c r="C3699" s="8"/>
      <c r="D3699" s="8"/>
      <c r="E3699" s="8"/>
      <c r="F3699" s="8"/>
      <c r="G3699" s="9"/>
      <c r="H3699" s="198"/>
      <c r="I3699" s="6"/>
      <c r="J3699" s="6"/>
      <c r="K3699" s="4"/>
    </row>
    <row r="3700" spans="2:11" x14ac:dyDescent="0.3">
      <c r="B3700" s="10"/>
      <c r="C3700" s="11"/>
      <c r="D3700" s="11"/>
      <c r="E3700" s="11"/>
      <c r="F3700" s="11"/>
      <c r="G3700" s="12"/>
      <c r="H3700" s="198"/>
      <c r="I3700" s="6"/>
      <c r="J3700" s="6"/>
      <c r="K3700" s="4"/>
    </row>
    <row r="3701" spans="2:11" x14ac:dyDescent="0.3">
      <c r="B3701" s="7"/>
      <c r="C3701" s="8"/>
      <c r="D3701" s="8"/>
      <c r="E3701" s="8"/>
      <c r="F3701" s="8"/>
      <c r="G3701" s="9"/>
      <c r="H3701" s="198"/>
      <c r="I3701" s="6"/>
      <c r="J3701" s="6"/>
      <c r="K3701" s="4"/>
    </row>
    <row r="3702" spans="2:11" x14ac:dyDescent="0.3">
      <c r="B3702" s="10"/>
      <c r="C3702" s="11"/>
      <c r="D3702" s="11"/>
      <c r="E3702" s="11"/>
      <c r="F3702" s="11"/>
      <c r="G3702" s="12"/>
      <c r="H3702" s="198"/>
      <c r="I3702" s="6"/>
      <c r="J3702" s="6"/>
      <c r="K3702" s="4"/>
    </row>
    <row r="3703" spans="2:11" x14ac:dyDescent="0.3">
      <c r="B3703" s="7"/>
      <c r="C3703" s="8"/>
      <c r="D3703" s="8"/>
      <c r="E3703" s="8"/>
      <c r="F3703" s="8"/>
      <c r="G3703" s="9"/>
      <c r="H3703" s="198"/>
      <c r="I3703" s="6"/>
      <c r="J3703" s="6"/>
      <c r="K3703" s="4"/>
    </row>
    <row r="3704" spans="2:11" x14ac:dyDescent="0.3">
      <c r="B3704" s="10"/>
      <c r="C3704" s="11"/>
      <c r="D3704" s="11"/>
      <c r="E3704" s="11"/>
      <c r="F3704" s="11"/>
      <c r="G3704" s="12"/>
      <c r="H3704" s="198"/>
      <c r="I3704" s="6"/>
      <c r="J3704" s="6"/>
      <c r="K3704" s="4"/>
    </row>
    <row r="3705" spans="2:11" x14ac:dyDescent="0.3">
      <c r="B3705" s="7"/>
      <c r="C3705" s="8"/>
      <c r="D3705" s="8"/>
      <c r="E3705" s="8"/>
      <c r="F3705" s="8"/>
      <c r="G3705" s="9"/>
      <c r="H3705" s="198"/>
      <c r="I3705" s="6"/>
      <c r="J3705" s="6"/>
      <c r="K3705" s="4"/>
    </row>
    <row r="3706" spans="2:11" x14ac:dyDescent="0.3">
      <c r="B3706" s="10"/>
      <c r="C3706" s="11"/>
      <c r="D3706" s="11"/>
      <c r="E3706" s="11"/>
      <c r="F3706" s="11"/>
      <c r="G3706" s="12"/>
      <c r="H3706" s="198"/>
      <c r="I3706" s="6"/>
      <c r="J3706" s="6"/>
      <c r="K3706" s="4"/>
    </row>
    <row r="3707" spans="2:11" x14ac:dyDescent="0.3">
      <c r="B3707" s="7"/>
      <c r="C3707" s="8"/>
      <c r="D3707" s="8"/>
      <c r="E3707" s="8"/>
      <c r="F3707" s="8"/>
      <c r="G3707" s="9"/>
      <c r="H3707" s="198"/>
      <c r="I3707" s="6"/>
      <c r="J3707" s="6"/>
      <c r="K3707" s="4"/>
    </row>
    <row r="3708" spans="2:11" x14ac:dyDescent="0.3">
      <c r="B3708" s="10"/>
      <c r="C3708" s="11"/>
      <c r="D3708" s="11"/>
      <c r="E3708" s="11"/>
      <c r="F3708" s="11"/>
      <c r="G3708" s="12"/>
      <c r="H3708" s="198"/>
      <c r="I3708" s="6"/>
      <c r="J3708" s="6"/>
      <c r="K3708" s="4"/>
    </row>
    <row r="3709" spans="2:11" x14ac:dyDescent="0.3">
      <c r="B3709" s="7"/>
      <c r="C3709" s="8"/>
      <c r="D3709" s="8"/>
      <c r="E3709" s="8"/>
      <c r="F3709" s="8"/>
      <c r="G3709" s="9"/>
      <c r="H3709" s="198"/>
      <c r="I3709" s="6"/>
      <c r="J3709" s="6"/>
      <c r="K3709" s="4"/>
    </row>
    <row r="3710" spans="2:11" x14ac:dyDescent="0.3">
      <c r="B3710" s="10"/>
      <c r="C3710" s="11"/>
      <c r="D3710" s="11"/>
      <c r="E3710" s="11"/>
      <c r="F3710" s="11"/>
      <c r="G3710" s="12"/>
      <c r="H3710" s="198"/>
      <c r="I3710" s="6"/>
      <c r="J3710" s="6"/>
      <c r="K3710" s="4"/>
    </row>
    <row r="3711" spans="2:11" x14ac:dyDescent="0.3">
      <c r="B3711" s="7"/>
      <c r="C3711" s="8"/>
      <c r="D3711" s="8"/>
      <c r="E3711" s="8"/>
      <c r="F3711" s="8"/>
      <c r="G3711" s="9"/>
      <c r="H3711" s="198"/>
      <c r="I3711" s="6"/>
      <c r="J3711" s="6"/>
      <c r="K3711" s="4"/>
    </row>
    <row r="3712" spans="2:11" x14ac:dyDescent="0.3">
      <c r="B3712" s="10"/>
      <c r="C3712" s="11"/>
      <c r="D3712" s="11"/>
      <c r="E3712" s="11"/>
      <c r="F3712" s="11"/>
      <c r="G3712" s="12"/>
      <c r="H3712" s="198"/>
      <c r="I3712" s="6"/>
      <c r="J3712" s="6"/>
      <c r="K3712" s="4"/>
    </row>
    <row r="3713" spans="2:11" x14ac:dyDescent="0.3">
      <c r="B3713" s="7"/>
      <c r="C3713" s="8"/>
      <c r="D3713" s="8"/>
      <c r="E3713" s="8"/>
      <c r="F3713" s="8"/>
      <c r="G3713" s="9"/>
      <c r="H3713" s="198"/>
      <c r="I3713" s="6"/>
      <c r="J3713" s="6"/>
      <c r="K3713" s="4"/>
    </row>
    <row r="3714" spans="2:11" x14ac:dyDescent="0.3">
      <c r="B3714" s="10"/>
      <c r="C3714" s="11"/>
      <c r="D3714" s="11"/>
      <c r="E3714" s="11"/>
      <c r="F3714" s="11"/>
      <c r="G3714" s="12"/>
      <c r="H3714" s="198"/>
      <c r="I3714" s="6"/>
      <c r="J3714" s="6"/>
      <c r="K3714" s="4"/>
    </row>
    <row r="3715" spans="2:11" x14ac:dyDescent="0.3">
      <c r="B3715" s="7"/>
      <c r="C3715" s="8"/>
      <c r="D3715" s="8"/>
      <c r="E3715" s="8"/>
      <c r="F3715" s="8"/>
      <c r="G3715" s="9"/>
      <c r="H3715" s="198"/>
      <c r="I3715" s="6"/>
      <c r="J3715" s="6"/>
      <c r="K3715" s="4"/>
    </row>
    <row r="3716" spans="2:11" x14ac:dyDescent="0.3">
      <c r="B3716" s="10"/>
      <c r="C3716" s="11"/>
      <c r="D3716" s="11"/>
      <c r="E3716" s="11"/>
      <c r="F3716" s="11"/>
      <c r="G3716" s="12"/>
      <c r="H3716" s="198"/>
      <c r="I3716" s="6"/>
      <c r="J3716" s="6"/>
      <c r="K3716" s="4"/>
    </row>
    <row r="3717" spans="2:11" x14ac:dyDescent="0.3">
      <c r="B3717" s="7"/>
      <c r="C3717" s="8"/>
      <c r="D3717" s="8"/>
      <c r="E3717" s="8"/>
      <c r="F3717" s="8"/>
      <c r="G3717" s="9"/>
      <c r="H3717" s="198"/>
      <c r="I3717" s="6"/>
      <c r="J3717" s="6"/>
      <c r="K3717" s="4"/>
    </row>
    <row r="3718" spans="2:11" x14ac:dyDescent="0.3">
      <c r="B3718" s="10"/>
      <c r="C3718" s="11"/>
      <c r="D3718" s="11"/>
      <c r="E3718" s="11"/>
      <c r="F3718" s="11"/>
      <c r="G3718" s="12"/>
      <c r="H3718" s="198"/>
      <c r="I3718" s="6"/>
      <c r="J3718" s="6"/>
      <c r="K3718" s="4"/>
    </row>
    <row r="3719" spans="2:11" x14ac:dyDescent="0.3">
      <c r="B3719" s="7"/>
      <c r="C3719" s="8"/>
      <c r="D3719" s="8"/>
      <c r="E3719" s="8"/>
      <c r="F3719" s="8"/>
      <c r="G3719" s="9"/>
      <c r="H3719" s="198"/>
      <c r="I3719" s="6"/>
      <c r="J3719" s="6"/>
      <c r="K3719" s="4"/>
    </row>
    <row r="3720" spans="2:11" x14ac:dyDescent="0.3">
      <c r="B3720" s="10"/>
      <c r="C3720" s="11"/>
      <c r="D3720" s="11"/>
      <c r="E3720" s="11"/>
      <c r="F3720" s="11"/>
      <c r="G3720" s="12"/>
      <c r="H3720" s="198"/>
      <c r="I3720" s="6"/>
      <c r="J3720" s="6"/>
      <c r="K3720" s="4"/>
    </row>
    <row r="3721" spans="2:11" x14ac:dyDescent="0.3">
      <c r="B3721" s="7"/>
      <c r="C3721" s="8"/>
      <c r="D3721" s="8"/>
      <c r="E3721" s="8"/>
      <c r="F3721" s="8"/>
      <c r="G3721" s="9"/>
      <c r="H3721" s="198"/>
      <c r="I3721" s="6"/>
      <c r="J3721" s="6"/>
      <c r="K3721" s="4"/>
    </row>
    <row r="3722" spans="2:11" x14ac:dyDescent="0.3">
      <c r="B3722" s="10"/>
      <c r="C3722" s="11"/>
      <c r="D3722" s="11"/>
      <c r="E3722" s="11"/>
      <c r="F3722" s="11"/>
      <c r="G3722" s="12"/>
      <c r="H3722" s="198"/>
      <c r="I3722" s="6"/>
      <c r="J3722" s="6"/>
      <c r="K3722" s="4"/>
    </row>
    <row r="3723" spans="2:11" x14ac:dyDescent="0.3">
      <c r="B3723" s="7"/>
      <c r="C3723" s="8"/>
      <c r="D3723" s="8"/>
      <c r="E3723" s="8"/>
      <c r="F3723" s="8"/>
      <c r="G3723" s="9"/>
      <c r="H3723" s="198"/>
      <c r="I3723" s="6"/>
      <c r="J3723" s="6"/>
      <c r="K3723" s="4"/>
    </row>
    <row r="3724" spans="2:11" x14ac:dyDescent="0.3">
      <c r="B3724" s="10"/>
      <c r="C3724" s="11"/>
      <c r="D3724" s="11"/>
      <c r="E3724" s="11"/>
      <c r="F3724" s="11"/>
      <c r="G3724" s="12"/>
      <c r="H3724" s="198"/>
      <c r="I3724" s="6"/>
      <c r="J3724" s="6"/>
      <c r="K3724" s="4"/>
    </row>
    <row r="3725" spans="2:11" x14ac:dyDescent="0.3">
      <c r="B3725" s="7"/>
      <c r="C3725" s="8"/>
      <c r="D3725" s="8"/>
      <c r="E3725" s="8"/>
      <c r="F3725" s="8"/>
      <c r="G3725" s="9"/>
      <c r="H3725" s="198"/>
      <c r="I3725" s="6"/>
      <c r="J3725" s="6"/>
      <c r="K3725" s="4"/>
    </row>
    <row r="3726" spans="2:11" x14ac:dyDescent="0.3">
      <c r="B3726" s="10"/>
      <c r="C3726" s="11"/>
      <c r="D3726" s="11"/>
      <c r="E3726" s="11"/>
      <c r="F3726" s="11"/>
      <c r="G3726" s="12"/>
      <c r="H3726" s="198"/>
      <c r="I3726" s="6"/>
      <c r="J3726" s="6"/>
      <c r="K3726" s="4"/>
    </row>
    <row r="3727" spans="2:11" x14ac:dyDescent="0.3">
      <c r="B3727" s="7"/>
      <c r="C3727" s="8"/>
      <c r="D3727" s="8"/>
      <c r="E3727" s="8"/>
      <c r="F3727" s="8"/>
      <c r="G3727" s="9"/>
      <c r="H3727" s="198"/>
      <c r="I3727" s="6"/>
      <c r="J3727" s="6"/>
      <c r="K3727" s="4"/>
    </row>
    <row r="3728" spans="2:11" x14ac:dyDescent="0.3">
      <c r="B3728" s="10"/>
      <c r="C3728" s="11"/>
      <c r="D3728" s="11"/>
      <c r="E3728" s="11"/>
      <c r="F3728" s="11"/>
      <c r="G3728" s="12"/>
      <c r="H3728" s="198"/>
      <c r="I3728" s="6"/>
      <c r="J3728" s="6"/>
      <c r="K3728" s="4"/>
    </row>
    <row r="3729" spans="2:11" x14ac:dyDescent="0.3">
      <c r="B3729" s="7"/>
      <c r="C3729" s="8"/>
      <c r="D3729" s="8"/>
      <c r="E3729" s="8"/>
      <c r="F3729" s="8"/>
      <c r="G3729" s="9"/>
      <c r="H3729" s="198"/>
      <c r="I3729" s="6"/>
      <c r="J3729" s="6"/>
      <c r="K3729" s="4"/>
    </row>
    <row r="3730" spans="2:11" x14ac:dyDescent="0.3">
      <c r="B3730" s="10"/>
      <c r="C3730" s="11"/>
      <c r="D3730" s="11"/>
      <c r="E3730" s="11"/>
      <c r="F3730" s="11"/>
      <c r="G3730" s="12"/>
      <c r="H3730" s="198"/>
      <c r="I3730" s="6"/>
      <c r="J3730" s="6"/>
      <c r="K3730" s="4"/>
    </row>
    <row r="3731" spans="2:11" x14ac:dyDescent="0.3">
      <c r="B3731" s="7"/>
      <c r="C3731" s="8"/>
      <c r="D3731" s="8"/>
      <c r="E3731" s="8"/>
      <c r="F3731" s="8"/>
      <c r="G3731" s="9"/>
      <c r="H3731" s="198"/>
      <c r="I3731" s="6"/>
      <c r="J3731" s="6"/>
      <c r="K3731" s="4"/>
    </row>
    <row r="3732" spans="2:11" x14ac:dyDescent="0.3">
      <c r="B3732" s="10"/>
      <c r="C3732" s="11"/>
      <c r="D3732" s="11"/>
      <c r="E3732" s="11"/>
      <c r="F3732" s="11"/>
      <c r="G3732" s="12"/>
      <c r="H3732" s="198"/>
      <c r="I3732" s="6"/>
      <c r="J3732" s="6"/>
      <c r="K3732" s="4"/>
    </row>
    <row r="3733" spans="2:11" x14ac:dyDescent="0.3">
      <c r="B3733" s="7"/>
      <c r="C3733" s="8"/>
      <c r="D3733" s="8"/>
      <c r="E3733" s="8"/>
      <c r="F3733" s="8"/>
      <c r="G3733" s="9"/>
      <c r="H3733" s="198"/>
      <c r="I3733" s="6"/>
      <c r="J3733" s="6"/>
      <c r="K3733" s="4"/>
    </row>
    <row r="3734" spans="2:11" x14ac:dyDescent="0.3">
      <c r="B3734" s="10"/>
      <c r="C3734" s="11"/>
      <c r="D3734" s="11"/>
      <c r="E3734" s="11"/>
      <c r="F3734" s="11"/>
      <c r="G3734" s="12"/>
      <c r="H3734" s="198"/>
      <c r="I3734" s="6"/>
      <c r="J3734" s="6"/>
      <c r="K3734" s="4"/>
    </row>
    <row r="3735" spans="2:11" x14ac:dyDescent="0.3">
      <c r="B3735" s="7"/>
      <c r="C3735" s="8"/>
      <c r="D3735" s="8"/>
      <c r="E3735" s="8"/>
      <c r="F3735" s="8"/>
      <c r="G3735" s="9"/>
      <c r="H3735" s="198"/>
      <c r="I3735" s="6"/>
      <c r="J3735" s="6"/>
      <c r="K3735" s="4"/>
    </row>
    <row r="3736" spans="2:11" x14ac:dyDescent="0.3">
      <c r="B3736" s="10"/>
      <c r="C3736" s="11"/>
      <c r="D3736" s="11"/>
      <c r="E3736" s="11"/>
      <c r="F3736" s="11"/>
      <c r="G3736" s="12"/>
      <c r="H3736" s="198"/>
      <c r="I3736" s="6"/>
      <c r="J3736" s="6"/>
      <c r="K3736" s="4"/>
    </row>
    <row r="3737" spans="2:11" x14ac:dyDescent="0.3">
      <c r="B3737" s="7"/>
      <c r="C3737" s="8"/>
      <c r="D3737" s="8"/>
      <c r="E3737" s="8"/>
      <c r="F3737" s="8"/>
      <c r="G3737" s="9"/>
      <c r="H3737" s="198"/>
      <c r="I3737" s="6"/>
      <c r="J3737" s="6"/>
      <c r="K3737" s="4"/>
    </row>
    <row r="3738" spans="2:11" x14ac:dyDescent="0.3">
      <c r="B3738" s="10"/>
      <c r="C3738" s="11"/>
      <c r="D3738" s="11"/>
      <c r="E3738" s="11"/>
      <c r="F3738" s="11"/>
      <c r="G3738" s="12"/>
      <c r="H3738" s="198"/>
      <c r="I3738" s="6"/>
      <c r="J3738" s="6"/>
      <c r="K3738" s="4"/>
    </row>
    <row r="3739" spans="2:11" x14ac:dyDescent="0.3">
      <c r="B3739" s="7"/>
      <c r="C3739" s="8"/>
      <c r="D3739" s="8"/>
      <c r="E3739" s="8"/>
      <c r="F3739" s="8"/>
      <c r="G3739" s="9"/>
      <c r="H3739" s="198"/>
      <c r="I3739" s="6"/>
      <c r="J3739" s="6"/>
      <c r="K3739" s="4"/>
    </row>
    <row r="3740" spans="2:11" x14ac:dyDescent="0.3">
      <c r="B3740" s="10"/>
      <c r="C3740" s="11"/>
      <c r="D3740" s="11"/>
      <c r="E3740" s="11"/>
      <c r="F3740" s="11"/>
      <c r="G3740" s="12"/>
      <c r="H3740" s="198"/>
      <c r="I3740" s="6"/>
      <c r="J3740" s="6"/>
      <c r="K3740" s="4"/>
    </row>
    <row r="3741" spans="2:11" x14ac:dyDescent="0.3">
      <c r="B3741" s="7"/>
      <c r="C3741" s="8"/>
      <c r="D3741" s="8"/>
      <c r="E3741" s="8"/>
      <c r="F3741" s="8"/>
      <c r="G3741" s="9"/>
      <c r="H3741" s="198"/>
      <c r="I3741" s="6"/>
      <c r="J3741" s="6"/>
      <c r="K3741" s="4"/>
    </row>
    <row r="3742" spans="2:11" x14ac:dyDescent="0.3">
      <c r="B3742" s="10"/>
      <c r="C3742" s="11"/>
      <c r="D3742" s="11"/>
      <c r="E3742" s="11"/>
      <c r="F3742" s="11"/>
      <c r="G3742" s="12"/>
      <c r="H3742" s="198"/>
      <c r="I3742" s="6"/>
      <c r="J3742" s="6"/>
      <c r="K3742" s="4"/>
    </row>
    <row r="3743" spans="2:11" x14ac:dyDescent="0.3">
      <c r="B3743" s="7"/>
      <c r="C3743" s="8"/>
      <c r="D3743" s="8"/>
      <c r="E3743" s="8"/>
      <c r="F3743" s="8"/>
      <c r="G3743" s="9"/>
      <c r="H3743" s="198"/>
      <c r="I3743" s="6"/>
      <c r="J3743" s="6"/>
      <c r="K3743" s="4"/>
    </row>
    <row r="3744" spans="2:11" x14ac:dyDescent="0.3">
      <c r="B3744" s="10"/>
      <c r="C3744" s="11"/>
      <c r="D3744" s="11"/>
      <c r="E3744" s="11"/>
      <c r="F3744" s="11"/>
      <c r="G3744" s="12"/>
      <c r="H3744" s="198"/>
      <c r="I3744" s="6"/>
      <c r="J3744" s="6"/>
      <c r="K3744" s="4"/>
    </row>
    <row r="3745" spans="2:11" x14ac:dyDescent="0.3">
      <c r="B3745" s="7"/>
      <c r="C3745" s="8"/>
      <c r="D3745" s="8"/>
      <c r="E3745" s="8"/>
      <c r="F3745" s="8"/>
      <c r="G3745" s="9"/>
      <c r="H3745" s="198"/>
      <c r="I3745" s="6"/>
      <c r="J3745" s="6"/>
      <c r="K3745" s="4"/>
    </row>
    <row r="3746" spans="2:11" x14ac:dyDescent="0.3">
      <c r="B3746" s="10"/>
      <c r="C3746" s="11"/>
      <c r="D3746" s="11"/>
      <c r="E3746" s="11"/>
      <c r="F3746" s="11"/>
      <c r="G3746" s="12"/>
      <c r="H3746" s="198"/>
      <c r="I3746" s="6"/>
      <c r="J3746" s="6"/>
      <c r="K3746" s="4"/>
    </row>
    <row r="3747" spans="2:11" x14ac:dyDescent="0.3">
      <c r="B3747" s="7"/>
      <c r="C3747" s="8"/>
      <c r="D3747" s="8"/>
      <c r="E3747" s="8"/>
      <c r="F3747" s="8"/>
      <c r="G3747" s="9"/>
      <c r="H3747" s="198"/>
      <c r="I3747" s="6"/>
      <c r="J3747" s="6"/>
      <c r="K3747" s="4"/>
    </row>
    <row r="3748" spans="2:11" x14ac:dyDescent="0.3">
      <c r="B3748" s="10"/>
      <c r="C3748" s="11"/>
      <c r="D3748" s="11"/>
      <c r="E3748" s="11"/>
      <c r="F3748" s="11"/>
      <c r="G3748" s="12"/>
      <c r="H3748" s="198"/>
      <c r="I3748" s="6"/>
      <c r="J3748" s="6"/>
      <c r="K3748" s="4"/>
    </row>
    <row r="3749" spans="2:11" x14ac:dyDescent="0.3">
      <c r="B3749" s="7"/>
      <c r="C3749" s="8"/>
      <c r="D3749" s="8"/>
      <c r="E3749" s="8"/>
      <c r="F3749" s="8"/>
      <c r="G3749" s="9"/>
      <c r="H3749" s="198"/>
      <c r="I3749" s="6"/>
      <c r="J3749" s="6"/>
      <c r="K3749" s="4"/>
    </row>
    <row r="3750" spans="2:11" x14ac:dyDescent="0.3">
      <c r="B3750" s="10"/>
      <c r="C3750" s="11"/>
      <c r="D3750" s="11"/>
      <c r="E3750" s="11"/>
      <c r="F3750" s="11"/>
      <c r="G3750" s="12"/>
      <c r="H3750" s="198"/>
      <c r="I3750" s="6"/>
      <c r="J3750" s="6"/>
      <c r="K3750" s="4"/>
    </row>
    <row r="3751" spans="2:11" x14ac:dyDescent="0.3">
      <c r="B3751" s="7"/>
      <c r="C3751" s="8"/>
      <c r="D3751" s="8"/>
      <c r="E3751" s="8"/>
      <c r="F3751" s="8"/>
      <c r="G3751" s="9"/>
      <c r="H3751" s="198"/>
      <c r="I3751" s="6"/>
      <c r="J3751" s="6"/>
      <c r="K3751" s="4"/>
    </row>
    <row r="3752" spans="2:11" x14ac:dyDescent="0.3">
      <c r="B3752" s="10"/>
      <c r="C3752" s="11"/>
      <c r="D3752" s="11"/>
      <c r="E3752" s="11"/>
      <c r="F3752" s="11"/>
      <c r="G3752" s="12"/>
      <c r="H3752" s="198"/>
      <c r="I3752" s="6"/>
      <c r="J3752" s="6"/>
      <c r="K3752" s="4"/>
    </row>
    <row r="3753" spans="2:11" x14ac:dyDescent="0.3">
      <c r="B3753" s="7"/>
      <c r="C3753" s="8"/>
      <c r="D3753" s="8"/>
      <c r="E3753" s="8"/>
      <c r="F3753" s="8"/>
      <c r="G3753" s="9"/>
      <c r="H3753" s="198"/>
      <c r="I3753" s="6"/>
      <c r="J3753" s="6"/>
      <c r="K3753" s="4"/>
    </row>
    <row r="3754" spans="2:11" x14ac:dyDescent="0.3">
      <c r="B3754" s="10"/>
      <c r="C3754" s="11"/>
      <c r="D3754" s="11"/>
      <c r="E3754" s="11"/>
      <c r="F3754" s="11"/>
      <c r="G3754" s="12"/>
      <c r="H3754" s="198"/>
      <c r="I3754" s="6"/>
      <c r="J3754" s="6"/>
      <c r="K3754" s="4"/>
    </row>
    <row r="3755" spans="2:11" x14ac:dyDescent="0.3">
      <c r="B3755" s="7"/>
      <c r="C3755" s="8"/>
      <c r="D3755" s="8"/>
      <c r="E3755" s="8"/>
      <c r="F3755" s="8"/>
      <c r="G3755" s="9"/>
      <c r="H3755" s="198"/>
      <c r="I3755" s="6"/>
      <c r="J3755" s="6"/>
      <c r="K3755" s="4"/>
    </row>
    <row r="3756" spans="2:11" x14ac:dyDescent="0.3">
      <c r="B3756" s="10"/>
      <c r="C3756" s="11"/>
      <c r="D3756" s="11"/>
      <c r="E3756" s="11"/>
      <c r="F3756" s="11"/>
      <c r="G3756" s="12"/>
      <c r="H3756" s="198"/>
      <c r="I3756" s="6"/>
      <c r="J3756" s="6"/>
      <c r="K3756" s="4"/>
    </row>
    <row r="3757" spans="2:11" x14ac:dyDescent="0.3">
      <c r="B3757" s="7"/>
      <c r="C3757" s="8"/>
      <c r="D3757" s="8"/>
      <c r="E3757" s="8"/>
      <c r="F3757" s="8"/>
      <c r="G3757" s="9"/>
      <c r="H3757" s="198"/>
      <c r="I3757" s="6"/>
      <c r="J3757" s="6"/>
      <c r="K3757" s="4"/>
    </row>
    <row r="3758" spans="2:11" x14ac:dyDescent="0.3">
      <c r="B3758" s="10"/>
      <c r="C3758" s="11"/>
      <c r="D3758" s="11"/>
      <c r="E3758" s="11"/>
      <c r="F3758" s="11"/>
      <c r="G3758" s="12"/>
      <c r="H3758" s="198"/>
      <c r="I3758" s="6"/>
      <c r="J3758" s="6"/>
      <c r="K3758" s="4"/>
    </row>
    <row r="3759" spans="2:11" x14ac:dyDescent="0.3">
      <c r="B3759" s="7"/>
      <c r="C3759" s="8"/>
      <c r="D3759" s="8"/>
      <c r="E3759" s="8"/>
      <c r="F3759" s="8"/>
      <c r="G3759" s="9"/>
      <c r="H3759" s="198"/>
      <c r="I3759" s="6"/>
      <c r="J3759" s="6"/>
      <c r="K3759" s="4"/>
    </row>
    <row r="3760" spans="2:11" x14ac:dyDescent="0.3">
      <c r="B3760" s="10"/>
      <c r="C3760" s="11"/>
      <c r="D3760" s="11"/>
      <c r="E3760" s="11"/>
      <c r="F3760" s="11"/>
      <c r="G3760" s="12"/>
      <c r="H3760" s="198"/>
      <c r="I3760" s="6"/>
      <c r="J3760" s="6"/>
      <c r="K3760" s="4"/>
    </row>
    <row r="3761" spans="2:11" x14ac:dyDescent="0.3">
      <c r="B3761" s="7"/>
      <c r="C3761" s="8"/>
      <c r="D3761" s="8"/>
      <c r="E3761" s="8"/>
      <c r="F3761" s="8"/>
      <c r="G3761" s="9"/>
      <c r="H3761" s="198"/>
      <c r="I3761" s="6"/>
      <c r="J3761" s="6"/>
      <c r="K3761" s="4"/>
    </row>
    <row r="3762" spans="2:11" x14ac:dyDescent="0.3">
      <c r="B3762" s="10"/>
      <c r="C3762" s="11"/>
      <c r="D3762" s="11"/>
      <c r="E3762" s="11"/>
      <c r="F3762" s="11"/>
      <c r="G3762" s="12"/>
      <c r="H3762" s="198"/>
      <c r="I3762" s="6"/>
      <c r="J3762" s="6"/>
      <c r="K3762" s="4"/>
    </row>
    <row r="3763" spans="2:11" x14ac:dyDescent="0.3">
      <c r="B3763" s="7"/>
      <c r="C3763" s="8"/>
      <c r="D3763" s="8"/>
      <c r="E3763" s="8"/>
      <c r="F3763" s="8"/>
      <c r="G3763" s="9"/>
      <c r="H3763" s="198"/>
      <c r="I3763" s="6"/>
      <c r="J3763" s="6"/>
      <c r="K3763" s="4"/>
    </row>
    <row r="3764" spans="2:11" x14ac:dyDescent="0.3">
      <c r="B3764" s="10"/>
      <c r="C3764" s="11"/>
      <c r="D3764" s="11"/>
      <c r="E3764" s="11"/>
      <c r="F3764" s="11"/>
      <c r="G3764" s="12"/>
      <c r="H3764" s="198"/>
      <c r="I3764" s="6"/>
      <c r="J3764" s="6"/>
      <c r="K3764" s="4"/>
    </row>
    <row r="3765" spans="2:11" x14ac:dyDescent="0.3">
      <c r="B3765" s="7"/>
      <c r="C3765" s="8"/>
      <c r="D3765" s="8"/>
      <c r="E3765" s="8"/>
      <c r="F3765" s="8"/>
      <c r="G3765" s="9"/>
      <c r="H3765" s="198"/>
      <c r="I3765" s="6"/>
      <c r="J3765" s="6"/>
      <c r="K3765" s="4"/>
    </row>
    <row r="3766" spans="2:11" x14ac:dyDescent="0.3">
      <c r="B3766" s="10"/>
      <c r="C3766" s="11"/>
      <c r="D3766" s="11"/>
      <c r="E3766" s="11"/>
      <c r="F3766" s="11"/>
      <c r="G3766" s="12"/>
      <c r="H3766" s="198"/>
      <c r="I3766" s="6"/>
      <c r="J3766" s="6"/>
      <c r="K3766" s="4"/>
    </row>
    <row r="3767" spans="2:11" x14ac:dyDescent="0.3">
      <c r="B3767" s="7"/>
      <c r="C3767" s="8"/>
      <c r="D3767" s="8"/>
      <c r="E3767" s="8"/>
      <c r="F3767" s="8"/>
      <c r="G3767" s="9"/>
      <c r="H3767" s="198"/>
      <c r="I3767" s="6"/>
      <c r="J3767" s="6"/>
      <c r="K3767" s="4"/>
    </row>
    <row r="3768" spans="2:11" x14ac:dyDescent="0.3">
      <c r="B3768" s="10"/>
      <c r="C3768" s="11"/>
      <c r="D3768" s="11"/>
      <c r="E3768" s="11"/>
      <c r="F3768" s="11"/>
      <c r="G3768" s="12"/>
      <c r="H3768" s="198"/>
      <c r="I3768" s="6"/>
      <c r="J3768" s="6"/>
      <c r="K3768" s="4"/>
    </row>
    <row r="3769" spans="2:11" x14ac:dyDescent="0.3">
      <c r="B3769" s="7"/>
      <c r="C3769" s="8"/>
      <c r="D3769" s="8"/>
      <c r="E3769" s="8"/>
      <c r="F3769" s="8"/>
      <c r="G3769" s="9"/>
      <c r="H3769" s="198"/>
      <c r="I3769" s="6"/>
      <c r="J3769" s="6"/>
      <c r="K3769" s="4"/>
    </row>
    <row r="3770" spans="2:11" x14ac:dyDescent="0.3">
      <c r="B3770" s="10"/>
      <c r="C3770" s="11"/>
      <c r="D3770" s="11"/>
      <c r="E3770" s="11"/>
      <c r="F3770" s="11"/>
      <c r="G3770" s="12"/>
      <c r="H3770" s="198"/>
      <c r="I3770" s="6"/>
      <c r="J3770" s="6"/>
      <c r="K3770" s="4"/>
    </row>
    <row r="3771" spans="2:11" x14ac:dyDescent="0.3">
      <c r="B3771" s="7"/>
      <c r="C3771" s="8"/>
      <c r="D3771" s="8"/>
      <c r="E3771" s="8"/>
      <c r="F3771" s="8"/>
      <c r="G3771" s="9"/>
      <c r="H3771" s="198"/>
      <c r="I3771" s="6"/>
      <c r="J3771" s="6"/>
      <c r="K3771" s="4"/>
    </row>
    <row r="3772" spans="2:11" x14ac:dyDescent="0.3">
      <c r="B3772" s="10"/>
      <c r="C3772" s="11"/>
      <c r="D3772" s="11"/>
      <c r="E3772" s="11"/>
      <c r="F3772" s="11"/>
      <c r="G3772" s="12"/>
      <c r="H3772" s="198"/>
      <c r="I3772" s="6"/>
      <c r="J3772" s="6"/>
      <c r="K3772" s="4"/>
    </row>
    <row r="3773" spans="2:11" x14ac:dyDescent="0.3">
      <c r="B3773" s="7"/>
      <c r="C3773" s="8"/>
      <c r="D3773" s="8"/>
      <c r="E3773" s="8"/>
      <c r="F3773" s="8"/>
      <c r="G3773" s="9"/>
      <c r="H3773" s="198"/>
      <c r="I3773" s="6"/>
      <c r="J3773" s="6"/>
      <c r="K3773" s="4"/>
    </row>
    <row r="3774" spans="2:11" x14ac:dyDescent="0.3">
      <c r="B3774" s="10"/>
      <c r="C3774" s="11"/>
      <c r="D3774" s="11"/>
      <c r="E3774" s="11"/>
      <c r="F3774" s="11"/>
      <c r="G3774" s="12"/>
      <c r="H3774" s="198"/>
      <c r="I3774" s="6"/>
      <c r="J3774" s="6"/>
      <c r="K3774" s="4"/>
    </row>
    <row r="3775" spans="2:11" x14ac:dyDescent="0.3">
      <c r="B3775" s="7"/>
      <c r="C3775" s="8"/>
      <c r="D3775" s="8"/>
      <c r="E3775" s="8"/>
      <c r="F3775" s="8"/>
      <c r="G3775" s="9"/>
      <c r="H3775" s="198"/>
      <c r="I3775" s="6"/>
      <c r="J3775" s="6"/>
      <c r="K3775" s="4"/>
    </row>
    <row r="3776" spans="2:11" x14ac:dyDescent="0.3">
      <c r="B3776" s="10"/>
      <c r="C3776" s="11"/>
      <c r="D3776" s="11"/>
      <c r="E3776" s="11"/>
      <c r="F3776" s="11"/>
      <c r="G3776" s="12"/>
      <c r="H3776" s="198"/>
      <c r="I3776" s="6"/>
      <c r="J3776" s="6"/>
      <c r="K3776" s="4"/>
    </row>
    <row r="3777" spans="2:11" x14ac:dyDescent="0.3">
      <c r="B3777" s="7"/>
      <c r="C3777" s="8"/>
      <c r="D3777" s="8"/>
      <c r="E3777" s="8"/>
      <c r="F3777" s="8"/>
      <c r="G3777" s="9"/>
      <c r="H3777" s="198"/>
      <c r="I3777" s="6"/>
      <c r="J3777" s="6"/>
      <c r="K3777" s="4"/>
    </row>
    <row r="3778" spans="2:11" x14ac:dyDescent="0.3">
      <c r="B3778" s="10"/>
      <c r="C3778" s="11"/>
      <c r="D3778" s="11"/>
      <c r="E3778" s="11"/>
      <c r="F3778" s="11"/>
      <c r="G3778" s="12"/>
      <c r="H3778" s="198"/>
      <c r="I3778" s="6"/>
      <c r="J3778" s="6"/>
      <c r="K3778" s="4"/>
    </row>
    <row r="3779" spans="2:11" x14ac:dyDescent="0.3">
      <c r="B3779" s="7"/>
      <c r="C3779" s="8"/>
      <c r="D3779" s="8"/>
      <c r="E3779" s="8"/>
      <c r="F3779" s="8"/>
      <c r="G3779" s="9"/>
      <c r="H3779" s="198"/>
      <c r="I3779" s="6"/>
      <c r="J3779" s="6"/>
      <c r="K3779" s="4"/>
    </row>
    <row r="3780" spans="2:11" x14ac:dyDescent="0.3">
      <c r="B3780" s="10"/>
      <c r="C3780" s="11"/>
      <c r="D3780" s="11"/>
      <c r="E3780" s="11"/>
      <c r="F3780" s="11"/>
      <c r="G3780" s="12"/>
      <c r="H3780" s="198"/>
      <c r="I3780" s="6"/>
      <c r="J3780" s="6"/>
      <c r="K3780" s="4"/>
    </row>
    <row r="3781" spans="2:11" x14ac:dyDescent="0.3">
      <c r="B3781" s="7"/>
      <c r="C3781" s="8"/>
      <c r="D3781" s="8"/>
      <c r="E3781" s="8"/>
      <c r="F3781" s="8"/>
      <c r="G3781" s="9"/>
      <c r="H3781" s="198"/>
      <c r="I3781" s="6"/>
      <c r="J3781" s="6"/>
      <c r="K3781" s="4"/>
    </row>
    <row r="3782" spans="2:11" x14ac:dyDescent="0.3">
      <c r="B3782" s="10"/>
      <c r="C3782" s="11"/>
      <c r="D3782" s="11"/>
      <c r="E3782" s="11"/>
      <c r="F3782" s="11"/>
      <c r="G3782" s="12"/>
      <c r="H3782" s="198"/>
      <c r="I3782" s="6"/>
      <c r="J3782" s="6"/>
      <c r="K3782" s="4"/>
    </row>
    <row r="3783" spans="2:11" x14ac:dyDescent="0.3">
      <c r="B3783" s="7"/>
      <c r="C3783" s="8"/>
      <c r="D3783" s="8"/>
      <c r="E3783" s="8"/>
      <c r="F3783" s="8"/>
      <c r="G3783" s="9"/>
      <c r="H3783" s="198"/>
      <c r="I3783" s="6"/>
      <c r="J3783" s="6"/>
      <c r="K3783" s="4"/>
    </row>
    <row r="3784" spans="2:11" x14ac:dyDescent="0.3">
      <c r="B3784" s="10"/>
      <c r="C3784" s="11"/>
      <c r="D3784" s="11"/>
      <c r="E3784" s="11"/>
      <c r="F3784" s="11"/>
      <c r="G3784" s="12"/>
      <c r="H3784" s="198"/>
      <c r="I3784" s="6"/>
      <c r="J3784" s="6"/>
      <c r="K3784" s="4"/>
    </row>
    <row r="3785" spans="2:11" x14ac:dyDescent="0.3">
      <c r="B3785" s="7"/>
      <c r="C3785" s="8"/>
      <c r="D3785" s="8"/>
      <c r="E3785" s="8"/>
      <c r="F3785" s="8"/>
      <c r="G3785" s="9"/>
      <c r="H3785" s="198"/>
      <c r="I3785" s="6"/>
      <c r="J3785" s="6"/>
      <c r="K3785" s="4"/>
    </row>
    <row r="3786" spans="2:11" x14ac:dyDescent="0.3">
      <c r="B3786" s="10"/>
      <c r="C3786" s="11"/>
      <c r="D3786" s="11"/>
      <c r="E3786" s="11"/>
      <c r="F3786" s="11"/>
      <c r="G3786" s="12"/>
      <c r="H3786" s="198"/>
      <c r="I3786" s="6"/>
      <c r="J3786" s="6"/>
      <c r="K3786" s="4"/>
    </row>
    <row r="3787" spans="2:11" x14ac:dyDescent="0.3">
      <c r="B3787" s="7"/>
      <c r="C3787" s="8"/>
      <c r="D3787" s="8"/>
      <c r="E3787" s="8"/>
      <c r="F3787" s="8"/>
      <c r="G3787" s="9"/>
      <c r="H3787" s="198"/>
      <c r="I3787" s="6"/>
      <c r="J3787" s="6"/>
      <c r="K3787" s="4"/>
    </row>
    <row r="3788" spans="2:11" x14ac:dyDescent="0.3">
      <c r="B3788" s="10"/>
      <c r="C3788" s="11"/>
      <c r="D3788" s="11"/>
      <c r="E3788" s="11"/>
      <c r="F3788" s="11"/>
      <c r="G3788" s="12"/>
      <c r="H3788" s="198"/>
      <c r="I3788" s="6"/>
      <c r="J3788" s="6"/>
      <c r="K3788" s="4"/>
    </row>
    <row r="3789" spans="2:11" x14ac:dyDescent="0.3">
      <c r="B3789" s="7"/>
      <c r="C3789" s="8"/>
      <c r="D3789" s="8"/>
      <c r="E3789" s="8"/>
      <c r="F3789" s="8"/>
      <c r="G3789" s="9"/>
      <c r="H3789" s="198"/>
      <c r="I3789" s="6"/>
      <c r="J3789" s="6"/>
      <c r="K3789" s="4"/>
    </row>
    <row r="3790" spans="2:11" x14ac:dyDescent="0.3">
      <c r="B3790" s="10"/>
      <c r="C3790" s="11"/>
      <c r="D3790" s="11"/>
      <c r="E3790" s="11"/>
      <c r="F3790" s="11"/>
      <c r="G3790" s="12"/>
      <c r="H3790" s="198"/>
      <c r="I3790" s="6"/>
      <c r="J3790" s="6"/>
      <c r="K3790" s="4"/>
    </row>
    <row r="3791" spans="2:11" x14ac:dyDescent="0.3">
      <c r="B3791" s="7"/>
      <c r="C3791" s="8"/>
      <c r="D3791" s="8"/>
      <c r="E3791" s="8"/>
      <c r="F3791" s="8"/>
      <c r="G3791" s="9"/>
      <c r="H3791" s="198"/>
      <c r="I3791" s="6"/>
      <c r="J3791" s="6"/>
      <c r="K3791" s="4"/>
    </row>
    <row r="3792" spans="2:11" x14ac:dyDescent="0.3">
      <c r="B3792" s="10"/>
      <c r="C3792" s="11"/>
      <c r="D3792" s="11"/>
      <c r="E3792" s="11"/>
      <c r="F3792" s="11"/>
      <c r="G3792" s="12"/>
      <c r="H3792" s="198"/>
      <c r="I3792" s="6"/>
      <c r="J3792" s="6"/>
      <c r="K3792" s="4"/>
    </row>
    <row r="3793" spans="2:11" x14ac:dyDescent="0.3">
      <c r="B3793" s="7"/>
      <c r="C3793" s="8"/>
      <c r="D3793" s="8"/>
      <c r="E3793" s="8"/>
      <c r="F3793" s="8"/>
      <c r="G3793" s="9"/>
      <c r="H3793" s="198"/>
      <c r="I3793" s="6"/>
      <c r="J3793" s="6"/>
      <c r="K3793" s="4"/>
    </row>
    <row r="3794" spans="2:11" x14ac:dyDescent="0.3">
      <c r="B3794" s="10"/>
      <c r="C3794" s="11"/>
      <c r="D3794" s="11"/>
      <c r="E3794" s="11"/>
      <c r="F3794" s="11"/>
      <c r="G3794" s="12"/>
      <c r="H3794" s="198"/>
      <c r="I3794" s="6"/>
      <c r="J3794" s="6"/>
      <c r="K3794" s="4"/>
    </row>
    <row r="3795" spans="2:11" x14ac:dyDescent="0.3">
      <c r="B3795" s="7"/>
      <c r="C3795" s="8"/>
      <c r="D3795" s="8"/>
      <c r="E3795" s="8"/>
      <c r="F3795" s="8"/>
      <c r="G3795" s="9"/>
      <c r="H3795" s="198"/>
      <c r="I3795" s="6"/>
      <c r="J3795" s="6"/>
      <c r="K3795" s="4"/>
    </row>
    <row r="3796" spans="2:11" x14ac:dyDescent="0.3">
      <c r="B3796" s="10"/>
      <c r="C3796" s="11"/>
      <c r="D3796" s="11"/>
      <c r="E3796" s="11"/>
      <c r="F3796" s="11"/>
      <c r="G3796" s="12"/>
      <c r="H3796" s="198"/>
      <c r="I3796" s="6"/>
      <c r="J3796" s="6"/>
      <c r="K3796" s="4"/>
    </row>
    <row r="3797" spans="2:11" x14ac:dyDescent="0.3">
      <c r="B3797" s="7"/>
      <c r="C3797" s="8"/>
      <c r="D3797" s="8"/>
      <c r="E3797" s="8"/>
      <c r="F3797" s="8"/>
      <c r="G3797" s="9"/>
      <c r="H3797" s="198"/>
      <c r="I3797" s="6"/>
      <c r="J3797" s="6"/>
      <c r="K3797" s="4"/>
    </row>
    <row r="3798" spans="2:11" x14ac:dyDescent="0.3">
      <c r="B3798" s="10"/>
      <c r="C3798" s="11"/>
      <c r="D3798" s="11"/>
      <c r="E3798" s="11"/>
      <c r="F3798" s="11"/>
      <c r="G3798" s="12"/>
      <c r="H3798" s="198"/>
      <c r="I3798" s="6"/>
      <c r="J3798" s="6"/>
      <c r="K3798" s="4"/>
    </row>
    <row r="3799" spans="2:11" x14ac:dyDescent="0.3">
      <c r="B3799" s="7"/>
      <c r="C3799" s="8"/>
      <c r="D3799" s="8"/>
      <c r="E3799" s="8"/>
      <c r="F3799" s="8"/>
      <c r="G3799" s="9"/>
      <c r="H3799" s="198"/>
      <c r="I3799" s="6"/>
      <c r="J3799" s="6"/>
      <c r="K3799" s="4"/>
    </row>
    <row r="3800" spans="2:11" x14ac:dyDescent="0.3">
      <c r="B3800" s="10"/>
      <c r="C3800" s="11"/>
      <c r="D3800" s="11"/>
      <c r="E3800" s="11"/>
      <c r="F3800" s="11"/>
      <c r="G3800" s="12"/>
      <c r="H3800" s="198"/>
      <c r="I3800" s="6"/>
      <c r="J3800" s="6"/>
      <c r="K3800" s="4"/>
    </row>
    <row r="3801" spans="2:11" x14ac:dyDescent="0.3">
      <c r="B3801" s="7"/>
      <c r="C3801" s="8"/>
      <c r="D3801" s="8"/>
      <c r="E3801" s="8"/>
      <c r="F3801" s="8"/>
      <c r="G3801" s="9"/>
      <c r="H3801" s="198"/>
      <c r="I3801" s="6"/>
      <c r="J3801" s="6"/>
      <c r="K3801" s="4"/>
    </row>
    <row r="3802" spans="2:11" x14ac:dyDescent="0.3">
      <c r="B3802" s="10"/>
      <c r="C3802" s="11"/>
      <c r="D3802" s="11"/>
      <c r="E3802" s="11"/>
      <c r="F3802" s="11"/>
      <c r="G3802" s="12"/>
      <c r="H3802" s="198"/>
      <c r="I3802" s="6"/>
      <c r="J3802" s="6"/>
      <c r="K3802" s="4"/>
    </row>
    <row r="3803" spans="2:11" x14ac:dyDescent="0.3">
      <c r="B3803" s="7"/>
      <c r="C3803" s="8"/>
      <c r="D3803" s="8"/>
      <c r="E3803" s="8"/>
      <c r="F3803" s="8"/>
      <c r="G3803" s="9"/>
      <c r="H3803" s="198"/>
      <c r="I3803" s="6"/>
      <c r="J3803" s="6"/>
      <c r="K3803" s="4"/>
    </row>
    <row r="3804" spans="2:11" x14ac:dyDescent="0.3">
      <c r="B3804" s="10"/>
      <c r="C3804" s="11"/>
      <c r="D3804" s="11"/>
      <c r="E3804" s="11"/>
      <c r="F3804" s="11"/>
      <c r="G3804" s="12"/>
      <c r="H3804" s="198"/>
      <c r="I3804" s="6"/>
      <c r="J3804" s="6"/>
      <c r="K3804" s="4"/>
    </row>
    <row r="3805" spans="2:11" x14ac:dyDescent="0.3">
      <c r="B3805" s="7"/>
      <c r="C3805" s="8"/>
      <c r="D3805" s="8"/>
      <c r="E3805" s="8"/>
      <c r="F3805" s="8"/>
      <c r="G3805" s="9"/>
      <c r="H3805" s="198"/>
      <c r="I3805" s="6"/>
      <c r="J3805" s="6"/>
      <c r="K3805" s="4"/>
    </row>
    <row r="3806" spans="2:11" x14ac:dyDescent="0.3">
      <c r="B3806" s="10"/>
      <c r="C3806" s="11"/>
      <c r="D3806" s="11"/>
      <c r="E3806" s="11"/>
      <c r="F3806" s="11"/>
      <c r="G3806" s="12"/>
      <c r="H3806" s="198"/>
      <c r="I3806" s="6"/>
      <c r="J3806" s="6"/>
      <c r="K3806" s="4"/>
    </row>
    <row r="3807" spans="2:11" x14ac:dyDescent="0.3">
      <c r="B3807" s="7"/>
      <c r="C3807" s="8"/>
      <c r="D3807" s="8"/>
      <c r="E3807" s="8"/>
      <c r="F3807" s="8"/>
      <c r="G3807" s="9"/>
      <c r="H3807" s="198"/>
      <c r="I3807" s="6"/>
      <c r="J3807" s="6"/>
      <c r="K3807" s="4"/>
    </row>
    <row r="3808" spans="2:11" x14ac:dyDescent="0.3">
      <c r="B3808" s="10"/>
      <c r="C3808" s="11"/>
      <c r="D3808" s="11"/>
      <c r="E3808" s="11"/>
      <c r="F3808" s="11"/>
      <c r="G3808" s="12"/>
      <c r="H3808" s="198"/>
      <c r="I3808" s="6"/>
      <c r="J3808" s="6"/>
      <c r="K3808" s="4"/>
    </row>
    <row r="3809" spans="2:11" x14ac:dyDescent="0.3">
      <c r="B3809" s="7"/>
      <c r="C3809" s="8"/>
      <c r="D3809" s="8"/>
      <c r="E3809" s="8"/>
      <c r="F3809" s="8"/>
      <c r="G3809" s="9"/>
      <c r="H3809" s="198"/>
      <c r="I3809" s="6"/>
      <c r="J3809" s="6"/>
      <c r="K3809" s="4"/>
    </row>
    <row r="3810" spans="2:11" x14ac:dyDescent="0.3">
      <c r="B3810" s="10"/>
      <c r="C3810" s="11"/>
      <c r="D3810" s="11"/>
      <c r="E3810" s="11"/>
      <c r="F3810" s="11"/>
      <c r="G3810" s="12"/>
      <c r="H3810" s="198"/>
      <c r="I3810" s="6"/>
      <c r="J3810" s="6"/>
      <c r="K3810" s="4"/>
    </row>
    <row r="3811" spans="2:11" x14ac:dyDescent="0.3">
      <c r="B3811" s="7"/>
      <c r="C3811" s="8"/>
      <c r="D3811" s="8"/>
      <c r="E3811" s="8"/>
      <c r="F3811" s="8"/>
      <c r="G3811" s="9"/>
      <c r="H3811" s="198"/>
      <c r="I3811" s="6"/>
      <c r="J3811" s="6"/>
      <c r="K3811" s="4"/>
    </row>
    <row r="3812" spans="2:11" x14ac:dyDescent="0.3">
      <c r="B3812" s="10"/>
      <c r="C3812" s="11"/>
      <c r="D3812" s="11"/>
      <c r="E3812" s="11"/>
      <c r="F3812" s="11"/>
      <c r="G3812" s="12"/>
      <c r="H3812" s="198"/>
      <c r="I3812" s="6"/>
      <c r="J3812" s="6"/>
      <c r="K3812" s="4"/>
    </row>
    <row r="3813" spans="2:11" x14ac:dyDescent="0.3">
      <c r="B3813" s="7"/>
      <c r="C3813" s="8"/>
      <c r="D3813" s="8"/>
      <c r="E3813" s="8"/>
      <c r="F3813" s="8"/>
      <c r="G3813" s="9"/>
      <c r="H3813" s="198"/>
      <c r="I3813" s="6"/>
      <c r="J3813" s="6"/>
      <c r="K3813" s="4"/>
    </row>
    <row r="3814" spans="2:11" x14ac:dyDescent="0.3">
      <c r="B3814" s="10"/>
      <c r="C3814" s="11"/>
      <c r="D3814" s="11"/>
      <c r="E3814" s="11"/>
      <c r="F3814" s="11"/>
      <c r="G3814" s="12"/>
      <c r="H3814" s="198"/>
      <c r="I3814" s="6"/>
      <c r="J3814" s="6"/>
      <c r="K3814" s="4"/>
    </row>
    <row r="3815" spans="2:11" x14ac:dyDescent="0.3">
      <c r="B3815" s="7"/>
      <c r="C3815" s="8"/>
      <c r="D3815" s="8"/>
      <c r="E3815" s="8"/>
      <c r="F3815" s="8"/>
      <c r="G3815" s="9"/>
      <c r="H3815" s="198"/>
      <c r="I3815" s="6"/>
      <c r="J3815" s="6"/>
      <c r="K3815" s="4"/>
    </row>
    <row r="3816" spans="2:11" x14ac:dyDescent="0.3">
      <c r="B3816" s="10"/>
      <c r="C3816" s="11"/>
      <c r="D3816" s="11"/>
      <c r="E3816" s="11"/>
      <c r="F3816" s="11"/>
      <c r="G3816" s="12"/>
      <c r="H3816" s="198"/>
      <c r="I3816" s="6"/>
      <c r="J3816" s="6"/>
      <c r="K3816" s="4"/>
    </row>
    <row r="3817" spans="2:11" x14ac:dyDescent="0.3">
      <c r="B3817" s="7"/>
      <c r="C3817" s="8"/>
      <c r="D3817" s="8"/>
      <c r="E3817" s="8"/>
      <c r="F3817" s="8"/>
      <c r="G3817" s="9"/>
      <c r="H3817" s="198"/>
      <c r="I3817" s="6"/>
      <c r="J3817" s="6"/>
      <c r="K3817" s="4"/>
    </row>
    <row r="3818" spans="2:11" x14ac:dyDescent="0.3">
      <c r="B3818" s="10"/>
      <c r="C3818" s="11"/>
      <c r="D3818" s="11"/>
      <c r="E3818" s="11"/>
      <c r="F3818" s="11"/>
      <c r="G3818" s="12"/>
      <c r="H3818" s="198"/>
      <c r="I3818" s="6"/>
      <c r="J3818" s="6"/>
      <c r="K3818" s="4"/>
    </row>
    <row r="3819" spans="2:11" x14ac:dyDescent="0.3">
      <c r="B3819" s="7"/>
      <c r="C3819" s="8"/>
      <c r="D3819" s="8"/>
      <c r="E3819" s="8"/>
      <c r="F3819" s="8"/>
      <c r="G3819" s="9"/>
      <c r="H3819" s="198"/>
      <c r="I3819" s="6"/>
      <c r="J3819" s="6"/>
      <c r="K3819" s="4"/>
    </row>
    <row r="3820" spans="2:11" x14ac:dyDescent="0.3">
      <c r="B3820" s="10"/>
      <c r="C3820" s="11"/>
      <c r="D3820" s="11"/>
      <c r="E3820" s="11"/>
      <c r="F3820" s="11"/>
      <c r="G3820" s="12"/>
      <c r="H3820" s="198"/>
      <c r="I3820" s="6"/>
      <c r="J3820" s="6"/>
      <c r="K3820" s="4"/>
    </row>
    <row r="3821" spans="2:11" x14ac:dyDescent="0.3">
      <c r="B3821" s="7"/>
      <c r="C3821" s="8"/>
      <c r="D3821" s="8"/>
      <c r="E3821" s="8"/>
      <c r="F3821" s="8"/>
      <c r="G3821" s="9"/>
      <c r="H3821" s="198"/>
      <c r="I3821" s="6"/>
      <c r="J3821" s="6"/>
      <c r="K3821" s="4"/>
    </row>
    <row r="3822" spans="2:11" x14ac:dyDescent="0.3">
      <c r="B3822" s="10"/>
      <c r="C3822" s="11"/>
      <c r="D3822" s="11"/>
      <c r="E3822" s="11"/>
      <c r="F3822" s="11"/>
      <c r="G3822" s="12"/>
      <c r="H3822" s="198"/>
      <c r="I3822" s="6"/>
      <c r="J3822" s="6"/>
      <c r="K3822" s="4"/>
    </row>
    <row r="3823" spans="2:11" x14ac:dyDescent="0.3">
      <c r="B3823" s="7"/>
      <c r="C3823" s="8"/>
      <c r="D3823" s="8"/>
      <c r="E3823" s="8"/>
      <c r="F3823" s="8"/>
      <c r="G3823" s="9"/>
      <c r="H3823" s="198"/>
      <c r="I3823" s="6"/>
      <c r="J3823" s="6"/>
      <c r="K3823" s="4"/>
    </row>
    <row r="3824" spans="2:11" x14ac:dyDescent="0.3">
      <c r="B3824" s="10"/>
      <c r="C3824" s="11"/>
      <c r="D3824" s="11"/>
      <c r="E3824" s="11"/>
      <c r="F3824" s="11"/>
      <c r="G3824" s="12"/>
      <c r="H3824" s="198"/>
      <c r="I3824" s="6"/>
      <c r="J3824" s="6"/>
      <c r="K3824" s="4"/>
    </row>
    <row r="3825" spans="2:11" x14ac:dyDescent="0.3">
      <c r="B3825" s="7"/>
      <c r="C3825" s="8"/>
      <c r="D3825" s="8"/>
      <c r="E3825" s="8"/>
      <c r="F3825" s="8"/>
      <c r="G3825" s="9"/>
      <c r="H3825" s="198"/>
      <c r="I3825" s="6"/>
      <c r="J3825" s="6"/>
      <c r="K3825" s="4"/>
    </row>
    <row r="3826" spans="2:11" x14ac:dyDescent="0.3">
      <c r="B3826" s="10"/>
      <c r="C3826" s="11"/>
      <c r="D3826" s="11"/>
      <c r="E3826" s="11"/>
      <c r="F3826" s="11"/>
      <c r="G3826" s="12"/>
      <c r="H3826" s="198"/>
      <c r="I3826" s="6"/>
      <c r="J3826" s="6"/>
      <c r="K3826" s="4"/>
    </row>
    <row r="3827" spans="2:11" x14ac:dyDescent="0.3">
      <c r="B3827" s="7"/>
      <c r="C3827" s="8"/>
      <c r="D3827" s="8"/>
      <c r="E3827" s="8"/>
      <c r="F3827" s="8"/>
      <c r="G3827" s="9"/>
      <c r="H3827" s="198"/>
      <c r="I3827" s="6"/>
      <c r="J3827" s="6"/>
      <c r="K3827" s="4"/>
    </row>
    <row r="3828" spans="2:11" x14ac:dyDescent="0.3">
      <c r="B3828" s="10"/>
      <c r="C3828" s="11"/>
      <c r="D3828" s="11"/>
      <c r="E3828" s="11"/>
      <c r="F3828" s="11"/>
      <c r="G3828" s="12"/>
      <c r="H3828" s="198"/>
      <c r="I3828" s="6"/>
      <c r="J3828" s="6"/>
      <c r="K3828" s="4"/>
    </row>
    <row r="3829" spans="2:11" x14ac:dyDescent="0.3">
      <c r="B3829" s="7"/>
      <c r="C3829" s="8"/>
      <c r="D3829" s="8"/>
      <c r="E3829" s="8"/>
      <c r="F3829" s="8"/>
      <c r="G3829" s="9"/>
      <c r="H3829" s="198"/>
      <c r="I3829" s="6"/>
      <c r="J3829" s="6"/>
      <c r="K3829" s="4"/>
    </row>
    <row r="3830" spans="2:11" x14ac:dyDescent="0.3">
      <c r="B3830" s="10"/>
      <c r="C3830" s="11"/>
      <c r="D3830" s="11"/>
      <c r="E3830" s="11"/>
      <c r="F3830" s="11"/>
      <c r="G3830" s="12"/>
      <c r="H3830" s="198"/>
      <c r="I3830" s="6"/>
      <c r="J3830" s="6"/>
      <c r="K3830" s="4"/>
    </row>
    <row r="3831" spans="2:11" x14ac:dyDescent="0.3">
      <c r="B3831" s="7"/>
      <c r="C3831" s="8"/>
      <c r="D3831" s="8"/>
      <c r="E3831" s="8"/>
      <c r="F3831" s="8"/>
      <c r="G3831" s="9"/>
      <c r="H3831" s="198"/>
      <c r="I3831" s="6"/>
      <c r="J3831" s="6"/>
      <c r="K3831" s="4"/>
    </row>
    <row r="3832" spans="2:11" x14ac:dyDescent="0.3">
      <c r="B3832" s="10"/>
      <c r="C3832" s="11"/>
      <c r="D3832" s="11"/>
      <c r="E3832" s="11"/>
      <c r="F3832" s="11"/>
      <c r="G3832" s="12"/>
      <c r="H3832" s="198"/>
      <c r="I3832" s="6"/>
      <c r="J3832" s="6"/>
      <c r="K3832" s="4"/>
    </row>
    <row r="3833" spans="2:11" x14ac:dyDescent="0.3">
      <c r="B3833" s="7"/>
      <c r="C3833" s="8"/>
      <c r="D3833" s="8"/>
      <c r="E3833" s="8"/>
      <c r="F3833" s="8"/>
      <c r="G3833" s="9"/>
      <c r="H3833" s="198"/>
      <c r="I3833" s="6"/>
      <c r="J3833" s="6"/>
      <c r="K3833" s="4"/>
    </row>
    <row r="3834" spans="2:11" x14ac:dyDescent="0.3">
      <c r="B3834" s="10"/>
      <c r="C3834" s="11"/>
      <c r="D3834" s="11"/>
      <c r="E3834" s="11"/>
      <c r="F3834" s="11"/>
      <c r="G3834" s="12"/>
      <c r="H3834" s="198"/>
      <c r="I3834" s="6"/>
      <c r="J3834" s="6"/>
      <c r="K3834" s="4"/>
    </row>
    <row r="3835" spans="2:11" x14ac:dyDescent="0.3">
      <c r="B3835" s="7"/>
      <c r="C3835" s="8"/>
      <c r="D3835" s="8"/>
      <c r="E3835" s="8"/>
      <c r="F3835" s="8"/>
      <c r="G3835" s="9"/>
      <c r="H3835" s="198"/>
      <c r="I3835" s="6"/>
      <c r="J3835" s="6"/>
      <c r="K3835" s="4"/>
    </row>
    <row r="3836" spans="2:11" x14ac:dyDescent="0.3">
      <c r="B3836" s="10"/>
      <c r="C3836" s="11"/>
      <c r="D3836" s="11"/>
      <c r="E3836" s="11"/>
      <c r="F3836" s="11"/>
      <c r="G3836" s="12"/>
      <c r="H3836" s="198"/>
      <c r="I3836" s="6"/>
      <c r="J3836" s="6"/>
      <c r="K3836" s="4"/>
    </row>
    <row r="3837" spans="2:11" x14ac:dyDescent="0.3">
      <c r="B3837" s="7"/>
      <c r="C3837" s="8"/>
      <c r="D3837" s="8"/>
      <c r="E3837" s="8"/>
      <c r="F3837" s="8"/>
      <c r="G3837" s="9"/>
      <c r="H3837" s="198"/>
      <c r="I3837" s="6"/>
      <c r="J3837" s="6"/>
      <c r="K3837" s="4"/>
    </row>
    <row r="3838" spans="2:11" x14ac:dyDescent="0.3">
      <c r="B3838" s="10"/>
      <c r="C3838" s="11"/>
      <c r="D3838" s="11"/>
      <c r="E3838" s="11"/>
      <c r="F3838" s="11"/>
      <c r="G3838" s="12"/>
      <c r="H3838" s="198"/>
      <c r="I3838" s="6"/>
      <c r="J3838" s="6"/>
      <c r="K3838" s="4"/>
    </row>
    <row r="3839" spans="2:11" x14ac:dyDescent="0.3">
      <c r="B3839" s="7"/>
      <c r="C3839" s="8"/>
      <c r="D3839" s="8"/>
      <c r="E3839" s="8"/>
      <c r="F3839" s="8"/>
      <c r="G3839" s="9"/>
      <c r="H3839" s="198"/>
      <c r="I3839" s="6"/>
      <c r="J3839" s="6"/>
      <c r="K3839" s="4"/>
    </row>
    <row r="3840" spans="2:11" x14ac:dyDescent="0.3">
      <c r="B3840" s="10"/>
      <c r="C3840" s="11"/>
      <c r="D3840" s="11"/>
      <c r="E3840" s="11"/>
      <c r="F3840" s="11"/>
      <c r="G3840" s="12"/>
      <c r="H3840" s="198"/>
      <c r="I3840" s="6"/>
      <c r="J3840" s="6"/>
      <c r="K3840" s="4"/>
    </row>
    <row r="3841" spans="2:11" x14ac:dyDescent="0.3">
      <c r="B3841" s="7"/>
      <c r="C3841" s="8"/>
      <c r="D3841" s="8"/>
      <c r="E3841" s="8"/>
      <c r="F3841" s="8"/>
      <c r="G3841" s="9"/>
      <c r="H3841" s="198"/>
      <c r="I3841" s="6"/>
      <c r="J3841" s="6"/>
      <c r="K3841" s="4"/>
    </row>
    <row r="3842" spans="2:11" x14ac:dyDescent="0.3">
      <c r="B3842" s="10"/>
      <c r="C3842" s="11"/>
      <c r="D3842" s="11"/>
      <c r="E3842" s="11"/>
      <c r="F3842" s="11"/>
      <c r="G3842" s="12"/>
      <c r="H3842" s="198"/>
      <c r="I3842" s="6"/>
      <c r="J3842" s="6"/>
      <c r="K3842" s="4"/>
    </row>
    <row r="3843" spans="2:11" x14ac:dyDescent="0.3">
      <c r="B3843" s="7"/>
      <c r="C3843" s="8"/>
      <c r="D3843" s="8"/>
      <c r="E3843" s="8"/>
      <c r="F3843" s="8"/>
      <c r="G3843" s="9"/>
      <c r="H3843" s="198"/>
      <c r="I3843" s="6"/>
      <c r="J3843" s="6"/>
      <c r="K3843" s="4"/>
    </row>
    <row r="3844" spans="2:11" x14ac:dyDescent="0.3">
      <c r="B3844" s="10"/>
      <c r="C3844" s="11"/>
      <c r="D3844" s="11"/>
      <c r="E3844" s="11"/>
      <c r="F3844" s="11"/>
      <c r="G3844" s="12"/>
      <c r="H3844" s="198"/>
      <c r="I3844" s="6"/>
      <c r="J3844" s="6"/>
      <c r="K3844" s="4"/>
    </row>
    <row r="3845" spans="2:11" x14ac:dyDescent="0.3">
      <c r="B3845" s="7"/>
      <c r="C3845" s="8"/>
      <c r="D3845" s="8"/>
      <c r="E3845" s="8"/>
      <c r="F3845" s="8"/>
      <c r="G3845" s="9"/>
      <c r="H3845" s="198"/>
      <c r="I3845" s="6"/>
      <c r="J3845" s="6"/>
      <c r="K3845" s="4"/>
    </row>
    <row r="3846" spans="2:11" x14ac:dyDescent="0.3">
      <c r="B3846" s="10"/>
      <c r="C3846" s="11"/>
      <c r="D3846" s="11"/>
      <c r="E3846" s="11"/>
      <c r="F3846" s="11"/>
      <c r="G3846" s="12"/>
      <c r="H3846" s="198"/>
      <c r="I3846" s="6"/>
      <c r="J3846" s="6"/>
      <c r="K3846" s="4"/>
    </row>
    <row r="3847" spans="2:11" x14ac:dyDescent="0.3">
      <c r="B3847" s="7"/>
      <c r="C3847" s="8"/>
      <c r="D3847" s="8"/>
      <c r="E3847" s="8"/>
      <c r="F3847" s="8"/>
      <c r="G3847" s="9"/>
      <c r="H3847" s="198"/>
      <c r="I3847" s="6"/>
      <c r="J3847" s="6"/>
      <c r="K3847" s="4"/>
    </row>
    <row r="3848" spans="2:11" x14ac:dyDescent="0.3">
      <c r="B3848" s="10"/>
      <c r="C3848" s="11"/>
      <c r="D3848" s="11"/>
      <c r="E3848" s="11"/>
      <c r="F3848" s="11"/>
      <c r="G3848" s="12"/>
      <c r="H3848" s="198"/>
      <c r="I3848" s="6"/>
      <c r="J3848" s="6"/>
      <c r="K3848" s="4"/>
    </row>
    <row r="3849" spans="2:11" x14ac:dyDescent="0.3">
      <c r="B3849" s="7"/>
      <c r="C3849" s="8"/>
      <c r="D3849" s="8"/>
      <c r="E3849" s="8"/>
      <c r="F3849" s="8"/>
      <c r="G3849" s="9"/>
      <c r="H3849" s="198"/>
      <c r="I3849" s="6"/>
      <c r="J3849" s="6"/>
      <c r="K3849" s="4"/>
    </row>
    <row r="3850" spans="2:11" x14ac:dyDescent="0.3">
      <c r="B3850" s="10"/>
      <c r="C3850" s="11"/>
      <c r="D3850" s="11"/>
      <c r="E3850" s="11"/>
      <c r="F3850" s="11"/>
      <c r="G3850" s="12"/>
      <c r="H3850" s="198"/>
      <c r="I3850" s="6"/>
      <c r="J3850" s="6"/>
      <c r="K3850" s="4"/>
    </row>
    <row r="3851" spans="2:11" x14ac:dyDescent="0.3">
      <c r="B3851" s="7"/>
      <c r="C3851" s="8"/>
      <c r="D3851" s="8"/>
      <c r="E3851" s="8"/>
      <c r="F3851" s="8"/>
      <c r="G3851" s="9"/>
      <c r="H3851" s="198"/>
      <c r="I3851" s="6"/>
      <c r="J3851" s="6"/>
      <c r="K3851" s="4"/>
    </row>
    <row r="3852" spans="2:11" x14ac:dyDescent="0.3">
      <c r="B3852" s="10"/>
      <c r="C3852" s="11"/>
      <c r="D3852" s="11"/>
      <c r="E3852" s="11"/>
      <c r="F3852" s="11"/>
      <c r="G3852" s="12"/>
      <c r="H3852" s="198"/>
      <c r="I3852" s="6"/>
      <c r="J3852" s="6"/>
      <c r="K3852" s="4"/>
    </row>
    <row r="3853" spans="2:11" x14ac:dyDescent="0.3">
      <c r="B3853" s="7"/>
      <c r="C3853" s="8"/>
      <c r="D3853" s="8"/>
      <c r="E3853" s="8"/>
      <c r="F3853" s="8"/>
      <c r="G3853" s="9"/>
      <c r="H3853" s="198"/>
      <c r="I3853" s="6"/>
      <c r="J3853" s="6"/>
      <c r="K3853" s="4"/>
    </row>
    <row r="3854" spans="2:11" x14ac:dyDescent="0.3">
      <c r="B3854" s="10"/>
      <c r="C3854" s="11"/>
      <c r="D3854" s="11"/>
      <c r="E3854" s="11"/>
      <c r="F3854" s="11"/>
      <c r="G3854" s="12"/>
      <c r="H3854" s="198"/>
      <c r="I3854" s="6"/>
      <c r="J3854" s="6"/>
      <c r="K3854" s="4"/>
    </row>
    <row r="3855" spans="2:11" x14ac:dyDescent="0.3">
      <c r="B3855" s="7"/>
      <c r="C3855" s="8"/>
      <c r="D3855" s="8"/>
      <c r="E3855" s="8"/>
      <c r="F3855" s="8"/>
      <c r="G3855" s="9"/>
      <c r="H3855" s="198"/>
      <c r="I3855" s="6"/>
      <c r="J3855" s="6"/>
      <c r="K3855" s="4"/>
    </row>
    <row r="3856" spans="2:11" x14ac:dyDescent="0.3">
      <c r="B3856" s="10"/>
      <c r="C3856" s="11"/>
      <c r="D3856" s="11"/>
      <c r="E3856" s="11"/>
      <c r="F3856" s="11"/>
      <c r="G3856" s="12"/>
      <c r="H3856" s="198"/>
      <c r="I3856" s="6"/>
      <c r="J3856" s="6"/>
      <c r="K3856" s="4"/>
    </row>
    <row r="3857" spans="2:11" x14ac:dyDescent="0.3">
      <c r="B3857" s="7"/>
      <c r="C3857" s="8"/>
      <c r="D3857" s="8"/>
      <c r="E3857" s="8"/>
      <c r="F3857" s="8"/>
      <c r="G3857" s="9"/>
      <c r="H3857" s="198"/>
      <c r="I3857" s="6"/>
      <c r="J3857" s="6"/>
      <c r="K3857" s="4"/>
    </row>
    <row r="3858" spans="2:11" x14ac:dyDescent="0.3">
      <c r="B3858" s="10"/>
      <c r="C3858" s="11"/>
      <c r="D3858" s="11"/>
      <c r="E3858" s="11"/>
      <c r="F3858" s="11"/>
      <c r="G3858" s="12"/>
      <c r="H3858" s="198"/>
      <c r="I3858" s="6"/>
      <c r="J3858" s="6"/>
      <c r="K3858" s="4"/>
    </row>
    <row r="3859" spans="2:11" x14ac:dyDescent="0.3">
      <c r="B3859" s="7"/>
      <c r="C3859" s="8"/>
      <c r="D3859" s="8"/>
      <c r="E3859" s="8"/>
      <c r="F3859" s="8"/>
      <c r="G3859" s="9"/>
      <c r="H3859" s="198"/>
      <c r="I3859" s="6"/>
      <c r="J3859" s="6"/>
      <c r="K3859" s="4"/>
    </row>
    <row r="3860" spans="2:11" x14ac:dyDescent="0.3">
      <c r="B3860" s="10"/>
      <c r="C3860" s="11"/>
      <c r="D3860" s="11"/>
      <c r="E3860" s="11"/>
      <c r="F3860" s="11"/>
      <c r="G3860" s="12"/>
      <c r="H3860" s="198"/>
      <c r="I3860" s="6"/>
      <c r="J3860" s="6"/>
      <c r="K3860" s="4"/>
    </row>
    <row r="3861" spans="2:11" x14ac:dyDescent="0.3">
      <c r="B3861" s="7"/>
      <c r="C3861" s="8"/>
      <c r="D3861" s="8"/>
      <c r="E3861" s="8"/>
      <c r="F3861" s="8"/>
      <c r="G3861" s="9"/>
      <c r="H3861" s="198"/>
      <c r="I3861" s="6"/>
      <c r="J3861" s="6"/>
      <c r="K3861" s="4"/>
    </row>
    <row r="3862" spans="2:11" x14ac:dyDescent="0.3">
      <c r="B3862" s="10"/>
      <c r="C3862" s="11"/>
      <c r="D3862" s="11"/>
      <c r="E3862" s="11"/>
      <c r="F3862" s="11"/>
      <c r="G3862" s="12"/>
      <c r="H3862" s="198"/>
      <c r="I3862" s="6"/>
      <c r="J3862" s="6"/>
      <c r="K3862" s="4"/>
    </row>
    <row r="3863" spans="2:11" x14ac:dyDescent="0.3">
      <c r="B3863" s="7"/>
      <c r="C3863" s="8"/>
      <c r="D3863" s="8"/>
      <c r="E3863" s="8"/>
      <c r="F3863" s="8"/>
      <c r="G3863" s="9"/>
      <c r="H3863" s="198"/>
      <c r="I3863" s="6"/>
      <c r="J3863" s="6"/>
      <c r="K3863" s="4"/>
    </row>
    <row r="3864" spans="2:11" x14ac:dyDescent="0.3">
      <c r="B3864" s="10"/>
      <c r="C3864" s="11"/>
      <c r="D3864" s="11"/>
      <c r="E3864" s="11"/>
      <c r="F3864" s="11"/>
      <c r="G3864" s="12"/>
      <c r="H3864" s="198"/>
      <c r="I3864" s="6"/>
      <c r="J3864" s="6"/>
      <c r="K3864" s="4"/>
    </row>
    <row r="3865" spans="2:11" x14ac:dyDescent="0.3">
      <c r="B3865" s="7"/>
      <c r="C3865" s="8"/>
      <c r="D3865" s="8"/>
      <c r="E3865" s="8"/>
      <c r="F3865" s="8"/>
      <c r="G3865" s="9"/>
      <c r="H3865" s="198"/>
      <c r="I3865" s="6"/>
      <c r="J3865" s="6"/>
      <c r="K3865" s="4"/>
    </row>
    <row r="3866" spans="2:11" x14ac:dyDescent="0.3">
      <c r="B3866" s="10"/>
      <c r="C3866" s="11"/>
      <c r="D3866" s="11"/>
      <c r="E3866" s="11"/>
      <c r="F3866" s="11"/>
      <c r="G3866" s="12"/>
      <c r="H3866" s="198"/>
      <c r="I3866" s="6"/>
      <c r="J3866" s="6"/>
      <c r="K3866" s="4"/>
    </row>
    <row r="3867" spans="2:11" x14ac:dyDescent="0.3">
      <c r="B3867" s="7"/>
      <c r="C3867" s="8"/>
      <c r="D3867" s="8"/>
      <c r="E3867" s="8"/>
      <c r="F3867" s="8"/>
      <c r="G3867" s="9"/>
      <c r="H3867" s="198"/>
      <c r="I3867" s="6"/>
      <c r="J3867" s="6"/>
      <c r="K3867" s="4"/>
    </row>
    <row r="3868" spans="2:11" x14ac:dyDescent="0.3">
      <c r="B3868" s="10"/>
      <c r="C3868" s="11"/>
      <c r="D3868" s="11"/>
      <c r="E3868" s="11"/>
      <c r="F3868" s="11"/>
      <c r="G3868" s="12"/>
      <c r="H3868" s="198"/>
      <c r="I3868" s="6"/>
      <c r="J3868" s="6"/>
      <c r="K3868" s="4"/>
    </row>
    <row r="3869" spans="2:11" x14ac:dyDescent="0.3">
      <c r="B3869" s="7"/>
      <c r="C3869" s="8"/>
      <c r="D3869" s="8"/>
      <c r="E3869" s="8"/>
      <c r="F3869" s="8"/>
      <c r="G3869" s="9"/>
      <c r="H3869" s="198"/>
      <c r="I3869" s="6"/>
      <c r="J3869" s="6"/>
      <c r="K3869" s="4"/>
    </row>
    <row r="3870" spans="2:11" x14ac:dyDescent="0.3">
      <c r="B3870" s="10"/>
      <c r="C3870" s="11"/>
      <c r="D3870" s="11"/>
      <c r="E3870" s="11"/>
      <c r="F3870" s="11"/>
      <c r="G3870" s="12"/>
      <c r="H3870" s="198"/>
      <c r="I3870" s="6"/>
      <c r="J3870" s="6"/>
      <c r="K3870" s="4"/>
    </row>
    <row r="3871" spans="2:11" x14ac:dyDescent="0.3">
      <c r="B3871" s="7"/>
      <c r="C3871" s="8"/>
      <c r="D3871" s="8"/>
      <c r="E3871" s="8"/>
      <c r="F3871" s="8"/>
      <c r="G3871" s="9"/>
      <c r="H3871" s="198"/>
      <c r="I3871" s="6"/>
      <c r="J3871" s="6"/>
      <c r="K3871" s="4"/>
    </row>
    <row r="3872" spans="2:11" x14ac:dyDescent="0.3">
      <c r="B3872" s="10"/>
      <c r="C3872" s="11"/>
      <c r="D3872" s="11"/>
      <c r="E3872" s="11"/>
      <c r="F3872" s="11"/>
      <c r="G3872" s="12"/>
      <c r="H3872" s="198"/>
      <c r="I3872" s="6"/>
      <c r="J3872" s="6"/>
      <c r="K3872" s="4"/>
    </row>
    <row r="3873" spans="2:11" x14ac:dyDescent="0.3">
      <c r="B3873" s="7"/>
      <c r="C3873" s="8"/>
      <c r="D3873" s="8"/>
      <c r="E3873" s="8"/>
      <c r="F3873" s="8"/>
      <c r="G3873" s="9"/>
      <c r="H3873" s="198"/>
      <c r="I3873" s="6"/>
      <c r="J3873" s="6"/>
      <c r="K3873" s="4"/>
    </row>
    <row r="3874" spans="2:11" x14ac:dyDescent="0.3">
      <c r="B3874" s="10"/>
      <c r="C3874" s="11"/>
      <c r="D3874" s="11"/>
      <c r="E3874" s="11"/>
      <c r="F3874" s="11"/>
      <c r="G3874" s="12"/>
      <c r="H3874" s="198"/>
      <c r="I3874" s="6"/>
      <c r="J3874" s="6"/>
      <c r="K3874" s="4"/>
    </row>
    <row r="3875" spans="2:11" x14ac:dyDescent="0.3">
      <c r="B3875" s="7"/>
      <c r="C3875" s="8"/>
      <c r="D3875" s="8"/>
      <c r="E3875" s="8"/>
      <c r="F3875" s="8"/>
      <c r="G3875" s="9"/>
      <c r="H3875" s="198"/>
      <c r="I3875" s="6"/>
      <c r="J3875" s="6"/>
      <c r="K3875" s="4"/>
    </row>
    <row r="3876" spans="2:11" x14ac:dyDescent="0.3">
      <c r="B3876" s="10"/>
      <c r="C3876" s="11"/>
      <c r="D3876" s="11"/>
      <c r="E3876" s="11"/>
      <c r="F3876" s="11"/>
      <c r="G3876" s="12"/>
      <c r="H3876" s="198"/>
      <c r="I3876" s="6"/>
      <c r="J3876" s="6"/>
      <c r="K3876" s="4"/>
    </row>
    <row r="3877" spans="2:11" x14ac:dyDescent="0.3">
      <c r="B3877" s="7"/>
      <c r="C3877" s="8"/>
      <c r="D3877" s="8"/>
      <c r="E3877" s="8"/>
      <c r="F3877" s="8"/>
      <c r="G3877" s="9"/>
      <c r="H3877" s="198"/>
      <c r="I3877" s="6"/>
      <c r="J3877" s="6"/>
      <c r="K3877" s="4"/>
    </row>
    <row r="3878" spans="2:11" x14ac:dyDescent="0.3">
      <c r="B3878" s="10"/>
      <c r="C3878" s="11"/>
      <c r="D3878" s="11"/>
      <c r="E3878" s="11"/>
      <c r="F3878" s="11"/>
      <c r="G3878" s="12"/>
      <c r="H3878" s="198"/>
      <c r="I3878" s="6"/>
      <c r="J3878" s="6"/>
      <c r="K3878" s="4"/>
    </row>
    <row r="3879" spans="2:11" x14ac:dyDescent="0.3">
      <c r="B3879" s="7"/>
      <c r="C3879" s="8"/>
      <c r="D3879" s="8"/>
      <c r="E3879" s="8"/>
      <c r="F3879" s="8"/>
      <c r="G3879" s="9"/>
      <c r="H3879" s="198"/>
      <c r="I3879" s="6"/>
      <c r="J3879" s="6"/>
      <c r="K3879" s="4"/>
    </row>
    <row r="3880" spans="2:11" x14ac:dyDescent="0.3">
      <c r="B3880" s="10"/>
      <c r="C3880" s="11"/>
      <c r="D3880" s="11"/>
      <c r="E3880" s="11"/>
      <c r="F3880" s="11"/>
      <c r="G3880" s="12"/>
      <c r="H3880" s="198"/>
      <c r="I3880" s="6"/>
      <c r="J3880" s="6"/>
      <c r="K3880" s="4"/>
    </row>
    <row r="3881" spans="2:11" x14ac:dyDescent="0.3">
      <c r="B3881" s="7"/>
      <c r="C3881" s="8"/>
      <c r="D3881" s="8"/>
      <c r="E3881" s="8"/>
      <c r="F3881" s="8"/>
      <c r="G3881" s="9"/>
      <c r="H3881" s="198"/>
      <c r="I3881" s="6"/>
      <c r="J3881" s="6"/>
      <c r="K3881" s="4"/>
    </row>
    <row r="3882" spans="2:11" x14ac:dyDescent="0.3">
      <c r="B3882" s="10"/>
      <c r="C3882" s="11"/>
      <c r="D3882" s="11"/>
      <c r="E3882" s="11"/>
      <c r="F3882" s="11"/>
      <c r="G3882" s="12"/>
      <c r="H3882" s="198"/>
      <c r="I3882" s="6"/>
      <c r="J3882" s="6"/>
      <c r="K3882" s="4"/>
    </row>
    <row r="3883" spans="2:11" x14ac:dyDescent="0.3">
      <c r="B3883" s="7"/>
      <c r="C3883" s="8"/>
      <c r="D3883" s="8"/>
      <c r="E3883" s="8"/>
      <c r="F3883" s="8"/>
      <c r="G3883" s="9"/>
      <c r="H3883" s="198"/>
      <c r="I3883" s="6"/>
      <c r="J3883" s="6"/>
      <c r="K3883" s="4"/>
    </row>
    <row r="3884" spans="2:11" x14ac:dyDescent="0.3">
      <c r="B3884" s="10"/>
      <c r="C3884" s="11"/>
      <c r="D3884" s="11"/>
      <c r="E3884" s="11"/>
      <c r="F3884" s="11"/>
      <c r="G3884" s="12"/>
      <c r="H3884" s="198"/>
      <c r="I3884" s="6"/>
      <c r="J3884" s="6"/>
      <c r="K3884" s="4"/>
    </row>
    <row r="3885" spans="2:11" x14ac:dyDescent="0.3">
      <c r="B3885" s="7"/>
      <c r="C3885" s="8"/>
      <c r="D3885" s="8"/>
      <c r="E3885" s="8"/>
      <c r="F3885" s="8"/>
      <c r="G3885" s="9"/>
      <c r="H3885" s="198"/>
      <c r="I3885" s="6"/>
      <c r="J3885" s="6"/>
      <c r="K3885" s="4"/>
    </row>
    <row r="3886" spans="2:11" x14ac:dyDescent="0.3">
      <c r="B3886" s="10"/>
      <c r="C3886" s="11"/>
      <c r="D3886" s="11"/>
      <c r="E3886" s="11"/>
      <c r="F3886" s="11"/>
      <c r="G3886" s="12"/>
      <c r="H3886" s="198"/>
      <c r="I3886" s="6"/>
      <c r="J3886" s="6"/>
      <c r="K3886" s="4"/>
    </row>
    <row r="3887" spans="2:11" x14ac:dyDescent="0.3">
      <c r="B3887" s="7"/>
      <c r="C3887" s="8"/>
      <c r="D3887" s="8"/>
      <c r="E3887" s="8"/>
      <c r="F3887" s="8"/>
      <c r="G3887" s="9"/>
      <c r="H3887" s="198"/>
      <c r="I3887" s="6"/>
      <c r="J3887" s="6"/>
      <c r="K3887" s="4"/>
    </row>
    <row r="3888" spans="2:11" x14ac:dyDescent="0.3">
      <c r="B3888" s="10"/>
      <c r="C3888" s="11"/>
      <c r="D3888" s="11"/>
      <c r="E3888" s="11"/>
      <c r="F3888" s="11"/>
      <c r="G3888" s="12"/>
      <c r="H3888" s="198"/>
      <c r="I3888" s="6"/>
      <c r="J3888" s="6"/>
      <c r="K3888" s="4"/>
    </row>
    <row r="3889" spans="2:11" x14ac:dyDescent="0.3">
      <c r="B3889" s="7"/>
      <c r="C3889" s="8"/>
      <c r="D3889" s="8"/>
      <c r="E3889" s="8"/>
      <c r="F3889" s="8"/>
      <c r="G3889" s="9"/>
      <c r="H3889" s="198"/>
      <c r="I3889" s="6"/>
      <c r="J3889" s="6"/>
      <c r="K3889" s="4"/>
    </row>
    <row r="3890" spans="2:11" x14ac:dyDescent="0.3">
      <c r="B3890" s="10"/>
      <c r="C3890" s="11"/>
      <c r="D3890" s="11"/>
      <c r="E3890" s="11"/>
      <c r="F3890" s="11"/>
      <c r="G3890" s="12"/>
      <c r="H3890" s="198"/>
      <c r="I3890" s="6"/>
      <c r="J3890" s="6"/>
      <c r="K3890" s="4"/>
    </row>
    <row r="3891" spans="2:11" x14ac:dyDescent="0.3">
      <c r="B3891" s="7"/>
      <c r="C3891" s="8"/>
      <c r="D3891" s="8"/>
      <c r="E3891" s="8"/>
      <c r="F3891" s="8"/>
      <c r="G3891" s="9"/>
      <c r="H3891" s="198"/>
      <c r="I3891" s="6"/>
      <c r="J3891" s="6"/>
      <c r="K3891" s="4"/>
    </row>
    <row r="3892" spans="2:11" x14ac:dyDescent="0.3">
      <c r="B3892" s="10"/>
      <c r="C3892" s="11"/>
      <c r="D3892" s="11"/>
      <c r="E3892" s="11"/>
      <c r="F3892" s="11"/>
      <c r="G3892" s="12"/>
      <c r="H3892" s="198"/>
      <c r="I3892" s="6"/>
      <c r="J3892" s="6"/>
      <c r="K3892" s="4"/>
    </row>
    <row r="3893" spans="2:11" x14ac:dyDescent="0.3">
      <c r="B3893" s="7"/>
      <c r="C3893" s="8"/>
      <c r="D3893" s="8"/>
      <c r="E3893" s="8"/>
      <c r="F3893" s="8"/>
      <c r="G3893" s="9"/>
      <c r="H3893" s="198"/>
      <c r="I3893" s="6"/>
      <c r="J3893" s="6"/>
      <c r="K3893" s="4"/>
    </row>
    <row r="3894" spans="2:11" x14ac:dyDescent="0.3">
      <c r="B3894" s="10"/>
      <c r="C3894" s="11"/>
      <c r="D3894" s="11"/>
      <c r="E3894" s="11"/>
      <c r="F3894" s="11"/>
      <c r="G3894" s="12"/>
      <c r="H3894" s="198"/>
      <c r="I3894" s="6"/>
      <c r="J3894" s="6"/>
      <c r="K3894" s="4"/>
    </row>
    <row r="3895" spans="2:11" x14ac:dyDescent="0.3">
      <c r="B3895" s="7"/>
      <c r="C3895" s="8"/>
      <c r="D3895" s="8"/>
      <c r="E3895" s="8"/>
      <c r="F3895" s="8"/>
      <c r="G3895" s="9"/>
      <c r="H3895" s="198"/>
      <c r="I3895" s="6"/>
      <c r="J3895" s="6"/>
      <c r="K3895" s="4"/>
    </row>
    <row r="3896" spans="2:11" x14ac:dyDescent="0.3">
      <c r="B3896" s="10"/>
      <c r="C3896" s="11"/>
      <c r="D3896" s="11"/>
      <c r="E3896" s="11"/>
      <c r="F3896" s="11"/>
      <c r="G3896" s="12"/>
      <c r="H3896" s="198"/>
      <c r="I3896" s="6"/>
      <c r="J3896" s="6"/>
      <c r="K3896" s="4"/>
    </row>
    <row r="3897" spans="2:11" x14ac:dyDescent="0.3">
      <c r="B3897" s="7"/>
      <c r="C3897" s="8"/>
      <c r="D3897" s="8"/>
      <c r="E3897" s="8"/>
      <c r="F3897" s="8"/>
      <c r="G3897" s="9"/>
      <c r="H3897" s="198"/>
      <c r="I3897" s="6"/>
      <c r="J3897" s="6"/>
      <c r="K3897" s="4"/>
    </row>
    <row r="3898" spans="2:11" x14ac:dyDescent="0.3">
      <c r="B3898" s="10"/>
      <c r="C3898" s="11"/>
      <c r="D3898" s="11"/>
      <c r="E3898" s="11"/>
      <c r="F3898" s="11"/>
      <c r="G3898" s="12"/>
      <c r="H3898" s="198"/>
      <c r="I3898" s="6"/>
      <c r="J3898" s="6"/>
      <c r="K3898" s="4"/>
    </row>
    <row r="3899" spans="2:11" x14ac:dyDescent="0.3">
      <c r="B3899" s="7"/>
      <c r="C3899" s="8"/>
      <c r="D3899" s="8"/>
      <c r="E3899" s="8"/>
      <c r="F3899" s="8"/>
      <c r="G3899" s="9"/>
      <c r="H3899" s="198"/>
      <c r="I3899" s="6"/>
      <c r="J3899" s="6"/>
      <c r="K3899" s="4"/>
    </row>
    <row r="3900" spans="2:11" x14ac:dyDescent="0.3">
      <c r="B3900" s="10"/>
      <c r="C3900" s="11"/>
      <c r="D3900" s="11"/>
      <c r="E3900" s="11"/>
      <c r="F3900" s="11"/>
      <c r="G3900" s="12"/>
      <c r="H3900" s="198"/>
      <c r="I3900" s="6"/>
      <c r="J3900" s="6"/>
      <c r="K3900" s="4"/>
    </row>
    <row r="3901" spans="2:11" x14ac:dyDescent="0.3">
      <c r="B3901" s="7"/>
      <c r="C3901" s="8"/>
      <c r="D3901" s="8"/>
      <c r="E3901" s="8"/>
      <c r="F3901" s="8"/>
      <c r="G3901" s="9"/>
      <c r="H3901" s="198"/>
      <c r="I3901" s="6"/>
      <c r="J3901" s="6"/>
      <c r="K3901" s="4"/>
    </row>
    <row r="3902" spans="2:11" x14ac:dyDescent="0.3">
      <c r="B3902" s="10"/>
      <c r="C3902" s="11"/>
      <c r="D3902" s="11"/>
      <c r="E3902" s="11"/>
      <c r="F3902" s="11"/>
      <c r="G3902" s="12"/>
      <c r="H3902" s="198"/>
      <c r="I3902" s="6"/>
      <c r="J3902" s="6"/>
      <c r="K3902" s="4"/>
    </row>
    <row r="3903" spans="2:11" x14ac:dyDescent="0.3">
      <c r="B3903" s="7"/>
      <c r="C3903" s="8"/>
      <c r="D3903" s="8"/>
      <c r="E3903" s="8"/>
      <c r="F3903" s="8"/>
      <c r="G3903" s="9"/>
      <c r="H3903" s="198"/>
      <c r="I3903" s="6"/>
      <c r="J3903" s="6"/>
      <c r="K3903" s="4"/>
    </row>
    <row r="3904" spans="2:11" x14ac:dyDescent="0.3">
      <c r="B3904" s="10"/>
      <c r="C3904" s="11"/>
      <c r="D3904" s="11"/>
      <c r="E3904" s="11"/>
      <c r="F3904" s="11"/>
      <c r="G3904" s="12"/>
      <c r="H3904" s="198"/>
      <c r="I3904" s="6"/>
      <c r="J3904" s="6"/>
      <c r="K3904" s="4"/>
    </row>
    <row r="3905" spans="2:11" x14ac:dyDescent="0.3">
      <c r="B3905" s="7"/>
      <c r="C3905" s="8"/>
      <c r="D3905" s="8"/>
      <c r="E3905" s="8"/>
      <c r="F3905" s="8"/>
      <c r="G3905" s="9"/>
      <c r="H3905" s="198"/>
      <c r="I3905" s="6"/>
      <c r="J3905" s="6"/>
      <c r="K3905" s="4"/>
    </row>
    <row r="3906" spans="2:11" x14ac:dyDescent="0.3">
      <c r="B3906" s="10"/>
      <c r="C3906" s="11"/>
      <c r="D3906" s="11"/>
      <c r="E3906" s="11"/>
      <c r="F3906" s="11"/>
      <c r="G3906" s="12"/>
      <c r="H3906" s="198"/>
      <c r="I3906" s="6"/>
      <c r="J3906" s="6"/>
      <c r="K3906" s="4"/>
    </row>
    <row r="3907" spans="2:11" x14ac:dyDescent="0.3">
      <c r="B3907" s="7"/>
      <c r="C3907" s="8"/>
      <c r="D3907" s="8"/>
      <c r="E3907" s="8"/>
      <c r="F3907" s="8"/>
      <c r="G3907" s="9"/>
      <c r="H3907" s="198"/>
      <c r="I3907" s="6"/>
      <c r="J3907" s="6"/>
      <c r="K3907" s="4"/>
    </row>
    <row r="3908" spans="2:11" x14ac:dyDescent="0.3">
      <c r="B3908" s="10"/>
      <c r="C3908" s="11"/>
      <c r="D3908" s="11"/>
      <c r="E3908" s="11"/>
      <c r="F3908" s="11"/>
      <c r="G3908" s="12"/>
      <c r="H3908" s="198"/>
      <c r="I3908" s="6"/>
      <c r="J3908" s="6"/>
      <c r="K3908" s="4"/>
    </row>
    <row r="3909" spans="2:11" x14ac:dyDescent="0.3">
      <c r="B3909" s="7"/>
      <c r="C3909" s="8"/>
      <c r="D3909" s="8"/>
      <c r="E3909" s="8"/>
      <c r="F3909" s="8"/>
      <c r="G3909" s="9"/>
      <c r="H3909" s="198"/>
      <c r="I3909" s="6"/>
      <c r="J3909" s="6"/>
      <c r="K3909" s="4"/>
    </row>
    <row r="3910" spans="2:11" x14ac:dyDescent="0.3">
      <c r="B3910" s="10"/>
      <c r="C3910" s="11"/>
      <c r="D3910" s="11"/>
      <c r="E3910" s="11"/>
      <c r="F3910" s="11"/>
      <c r="G3910" s="12"/>
      <c r="H3910" s="198"/>
      <c r="I3910" s="6"/>
      <c r="J3910" s="6"/>
      <c r="K3910" s="4"/>
    </row>
    <row r="3911" spans="2:11" x14ac:dyDescent="0.3">
      <c r="B3911" s="7"/>
      <c r="C3911" s="8"/>
      <c r="D3911" s="8"/>
      <c r="E3911" s="8"/>
      <c r="F3911" s="8"/>
      <c r="G3911" s="9"/>
      <c r="H3911" s="198"/>
      <c r="I3911" s="6"/>
      <c r="J3911" s="6"/>
      <c r="K3911" s="4"/>
    </row>
    <row r="3912" spans="2:11" x14ac:dyDescent="0.3">
      <c r="B3912" s="10"/>
      <c r="C3912" s="11"/>
      <c r="D3912" s="11"/>
      <c r="E3912" s="11"/>
      <c r="F3912" s="11"/>
      <c r="G3912" s="12"/>
      <c r="H3912" s="198"/>
      <c r="I3912" s="6"/>
      <c r="J3912" s="6"/>
      <c r="K3912" s="4"/>
    </row>
    <row r="3913" spans="2:11" x14ac:dyDescent="0.3">
      <c r="B3913" s="7"/>
      <c r="C3913" s="8"/>
      <c r="D3913" s="8"/>
      <c r="E3913" s="8"/>
      <c r="F3913" s="8"/>
      <c r="G3913" s="9"/>
      <c r="H3913" s="198"/>
      <c r="I3913" s="6"/>
      <c r="J3913" s="6"/>
      <c r="K3913" s="4"/>
    </row>
    <row r="3914" spans="2:11" x14ac:dyDescent="0.3">
      <c r="B3914" s="10"/>
      <c r="C3914" s="11"/>
      <c r="D3914" s="11"/>
      <c r="E3914" s="11"/>
      <c r="F3914" s="11"/>
      <c r="G3914" s="12"/>
      <c r="H3914" s="198"/>
      <c r="I3914" s="6"/>
      <c r="J3914" s="6"/>
      <c r="K3914" s="4"/>
    </row>
    <row r="3915" spans="2:11" x14ac:dyDescent="0.3">
      <c r="B3915" s="7"/>
      <c r="C3915" s="8"/>
      <c r="D3915" s="8"/>
      <c r="E3915" s="8"/>
      <c r="F3915" s="8"/>
      <c r="G3915" s="9"/>
      <c r="H3915" s="198"/>
      <c r="I3915" s="6"/>
      <c r="J3915" s="6"/>
      <c r="K3915" s="4"/>
    </row>
    <row r="3916" spans="2:11" x14ac:dyDescent="0.3">
      <c r="B3916" s="10"/>
      <c r="C3916" s="11"/>
      <c r="D3916" s="11"/>
      <c r="E3916" s="11"/>
      <c r="F3916" s="11"/>
      <c r="G3916" s="12"/>
      <c r="H3916" s="198"/>
      <c r="I3916" s="6"/>
      <c r="J3916" s="6"/>
      <c r="K3916" s="4"/>
    </row>
    <row r="3917" spans="2:11" x14ac:dyDescent="0.3">
      <c r="B3917" s="7"/>
      <c r="C3917" s="8"/>
      <c r="D3917" s="8"/>
      <c r="E3917" s="8"/>
      <c r="F3917" s="8"/>
      <c r="G3917" s="9"/>
      <c r="H3917" s="198"/>
      <c r="I3917" s="6"/>
      <c r="J3917" s="6"/>
      <c r="K3917" s="4"/>
    </row>
    <row r="3918" spans="2:11" x14ac:dyDescent="0.3">
      <c r="B3918" s="10"/>
      <c r="C3918" s="11"/>
      <c r="D3918" s="11"/>
      <c r="E3918" s="11"/>
      <c r="F3918" s="11"/>
      <c r="G3918" s="12"/>
      <c r="H3918" s="198"/>
      <c r="I3918" s="6"/>
      <c r="J3918" s="6"/>
      <c r="K3918" s="4"/>
    </row>
    <row r="3919" spans="2:11" x14ac:dyDescent="0.3">
      <c r="B3919" s="7"/>
      <c r="C3919" s="8"/>
      <c r="D3919" s="8"/>
      <c r="E3919" s="8"/>
      <c r="F3919" s="8"/>
      <c r="G3919" s="9"/>
      <c r="H3919" s="198"/>
      <c r="I3919" s="6"/>
      <c r="J3919" s="6"/>
      <c r="K3919" s="4"/>
    </row>
    <row r="3920" spans="2:11" x14ac:dyDescent="0.3">
      <c r="B3920" s="10"/>
      <c r="C3920" s="11"/>
      <c r="D3920" s="11"/>
      <c r="E3920" s="11"/>
      <c r="F3920" s="11"/>
      <c r="G3920" s="12"/>
      <c r="H3920" s="198"/>
      <c r="I3920" s="6"/>
      <c r="J3920" s="6"/>
      <c r="K3920" s="4"/>
    </row>
    <row r="3921" spans="2:11" x14ac:dyDescent="0.3">
      <c r="B3921" s="7"/>
      <c r="C3921" s="8"/>
      <c r="D3921" s="8"/>
      <c r="E3921" s="8"/>
      <c r="F3921" s="8"/>
      <c r="G3921" s="9"/>
      <c r="H3921" s="198"/>
      <c r="I3921" s="6"/>
      <c r="J3921" s="6"/>
      <c r="K3921" s="4"/>
    </row>
    <row r="3922" spans="2:11" x14ac:dyDescent="0.3">
      <c r="B3922" s="10"/>
      <c r="C3922" s="11"/>
      <c r="D3922" s="11"/>
      <c r="E3922" s="11"/>
      <c r="F3922" s="11"/>
      <c r="G3922" s="12"/>
      <c r="H3922" s="198"/>
      <c r="I3922" s="6"/>
      <c r="J3922" s="6"/>
      <c r="K3922" s="4"/>
    </row>
    <row r="3923" spans="2:11" x14ac:dyDescent="0.3">
      <c r="B3923" s="7"/>
      <c r="C3923" s="8"/>
      <c r="D3923" s="8"/>
      <c r="E3923" s="8"/>
      <c r="F3923" s="8"/>
      <c r="G3923" s="9"/>
      <c r="H3923" s="198"/>
      <c r="I3923" s="6"/>
      <c r="J3923" s="6"/>
      <c r="K3923" s="4"/>
    </row>
    <row r="3924" spans="2:11" x14ac:dyDescent="0.3">
      <c r="B3924" s="10"/>
      <c r="C3924" s="11"/>
      <c r="D3924" s="11"/>
      <c r="E3924" s="11"/>
      <c r="F3924" s="11"/>
      <c r="G3924" s="12"/>
      <c r="H3924" s="198"/>
      <c r="I3924" s="6"/>
      <c r="J3924" s="6"/>
      <c r="K3924" s="4"/>
    </row>
    <row r="3925" spans="2:11" x14ac:dyDescent="0.3">
      <c r="B3925" s="7"/>
      <c r="C3925" s="8"/>
      <c r="D3925" s="8"/>
      <c r="E3925" s="8"/>
      <c r="F3925" s="8"/>
      <c r="G3925" s="9"/>
      <c r="H3925" s="198"/>
      <c r="I3925" s="6"/>
      <c r="J3925" s="6"/>
      <c r="K3925" s="4"/>
    </row>
    <row r="3926" spans="2:11" x14ac:dyDescent="0.3">
      <c r="B3926" s="10"/>
      <c r="C3926" s="11"/>
      <c r="D3926" s="11"/>
      <c r="E3926" s="11"/>
      <c r="F3926" s="11"/>
      <c r="G3926" s="12"/>
      <c r="H3926" s="198"/>
      <c r="I3926" s="6"/>
      <c r="J3926" s="6"/>
      <c r="K3926" s="4"/>
    </row>
    <row r="3927" spans="2:11" x14ac:dyDescent="0.3">
      <c r="B3927" s="7"/>
      <c r="C3927" s="8"/>
      <c r="D3927" s="8"/>
      <c r="E3927" s="8"/>
      <c r="F3927" s="8"/>
      <c r="G3927" s="9"/>
      <c r="H3927" s="198"/>
      <c r="I3927" s="6"/>
      <c r="J3927" s="6"/>
      <c r="K3927" s="4"/>
    </row>
    <row r="3928" spans="2:11" x14ac:dyDescent="0.3">
      <c r="B3928" s="10"/>
      <c r="C3928" s="11"/>
      <c r="D3928" s="11"/>
      <c r="E3928" s="11"/>
      <c r="F3928" s="11"/>
      <c r="G3928" s="12"/>
      <c r="H3928" s="198"/>
      <c r="I3928" s="6"/>
      <c r="J3928" s="6"/>
      <c r="K3928" s="4"/>
    </row>
    <row r="3929" spans="2:11" x14ac:dyDescent="0.3">
      <c r="B3929" s="7"/>
      <c r="C3929" s="8"/>
      <c r="D3929" s="8"/>
      <c r="E3929" s="8"/>
      <c r="F3929" s="8"/>
      <c r="G3929" s="9"/>
      <c r="K3929" s="4"/>
    </row>
    <row r="3930" spans="2:11" x14ac:dyDescent="0.3">
      <c r="B3930" s="10"/>
      <c r="C3930" s="11"/>
      <c r="D3930" s="11"/>
      <c r="E3930" s="11"/>
      <c r="F3930" s="11"/>
      <c r="G3930" s="12"/>
      <c r="K3930" s="4"/>
    </row>
    <row r="3931" spans="2:11" x14ac:dyDescent="0.3">
      <c r="B3931" s="7"/>
      <c r="C3931" s="8"/>
      <c r="D3931" s="8"/>
      <c r="E3931" s="8"/>
      <c r="F3931" s="8"/>
      <c r="G3931" s="9"/>
      <c r="K3931" s="4"/>
    </row>
    <row r="3932" spans="2:11" x14ac:dyDescent="0.3">
      <c r="B3932" s="10"/>
      <c r="C3932" s="11"/>
      <c r="D3932" s="11"/>
      <c r="E3932" s="11"/>
      <c r="F3932" s="11"/>
      <c r="G3932" s="12"/>
      <c r="K3932" s="4"/>
    </row>
    <row r="3933" spans="2:11" x14ac:dyDescent="0.3">
      <c r="B3933" s="7"/>
      <c r="C3933" s="8"/>
      <c r="D3933" s="8"/>
      <c r="E3933" s="8"/>
      <c r="F3933" s="8"/>
      <c r="G3933" s="9"/>
      <c r="K3933" s="4"/>
    </row>
    <row r="3934" spans="2:11" x14ac:dyDescent="0.3">
      <c r="B3934" s="10"/>
      <c r="C3934" s="11"/>
      <c r="D3934" s="11"/>
      <c r="E3934" s="11"/>
      <c r="F3934" s="11"/>
      <c r="G3934" s="12"/>
      <c r="K3934" s="4"/>
    </row>
    <row r="3935" spans="2:11" x14ac:dyDescent="0.3">
      <c r="B3935" s="7"/>
      <c r="C3935" s="8"/>
      <c r="D3935" s="8"/>
      <c r="E3935" s="8"/>
      <c r="F3935" s="8"/>
      <c r="G3935" s="9"/>
      <c r="K3935" s="4"/>
    </row>
    <row r="3936" spans="2:11" x14ac:dyDescent="0.3">
      <c r="B3936" s="10"/>
      <c r="C3936" s="11"/>
      <c r="D3936" s="11"/>
      <c r="E3936" s="11"/>
      <c r="F3936" s="11"/>
      <c r="G3936" s="12"/>
      <c r="K3936" s="4"/>
    </row>
    <row r="3937" spans="2:11" x14ac:dyDescent="0.3">
      <c r="B3937" s="7"/>
      <c r="C3937" s="8"/>
      <c r="D3937" s="8"/>
      <c r="E3937" s="8"/>
      <c r="F3937" s="8"/>
      <c r="G3937" s="9"/>
      <c r="K3937" s="4"/>
    </row>
    <row r="3938" spans="2:11" x14ac:dyDescent="0.3">
      <c r="B3938" s="10"/>
      <c r="C3938" s="11"/>
      <c r="D3938" s="11"/>
      <c r="E3938" s="11"/>
      <c r="F3938" s="11"/>
      <c r="G3938" s="12"/>
      <c r="K3938" s="4"/>
    </row>
    <row r="3939" spans="2:11" x14ac:dyDescent="0.3">
      <c r="B3939" s="7"/>
      <c r="C3939" s="8"/>
      <c r="D3939" s="8"/>
      <c r="E3939" s="8"/>
      <c r="F3939" s="8"/>
      <c r="G3939" s="9"/>
      <c r="K3939" s="4"/>
    </row>
    <row r="3940" spans="2:11" x14ac:dyDescent="0.3">
      <c r="B3940" s="10"/>
      <c r="C3940" s="11"/>
      <c r="D3940" s="11"/>
      <c r="E3940" s="11"/>
      <c r="F3940" s="11"/>
      <c r="G3940" s="12"/>
      <c r="K3940" s="4"/>
    </row>
    <row r="3941" spans="2:11" x14ac:dyDescent="0.3">
      <c r="B3941" s="7"/>
      <c r="C3941" s="8"/>
      <c r="D3941" s="8"/>
      <c r="E3941" s="8"/>
      <c r="F3941" s="8"/>
      <c r="G3941" s="9"/>
      <c r="K3941" s="4"/>
    </row>
    <row r="3942" spans="2:11" x14ac:dyDescent="0.3">
      <c r="B3942" s="10"/>
      <c r="C3942" s="11"/>
      <c r="D3942" s="11"/>
      <c r="E3942" s="11"/>
      <c r="F3942" s="11"/>
      <c r="G3942" s="12"/>
      <c r="K3942" s="4"/>
    </row>
    <row r="3943" spans="2:11" x14ac:dyDescent="0.3">
      <c r="B3943" s="7"/>
      <c r="C3943" s="8"/>
      <c r="D3943" s="8"/>
      <c r="E3943" s="8"/>
      <c r="F3943" s="8"/>
      <c r="G3943" s="9"/>
      <c r="K3943" s="4"/>
    </row>
    <row r="3944" spans="2:11" x14ac:dyDescent="0.3">
      <c r="B3944" s="10"/>
      <c r="C3944" s="11"/>
      <c r="D3944" s="11"/>
      <c r="E3944" s="11"/>
      <c r="F3944" s="11"/>
      <c r="G3944" s="12"/>
      <c r="K3944" s="4"/>
    </row>
    <row r="3945" spans="2:11" x14ac:dyDescent="0.3">
      <c r="B3945" s="7"/>
      <c r="C3945" s="8"/>
      <c r="D3945" s="8"/>
      <c r="E3945" s="8"/>
      <c r="F3945" s="8"/>
      <c r="G3945" s="9"/>
      <c r="K3945" s="4"/>
    </row>
    <row r="3946" spans="2:11" x14ac:dyDescent="0.3">
      <c r="B3946" s="10"/>
      <c r="C3946" s="11"/>
      <c r="D3946" s="11"/>
      <c r="E3946" s="11"/>
      <c r="F3946" s="11"/>
      <c r="G3946" s="12"/>
      <c r="K3946" s="4"/>
    </row>
    <row r="3947" spans="2:11" x14ac:dyDescent="0.3">
      <c r="B3947" s="7"/>
      <c r="C3947" s="8"/>
      <c r="D3947" s="8"/>
      <c r="E3947" s="8"/>
      <c r="F3947" s="8"/>
      <c r="G3947" s="9"/>
      <c r="K3947" s="4"/>
    </row>
    <row r="3948" spans="2:11" x14ac:dyDescent="0.3">
      <c r="B3948" s="10"/>
      <c r="C3948" s="11"/>
      <c r="D3948" s="11"/>
      <c r="E3948" s="11"/>
      <c r="F3948" s="11"/>
      <c r="G3948" s="12"/>
      <c r="K3948" s="4"/>
    </row>
    <row r="3949" spans="2:11" x14ac:dyDescent="0.3">
      <c r="B3949" s="7"/>
      <c r="C3949" s="8"/>
      <c r="D3949" s="8"/>
      <c r="E3949" s="8"/>
      <c r="F3949" s="8"/>
      <c r="G3949" s="9"/>
      <c r="K3949" s="4"/>
    </row>
    <row r="3950" spans="2:11" x14ac:dyDescent="0.3">
      <c r="B3950" s="10"/>
      <c r="C3950" s="11"/>
      <c r="D3950" s="11"/>
      <c r="E3950" s="11"/>
      <c r="F3950" s="11"/>
      <c r="G3950" s="12"/>
      <c r="K3950" s="4"/>
    </row>
    <row r="3951" spans="2:11" x14ac:dyDescent="0.3">
      <c r="B3951" s="7"/>
      <c r="C3951" s="8"/>
      <c r="D3951" s="8"/>
      <c r="E3951" s="8"/>
      <c r="F3951" s="8"/>
      <c r="G3951" s="9"/>
      <c r="K3951" s="4"/>
    </row>
    <row r="3952" spans="2:11" x14ac:dyDescent="0.3">
      <c r="B3952" s="10"/>
      <c r="C3952" s="11"/>
      <c r="D3952" s="11"/>
      <c r="E3952" s="11"/>
      <c r="F3952" s="11"/>
      <c r="G3952" s="12"/>
      <c r="K3952" s="4"/>
    </row>
    <row r="3953" spans="2:11" x14ac:dyDescent="0.3">
      <c r="B3953" s="7"/>
      <c r="C3953" s="8"/>
      <c r="D3953" s="8"/>
      <c r="E3953" s="8"/>
      <c r="F3953" s="8"/>
      <c r="G3953" s="9"/>
      <c r="K3953" s="4"/>
    </row>
    <row r="3954" spans="2:11" x14ac:dyDescent="0.3">
      <c r="B3954" s="10"/>
      <c r="C3954" s="11"/>
      <c r="D3954" s="11"/>
      <c r="E3954" s="11"/>
      <c r="F3954" s="11"/>
      <c r="G3954" s="12"/>
      <c r="K3954" s="4"/>
    </row>
    <row r="3955" spans="2:11" x14ac:dyDescent="0.3">
      <c r="B3955" s="7"/>
      <c r="C3955" s="8"/>
      <c r="D3955" s="8"/>
      <c r="E3955" s="8"/>
      <c r="F3955" s="8"/>
      <c r="G3955" s="9"/>
      <c r="K3955" s="4"/>
    </row>
    <row r="3956" spans="2:11" x14ac:dyDescent="0.3">
      <c r="B3956" s="10"/>
      <c r="C3956" s="11"/>
      <c r="D3956" s="11"/>
      <c r="E3956" s="11"/>
      <c r="F3956" s="11"/>
      <c r="G3956" s="12"/>
      <c r="K3956" s="4"/>
    </row>
    <row r="3957" spans="2:11" x14ac:dyDescent="0.3">
      <c r="B3957" s="7"/>
      <c r="C3957" s="8"/>
      <c r="D3957" s="8"/>
      <c r="E3957" s="8"/>
      <c r="F3957" s="8"/>
      <c r="G3957" s="9"/>
      <c r="K3957" s="4"/>
    </row>
    <row r="3958" spans="2:11" x14ac:dyDescent="0.3">
      <c r="B3958" s="10"/>
      <c r="C3958" s="11"/>
      <c r="D3958" s="11"/>
      <c r="E3958" s="11"/>
      <c r="F3958" s="11"/>
      <c r="G3958" s="12"/>
      <c r="K3958" s="4"/>
    </row>
    <row r="3959" spans="2:11" x14ac:dyDescent="0.3">
      <c r="B3959" s="7"/>
      <c r="C3959" s="8"/>
      <c r="D3959" s="8"/>
      <c r="E3959" s="8"/>
      <c r="F3959" s="8"/>
      <c r="G3959" s="9"/>
      <c r="K3959" s="4"/>
    </row>
    <row r="3960" spans="2:11" x14ac:dyDescent="0.3">
      <c r="B3960" s="10"/>
      <c r="C3960" s="11"/>
      <c r="D3960" s="11"/>
      <c r="E3960" s="11"/>
      <c r="F3960" s="11"/>
      <c r="G3960" s="12"/>
      <c r="K3960" s="4"/>
    </row>
    <row r="3961" spans="2:11" x14ac:dyDescent="0.3">
      <c r="B3961" s="7"/>
      <c r="C3961" s="8"/>
      <c r="D3961" s="8"/>
      <c r="E3961" s="8"/>
      <c r="F3961" s="8"/>
      <c r="G3961" s="9"/>
      <c r="K3961" s="4"/>
    </row>
    <row r="3962" spans="2:11" x14ac:dyDescent="0.3">
      <c r="B3962" s="10"/>
      <c r="C3962" s="11"/>
      <c r="D3962" s="11"/>
      <c r="E3962" s="11"/>
      <c r="F3962" s="11"/>
      <c r="G3962" s="12"/>
      <c r="K3962" s="4"/>
    </row>
    <row r="3963" spans="2:11" x14ac:dyDescent="0.3">
      <c r="B3963" s="7"/>
      <c r="C3963" s="8"/>
      <c r="D3963" s="8"/>
      <c r="E3963" s="8"/>
      <c r="F3963" s="8"/>
      <c r="G3963" s="9"/>
      <c r="K3963" s="4"/>
    </row>
    <row r="3964" spans="2:11" x14ac:dyDescent="0.3">
      <c r="B3964" s="10"/>
      <c r="C3964" s="11"/>
      <c r="D3964" s="11"/>
      <c r="E3964" s="11"/>
      <c r="F3964" s="11"/>
      <c r="G3964" s="12"/>
      <c r="K3964" s="4"/>
    </row>
    <row r="3965" spans="2:11" x14ac:dyDescent="0.3">
      <c r="B3965" s="7"/>
      <c r="C3965" s="8"/>
      <c r="D3965" s="8"/>
      <c r="E3965" s="8"/>
      <c r="F3965" s="8"/>
      <c r="G3965" s="9"/>
      <c r="K3965" s="4"/>
    </row>
    <row r="3966" spans="2:11" x14ac:dyDescent="0.3">
      <c r="B3966" s="10"/>
      <c r="C3966" s="11"/>
      <c r="D3966" s="11"/>
      <c r="E3966" s="11"/>
      <c r="F3966" s="11"/>
      <c r="G3966" s="12"/>
      <c r="K3966" s="4"/>
    </row>
    <row r="3967" spans="2:11" x14ac:dyDescent="0.3">
      <c r="B3967" s="7"/>
      <c r="C3967" s="8"/>
      <c r="D3967" s="8"/>
      <c r="E3967" s="8"/>
      <c r="F3967" s="8"/>
      <c r="G3967" s="9"/>
      <c r="K3967" s="4"/>
    </row>
    <row r="3968" spans="2:11" x14ac:dyDescent="0.3">
      <c r="B3968" s="10"/>
      <c r="C3968" s="11"/>
      <c r="D3968" s="11"/>
      <c r="E3968" s="11"/>
      <c r="F3968" s="11"/>
      <c r="G3968" s="12"/>
      <c r="K3968" s="4"/>
    </row>
    <row r="3969" spans="2:11" x14ac:dyDescent="0.3">
      <c r="B3969" s="7"/>
      <c r="C3969" s="8"/>
      <c r="D3969" s="8"/>
      <c r="E3969" s="8"/>
      <c r="F3969" s="8"/>
      <c r="G3969" s="9"/>
      <c r="K3969" s="4"/>
    </row>
    <row r="3970" spans="2:11" x14ac:dyDescent="0.3">
      <c r="B3970" s="10"/>
      <c r="C3970" s="11"/>
      <c r="D3970" s="11"/>
      <c r="E3970" s="11"/>
      <c r="F3970" s="11"/>
      <c r="G3970" s="12"/>
      <c r="K3970" s="4"/>
    </row>
    <row r="3971" spans="2:11" x14ac:dyDescent="0.3">
      <c r="B3971" s="7"/>
      <c r="C3971" s="8"/>
      <c r="D3971" s="8"/>
      <c r="E3971" s="8"/>
      <c r="F3971" s="8"/>
      <c r="G3971" s="9"/>
      <c r="K3971" s="4"/>
    </row>
    <row r="3972" spans="2:11" x14ac:dyDescent="0.3">
      <c r="B3972" s="10"/>
      <c r="C3972" s="11"/>
      <c r="D3972" s="11"/>
      <c r="E3972" s="11"/>
      <c r="F3972" s="11"/>
      <c r="G3972" s="12"/>
      <c r="K3972" s="4"/>
    </row>
    <row r="3973" spans="2:11" x14ac:dyDescent="0.3">
      <c r="B3973" s="7"/>
      <c r="C3973" s="8"/>
      <c r="D3973" s="8"/>
      <c r="E3973" s="8"/>
      <c r="F3973" s="8"/>
      <c r="G3973" s="9"/>
      <c r="K3973" s="4"/>
    </row>
    <row r="3974" spans="2:11" x14ac:dyDescent="0.3">
      <c r="B3974" s="10"/>
      <c r="C3974" s="11"/>
      <c r="D3974" s="11"/>
      <c r="E3974" s="11"/>
      <c r="F3974" s="11"/>
      <c r="G3974" s="12"/>
      <c r="K3974" s="4"/>
    </row>
    <row r="3975" spans="2:11" x14ac:dyDescent="0.3">
      <c r="B3975" s="7"/>
      <c r="C3975" s="8"/>
      <c r="D3975" s="8"/>
      <c r="E3975" s="8"/>
      <c r="F3975" s="8"/>
      <c r="G3975" s="9"/>
      <c r="K3975" s="4"/>
    </row>
    <row r="3976" spans="2:11" x14ac:dyDescent="0.3">
      <c r="B3976" s="10"/>
      <c r="C3976" s="11"/>
      <c r="D3976" s="11"/>
      <c r="E3976" s="11"/>
      <c r="F3976" s="11"/>
      <c r="G3976" s="12"/>
      <c r="K3976" s="4"/>
    </row>
    <row r="3977" spans="2:11" x14ac:dyDescent="0.3">
      <c r="B3977" s="7"/>
      <c r="C3977" s="8"/>
      <c r="D3977" s="8"/>
      <c r="E3977" s="8"/>
      <c r="F3977" s="8"/>
      <c r="G3977" s="9"/>
      <c r="K3977" s="4"/>
    </row>
    <row r="3978" spans="2:11" x14ac:dyDescent="0.3">
      <c r="B3978" s="10"/>
      <c r="C3978" s="11"/>
      <c r="D3978" s="11"/>
      <c r="E3978" s="11"/>
      <c r="F3978" s="11"/>
      <c r="G3978" s="12"/>
      <c r="K3978" s="4"/>
    </row>
    <row r="3979" spans="2:11" x14ac:dyDescent="0.3">
      <c r="B3979" s="7"/>
      <c r="C3979" s="8"/>
      <c r="D3979" s="8"/>
      <c r="E3979" s="8"/>
      <c r="F3979" s="8"/>
      <c r="G3979" s="9"/>
      <c r="K3979" s="4"/>
    </row>
    <row r="3980" spans="2:11" x14ac:dyDescent="0.3">
      <c r="B3980" s="10"/>
      <c r="C3980" s="11"/>
      <c r="D3980" s="11"/>
      <c r="E3980" s="11"/>
      <c r="F3980" s="11"/>
      <c r="G3980" s="12"/>
      <c r="K3980" s="4"/>
    </row>
    <row r="3981" spans="2:11" x14ac:dyDescent="0.3">
      <c r="B3981" s="7"/>
      <c r="C3981" s="8"/>
      <c r="D3981" s="8"/>
      <c r="E3981" s="8"/>
      <c r="F3981" s="8"/>
      <c r="G3981" s="9"/>
      <c r="K3981" s="4"/>
    </row>
    <row r="3982" spans="2:11" x14ac:dyDescent="0.3">
      <c r="B3982" s="10"/>
      <c r="C3982" s="11"/>
      <c r="D3982" s="11"/>
      <c r="E3982" s="11"/>
      <c r="F3982" s="11"/>
      <c r="G3982" s="12"/>
      <c r="K3982" s="4"/>
    </row>
    <row r="3983" spans="2:11" x14ac:dyDescent="0.3">
      <c r="B3983" s="7"/>
      <c r="C3983" s="8"/>
      <c r="D3983" s="8"/>
      <c r="E3983" s="8"/>
      <c r="F3983" s="8"/>
      <c r="G3983" s="9"/>
      <c r="K3983" s="4"/>
    </row>
    <row r="3984" spans="2:11" x14ac:dyDescent="0.3">
      <c r="B3984" s="10"/>
      <c r="C3984" s="11"/>
      <c r="D3984" s="11"/>
      <c r="E3984" s="11"/>
      <c r="F3984" s="11"/>
      <c r="G3984" s="12"/>
      <c r="K3984" s="4"/>
    </row>
    <row r="3985" spans="2:11" x14ac:dyDescent="0.3">
      <c r="B3985" s="7"/>
      <c r="C3985" s="8"/>
      <c r="D3985" s="8"/>
      <c r="E3985" s="8"/>
      <c r="F3985" s="8"/>
      <c r="G3985" s="9"/>
      <c r="K3985" s="4"/>
    </row>
    <row r="3986" spans="2:11" x14ac:dyDescent="0.3">
      <c r="B3986" s="10"/>
      <c r="C3986" s="11"/>
      <c r="D3986" s="11"/>
      <c r="E3986" s="11"/>
      <c r="F3986" s="11"/>
      <c r="G3986" s="12"/>
      <c r="K3986" s="4"/>
    </row>
    <row r="3987" spans="2:11" x14ac:dyDescent="0.3">
      <c r="B3987" s="7"/>
      <c r="C3987" s="8"/>
      <c r="D3987" s="8"/>
      <c r="E3987" s="8"/>
      <c r="F3987" s="8"/>
      <c r="G3987" s="9"/>
      <c r="K3987" s="4"/>
    </row>
    <row r="3988" spans="2:11" x14ac:dyDescent="0.3">
      <c r="B3988" s="10"/>
      <c r="C3988" s="11"/>
      <c r="D3988" s="11"/>
      <c r="E3988" s="11"/>
      <c r="F3988" s="11"/>
      <c r="G3988" s="12"/>
      <c r="K3988" s="4"/>
    </row>
    <row r="3989" spans="2:11" x14ac:dyDescent="0.3">
      <c r="B3989" s="7"/>
      <c r="C3989" s="8"/>
      <c r="D3989" s="8"/>
      <c r="E3989" s="8"/>
      <c r="F3989" s="8"/>
      <c r="G3989" s="9"/>
      <c r="K3989" s="4"/>
    </row>
    <row r="3990" spans="2:11" x14ac:dyDescent="0.3">
      <c r="B3990" s="10"/>
      <c r="C3990" s="11"/>
      <c r="D3990" s="11"/>
      <c r="E3990" s="11"/>
      <c r="F3990" s="11"/>
      <c r="G3990" s="12"/>
      <c r="K3990" s="4"/>
    </row>
    <row r="3991" spans="2:11" x14ac:dyDescent="0.3">
      <c r="B3991" s="7"/>
      <c r="C3991" s="8"/>
      <c r="D3991" s="8"/>
      <c r="E3991" s="8"/>
      <c r="F3991" s="8"/>
      <c r="G3991" s="9"/>
      <c r="K3991" s="4"/>
    </row>
    <row r="3992" spans="2:11" x14ac:dyDescent="0.3">
      <c r="B3992" s="10"/>
      <c r="C3992" s="11"/>
      <c r="D3992" s="11"/>
      <c r="E3992" s="11"/>
      <c r="F3992" s="11"/>
      <c r="G3992" s="12"/>
      <c r="K3992" s="4"/>
    </row>
    <row r="3993" spans="2:11" x14ac:dyDescent="0.3">
      <c r="B3993" s="7"/>
      <c r="C3993" s="8"/>
      <c r="D3993" s="8"/>
      <c r="E3993" s="8"/>
      <c r="F3993" s="8"/>
      <c r="G3993" s="9"/>
      <c r="K3993" s="4"/>
    </row>
    <row r="3994" spans="2:11" x14ac:dyDescent="0.3">
      <c r="B3994" s="10"/>
      <c r="C3994" s="11"/>
      <c r="D3994" s="11"/>
      <c r="E3994" s="11"/>
      <c r="F3994" s="11"/>
      <c r="G3994" s="12"/>
      <c r="K3994" s="4"/>
    </row>
    <row r="3995" spans="2:11" x14ac:dyDescent="0.3">
      <c r="B3995" s="7"/>
      <c r="C3995" s="8"/>
      <c r="D3995" s="8"/>
      <c r="E3995" s="8"/>
      <c r="F3995" s="8"/>
      <c r="G3995" s="9"/>
      <c r="K3995" s="4"/>
    </row>
    <row r="3996" spans="2:11" x14ac:dyDescent="0.3">
      <c r="B3996" s="10"/>
      <c r="C3996" s="11"/>
      <c r="D3996" s="11"/>
      <c r="E3996" s="11"/>
      <c r="F3996" s="11"/>
      <c r="G3996" s="12"/>
      <c r="K3996" s="4"/>
    </row>
    <row r="3997" spans="2:11" x14ac:dyDescent="0.3">
      <c r="B3997" s="7"/>
      <c r="C3997" s="8"/>
      <c r="D3997" s="8"/>
      <c r="E3997" s="8"/>
      <c r="F3997" s="8"/>
      <c r="G3997" s="9"/>
      <c r="K3997" s="4"/>
    </row>
    <row r="3998" spans="2:11" x14ac:dyDescent="0.3">
      <c r="B3998" s="10"/>
      <c r="C3998" s="11"/>
      <c r="D3998" s="11"/>
      <c r="E3998" s="11"/>
      <c r="F3998" s="11"/>
      <c r="G3998" s="12"/>
      <c r="K3998" s="4"/>
    </row>
    <row r="3999" spans="2:11" x14ac:dyDescent="0.3">
      <c r="B3999" s="7"/>
      <c r="C3999" s="8"/>
      <c r="D3999" s="8"/>
      <c r="E3999" s="8"/>
      <c r="F3999" s="8"/>
      <c r="G3999" s="9"/>
      <c r="K3999" s="4"/>
    </row>
    <row r="4000" spans="2:11" x14ac:dyDescent="0.3">
      <c r="B4000" s="10"/>
      <c r="C4000" s="11"/>
      <c r="D4000" s="11"/>
      <c r="E4000" s="11"/>
      <c r="F4000" s="11"/>
      <c r="G4000" s="12"/>
      <c r="K4000" s="4"/>
    </row>
    <row r="4001" spans="2:11" x14ac:dyDescent="0.3">
      <c r="B4001" s="7"/>
      <c r="C4001" s="8"/>
      <c r="D4001" s="8"/>
      <c r="E4001" s="8"/>
      <c r="F4001" s="8"/>
      <c r="G4001" s="9"/>
      <c r="K4001" s="4"/>
    </row>
    <row r="4002" spans="2:11" x14ac:dyDescent="0.3">
      <c r="B4002" s="10"/>
      <c r="C4002" s="11"/>
      <c r="D4002" s="11"/>
      <c r="E4002" s="11"/>
      <c r="F4002" s="11"/>
      <c r="G4002" s="12"/>
      <c r="K4002" s="4"/>
    </row>
    <row r="4003" spans="2:11" x14ac:dyDescent="0.3">
      <c r="B4003" s="7"/>
      <c r="C4003" s="8"/>
      <c r="D4003" s="8"/>
      <c r="E4003" s="8"/>
      <c r="F4003" s="8"/>
      <c r="G4003" s="9"/>
      <c r="K4003" s="4"/>
    </row>
    <row r="4004" spans="2:11" x14ac:dyDescent="0.3">
      <c r="B4004" s="10"/>
      <c r="C4004" s="11"/>
      <c r="D4004" s="11"/>
      <c r="E4004" s="11"/>
      <c r="F4004" s="11"/>
      <c r="G4004" s="12"/>
      <c r="K4004" s="4"/>
    </row>
    <row r="4005" spans="2:11" x14ac:dyDescent="0.3">
      <c r="B4005" s="7"/>
      <c r="C4005" s="8"/>
      <c r="D4005" s="8"/>
      <c r="E4005" s="8"/>
      <c r="F4005" s="8"/>
      <c r="G4005" s="9"/>
      <c r="K4005" s="4"/>
    </row>
    <row r="4006" spans="2:11" x14ac:dyDescent="0.3">
      <c r="B4006" s="10"/>
      <c r="C4006" s="11"/>
      <c r="D4006" s="11"/>
      <c r="E4006" s="11"/>
      <c r="F4006" s="11"/>
      <c r="G4006" s="12"/>
      <c r="K4006" s="4"/>
    </row>
    <row r="4007" spans="2:11" x14ac:dyDescent="0.3">
      <c r="B4007" s="7"/>
      <c r="C4007" s="8"/>
      <c r="D4007" s="8"/>
      <c r="E4007" s="8"/>
      <c r="F4007" s="8"/>
      <c r="G4007" s="9"/>
      <c r="K4007" s="4"/>
    </row>
    <row r="4008" spans="2:11" x14ac:dyDescent="0.3">
      <c r="B4008" s="10"/>
      <c r="C4008" s="11"/>
      <c r="D4008" s="11"/>
      <c r="E4008" s="11"/>
      <c r="F4008" s="11"/>
      <c r="G4008" s="12"/>
      <c r="K4008" s="4"/>
    </row>
    <row r="4009" spans="2:11" x14ac:dyDescent="0.3">
      <c r="B4009" s="7"/>
      <c r="C4009" s="8"/>
      <c r="D4009" s="8"/>
      <c r="E4009" s="8"/>
      <c r="F4009" s="8"/>
      <c r="G4009" s="9"/>
      <c r="K4009" s="4"/>
    </row>
    <row r="4010" spans="2:11" x14ac:dyDescent="0.3">
      <c r="B4010" s="10"/>
      <c r="C4010" s="11"/>
      <c r="D4010" s="11"/>
      <c r="E4010" s="11"/>
      <c r="F4010" s="11"/>
      <c r="G4010" s="12"/>
      <c r="K4010" s="4"/>
    </row>
    <row r="4011" spans="2:11" x14ac:dyDescent="0.3">
      <c r="B4011" s="7"/>
      <c r="C4011" s="8"/>
      <c r="D4011" s="8"/>
      <c r="E4011" s="8"/>
      <c r="F4011" s="8"/>
      <c r="G4011" s="9"/>
      <c r="K4011" s="4"/>
    </row>
    <row r="4012" spans="2:11" x14ac:dyDescent="0.3">
      <c r="B4012" s="10"/>
      <c r="C4012" s="11"/>
      <c r="D4012" s="11"/>
      <c r="E4012" s="11"/>
      <c r="F4012" s="11"/>
      <c r="G4012" s="12"/>
      <c r="K4012" s="4"/>
    </row>
    <row r="4013" spans="2:11" x14ac:dyDescent="0.3">
      <c r="B4013" s="7"/>
      <c r="C4013" s="8"/>
      <c r="D4013" s="8"/>
      <c r="E4013" s="8"/>
      <c r="F4013" s="8"/>
      <c r="G4013" s="9"/>
      <c r="K4013" s="4"/>
    </row>
    <row r="4014" spans="2:11" x14ac:dyDescent="0.3">
      <c r="B4014" s="10"/>
      <c r="C4014" s="11"/>
      <c r="D4014" s="11"/>
      <c r="E4014" s="11"/>
      <c r="F4014" s="11"/>
      <c r="G4014" s="12"/>
      <c r="K4014" s="4"/>
    </row>
    <row r="4015" spans="2:11" x14ac:dyDescent="0.3">
      <c r="B4015" s="7"/>
      <c r="C4015" s="8"/>
      <c r="D4015" s="8"/>
      <c r="E4015" s="8"/>
      <c r="F4015" s="8"/>
      <c r="G4015" s="9"/>
      <c r="K4015" s="4"/>
    </row>
    <row r="4016" spans="2:11" x14ac:dyDescent="0.3">
      <c r="B4016" s="10"/>
      <c r="C4016" s="11"/>
      <c r="D4016" s="11"/>
      <c r="E4016" s="11"/>
      <c r="F4016" s="11"/>
      <c r="G4016" s="12"/>
      <c r="K4016" s="4"/>
    </row>
    <row r="4017" spans="2:11" x14ac:dyDescent="0.3">
      <c r="B4017" s="7"/>
      <c r="C4017" s="8"/>
      <c r="D4017" s="8"/>
      <c r="E4017" s="8"/>
      <c r="F4017" s="8"/>
      <c r="G4017" s="9"/>
      <c r="K4017" s="4"/>
    </row>
    <row r="4018" spans="2:11" x14ac:dyDescent="0.3">
      <c r="B4018" s="10"/>
      <c r="C4018" s="11"/>
      <c r="D4018" s="11"/>
      <c r="E4018" s="11"/>
      <c r="F4018" s="11"/>
      <c r="G4018" s="12"/>
      <c r="K4018" s="4"/>
    </row>
    <row r="4019" spans="2:11" x14ac:dyDescent="0.3">
      <c r="B4019" s="7"/>
      <c r="C4019" s="8"/>
      <c r="D4019" s="8"/>
      <c r="E4019" s="8"/>
      <c r="F4019" s="8"/>
      <c r="G4019" s="9"/>
      <c r="K4019" s="4"/>
    </row>
    <row r="4020" spans="2:11" x14ac:dyDescent="0.3">
      <c r="B4020" s="10"/>
      <c r="C4020" s="11"/>
      <c r="D4020" s="11"/>
      <c r="E4020" s="11"/>
      <c r="F4020" s="11"/>
      <c r="G4020" s="12"/>
      <c r="K4020" s="4"/>
    </row>
    <row r="4021" spans="2:11" x14ac:dyDescent="0.3">
      <c r="B4021" s="7"/>
      <c r="C4021" s="8"/>
      <c r="D4021" s="8"/>
      <c r="E4021" s="8"/>
      <c r="F4021" s="8"/>
      <c r="G4021" s="9"/>
      <c r="K4021" s="4"/>
    </row>
    <row r="4022" spans="2:11" x14ac:dyDescent="0.3">
      <c r="B4022" s="10"/>
      <c r="C4022" s="11"/>
      <c r="D4022" s="11"/>
      <c r="E4022" s="11"/>
      <c r="F4022" s="11"/>
      <c r="G4022" s="12"/>
      <c r="K4022" s="4"/>
    </row>
    <row r="4023" spans="2:11" x14ac:dyDescent="0.3">
      <c r="B4023" s="7"/>
      <c r="C4023" s="8"/>
      <c r="D4023" s="8"/>
      <c r="E4023" s="8"/>
      <c r="F4023" s="8"/>
      <c r="G4023" s="9"/>
      <c r="K4023" s="4"/>
    </row>
    <row r="4024" spans="2:11" x14ac:dyDescent="0.3">
      <c r="B4024" s="10"/>
      <c r="C4024" s="11"/>
      <c r="D4024" s="11"/>
      <c r="E4024" s="11"/>
      <c r="F4024" s="11"/>
      <c r="G4024" s="12"/>
      <c r="K4024" s="4"/>
    </row>
    <row r="4025" spans="2:11" x14ac:dyDescent="0.3">
      <c r="B4025" s="7"/>
      <c r="C4025" s="8"/>
      <c r="D4025" s="8"/>
      <c r="E4025" s="8"/>
      <c r="F4025" s="8"/>
      <c r="G4025" s="9"/>
      <c r="K4025" s="4"/>
    </row>
    <row r="4026" spans="2:11" x14ac:dyDescent="0.3">
      <c r="B4026" s="10"/>
      <c r="C4026" s="11"/>
      <c r="D4026" s="11"/>
      <c r="E4026" s="11"/>
      <c r="F4026" s="11"/>
      <c r="G4026" s="12"/>
      <c r="K4026" s="4"/>
    </row>
    <row r="4027" spans="2:11" x14ac:dyDescent="0.3">
      <c r="B4027" s="7"/>
      <c r="C4027" s="8"/>
      <c r="D4027" s="8"/>
      <c r="E4027" s="8"/>
      <c r="F4027" s="8"/>
      <c r="G4027" s="9"/>
      <c r="K4027" s="4"/>
    </row>
    <row r="4028" spans="2:11" x14ac:dyDescent="0.3">
      <c r="B4028" s="10"/>
      <c r="C4028" s="11"/>
      <c r="D4028" s="11"/>
      <c r="E4028" s="11"/>
      <c r="F4028" s="11"/>
      <c r="G4028" s="12"/>
      <c r="K4028" s="4"/>
    </row>
    <row r="4029" spans="2:11" x14ac:dyDescent="0.3">
      <c r="B4029" s="7"/>
      <c r="C4029" s="8"/>
      <c r="D4029" s="8"/>
      <c r="E4029" s="8"/>
      <c r="F4029" s="8"/>
      <c r="G4029" s="9"/>
      <c r="K4029" s="4"/>
    </row>
    <row r="4030" spans="2:11" x14ac:dyDescent="0.3">
      <c r="B4030" s="10"/>
      <c r="C4030" s="11"/>
      <c r="D4030" s="11"/>
      <c r="E4030" s="11"/>
      <c r="F4030" s="11"/>
      <c r="G4030" s="12"/>
      <c r="K4030" s="4"/>
    </row>
    <row r="4031" spans="2:11" x14ac:dyDescent="0.3">
      <c r="B4031" s="7"/>
      <c r="C4031" s="8"/>
      <c r="D4031" s="8"/>
      <c r="E4031" s="8"/>
      <c r="F4031" s="8"/>
      <c r="G4031" s="9"/>
      <c r="K4031" s="4"/>
    </row>
    <row r="4032" spans="2:11" x14ac:dyDescent="0.3">
      <c r="B4032" s="10"/>
      <c r="C4032" s="11"/>
      <c r="D4032" s="11"/>
      <c r="E4032" s="11"/>
      <c r="F4032" s="11"/>
      <c r="G4032" s="12"/>
      <c r="K4032" s="4"/>
    </row>
    <row r="4033" spans="2:11" x14ac:dyDescent="0.3">
      <c r="B4033" s="7"/>
      <c r="C4033" s="8"/>
      <c r="D4033" s="8"/>
      <c r="E4033" s="8"/>
      <c r="F4033" s="8"/>
      <c r="G4033" s="9"/>
      <c r="K4033" s="4"/>
    </row>
    <row r="4034" spans="2:11" x14ac:dyDescent="0.3">
      <c r="B4034" s="10"/>
      <c r="C4034" s="11"/>
      <c r="D4034" s="11"/>
      <c r="E4034" s="11"/>
      <c r="F4034" s="11"/>
      <c r="G4034" s="12"/>
      <c r="K4034" s="4"/>
    </row>
    <row r="4035" spans="2:11" x14ac:dyDescent="0.3">
      <c r="B4035" s="7"/>
      <c r="C4035" s="8"/>
      <c r="D4035" s="8"/>
      <c r="E4035" s="8"/>
      <c r="F4035" s="8"/>
      <c r="G4035" s="9"/>
      <c r="K4035" s="4"/>
    </row>
    <row r="4036" spans="2:11" x14ac:dyDescent="0.3">
      <c r="B4036" s="10"/>
      <c r="C4036" s="11"/>
      <c r="D4036" s="11"/>
      <c r="E4036" s="11"/>
      <c r="F4036" s="11"/>
      <c r="G4036" s="12"/>
      <c r="K4036" s="4"/>
    </row>
    <row r="4037" spans="2:11" x14ac:dyDescent="0.3">
      <c r="B4037" s="7"/>
      <c r="C4037" s="8"/>
      <c r="D4037" s="8"/>
      <c r="E4037" s="8"/>
      <c r="F4037" s="8"/>
      <c r="G4037" s="9"/>
      <c r="K4037" s="4"/>
    </row>
    <row r="4038" spans="2:11" x14ac:dyDescent="0.3">
      <c r="B4038" s="10"/>
      <c r="C4038" s="11"/>
      <c r="D4038" s="11"/>
      <c r="E4038" s="11"/>
      <c r="F4038" s="11"/>
      <c r="G4038" s="12"/>
      <c r="K4038" s="4"/>
    </row>
    <row r="4039" spans="2:11" x14ac:dyDescent="0.3">
      <c r="B4039" s="7"/>
      <c r="C4039" s="8"/>
      <c r="D4039" s="8"/>
      <c r="E4039" s="8"/>
      <c r="F4039" s="8"/>
      <c r="G4039" s="9"/>
      <c r="K4039" s="4"/>
    </row>
    <row r="4040" spans="2:11" x14ac:dyDescent="0.3">
      <c r="B4040" s="10"/>
      <c r="C4040" s="11"/>
      <c r="D4040" s="11"/>
      <c r="E4040" s="11"/>
      <c r="F4040" s="11"/>
      <c r="G4040" s="12"/>
      <c r="K4040" s="4"/>
    </row>
    <row r="4041" spans="2:11" x14ac:dyDescent="0.3">
      <c r="B4041" s="7"/>
      <c r="C4041" s="8"/>
      <c r="D4041" s="8"/>
      <c r="E4041" s="8"/>
      <c r="F4041" s="8"/>
      <c r="G4041" s="9"/>
      <c r="K4041" s="4"/>
    </row>
    <row r="4042" spans="2:11" x14ac:dyDescent="0.3">
      <c r="B4042" s="10"/>
      <c r="C4042" s="11"/>
      <c r="D4042" s="11"/>
      <c r="E4042" s="11"/>
      <c r="F4042" s="11"/>
      <c r="G4042" s="12"/>
      <c r="K4042" s="4"/>
    </row>
    <row r="4043" spans="2:11" x14ac:dyDescent="0.3">
      <c r="B4043" s="7"/>
      <c r="C4043" s="8"/>
      <c r="D4043" s="8"/>
      <c r="E4043" s="8"/>
      <c r="F4043" s="8"/>
      <c r="G4043" s="9"/>
      <c r="K4043" s="4"/>
    </row>
    <row r="4044" spans="2:11" x14ac:dyDescent="0.3">
      <c r="B4044" s="10"/>
      <c r="C4044" s="11"/>
      <c r="D4044" s="11"/>
      <c r="E4044" s="11"/>
      <c r="F4044" s="11"/>
      <c r="G4044" s="12"/>
      <c r="K4044" s="4"/>
    </row>
    <row r="4045" spans="2:11" x14ac:dyDescent="0.3">
      <c r="B4045" s="7"/>
      <c r="C4045" s="8"/>
      <c r="D4045" s="8"/>
      <c r="E4045" s="8"/>
      <c r="F4045" s="8"/>
      <c r="G4045" s="9"/>
      <c r="K4045" s="4"/>
    </row>
    <row r="4046" spans="2:11" x14ac:dyDescent="0.3">
      <c r="B4046" s="10"/>
      <c r="C4046" s="11"/>
      <c r="D4046" s="11"/>
      <c r="E4046" s="11"/>
      <c r="F4046" s="11"/>
      <c r="G4046" s="12"/>
      <c r="K4046" s="4"/>
    </row>
    <row r="4047" spans="2:11" x14ac:dyDescent="0.3">
      <c r="B4047" s="7"/>
      <c r="C4047" s="8"/>
      <c r="D4047" s="8"/>
      <c r="E4047" s="8"/>
      <c r="F4047" s="8"/>
      <c r="G4047" s="9"/>
      <c r="K4047" s="4"/>
    </row>
    <row r="4048" spans="2:11" x14ac:dyDescent="0.3">
      <c r="B4048" s="10"/>
      <c r="C4048" s="11"/>
      <c r="D4048" s="11"/>
      <c r="E4048" s="11"/>
      <c r="F4048" s="11"/>
      <c r="G4048" s="12"/>
      <c r="K4048" s="4"/>
    </row>
    <row r="4049" spans="2:11" x14ac:dyDescent="0.3">
      <c r="B4049" s="7"/>
      <c r="C4049" s="8"/>
      <c r="D4049" s="8"/>
      <c r="E4049" s="8"/>
      <c r="F4049" s="8"/>
      <c r="G4049" s="9"/>
      <c r="K4049" s="4"/>
    </row>
    <row r="4050" spans="2:11" x14ac:dyDescent="0.3">
      <c r="B4050" s="10"/>
      <c r="C4050" s="11"/>
      <c r="D4050" s="11"/>
      <c r="E4050" s="11"/>
      <c r="F4050" s="11"/>
      <c r="G4050" s="12"/>
      <c r="K4050" s="4"/>
    </row>
    <row r="4051" spans="2:11" x14ac:dyDescent="0.3">
      <c r="B4051" s="7"/>
      <c r="C4051" s="8"/>
      <c r="D4051" s="8"/>
      <c r="E4051" s="8"/>
      <c r="F4051" s="8"/>
      <c r="G4051" s="9"/>
      <c r="K4051" s="4"/>
    </row>
    <row r="4052" spans="2:11" x14ac:dyDescent="0.3">
      <c r="B4052" s="10"/>
      <c r="C4052" s="11"/>
      <c r="D4052" s="11"/>
      <c r="E4052" s="11"/>
      <c r="F4052" s="11"/>
      <c r="G4052" s="12"/>
      <c r="K4052" s="4"/>
    </row>
    <row r="4053" spans="2:11" x14ac:dyDescent="0.3">
      <c r="B4053" s="7"/>
      <c r="C4053" s="8"/>
      <c r="D4053" s="8"/>
      <c r="E4053" s="8"/>
      <c r="F4053" s="8"/>
      <c r="G4053" s="9"/>
      <c r="K4053" s="4"/>
    </row>
    <row r="4054" spans="2:11" x14ac:dyDescent="0.3">
      <c r="B4054" s="10"/>
      <c r="C4054" s="11"/>
      <c r="D4054" s="11"/>
      <c r="E4054" s="11"/>
      <c r="F4054" s="11"/>
      <c r="G4054" s="12"/>
      <c r="K4054" s="4"/>
    </row>
    <row r="4055" spans="2:11" x14ac:dyDescent="0.3">
      <c r="B4055" s="7"/>
      <c r="C4055" s="8"/>
      <c r="D4055" s="8"/>
      <c r="E4055" s="8"/>
      <c r="F4055" s="8"/>
      <c r="G4055" s="9"/>
      <c r="K4055" s="4"/>
    </row>
    <row r="4056" spans="2:11" x14ac:dyDescent="0.3">
      <c r="B4056" s="10"/>
      <c r="C4056" s="11"/>
      <c r="D4056" s="11"/>
      <c r="E4056" s="11"/>
      <c r="F4056" s="11"/>
      <c r="G4056" s="12"/>
      <c r="K4056" s="4"/>
    </row>
    <row r="4057" spans="2:11" x14ac:dyDescent="0.3">
      <c r="B4057" s="7"/>
      <c r="C4057" s="8"/>
      <c r="D4057" s="8"/>
      <c r="E4057" s="8"/>
      <c r="F4057" s="8"/>
      <c r="G4057" s="9"/>
      <c r="K4057" s="4"/>
    </row>
    <row r="4058" spans="2:11" x14ac:dyDescent="0.3">
      <c r="B4058" s="10"/>
      <c r="C4058" s="11"/>
      <c r="D4058" s="11"/>
      <c r="E4058" s="11"/>
      <c r="F4058" s="11"/>
      <c r="G4058" s="12"/>
      <c r="K4058" s="4"/>
    </row>
    <row r="4059" spans="2:11" x14ac:dyDescent="0.3">
      <c r="B4059" s="7"/>
      <c r="C4059" s="8"/>
      <c r="D4059" s="8"/>
      <c r="E4059" s="8"/>
      <c r="F4059" s="8"/>
      <c r="G4059" s="9"/>
      <c r="K4059" s="4"/>
    </row>
    <row r="4060" spans="2:11" x14ac:dyDescent="0.3">
      <c r="B4060" s="10"/>
      <c r="C4060" s="11"/>
      <c r="D4060" s="11"/>
      <c r="E4060" s="11"/>
      <c r="F4060" s="11"/>
      <c r="G4060" s="12"/>
      <c r="K4060" s="4"/>
    </row>
    <row r="4061" spans="2:11" x14ac:dyDescent="0.3">
      <c r="B4061" s="7"/>
      <c r="C4061" s="8"/>
      <c r="D4061" s="8"/>
      <c r="E4061" s="8"/>
      <c r="F4061" s="8"/>
      <c r="G4061" s="9"/>
      <c r="K4061" s="4"/>
    </row>
    <row r="4062" spans="2:11" x14ac:dyDescent="0.3">
      <c r="B4062" s="10"/>
      <c r="C4062" s="11"/>
      <c r="D4062" s="11"/>
      <c r="E4062" s="11"/>
      <c r="F4062" s="11"/>
      <c r="G4062" s="12"/>
      <c r="K4062" s="4"/>
    </row>
    <row r="4063" spans="2:11" x14ac:dyDescent="0.3">
      <c r="B4063" s="7"/>
      <c r="C4063" s="8"/>
      <c r="D4063" s="8"/>
      <c r="E4063" s="8"/>
      <c r="F4063" s="8"/>
      <c r="G4063" s="9"/>
      <c r="K4063" s="4"/>
    </row>
    <row r="4064" spans="2:11" x14ac:dyDescent="0.3">
      <c r="B4064" s="10"/>
      <c r="C4064" s="11"/>
      <c r="D4064" s="11"/>
      <c r="E4064" s="11"/>
      <c r="F4064" s="11"/>
      <c r="G4064" s="12"/>
      <c r="K4064" s="4"/>
    </row>
    <row r="4065" spans="2:11" x14ac:dyDescent="0.3">
      <c r="B4065" s="7"/>
      <c r="C4065" s="8"/>
      <c r="D4065" s="8"/>
      <c r="E4065" s="8"/>
      <c r="F4065" s="8"/>
      <c r="G4065" s="9"/>
      <c r="K4065" s="4"/>
    </row>
    <row r="4066" spans="2:11" x14ac:dyDescent="0.3">
      <c r="B4066" s="10"/>
      <c r="C4066" s="11"/>
      <c r="D4066" s="11"/>
      <c r="E4066" s="11"/>
      <c r="F4066" s="11"/>
      <c r="G4066" s="12"/>
      <c r="K4066" s="4"/>
    </row>
    <row r="4067" spans="2:11" x14ac:dyDescent="0.3">
      <c r="B4067" s="7"/>
      <c r="C4067" s="8"/>
      <c r="D4067" s="8"/>
      <c r="E4067" s="8"/>
      <c r="F4067" s="8"/>
      <c r="G4067" s="9"/>
      <c r="K4067" s="4"/>
    </row>
    <row r="4068" spans="2:11" x14ac:dyDescent="0.3">
      <c r="B4068" s="10"/>
      <c r="C4068" s="11"/>
      <c r="D4068" s="11"/>
      <c r="E4068" s="11"/>
      <c r="F4068" s="11"/>
      <c r="G4068" s="12"/>
      <c r="K4068" s="4"/>
    </row>
    <row r="4069" spans="2:11" x14ac:dyDescent="0.3">
      <c r="B4069" s="7"/>
      <c r="C4069" s="8"/>
      <c r="D4069" s="8"/>
      <c r="E4069" s="8"/>
      <c r="F4069" s="8"/>
      <c r="G4069" s="9"/>
      <c r="K4069" s="4"/>
    </row>
    <row r="4070" spans="2:11" x14ac:dyDescent="0.3">
      <c r="B4070" s="10"/>
      <c r="C4070" s="11"/>
      <c r="D4070" s="11"/>
      <c r="E4070" s="11"/>
      <c r="F4070" s="11"/>
      <c r="G4070" s="12"/>
      <c r="K4070" s="4"/>
    </row>
    <row r="4071" spans="2:11" x14ac:dyDescent="0.3">
      <c r="B4071" s="7"/>
      <c r="C4071" s="8"/>
      <c r="D4071" s="8"/>
      <c r="E4071" s="8"/>
      <c r="F4071" s="8"/>
      <c r="G4071" s="9"/>
      <c r="K4071" s="4"/>
    </row>
    <row r="4072" spans="2:11" x14ac:dyDescent="0.3">
      <c r="B4072" s="10"/>
      <c r="C4072" s="11"/>
      <c r="D4072" s="11"/>
      <c r="E4072" s="11"/>
      <c r="F4072" s="11"/>
      <c r="G4072" s="12"/>
      <c r="K4072" s="4"/>
    </row>
    <row r="4073" spans="2:11" x14ac:dyDescent="0.3">
      <c r="B4073" s="7"/>
      <c r="C4073" s="8"/>
      <c r="D4073" s="8"/>
      <c r="E4073" s="8"/>
      <c r="F4073" s="8"/>
      <c r="G4073" s="9"/>
      <c r="K4073" s="4"/>
    </row>
    <row r="4074" spans="2:11" x14ac:dyDescent="0.3">
      <c r="B4074" s="10"/>
      <c r="C4074" s="11"/>
      <c r="D4074" s="11"/>
      <c r="E4074" s="11"/>
      <c r="F4074" s="11"/>
      <c r="G4074" s="12"/>
      <c r="K4074" s="4"/>
    </row>
    <row r="4075" spans="2:11" x14ac:dyDescent="0.3">
      <c r="B4075" s="7"/>
      <c r="C4075" s="8"/>
      <c r="D4075" s="8"/>
      <c r="E4075" s="8"/>
      <c r="F4075" s="8"/>
      <c r="G4075" s="9"/>
      <c r="K4075" s="4"/>
    </row>
    <row r="4076" spans="2:11" x14ac:dyDescent="0.3">
      <c r="B4076" s="10"/>
      <c r="C4076" s="11"/>
      <c r="D4076" s="11"/>
      <c r="E4076" s="11"/>
      <c r="F4076" s="11"/>
      <c r="G4076" s="12"/>
      <c r="K4076" s="4"/>
    </row>
    <row r="4077" spans="2:11" x14ac:dyDescent="0.3">
      <c r="B4077" s="7"/>
      <c r="C4077" s="8"/>
      <c r="D4077" s="8"/>
      <c r="E4077" s="8"/>
      <c r="F4077" s="8"/>
      <c r="G4077" s="9"/>
      <c r="K4077" s="4"/>
    </row>
    <row r="4078" spans="2:11" x14ac:dyDescent="0.3">
      <c r="B4078" s="10"/>
      <c r="C4078" s="11"/>
      <c r="D4078" s="11"/>
      <c r="E4078" s="11"/>
      <c r="F4078" s="11"/>
      <c r="G4078" s="12"/>
      <c r="K4078" s="4"/>
    </row>
    <row r="4079" spans="2:11" x14ac:dyDescent="0.3">
      <c r="B4079" s="7"/>
      <c r="C4079" s="8"/>
      <c r="D4079" s="8"/>
      <c r="E4079" s="8"/>
      <c r="F4079" s="8"/>
      <c r="G4079" s="9"/>
      <c r="K4079" s="4"/>
    </row>
    <row r="4080" spans="2:11" x14ac:dyDescent="0.3">
      <c r="B4080" s="10"/>
      <c r="C4080" s="11"/>
      <c r="D4080" s="11"/>
      <c r="E4080" s="11"/>
      <c r="F4080" s="11"/>
      <c r="G4080" s="12"/>
      <c r="K4080" s="4"/>
    </row>
    <row r="4081" spans="2:11" x14ac:dyDescent="0.3">
      <c r="B4081" s="7"/>
      <c r="C4081" s="8"/>
      <c r="D4081" s="8"/>
      <c r="E4081" s="8"/>
      <c r="F4081" s="8"/>
      <c r="G4081" s="9"/>
      <c r="K4081" s="4"/>
    </row>
    <row r="4082" spans="2:11" x14ac:dyDescent="0.3">
      <c r="B4082" s="10"/>
      <c r="C4082" s="11"/>
      <c r="D4082" s="11"/>
      <c r="E4082" s="11"/>
      <c r="F4082" s="11"/>
      <c r="G4082" s="12"/>
      <c r="K4082" s="4"/>
    </row>
    <row r="4083" spans="2:11" x14ac:dyDescent="0.3">
      <c r="B4083" s="7"/>
      <c r="C4083" s="8"/>
      <c r="D4083" s="8"/>
      <c r="E4083" s="8"/>
      <c r="F4083" s="8"/>
      <c r="G4083" s="9"/>
      <c r="K4083" s="4"/>
    </row>
    <row r="4084" spans="2:11" x14ac:dyDescent="0.3">
      <c r="B4084" s="10"/>
      <c r="C4084" s="11"/>
      <c r="D4084" s="11"/>
      <c r="E4084" s="11"/>
      <c r="F4084" s="11"/>
      <c r="G4084" s="12"/>
      <c r="K4084" s="4"/>
    </row>
    <row r="4085" spans="2:11" x14ac:dyDescent="0.3">
      <c r="B4085" s="7"/>
      <c r="C4085" s="8"/>
      <c r="D4085" s="8"/>
      <c r="E4085" s="8"/>
      <c r="F4085" s="8"/>
      <c r="G4085" s="9"/>
      <c r="K4085" s="4"/>
    </row>
    <row r="4086" spans="2:11" x14ac:dyDescent="0.3">
      <c r="B4086" s="10"/>
      <c r="C4086" s="11"/>
      <c r="D4086" s="11"/>
      <c r="E4086" s="11"/>
      <c r="F4086" s="11"/>
      <c r="G4086" s="12"/>
      <c r="K4086" s="4"/>
    </row>
    <row r="4087" spans="2:11" x14ac:dyDescent="0.3">
      <c r="B4087" s="7"/>
      <c r="C4087" s="8"/>
      <c r="D4087" s="8"/>
      <c r="E4087" s="8"/>
      <c r="F4087" s="8"/>
      <c r="G4087" s="9"/>
      <c r="K4087" s="4"/>
    </row>
    <row r="4088" spans="2:11" x14ac:dyDescent="0.3">
      <c r="B4088" s="10"/>
      <c r="C4088" s="11"/>
      <c r="D4088" s="11"/>
      <c r="E4088" s="11"/>
      <c r="F4088" s="11"/>
      <c r="G4088" s="12"/>
      <c r="K4088" s="4"/>
    </row>
    <row r="4089" spans="2:11" x14ac:dyDescent="0.3">
      <c r="B4089" s="7"/>
      <c r="C4089" s="8"/>
      <c r="D4089" s="8"/>
      <c r="E4089" s="8"/>
      <c r="F4089" s="8"/>
      <c r="G4089" s="9"/>
      <c r="K4089" s="4"/>
    </row>
    <row r="4090" spans="2:11" x14ac:dyDescent="0.3">
      <c r="B4090" s="10"/>
      <c r="C4090" s="11"/>
      <c r="D4090" s="11"/>
      <c r="E4090" s="11"/>
      <c r="F4090" s="11"/>
      <c r="G4090" s="12"/>
      <c r="K4090" s="4"/>
    </row>
    <row r="4091" spans="2:11" x14ac:dyDescent="0.3">
      <c r="B4091" s="7"/>
      <c r="C4091" s="8"/>
      <c r="D4091" s="8"/>
      <c r="E4091" s="8"/>
      <c r="F4091" s="8"/>
      <c r="G4091" s="9"/>
      <c r="K4091" s="4"/>
    </row>
    <row r="4092" spans="2:11" x14ac:dyDescent="0.3">
      <c r="B4092" s="10"/>
      <c r="C4092" s="11"/>
      <c r="D4092" s="11"/>
      <c r="E4092" s="11"/>
      <c r="F4092" s="11"/>
      <c r="G4092" s="12"/>
      <c r="K4092" s="4"/>
    </row>
    <row r="4093" spans="2:11" x14ac:dyDescent="0.3">
      <c r="B4093" s="7"/>
      <c r="C4093" s="8"/>
      <c r="D4093" s="8"/>
      <c r="E4093" s="8"/>
      <c r="F4093" s="8"/>
      <c r="G4093" s="9"/>
      <c r="K4093" s="4"/>
    </row>
    <row r="4094" spans="2:11" x14ac:dyDescent="0.3">
      <c r="B4094" s="10"/>
      <c r="C4094" s="11"/>
      <c r="D4094" s="11"/>
      <c r="E4094" s="11"/>
      <c r="F4094" s="11"/>
      <c r="G4094" s="12"/>
      <c r="K4094" s="4"/>
    </row>
    <row r="4095" spans="2:11" x14ac:dyDescent="0.3">
      <c r="B4095" s="7"/>
      <c r="C4095" s="8"/>
      <c r="D4095" s="8"/>
      <c r="E4095" s="8"/>
      <c r="F4095" s="8"/>
      <c r="G4095" s="9"/>
      <c r="K4095" s="4"/>
    </row>
    <row r="4096" spans="2:11" x14ac:dyDescent="0.3">
      <c r="B4096" s="10"/>
      <c r="C4096" s="11"/>
      <c r="D4096" s="11"/>
      <c r="E4096" s="11"/>
      <c r="F4096" s="11"/>
      <c r="G4096" s="12"/>
      <c r="K4096" s="4"/>
    </row>
    <row r="4097" spans="2:11" x14ac:dyDescent="0.3">
      <c r="B4097" s="7"/>
      <c r="C4097" s="8"/>
      <c r="D4097" s="8"/>
      <c r="E4097" s="8"/>
      <c r="F4097" s="8"/>
      <c r="G4097" s="9"/>
      <c r="K4097" s="4"/>
    </row>
    <row r="4098" spans="2:11" x14ac:dyDescent="0.3">
      <c r="B4098" s="10"/>
      <c r="C4098" s="11"/>
      <c r="D4098" s="11"/>
      <c r="E4098" s="11"/>
      <c r="F4098" s="11"/>
      <c r="G4098" s="12"/>
      <c r="K4098" s="4"/>
    </row>
    <row r="4099" spans="2:11" x14ac:dyDescent="0.3">
      <c r="B4099" s="7"/>
      <c r="C4099" s="8"/>
      <c r="D4099" s="8"/>
      <c r="E4099" s="8"/>
      <c r="F4099" s="8"/>
      <c r="G4099" s="9"/>
      <c r="K4099" s="4"/>
    </row>
    <row r="4100" spans="2:11" x14ac:dyDescent="0.3">
      <c r="B4100" s="10"/>
      <c r="C4100" s="11"/>
      <c r="D4100" s="11"/>
      <c r="E4100" s="11"/>
      <c r="F4100" s="11"/>
      <c r="G4100" s="12"/>
      <c r="K4100" s="4"/>
    </row>
    <row r="4101" spans="2:11" x14ac:dyDescent="0.3">
      <c r="B4101" s="7"/>
      <c r="C4101" s="8"/>
      <c r="D4101" s="8"/>
      <c r="E4101" s="8"/>
      <c r="F4101" s="8"/>
      <c r="G4101" s="9"/>
      <c r="K4101" s="4"/>
    </row>
    <row r="4102" spans="2:11" x14ac:dyDescent="0.3">
      <c r="B4102" s="10"/>
      <c r="C4102" s="11"/>
      <c r="D4102" s="11"/>
      <c r="E4102" s="11"/>
      <c r="F4102" s="11"/>
      <c r="G4102" s="12"/>
      <c r="K4102" s="4"/>
    </row>
    <row r="4103" spans="2:11" x14ac:dyDescent="0.3">
      <c r="B4103" s="7"/>
      <c r="C4103" s="8"/>
      <c r="D4103" s="8"/>
      <c r="E4103" s="8"/>
      <c r="F4103" s="8"/>
      <c r="G4103" s="9"/>
      <c r="K4103" s="4"/>
    </row>
    <row r="4104" spans="2:11" x14ac:dyDescent="0.3">
      <c r="B4104" s="10"/>
      <c r="C4104" s="11"/>
      <c r="D4104" s="11"/>
      <c r="E4104" s="11"/>
      <c r="F4104" s="11"/>
      <c r="G4104" s="12"/>
      <c r="K4104" s="4"/>
    </row>
    <row r="4105" spans="2:11" x14ac:dyDescent="0.3">
      <c r="B4105" s="7"/>
      <c r="C4105" s="8"/>
      <c r="D4105" s="8"/>
      <c r="E4105" s="8"/>
      <c r="F4105" s="8"/>
      <c r="G4105" s="9"/>
      <c r="K4105" s="4"/>
    </row>
    <row r="4106" spans="2:11" x14ac:dyDescent="0.3">
      <c r="B4106" s="10"/>
      <c r="C4106" s="11"/>
      <c r="D4106" s="11"/>
      <c r="E4106" s="11"/>
      <c r="F4106" s="11"/>
      <c r="G4106" s="12"/>
      <c r="K4106" s="4"/>
    </row>
    <row r="4107" spans="2:11" x14ac:dyDescent="0.3">
      <c r="B4107" s="7"/>
      <c r="C4107" s="8"/>
      <c r="D4107" s="8"/>
      <c r="E4107" s="8"/>
      <c r="F4107" s="8"/>
      <c r="G4107" s="9"/>
      <c r="K4107" s="4"/>
    </row>
    <row r="4108" spans="2:11" x14ac:dyDescent="0.3">
      <c r="B4108" s="10"/>
      <c r="C4108" s="11"/>
      <c r="D4108" s="11"/>
      <c r="E4108" s="11"/>
      <c r="F4108" s="11"/>
      <c r="G4108" s="12"/>
      <c r="K4108" s="4"/>
    </row>
    <row r="4109" spans="2:11" x14ac:dyDescent="0.3">
      <c r="B4109" s="7"/>
      <c r="C4109" s="8"/>
      <c r="D4109" s="8"/>
      <c r="E4109" s="8"/>
      <c r="F4109" s="8"/>
      <c r="G4109" s="9"/>
      <c r="K4109" s="4"/>
    </row>
    <row r="4110" spans="2:11" x14ac:dyDescent="0.3">
      <c r="B4110" s="10"/>
      <c r="C4110" s="11"/>
      <c r="D4110" s="11"/>
      <c r="E4110" s="11"/>
      <c r="F4110" s="11"/>
      <c r="G4110" s="12"/>
      <c r="K4110" s="4"/>
    </row>
    <row r="4111" spans="2:11" x14ac:dyDescent="0.3">
      <c r="B4111" s="7"/>
      <c r="C4111" s="8"/>
      <c r="D4111" s="8"/>
      <c r="E4111" s="8"/>
      <c r="F4111" s="8"/>
      <c r="G4111" s="9"/>
      <c r="K4111" s="4"/>
    </row>
    <row r="4112" spans="2:11" x14ac:dyDescent="0.3">
      <c r="B4112" s="10"/>
      <c r="C4112" s="11"/>
      <c r="D4112" s="11"/>
      <c r="E4112" s="11"/>
      <c r="F4112" s="11"/>
      <c r="G4112" s="12"/>
      <c r="K4112" s="4"/>
    </row>
    <row r="4113" spans="2:11" x14ac:dyDescent="0.3">
      <c r="B4113" s="7"/>
      <c r="C4113" s="8"/>
      <c r="D4113" s="8"/>
      <c r="E4113" s="8"/>
      <c r="F4113" s="8"/>
      <c r="G4113" s="9"/>
      <c r="K4113" s="4"/>
    </row>
    <row r="4114" spans="2:11" x14ac:dyDescent="0.3">
      <c r="B4114" s="10"/>
      <c r="C4114" s="11"/>
      <c r="D4114" s="11"/>
      <c r="E4114" s="11"/>
      <c r="F4114" s="11"/>
      <c r="G4114" s="12"/>
      <c r="K4114" s="4"/>
    </row>
    <row r="4115" spans="2:11" x14ac:dyDescent="0.3">
      <c r="B4115" s="7"/>
      <c r="C4115" s="8"/>
      <c r="D4115" s="8"/>
      <c r="E4115" s="8"/>
      <c r="F4115" s="8"/>
      <c r="G4115" s="9"/>
      <c r="K4115" s="4"/>
    </row>
    <row r="4116" spans="2:11" x14ac:dyDescent="0.3">
      <c r="B4116" s="10"/>
      <c r="C4116" s="11"/>
      <c r="D4116" s="11"/>
      <c r="E4116" s="11"/>
      <c r="F4116" s="11"/>
      <c r="G4116" s="12"/>
      <c r="K4116" s="4"/>
    </row>
    <row r="4117" spans="2:11" x14ac:dyDescent="0.3">
      <c r="B4117" s="7"/>
      <c r="C4117" s="8"/>
      <c r="D4117" s="8"/>
      <c r="E4117" s="8"/>
      <c r="F4117" s="8"/>
      <c r="G4117" s="9"/>
      <c r="K4117" s="4"/>
    </row>
    <row r="4118" spans="2:11" x14ac:dyDescent="0.3">
      <c r="B4118" s="10"/>
      <c r="C4118" s="11"/>
      <c r="D4118" s="11"/>
      <c r="E4118" s="11"/>
      <c r="F4118" s="11"/>
      <c r="G4118" s="12"/>
      <c r="K4118" s="4"/>
    </row>
    <row r="4119" spans="2:11" x14ac:dyDescent="0.3">
      <c r="B4119" s="7"/>
      <c r="C4119" s="8"/>
      <c r="D4119" s="8"/>
      <c r="E4119" s="8"/>
      <c r="F4119" s="8"/>
      <c r="G4119" s="9"/>
      <c r="K4119" s="4"/>
    </row>
    <row r="4120" spans="2:11" x14ac:dyDescent="0.3">
      <c r="B4120" s="10"/>
      <c r="C4120" s="11"/>
      <c r="D4120" s="11"/>
      <c r="E4120" s="11"/>
      <c r="F4120" s="11"/>
      <c r="G4120" s="12"/>
      <c r="K4120" s="4"/>
    </row>
    <row r="4121" spans="2:11" x14ac:dyDescent="0.3">
      <c r="B4121" s="7"/>
      <c r="C4121" s="8"/>
      <c r="D4121" s="8"/>
      <c r="E4121" s="8"/>
      <c r="F4121" s="8"/>
      <c r="G4121" s="9"/>
      <c r="K4121" s="4"/>
    </row>
    <row r="4122" spans="2:11" x14ac:dyDescent="0.3">
      <c r="B4122" s="10"/>
      <c r="C4122" s="11"/>
      <c r="D4122" s="11"/>
      <c r="E4122" s="11"/>
      <c r="F4122" s="11"/>
      <c r="G4122" s="12"/>
      <c r="K4122" s="4"/>
    </row>
    <row r="4123" spans="2:11" x14ac:dyDescent="0.3">
      <c r="B4123" s="7"/>
      <c r="C4123" s="8"/>
      <c r="D4123" s="8"/>
      <c r="E4123" s="8"/>
      <c r="F4123" s="8"/>
      <c r="G4123" s="9"/>
      <c r="K4123" s="4"/>
    </row>
    <row r="4124" spans="2:11" x14ac:dyDescent="0.3">
      <c r="B4124" s="10"/>
      <c r="C4124" s="11"/>
      <c r="D4124" s="11"/>
      <c r="E4124" s="11"/>
      <c r="F4124" s="11"/>
      <c r="G4124" s="12"/>
      <c r="K4124" s="4"/>
    </row>
    <row r="4125" spans="2:11" x14ac:dyDescent="0.3">
      <c r="B4125" s="7"/>
      <c r="C4125" s="8"/>
      <c r="D4125" s="8"/>
      <c r="E4125" s="8"/>
      <c r="F4125" s="8"/>
      <c r="G4125" s="9"/>
      <c r="K4125" s="4"/>
    </row>
    <row r="4126" spans="2:11" x14ac:dyDescent="0.3">
      <c r="B4126" s="10"/>
      <c r="C4126" s="11"/>
      <c r="D4126" s="11"/>
      <c r="E4126" s="11"/>
      <c r="F4126" s="11"/>
      <c r="G4126" s="12"/>
      <c r="K4126" s="4"/>
    </row>
    <row r="4127" spans="2:11" x14ac:dyDescent="0.3">
      <c r="B4127" s="7"/>
      <c r="C4127" s="8"/>
      <c r="D4127" s="8"/>
      <c r="E4127" s="8"/>
      <c r="F4127" s="8"/>
      <c r="G4127" s="9"/>
      <c r="K4127" s="4"/>
    </row>
    <row r="4128" spans="2:11" x14ac:dyDescent="0.3">
      <c r="B4128" s="10"/>
      <c r="C4128" s="11"/>
      <c r="D4128" s="11"/>
      <c r="E4128" s="11"/>
      <c r="F4128" s="11"/>
      <c r="G4128" s="12"/>
      <c r="K4128" s="4"/>
    </row>
    <row r="4129" spans="2:11" x14ac:dyDescent="0.3">
      <c r="B4129" s="7"/>
      <c r="C4129" s="8"/>
      <c r="D4129" s="8"/>
      <c r="E4129" s="8"/>
      <c r="F4129" s="8"/>
      <c r="G4129" s="9"/>
      <c r="K4129" s="4"/>
    </row>
    <row r="4130" spans="2:11" x14ac:dyDescent="0.3">
      <c r="B4130" s="10"/>
      <c r="C4130" s="11"/>
      <c r="D4130" s="11"/>
      <c r="E4130" s="11"/>
      <c r="F4130" s="11"/>
      <c r="G4130" s="12"/>
      <c r="K4130" s="4"/>
    </row>
    <row r="4131" spans="2:11" x14ac:dyDescent="0.3">
      <c r="B4131" s="7"/>
      <c r="C4131" s="8"/>
      <c r="D4131" s="8"/>
      <c r="E4131" s="8"/>
      <c r="F4131" s="8"/>
      <c r="G4131" s="9"/>
      <c r="K4131" s="4"/>
    </row>
    <row r="4132" spans="2:11" x14ac:dyDescent="0.3">
      <c r="B4132" s="10"/>
      <c r="C4132" s="11"/>
      <c r="D4132" s="11"/>
      <c r="E4132" s="11"/>
      <c r="F4132" s="11"/>
      <c r="G4132" s="12"/>
      <c r="K4132" s="4"/>
    </row>
    <row r="4133" spans="2:11" x14ac:dyDescent="0.3">
      <c r="B4133" s="7"/>
      <c r="C4133" s="8"/>
      <c r="D4133" s="8"/>
      <c r="E4133" s="8"/>
      <c r="F4133" s="8"/>
      <c r="G4133" s="9"/>
      <c r="K4133" s="4"/>
    </row>
    <row r="4134" spans="2:11" x14ac:dyDescent="0.3">
      <c r="B4134" s="10"/>
      <c r="C4134" s="11"/>
      <c r="D4134" s="11"/>
      <c r="E4134" s="11"/>
      <c r="F4134" s="11"/>
      <c r="G4134" s="12"/>
      <c r="K4134" s="4"/>
    </row>
    <row r="4135" spans="2:11" x14ac:dyDescent="0.3">
      <c r="B4135" s="7"/>
      <c r="C4135" s="8"/>
      <c r="D4135" s="8"/>
      <c r="E4135" s="8"/>
      <c r="F4135" s="8"/>
      <c r="G4135" s="9"/>
      <c r="K4135" s="4"/>
    </row>
    <row r="4136" spans="2:11" x14ac:dyDescent="0.3">
      <c r="B4136" s="10"/>
      <c r="C4136" s="11"/>
      <c r="D4136" s="11"/>
      <c r="E4136" s="11"/>
      <c r="F4136" s="11"/>
      <c r="G4136" s="12"/>
      <c r="K4136" s="4"/>
    </row>
    <row r="4137" spans="2:11" x14ac:dyDescent="0.3">
      <c r="B4137" s="7"/>
      <c r="C4137" s="8"/>
      <c r="D4137" s="8"/>
      <c r="E4137" s="8"/>
      <c r="F4137" s="8"/>
      <c r="G4137" s="9"/>
      <c r="K4137" s="4"/>
    </row>
    <row r="4138" spans="2:11" x14ac:dyDescent="0.3">
      <c r="B4138" s="10"/>
      <c r="C4138" s="11"/>
      <c r="D4138" s="11"/>
      <c r="E4138" s="11"/>
      <c r="F4138" s="11"/>
      <c r="G4138" s="12"/>
      <c r="K4138" s="4"/>
    </row>
    <row r="4139" spans="2:11" x14ac:dyDescent="0.3">
      <c r="B4139" s="7"/>
      <c r="C4139" s="8"/>
      <c r="D4139" s="8"/>
      <c r="E4139" s="8"/>
      <c r="F4139" s="8"/>
      <c r="G4139" s="9"/>
      <c r="K4139" s="4"/>
    </row>
    <row r="4140" spans="2:11" x14ac:dyDescent="0.3">
      <c r="B4140" s="10"/>
      <c r="C4140" s="11"/>
      <c r="D4140" s="11"/>
      <c r="E4140" s="11"/>
      <c r="F4140" s="11"/>
      <c r="G4140" s="12"/>
      <c r="K4140" s="4"/>
    </row>
    <row r="4141" spans="2:11" x14ac:dyDescent="0.3">
      <c r="B4141" s="7"/>
      <c r="C4141" s="8"/>
      <c r="D4141" s="8"/>
      <c r="E4141" s="8"/>
      <c r="F4141" s="8"/>
      <c r="G4141" s="9"/>
      <c r="K4141" s="4"/>
    </row>
    <row r="4142" spans="2:11" x14ac:dyDescent="0.3">
      <c r="B4142" s="10"/>
      <c r="C4142" s="11"/>
      <c r="D4142" s="11"/>
      <c r="E4142" s="11"/>
      <c r="F4142" s="11"/>
      <c r="G4142" s="12"/>
      <c r="K4142" s="4"/>
    </row>
    <row r="4143" spans="2:11" x14ac:dyDescent="0.3">
      <c r="B4143" s="7"/>
      <c r="C4143" s="8"/>
      <c r="D4143" s="8"/>
      <c r="E4143" s="8"/>
      <c r="F4143" s="8"/>
      <c r="G4143" s="9"/>
      <c r="K4143" s="4"/>
    </row>
    <row r="4144" spans="2:11" x14ac:dyDescent="0.3">
      <c r="B4144" s="10"/>
      <c r="C4144" s="11"/>
      <c r="D4144" s="11"/>
      <c r="E4144" s="11"/>
      <c r="F4144" s="11"/>
      <c r="G4144" s="12"/>
      <c r="K4144" s="4"/>
    </row>
    <row r="4145" spans="2:11" x14ac:dyDescent="0.3">
      <c r="B4145" s="7"/>
      <c r="C4145" s="8"/>
      <c r="D4145" s="8"/>
      <c r="E4145" s="8"/>
      <c r="F4145" s="8"/>
      <c r="G4145" s="9"/>
      <c r="K4145" s="4"/>
    </row>
    <row r="4146" spans="2:11" x14ac:dyDescent="0.3">
      <c r="B4146" s="10"/>
      <c r="C4146" s="11"/>
      <c r="D4146" s="11"/>
      <c r="E4146" s="11"/>
      <c r="F4146" s="11"/>
      <c r="G4146" s="12"/>
      <c r="K4146" s="4"/>
    </row>
    <row r="4147" spans="2:11" x14ac:dyDescent="0.3">
      <c r="B4147" s="7"/>
      <c r="C4147" s="8"/>
      <c r="D4147" s="8"/>
      <c r="E4147" s="8"/>
      <c r="F4147" s="8"/>
      <c r="G4147" s="9"/>
      <c r="K4147" s="4"/>
    </row>
    <row r="4148" spans="2:11" x14ac:dyDescent="0.3">
      <c r="B4148" s="10"/>
      <c r="C4148" s="11"/>
      <c r="D4148" s="11"/>
      <c r="E4148" s="11"/>
      <c r="F4148" s="11"/>
      <c r="G4148" s="12"/>
      <c r="K4148" s="4"/>
    </row>
    <row r="4149" spans="2:11" x14ac:dyDescent="0.3">
      <c r="B4149" s="7"/>
      <c r="C4149" s="8"/>
      <c r="D4149" s="8"/>
      <c r="E4149" s="8"/>
      <c r="F4149" s="8"/>
      <c r="G4149" s="9"/>
      <c r="K4149" s="4"/>
    </row>
    <row r="4150" spans="2:11" x14ac:dyDescent="0.3">
      <c r="B4150" s="10"/>
      <c r="C4150" s="11"/>
      <c r="D4150" s="11"/>
      <c r="E4150" s="11"/>
      <c r="F4150" s="11"/>
      <c r="G4150" s="12"/>
      <c r="K4150" s="4"/>
    </row>
    <row r="4151" spans="2:11" x14ac:dyDescent="0.3">
      <c r="B4151" s="7"/>
      <c r="C4151" s="8"/>
      <c r="D4151" s="8"/>
      <c r="E4151" s="8"/>
      <c r="F4151" s="8"/>
      <c r="G4151" s="9"/>
      <c r="K4151" s="4"/>
    </row>
    <row r="4152" spans="2:11" x14ac:dyDescent="0.3">
      <c r="B4152" s="10"/>
      <c r="C4152" s="11"/>
      <c r="D4152" s="11"/>
      <c r="E4152" s="11"/>
      <c r="F4152" s="11"/>
      <c r="G4152" s="12"/>
      <c r="K4152" s="4"/>
    </row>
    <row r="4153" spans="2:11" x14ac:dyDescent="0.3">
      <c r="B4153" s="7"/>
      <c r="C4153" s="8"/>
      <c r="D4153" s="8"/>
      <c r="E4153" s="8"/>
      <c r="F4153" s="8"/>
      <c r="G4153" s="9"/>
      <c r="K4153" s="4"/>
    </row>
    <row r="4154" spans="2:11" x14ac:dyDescent="0.3">
      <c r="B4154" s="10"/>
      <c r="C4154" s="11"/>
      <c r="D4154" s="11"/>
      <c r="E4154" s="11"/>
      <c r="F4154" s="11"/>
      <c r="G4154" s="12"/>
      <c r="K4154" s="4"/>
    </row>
    <row r="4155" spans="2:11" x14ac:dyDescent="0.3">
      <c r="B4155" s="7"/>
      <c r="C4155" s="8"/>
      <c r="D4155" s="8"/>
      <c r="E4155" s="8"/>
      <c r="F4155" s="8"/>
      <c r="G4155" s="9"/>
      <c r="K4155" s="4"/>
    </row>
    <row r="4156" spans="2:11" x14ac:dyDescent="0.3">
      <c r="B4156" s="10"/>
      <c r="C4156" s="11"/>
      <c r="D4156" s="11"/>
      <c r="E4156" s="11"/>
      <c r="F4156" s="11"/>
      <c r="G4156" s="12"/>
      <c r="K4156" s="4"/>
    </row>
    <row r="4157" spans="2:11" x14ac:dyDescent="0.3">
      <c r="B4157" s="7"/>
      <c r="C4157" s="8"/>
      <c r="D4157" s="8"/>
      <c r="E4157" s="8"/>
      <c r="F4157" s="8"/>
      <c r="G4157" s="9"/>
      <c r="K4157" s="4"/>
    </row>
    <row r="4158" spans="2:11" x14ac:dyDescent="0.3">
      <c r="B4158" s="10"/>
      <c r="C4158" s="11"/>
      <c r="D4158" s="11"/>
      <c r="E4158" s="11"/>
      <c r="F4158" s="11"/>
      <c r="G4158" s="12"/>
      <c r="K4158" s="4"/>
    </row>
    <row r="4159" spans="2:11" x14ac:dyDescent="0.3">
      <c r="B4159" s="7"/>
      <c r="C4159" s="8"/>
      <c r="D4159" s="8"/>
      <c r="E4159" s="8"/>
      <c r="F4159" s="8"/>
      <c r="G4159" s="9"/>
      <c r="K4159" s="4"/>
    </row>
    <row r="4160" spans="2:11" x14ac:dyDescent="0.3">
      <c r="B4160" s="10"/>
      <c r="C4160" s="11"/>
      <c r="D4160" s="11"/>
      <c r="E4160" s="11"/>
      <c r="F4160" s="11"/>
      <c r="G4160" s="12"/>
      <c r="K4160" s="4"/>
    </row>
    <row r="4161" spans="2:11" x14ac:dyDescent="0.3">
      <c r="B4161" s="7"/>
      <c r="C4161" s="8"/>
      <c r="D4161" s="8"/>
      <c r="E4161" s="8"/>
      <c r="F4161" s="8"/>
      <c r="G4161" s="9"/>
      <c r="K4161" s="4"/>
    </row>
    <row r="4162" spans="2:11" x14ac:dyDescent="0.3">
      <c r="B4162" s="10"/>
      <c r="C4162" s="11"/>
      <c r="D4162" s="11"/>
      <c r="E4162" s="11"/>
      <c r="F4162" s="11"/>
      <c r="G4162" s="12"/>
      <c r="K4162" s="4"/>
    </row>
    <row r="4163" spans="2:11" x14ac:dyDescent="0.3">
      <c r="B4163" s="7"/>
      <c r="C4163" s="8"/>
      <c r="D4163" s="8"/>
      <c r="E4163" s="8"/>
      <c r="F4163" s="8"/>
      <c r="G4163" s="9"/>
      <c r="K4163" s="4"/>
    </row>
    <row r="4164" spans="2:11" x14ac:dyDescent="0.3">
      <c r="B4164" s="10"/>
      <c r="C4164" s="11"/>
      <c r="D4164" s="11"/>
      <c r="E4164" s="11"/>
      <c r="F4164" s="11"/>
      <c r="G4164" s="12"/>
      <c r="K4164" s="4"/>
    </row>
    <row r="4165" spans="2:11" x14ac:dyDescent="0.3">
      <c r="B4165" s="7"/>
      <c r="C4165" s="8"/>
      <c r="D4165" s="8"/>
      <c r="E4165" s="8"/>
      <c r="F4165" s="8"/>
      <c r="G4165" s="9"/>
      <c r="K4165" s="4"/>
    </row>
    <row r="4166" spans="2:11" x14ac:dyDescent="0.3">
      <c r="B4166" s="10"/>
      <c r="C4166" s="11"/>
      <c r="D4166" s="11"/>
      <c r="E4166" s="11"/>
      <c r="F4166" s="11"/>
      <c r="G4166" s="12"/>
      <c r="K4166" s="4"/>
    </row>
    <row r="4167" spans="2:11" x14ac:dyDescent="0.3">
      <c r="B4167" s="7"/>
      <c r="C4167" s="8"/>
      <c r="D4167" s="8"/>
      <c r="E4167" s="8"/>
      <c r="F4167" s="8"/>
      <c r="G4167" s="9"/>
      <c r="K4167" s="4"/>
    </row>
    <row r="4168" spans="2:11" x14ac:dyDescent="0.3">
      <c r="B4168" s="10"/>
      <c r="C4168" s="11"/>
      <c r="D4168" s="11"/>
      <c r="E4168" s="11"/>
      <c r="F4168" s="11"/>
      <c r="G4168" s="12"/>
      <c r="K4168" s="4"/>
    </row>
    <row r="4169" spans="2:11" x14ac:dyDescent="0.3">
      <c r="B4169" s="7"/>
      <c r="C4169" s="8"/>
      <c r="D4169" s="8"/>
      <c r="E4169" s="8"/>
      <c r="F4169" s="8"/>
      <c r="G4169" s="9"/>
      <c r="K4169" s="4"/>
    </row>
    <row r="4170" spans="2:11" x14ac:dyDescent="0.3">
      <c r="B4170" s="10"/>
      <c r="C4170" s="11"/>
      <c r="D4170" s="11"/>
      <c r="E4170" s="11"/>
      <c r="F4170" s="11"/>
      <c r="G4170" s="12"/>
      <c r="K4170" s="4"/>
    </row>
    <row r="4171" spans="2:11" x14ac:dyDescent="0.3">
      <c r="B4171" s="7"/>
      <c r="C4171" s="8"/>
      <c r="D4171" s="8"/>
      <c r="E4171" s="8"/>
      <c r="F4171" s="8"/>
      <c r="G4171" s="9"/>
      <c r="K4171" s="4"/>
    </row>
    <row r="4172" spans="2:11" x14ac:dyDescent="0.3">
      <c r="B4172" s="10"/>
      <c r="C4172" s="11"/>
      <c r="D4172" s="11"/>
      <c r="E4172" s="11"/>
      <c r="F4172" s="11"/>
      <c r="G4172" s="12"/>
      <c r="K4172" s="4"/>
    </row>
    <row r="4173" spans="2:11" x14ac:dyDescent="0.3">
      <c r="B4173" s="7"/>
      <c r="C4173" s="8"/>
      <c r="D4173" s="8"/>
      <c r="E4173" s="8"/>
      <c r="F4173" s="8"/>
      <c r="G4173" s="9"/>
      <c r="K4173" s="4"/>
    </row>
    <row r="4174" spans="2:11" x14ac:dyDescent="0.3">
      <c r="B4174" s="10"/>
      <c r="C4174" s="11"/>
      <c r="D4174" s="11"/>
      <c r="E4174" s="11"/>
      <c r="F4174" s="11"/>
      <c r="G4174" s="12"/>
      <c r="K4174" s="4"/>
    </row>
    <row r="4175" spans="2:11" x14ac:dyDescent="0.3">
      <c r="B4175" s="7"/>
      <c r="C4175" s="8"/>
      <c r="D4175" s="8"/>
      <c r="E4175" s="8"/>
      <c r="F4175" s="8"/>
      <c r="G4175" s="9"/>
      <c r="K4175" s="4"/>
    </row>
    <row r="4176" spans="2:11" x14ac:dyDescent="0.3">
      <c r="B4176" s="10"/>
      <c r="C4176" s="11"/>
      <c r="D4176" s="11"/>
      <c r="E4176" s="11"/>
      <c r="F4176" s="11"/>
      <c r="G4176" s="12"/>
      <c r="K4176" s="4"/>
    </row>
    <row r="4177" spans="2:11" x14ac:dyDescent="0.3">
      <c r="B4177" s="7"/>
      <c r="C4177" s="8"/>
      <c r="D4177" s="8"/>
      <c r="E4177" s="8"/>
      <c r="F4177" s="8"/>
      <c r="G4177" s="9"/>
      <c r="K4177" s="4"/>
    </row>
    <row r="4178" spans="2:11" x14ac:dyDescent="0.3">
      <c r="B4178" s="10"/>
      <c r="C4178" s="11"/>
      <c r="D4178" s="11"/>
      <c r="E4178" s="11"/>
      <c r="F4178" s="11"/>
      <c r="G4178" s="12"/>
      <c r="K4178" s="4"/>
    </row>
    <row r="4179" spans="2:11" x14ac:dyDescent="0.3">
      <c r="B4179" s="7"/>
      <c r="C4179" s="8"/>
      <c r="D4179" s="8"/>
      <c r="E4179" s="8"/>
      <c r="F4179" s="8"/>
      <c r="G4179" s="9"/>
      <c r="K4179" s="4"/>
    </row>
    <row r="4180" spans="2:11" x14ac:dyDescent="0.3">
      <c r="B4180" s="10"/>
      <c r="C4180" s="11"/>
      <c r="D4180" s="11"/>
      <c r="E4180" s="11"/>
      <c r="F4180" s="11"/>
      <c r="G4180" s="12"/>
      <c r="K4180" s="4"/>
    </row>
    <row r="4181" spans="2:11" x14ac:dyDescent="0.3">
      <c r="B4181" s="7"/>
      <c r="C4181" s="8"/>
      <c r="D4181" s="8"/>
      <c r="E4181" s="8"/>
      <c r="F4181" s="8"/>
      <c r="G4181" s="9"/>
      <c r="K4181" s="4"/>
    </row>
    <row r="4182" spans="2:11" x14ac:dyDescent="0.3">
      <c r="B4182" s="10"/>
      <c r="C4182" s="11"/>
      <c r="D4182" s="11"/>
      <c r="E4182" s="11"/>
      <c r="F4182" s="11"/>
      <c r="G4182" s="12"/>
      <c r="K4182" s="4"/>
    </row>
    <row r="4183" spans="2:11" x14ac:dyDescent="0.3">
      <c r="B4183" s="7"/>
      <c r="C4183" s="8"/>
      <c r="D4183" s="8"/>
      <c r="E4183" s="8"/>
      <c r="F4183" s="8"/>
      <c r="G4183" s="9"/>
      <c r="K4183" s="4"/>
    </row>
    <row r="4184" spans="2:11" x14ac:dyDescent="0.3">
      <c r="B4184" s="10"/>
      <c r="C4184" s="11"/>
      <c r="D4184" s="11"/>
      <c r="E4184" s="11"/>
      <c r="F4184" s="11"/>
      <c r="G4184" s="12"/>
      <c r="K4184" s="4"/>
    </row>
    <row r="4185" spans="2:11" x14ac:dyDescent="0.3">
      <c r="B4185" s="7"/>
      <c r="C4185" s="8"/>
      <c r="D4185" s="8"/>
      <c r="E4185" s="8"/>
      <c r="F4185" s="8"/>
      <c r="G4185" s="9"/>
      <c r="K4185" s="4"/>
    </row>
    <row r="4186" spans="2:11" x14ac:dyDescent="0.3">
      <c r="B4186" s="10"/>
      <c r="C4186" s="11"/>
      <c r="D4186" s="11"/>
      <c r="E4186" s="11"/>
      <c r="F4186" s="11"/>
      <c r="G4186" s="12"/>
      <c r="K4186" s="4"/>
    </row>
    <row r="4187" spans="2:11" x14ac:dyDescent="0.3">
      <c r="B4187" s="7"/>
      <c r="C4187" s="8"/>
      <c r="D4187" s="8"/>
      <c r="E4187" s="8"/>
      <c r="F4187" s="8"/>
      <c r="G4187" s="9"/>
      <c r="K4187" s="4"/>
    </row>
    <row r="4188" spans="2:11" x14ac:dyDescent="0.3">
      <c r="B4188" s="10"/>
      <c r="C4188" s="11"/>
      <c r="D4188" s="11"/>
      <c r="E4188" s="11"/>
      <c r="F4188" s="11"/>
      <c r="G4188" s="12"/>
      <c r="K4188" s="4"/>
    </row>
    <row r="4189" spans="2:11" x14ac:dyDescent="0.3">
      <c r="B4189" s="7"/>
      <c r="C4189" s="8"/>
      <c r="D4189" s="8"/>
      <c r="E4189" s="8"/>
      <c r="F4189" s="8"/>
      <c r="G4189" s="9"/>
      <c r="K4189" s="4"/>
    </row>
    <row r="4190" spans="2:11" x14ac:dyDescent="0.3">
      <c r="B4190" s="10"/>
      <c r="C4190" s="11"/>
      <c r="D4190" s="11"/>
      <c r="E4190" s="11"/>
      <c r="F4190" s="11"/>
      <c r="G4190" s="12"/>
      <c r="K4190" s="4"/>
    </row>
    <row r="4191" spans="2:11" x14ac:dyDescent="0.3">
      <c r="B4191" s="7"/>
      <c r="C4191" s="8"/>
      <c r="D4191" s="8"/>
      <c r="E4191" s="8"/>
      <c r="F4191" s="8"/>
      <c r="G4191" s="9"/>
      <c r="K4191" s="4"/>
    </row>
    <row r="4192" spans="2:11" x14ac:dyDescent="0.3">
      <c r="B4192" s="10"/>
      <c r="C4192" s="11"/>
      <c r="D4192" s="11"/>
      <c r="E4192" s="11"/>
      <c r="F4192" s="11"/>
      <c r="G4192" s="12"/>
      <c r="K4192" s="4"/>
    </row>
    <row r="4193" spans="2:11" x14ac:dyDescent="0.3">
      <c r="B4193" s="7"/>
      <c r="C4193" s="8"/>
      <c r="D4193" s="8"/>
      <c r="E4193" s="8"/>
      <c r="F4193" s="8"/>
      <c r="G4193" s="9"/>
      <c r="K4193" s="4"/>
    </row>
    <row r="4194" spans="2:11" x14ac:dyDescent="0.3">
      <c r="B4194" s="10"/>
      <c r="C4194" s="11"/>
      <c r="D4194" s="11"/>
      <c r="E4194" s="11"/>
      <c r="F4194" s="11"/>
      <c r="G4194" s="12"/>
      <c r="K4194" s="4"/>
    </row>
    <row r="4195" spans="2:11" x14ac:dyDescent="0.3">
      <c r="B4195" s="7"/>
      <c r="C4195" s="8"/>
      <c r="D4195" s="8"/>
      <c r="E4195" s="8"/>
      <c r="F4195" s="8"/>
      <c r="G4195" s="9"/>
      <c r="K4195" s="4"/>
    </row>
    <row r="4196" spans="2:11" x14ac:dyDescent="0.3">
      <c r="B4196" s="10"/>
      <c r="C4196" s="11"/>
      <c r="D4196" s="11"/>
      <c r="E4196" s="11"/>
      <c r="F4196" s="11"/>
      <c r="G4196" s="12"/>
      <c r="K4196" s="4"/>
    </row>
    <row r="4197" spans="2:11" x14ac:dyDescent="0.3">
      <c r="B4197" s="7"/>
      <c r="C4197" s="8"/>
      <c r="D4197" s="8"/>
      <c r="E4197" s="8"/>
      <c r="F4197" s="8"/>
      <c r="G4197" s="9"/>
      <c r="K4197" s="4"/>
    </row>
    <row r="4198" spans="2:11" x14ac:dyDescent="0.3">
      <c r="B4198" s="10"/>
      <c r="C4198" s="11"/>
      <c r="D4198" s="11"/>
      <c r="E4198" s="11"/>
      <c r="F4198" s="11"/>
      <c r="G4198" s="12"/>
      <c r="K4198" s="4"/>
    </row>
    <row r="4199" spans="2:11" x14ac:dyDescent="0.3">
      <c r="B4199" s="7"/>
      <c r="C4199" s="8"/>
      <c r="D4199" s="8"/>
      <c r="E4199" s="8"/>
      <c r="F4199" s="8"/>
      <c r="G4199" s="9"/>
      <c r="K4199" s="4"/>
    </row>
    <row r="4200" spans="2:11" x14ac:dyDescent="0.3">
      <c r="B4200" s="10"/>
      <c r="C4200" s="11"/>
      <c r="D4200" s="11"/>
      <c r="E4200" s="11"/>
      <c r="F4200" s="11"/>
      <c r="G4200" s="12"/>
      <c r="K4200" s="4"/>
    </row>
    <row r="4201" spans="2:11" x14ac:dyDescent="0.3">
      <c r="B4201" s="7"/>
      <c r="C4201" s="8"/>
      <c r="D4201" s="8"/>
      <c r="E4201" s="8"/>
      <c r="F4201" s="8"/>
      <c r="G4201" s="9"/>
      <c r="K4201" s="4"/>
    </row>
    <row r="4202" spans="2:11" x14ac:dyDescent="0.3">
      <c r="B4202" s="10"/>
      <c r="C4202" s="11"/>
      <c r="D4202" s="11"/>
      <c r="E4202" s="11"/>
      <c r="F4202" s="11"/>
      <c r="G4202" s="12"/>
      <c r="K4202" s="4"/>
    </row>
    <row r="4203" spans="2:11" x14ac:dyDescent="0.3">
      <c r="B4203" s="7"/>
      <c r="C4203" s="8"/>
      <c r="D4203" s="8"/>
      <c r="E4203" s="8"/>
      <c r="F4203" s="8"/>
      <c r="G4203" s="9"/>
      <c r="K4203" s="4"/>
    </row>
    <row r="4204" spans="2:11" x14ac:dyDescent="0.3">
      <c r="B4204" s="10"/>
      <c r="C4204" s="11"/>
      <c r="D4204" s="11"/>
      <c r="E4204" s="11"/>
      <c r="F4204" s="11"/>
      <c r="G4204" s="12"/>
      <c r="K4204" s="4"/>
    </row>
    <row r="4205" spans="2:11" x14ac:dyDescent="0.3">
      <c r="B4205" s="7"/>
      <c r="C4205" s="8"/>
      <c r="D4205" s="8"/>
      <c r="E4205" s="8"/>
      <c r="F4205" s="8"/>
      <c r="G4205" s="9"/>
      <c r="K4205" s="4"/>
    </row>
    <row r="4206" spans="2:11" x14ac:dyDescent="0.3">
      <c r="B4206" s="10"/>
      <c r="C4206" s="11"/>
      <c r="D4206" s="11"/>
      <c r="E4206" s="11"/>
      <c r="F4206" s="11"/>
      <c r="G4206" s="12"/>
      <c r="K4206" s="4"/>
    </row>
    <row r="4207" spans="2:11" x14ac:dyDescent="0.3">
      <c r="B4207" s="7"/>
      <c r="C4207" s="8"/>
      <c r="D4207" s="8"/>
      <c r="E4207" s="8"/>
      <c r="F4207" s="8"/>
      <c r="G4207" s="9"/>
      <c r="K4207" s="4"/>
    </row>
    <row r="4208" spans="2:11" x14ac:dyDescent="0.3">
      <c r="B4208" s="10"/>
      <c r="C4208" s="11"/>
      <c r="D4208" s="11"/>
      <c r="E4208" s="11"/>
      <c r="F4208" s="11"/>
      <c r="G4208" s="12"/>
      <c r="K4208" s="4"/>
    </row>
    <row r="4209" spans="2:11" x14ac:dyDescent="0.3">
      <c r="B4209" s="7"/>
      <c r="C4209" s="8"/>
      <c r="D4209" s="8"/>
      <c r="E4209" s="8"/>
      <c r="F4209" s="8"/>
      <c r="G4209" s="9"/>
      <c r="K4209" s="4"/>
    </row>
    <row r="4210" spans="2:11" x14ac:dyDescent="0.3">
      <c r="B4210" s="10"/>
      <c r="C4210" s="11"/>
      <c r="D4210" s="11"/>
      <c r="E4210" s="11"/>
      <c r="F4210" s="11"/>
      <c r="G4210" s="12"/>
      <c r="K4210" s="4"/>
    </row>
    <row r="4211" spans="2:11" x14ac:dyDescent="0.3">
      <c r="B4211" s="7"/>
      <c r="C4211" s="8"/>
      <c r="D4211" s="8"/>
      <c r="E4211" s="8"/>
      <c r="F4211" s="8"/>
      <c r="G4211" s="9"/>
      <c r="K4211" s="4"/>
    </row>
    <row r="4212" spans="2:11" x14ac:dyDescent="0.3">
      <c r="B4212" s="10"/>
      <c r="C4212" s="11"/>
      <c r="D4212" s="11"/>
      <c r="E4212" s="11"/>
      <c r="F4212" s="11"/>
      <c r="G4212" s="12"/>
      <c r="K4212" s="4"/>
    </row>
    <row r="4213" spans="2:11" x14ac:dyDescent="0.3">
      <c r="B4213" s="7"/>
      <c r="C4213" s="8"/>
      <c r="D4213" s="8"/>
      <c r="E4213" s="8"/>
      <c r="F4213" s="8"/>
      <c r="G4213" s="9"/>
      <c r="K4213" s="4"/>
    </row>
    <row r="4214" spans="2:11" x14ac:dyDescent="0.3">
      <c r="B4214" s="10"/>
      <c r="C4214" s="11"/>
      <c r="D4214" s="11"/>
      <c r="E4214" s="11"/>
      <c r="F4214" s="11"/>
      <c r="G4214" s="12"/>
      <c r="K4214" s="4"/>
    </row>
    <row r="4215" spans="2:11" x14ac:dyDescent="0.3">
      <c r="B4215" s="7"/>
      <c r="C4215" s="8"/>
      <c r="D4215" s="8"/>
      <c r="E4215" s="8"/>
      <c r="F4215" s="8"/>
      <c r="G4215" s="9"/>
      <c r="K4215" s="4"/>
    </row>
    <row r="4216" spans="2:11" x14ac:dyDescent="0.3">
      <c r="B4216" s="10"/>
      <c r="C4216" s="11"/>
      <c r="D4216" s="11"/>
      <c r="E4216" s="11"/>
      <c r="F4216" s="11"/>
      <c r="G4216" s="12"/>
      <c r="K4216" s="4"/>
    </row>
    <row r="4217" spans="2:11" x14ac:dyDescent="0.3">
      <c r="B4217" s="7"/>
      <c r="C4217" s="8"/>
      <c r="D4217" s="8"/>
      <c r="E4217" s="8"/>
      <c r="F4217" s="8"/>
      <c r="G4217" s="9"/>
      <c r="K4217" s="4"/>
    </row>
    <row r="4218" spans="2:11" x14ac:dyDescent="0.3">
      <c r="B4218" s="10"/>
      <c r="C4218" s="11"/>
      <c r="D4218" s="11"/>
      <c r="E4218" s="11"/>
      <c r="F4218" s="11"/>
      <c r="G4218" s="12"/>
      <c r="K4218" s="4"/>
    </row>
    <row r="4219" spans="2:11" x14ac:dyDescent="0.3">
      <c r="B4219" s="7"/>
      <c r="C4219" s="8"/>
      <c r="D4219" s="8"/>
      <c r="E4219" s="8"/>
      <c r="F4219" s="8"/>
      <c r="G4219" s="9"/>
      <c r="K4219" s="4"/>
    </row>
    <row r="4220" spans="2:11" x14ac:dyDescent="0.3">
      <c r="B4220" s="10"/>
      <c r="C4220" s="11"/>
      <c r="D4220" s="11"/>
      <c r="E4220" s="11"/>
      <c r="F4220" s="11"/>
      <c r="G4220" s="12"/>
      <c r="K4220" s="4"/>
    </row>
    <row r="4221" spans="2:11" x14ac:dyDescent="0.3">
      <c r="B4221" s="7"/>
      <c r="C4221" s="8"/>
      <c r="D4221" s="8"/>
      <c r="E4221" s="8"/>
      <c r="F4221" s="8"/>
      <c r="G4221" s="9"/>
      <c r="K4221" s="4"/>
    </row>
    <row r="4222" spans="2:11" x14ac:dyDescent="0.3">
      <c r="B4222" s="10"/>
      <c r="C4222" s="11"/>
      <c r="D4222" s="11"/>
      <c r="E4222" s="11"/>
      <c r="F4222" s="11"/>
      <c r="G4222" s="12"/>
      <c r="K4222" s="4"/>
    </row>
    <row r="4223" spans="2:11" x14ac:dyDescent="0.3">
      <c r="B4223" s="7"/>
      <c r="C4223" s="8"/>
      <c r="D4223" s="8"/>
      <c r="E4223" s="8"/>
      <c r="F4223" s="8"/>
      <c r="G4223" s="9"/>
      <c r="K4223" s="4"/>
    </row>
    <row r="4224" spans="2:11" x14ac:dyDescent="0.3">
      <c r="B4224" s="10"/>
      <c r="C4224" s="11"/>
      <c r="D4224" s="11"/>
      <c r="E4224" s="11"/>
      <c r="F4224" s="11"/>
      <c r="G4224" s="12"/>
      <c r="K4224" s="4"/>
    </row>
    <row r="4225" spans="2:11" x14ac:dyDescent="0.3">
      <c r="B4225" s="7"/>
      <c r="C4225" s="8"/>
      <c r="D4225" s="8"/>
      <c r="E4225" s="8"/>
      <c r="F4225" s="8"/>
      <c r="G4225" s="9"/>
      <c r="K4225" s="4"/>
    </row>
    <row r="4226" spans="2:11" x14ac:dyDescent="0.3">
      <c r="B4226" s="10"/>
      <c r="C4226" s="11"/>
      <c r="D4226" s="11"/>
      <c r="E4226" s="11"/>
      <c r="F4226" s="11"/>
      <c r="G4226" s="12"/>
      <c r="K4226" s="4"/>
    </row>
    <row r="4227" spans="2:11" x14ac:dyDescent="0.3">
      <c r="B4227" s="7"/>
      <c r="C4227" s="8"/>
      <c r="D4227" s="8"/>
      <c r="E4227" s="8"/>
      <c r="F4227" s="8"/>
      <c r="G4227" s="9"/>
      <c r="K4227" s="4"/>
    </row>
    <row r="4228" spans="2:11" x14ac:dyDescent="0.3">
      <c r="B4228" s="10"/>
      <c r="C4228" s="11"/>
      <c r="D4228" s="11"/>
      <c r="E4228" s="11"/>
      <c r="F4228" s="11"/>
      <c r="G4228" s="12"/>
      <c r="K4228" s="4"/>
    </row>
    <row r="4229" spans="2:11" x14ac:dyDescent="0.3">
      <c r="B4229" s="7"/>
      <c r="C4229" s="8"/>
      <c r="D4229" s="8"/>
      <c r="E4229" s="8"/>
      <c r="F4229" s="8"/>
      <c r="G4229" s="9"/>
      <c r="K4229" s="4"/>
    </row>
    <row r="4230" spans="2:11" x14ac:dyDescent="0.3">
      <c r="B4230" s="10"/>
      <c r="C4230" s="11"/>
      <c r="D4230" s="11"/>
      <c r="E4230" s="11"/>
      <c r="F4230" s="11"/>
      <c r="G4230" s="12"/>
      <c r="K4230" s="4"/>
    </row>
    <row r="4231" spans="2:11" x14ac:dyDescent="0.3">
      <c r="B4231" s="7"/>
      <c r="C4231" s="8"/>
      <c r="D4231" s="8"/>
      <c r="E4231" s="8"/>
      <c r="F4231" s="8"/>
      <c r="G4231" s="9"/>
      <c r="K4231" s="4"/>
    </row>
    <row r="4232" spans="2:11" x14ac:dyDescent="0.3">
      <c r="B4232" s="10"/>
      <c r="C4232" s="11"/>
      <c r="D4232" s="11"/>
      <c r="E4232" s="11"/>
      <c r="F4232" s="11"/>
      <c r="G4232" s="12"/>
      <c r="K4232" s="4"/>
    </row>
    <row r="4233" spans="2:11" x14ac:dyDescent="0.3">
      <c r="B4233" s="7"/>
      <c r="C4233" s="8"/>
      <c r="D4233" s="8"/>
      <c r="E4233" s="8"/>
      <c r="F4233" s="8"/>
      <c r="G4233" s="9"/>
      <c r="K4233" s="4"/>
    </row>
    <row r="4234" spans="2:11" x14ac:dyDescent="0.3">
      <c r="B4234" s="10"/>
      <c r="C4234" s="11"/>
      <c r="D4234" s="11"/>
      <c r="E4234" s="11"/>
      <c r="F4234" s="11"/>
      <c r="G4234" s="12"/>
      <c r="K4234" s="4"/>
    </row>
    <row r="4235" spans="2:11" x14ac:dyDescent="0.3">
      <c r="B4235" s="7"/>
      <c r="C4235" s="8"/>
      <c r="D4235" s="8"/>
      <c r="E4235" s="8"/>
      <c r="F4235" s="8"/>
      <c r="G4235" s="9"/>
      <c r="K4235" s="4"/>
    </row>
    <row r="4236" spans="2:11" x14ac:dyDescent="0.3">
      <c r="B4236" s="10"/>
      <c r="C4236" s="11"/>
      <c r="D4236" s="11"/>
      <c r="E4236" s="11"/>
      <c r="F4236" s="11"/>
      <c r="G4236" s="12"/>
      <c r="K4236" s="4"/>
    </row>
    <row r="4237" spans="2:11" x14ac:dyDescent="0.3">
      <c r="B4237" s="7"/>
      <c r="C4237" s="8"/>
      <c r="D4237" s="8"/>
      <c r="E4237" s="8"/>
      <c r="F4237" s="8"/>
      <c r="G4237" s="9"/>
      <c r="K4237" s="4"/>
    </row>
    <row r="4238" spans="2:11" x14ac:dyDescent="0.3">
      <c r="B4238" s="10"/>
      <c r="C4238" s="11"/>
      <c r="D4238" s="11"/>
      <c r="E4238" s="11"/>
      <c r="F4238" s="11"/>
      <c r="G4238" s="12"/>
      <c r="K4238" s="4"/>
    </row>
    <row r="4239" spans="2:11" x14ac:dyDescent="0.3">
      <c r="B4239" s="7"/>
      <c r="C4239" s="8"/>
      <c r="D4239" s="8"/>
      <c r="E4239" s="8"/>
      <c r="F4239" s="8"/>
      <c r="G4239" s="9"/>
      <c r="K4239" s="4"/>
    </row>
    <row r="4240" spans="2:11" x14ac:dyDescent="0.3">
      <c r="B4240" s="10"/>
      <c r="C4240" s="11"/>
      <c r="D4240" s="11"/>
      <c r="E4240" s="11"/>
      <c r="F4240" s="11"/>
      <c r="G4240" s="12"/>
      <c r="K4240" s="4"/>
    </row>
    <row r="4241" spans="2:11" x14ac:dyDescent="0.3">
      <c r="B4241" s="7"/>
      <c r="C4241" s="8"/>
      <c r="D4241" s="8"/>
      <c r="E4241" s="8"/>
      <c r="F4241" s="8"/>
      <c r="G4241" s="9"/>
      <c r="K4241" s="4"/>
    </row>
    <row r="4242" spans="2:11" x14ac:dyDescent="0.3">
      <c r="B4242" s="10"/>
      <c r="C4242" s="11"/>
      <c r="D4242" s="11"/>
      <c r="E4242" s="11"/>
      <c r="F4242" s="11"/>
      <c r="G4242" s="12"/>
      <c r="K4242" s="4"/>
    </row>
    <row r="4243" spans="2:11" x14ac:dyDescent="0.3">
      <c r="B4243" s="7"/>
      <c r="C4243" s="8"/>
      <c r="D4243" s="8"/>
      <c r="E4243" s="8"/>
      <c r="F4243" s="8"/>
      <c r="G4243" s="9"/>
      <c r="K4243" s="4"/>
    </row>
    <row r="4244" spans="2:11" x14ac:dyDescent="0.3">
      <c r="B4244" s="10"/>
      <c r="C4244" s="11"/>
      <c r="D4244" s="11"/>
      <c r="E4244" s="11"/>
      <c r="F4244" s="11"/>
      <c r="G4244" s="12"/>
      <c r="K4244" s="4"/>
    </row>
    <row r="4245" spans="2:11" x14ac:dyDescent="0.3">
      <c r="B4245" s="7"/>
      <c r="C4245" s="8"/>
      <c r="D4245" s="8"/>
      <c r="E4245" s="8"/>
      <c r="F4245" s="8"/>
      <c r="G4245" s="9"/>
      <c r="K4245" s="4"/>
    </row>
    <row r="4246" spans="2:11" x14ac:dyDescent="0.3">
      <c r="B4246" s="10"/>
      <c r="C4246" s="11"/>
      <c r="D4246" s="11"/>
      <c r="E4246" s="11"/>
      <c r="F4246" s="11"/>
      <c r="G4246" s="12"/>
      <c r="K4246" s="4"/>
    </row>
    <row r="4247" spans="2:11" x14ac:dyDescent="0.3">
      <c r="B4247" s="7"/>
      <c r="C4247" s="8"/>
      <c r="D4247" s="8"/>
      <c r="E4247" s="8"/>
      <c r="F4247" s="8"/>
      <c r="G4247" s="9"/>
      <c r="K4247" s="4"/>
    </row>
    <row r="4248" spans="2:11" x14ac:dyDescent="0.3">
      <c r="B4248" s="10"/>
      <c r="C4248" s="11"/>
      <c r="D4248" s="11"/>
      <c r="E4248" s="11"/>
      <c r="F4248" s="11"/>
      <c r="G4248" s="12"/>
      <c r="K4248" s="4"/>
    </row>
    <row r="4249" spans="2:11" x14ac:dyDescent="0.3">
      <c r="B4249" s="7"/>
      <c r="C4249" s="8"/>
      <c r="D4249" s="8"/>
      <c r="E4249" s="8"/>
      <c r="F4249" s="8"/>
      <c r="G4249" s="9"/>
      <c r="K4249" s="4"/>
    </row>
    <row r="4250" spans="2:11" x14ac:dyDescent="0.3">
      <c r="B4250" s="10"/>
      <c r="C4250" s="11"/>
      <c r="D4250" s="11"/>
      <c r="E4250" s="11"/>
      <c r="F4250" s="11"/>
      <c r="G4250" s="12"/>
      <c r="K4250" s="4"/>
    </row>
    <row r="4251" spans="2:11" x14ac:dyDescent="0.3">
      <c r="B4251" s="7"/>
      <c r="C4251" s="8"/>
      <c r="D4251" s="8"/>
      <c r="E4251" s="8"/>
      <c r="F4251" s="8"/>
      <c r="G4251" s="9"/>
      <c r="K4251" s="4"/>
    </row>
    <row r="4252" spans="2:11" x14ac:dyDescent="0.3">
      <c r="B4252" s="10"/>
      <c r="C4252" s="11"/>
      <c r="D4252" s="11"/>
      <c r="E4252" s="11"/>
      <c r="F4252" s="11"/>
      <c r="G4252" s="12"/>
      <c r="K4252" s="4"/>
    </row>
    <row r="4253" spans="2:11" x14ac:dyDescent="0.3">
      <c r="B4253" s="7"/>
      <c r="C4253" s="8"/>
      <c r="D4253" s="8"/>
      <c r="E4253" s="8"/>
      <c r="F4253" s="8"/>
      <c r="G4253" s="9"/>
      <c r="K4253" s="4"/>
    </row>
    <row r="4254" spans="2:11" x14ac:dyDescent="0.3">
      <c r="B4254" s="10"/>
      <c r="C4254" s="11"/>
      <c r="D4254" s="11"/>
      <c r="E4254" s="11"/>
      <c r="F4254" s="11"/>
      <c r="G4254" s="12"/>
      <c r="K4254" s="4"/>
    </row>
    <row r="4255" spans="2:11" x14ac:dyDescent="0.3">
      <c r="B4255" s="7"/>
      <c r="C4255" s="8"/>
      <c r="D4255" s="8"/>
      <c r="E4255" s="8"/>
      <c r="F4255" s="8"/>
      <c r="G4255" s="9"/>
      <c r="K4255" s="4"/>
    </row>
    <row r="4256" spans="2:11" x14ac:dyDescent="0.3">
      <c r="B4256" s="10"/>
      <c r="C4256" s="11"/>
      <c r="D4256" s="11"/>
      <c r="E4256" s="11"/>
      <c r="F4256" s="11"/>
      <c r="G4256" s="12"/>
      <c r="K4256" s="4"/>
    </row>
    <row r="4257" spans="2:11" x14ac:dyDescent="0.3">
      <c r="B4257" s="7"/>
      <c r="C4257" s="8"/>
      <c r="D4257" s="8"/>
      <c r="E4257" s="8"/>
      <c r="F4257" s="8"/>
      <c r="G4257" s="9"/>
      <c r="K4257" s="4"/>
    </row>
    <row r="4258" spans="2:11" x14ac:dyDescent="0.3">
      <c r="B4258" s="10"/>
      <c r="C4258" s="11"/>
      <c r="D4258" s="11"/>
      <c r="E4258" s="11"/>
      <c r="F4258" s="11"/>
      <c r="G4258" s="12"/>
      <c r="K4258" s="4"/>
    </row>
    <row r="4259" spans="2:11" x14ac:dyDescent="0.3">
      <c r="B4259" s="7"/>
      <c r="C4259" s="8"/>
      <c r="D4259" s="8"/>
      <c r="E4259" s="8"/>
      <c r="F4259" s="8"/>
      <c r="G4259" s="9"/>
      <c r="K4259" s="4"/>
    </row>
    <row r="4260" spans="2:11" x14ac:dyDescent="0.3">
      <c r="B4260" s="10"/>
      <c r="C4260" s="11"/>
      <c r="D4260" s="11"/>
      <c r="E4260" s="11"/>
      <c r="F4260" s="11"/>
      <c r="G4260" s="12"/>
      <c r="K4260" s="4"/>
    </row>
    <row r="4261" spans="2:11" x14ac:dyDescent="0.3">
      <c r="B4261" s="7"/>
      <c r="C4261" s="8"/>
      <c r="D4261" s="8"/>
      <c r="E4261" s="8"/>
      <c r="F4261" s="8"/>
      <c r="G4261" s="9"/>
      <c r="K4261" s="4"/>
    </row>
    <row r="4262" spans="2:11" x14ac:dyDescent="0.3">
      <c r="B4262" s="10"/>
      <c r="C4262" s="11"/>
      <c r="D4262" s="11"/>
      <c r="E4262" s="11"/>
      <c r="F4262" s="11"/>
      <c r="G4262" s="12"/>
      <c r="K4262" s="4"/>
    </row>
    <row r="4263" spans="2:11" x14ac:dyDescent="0.3">
      <c r="B4263" s="7"/>
      <c r="C4263" s="8"/>
      <c r="D4263" s="8"/>
      <c r="E4263" s="8"/>
      <c r="F4263" s="8"/>
      <c r="G4263" s="9"/>
      <c r="K4263" s="4"/>
    </row>
    <row r="4264" spans="2:11" x14ac:dyDescent="0.3">
      <c r="B4264" s="10"/>
      <c r="C4264" s="11"/>
      <c r="D4264" s="11"/>
      <c r="E4264" s="11"/>
      <c r="F4264" s="11"/>
      <c r="G4264" s="12"/>
      <c r="K4264" s="4"/>
    </row>
    <row r="4265" spans="2:11" x14ac:dyDescent="0.3">
      <c r="B4265" s="7"/>
      <c r="C4265" s="8"/>
      <c r="D4265" s="8"/>
      <c r="E4265" s="8"/>
      <c r="F4265" s="8"/>
      <c r="G4265" s="9"/>
      <c r="K4265" s="4"/>
    </row>
    <row r="4266" spans="2:11" x14ac:dyDescent="0.3">
      <c r="B4266" s="10"/>
      <c r="C4266" s="11"/>
      <c r="D4266" s="11"/>
      <c r="E4266" s="11"/>
      <c r="F4266" s="11"/>
      <c r="G4266" s="12"/>
      <c r="K4266" s="4"/>
    </row>
    <row r="4267" spans="2:11" x14ac:dyDescent="0.3">
      <c r="B4267" s="7"/>
      <c r="C4267" s="8"/>
      <c r="D4267" s="8"/>
      <c r="E4267" s="8"/>
      <c r="F4267" s="8"/>
      <c r="G4267" s="9"/>
      <c r="K4267" s="4"/>
    </row>
    <row r="4268" spans="2:11" x14ac:dyDescent="0.3">
      <c r="B4268" s="10"/>
      <c r="C4268" s="11"/>
      <c r="D4268" s="11"/>
      <c r="E4268" s="11"/>
      <c r="F4268" s="11"/>
      <c r="G4268" s="12"/>
      <c r="K4268" s="4"/>
    </row>
    <row r="4269" spans="2:11" x14ac:dyDescent="0.3">
      <c r="B4269" s="7"/>
      <c r="C4269" s="8"/>
      <c r="D4269" s="8"/>
      <c r="E4269" s="8"/>
      <c r="F4269" s="8"/>
      <c r="G4269" s="9"/>
      <c r="K4269" s="4"/>
    </row>
    <row r="4270" spans="2:11" x14ac:dyDescent="0.3">
      <c r="B4270" s="10"/>
      <c r="C4270" s="11"/>
      <c r="D4270" s="11"/>
      <c r="E4270" s="11"/>
      <c r="F4270" s="11"/>
      <c r="G4270" s="12"/>
      <c r="K4270" s="4"/>
    </row>
    <row r="4271" spans="2:11" x14ac:dyDescent="0.3">
      <c r="B4271" s="7"/>
      <c r="C4271" s="8"/>
      <c r="D4271" s="8"/>
      <c r="E4271" s="8"/>
      <c r="F4271" s="8"/>
      <c r="G4271" s="9"/>
      <c r="K4271" s="4"/>
    </row>
    <row r="4272" spans="2:11" x14ac:dyDescent="0.3">
      <c r="B4272" s="10"/>
      <c r="C4272" s="11"/>
      <c r="D4272" s="11"/>
      <c r="E4272" s="11"/>
      <c r="F4272" s="11"/>
      <c r="G4272" s="12"/>
      <c r="K4272" s="4"/>
    </row>
    <row r="4273" spans="2:11" x14ac:dyDescent="0.3">
      <c r="B4273" s="7"/>
      <c r="C4273" s="8"/>
      <c r="D4273" s="8"/>
      <c r="E4273" s="8"/>
      <c r="F4273" s="8"/>
      <c r="G4273" s="9"/>
      <c r="K4273" s="4"/>
    </row>
    <row r="4274" spans="2:11" x14ac:dyDescent="0.3">
      <c r="B4274" s="10"/>
      <c r="C4274" s="11"/>
      <c r="D4274" s="11"/>
      <c r="E4274" s="11"/>
      <c r="F4274" s="11"/>
      <c r="G4274" s="12"/>
      <c r="K4274" s="4"/>
    </row>
    <row r="4275" spans="2:11" x14ac:dyDescent="0.3">
      <c r="B4275" s="7"/>
      <c r="C4275" s="8"/>
      <c r="D4275" s="8"/>
      <c r="E4275" s="8"/>
      <c r="F4275" s="8"/>
      <c r="G4275" s="9"/>
      <c r="K4275" s="4"/>
    </row>
    <row r="4276" spans="2:11" x14ac:dyDescent="0.3">
      <c r="B4276" s="10"/>
      <c r="C4276" s="11"/>
      <c r="D4276" s="11"/>
      <c r="E4276" s="11"/>
      <c r="F4276" s="11"/>
      <c r="G4276" s="12"/>
      <c r="K4276" s="4"/>
    </row>
    <row r="4277" spans="2:11" x14ac:dyDescent="0.3">
      <c r="B4277" s="7"/>
      <c r="C4277" s="8"/>
      <c r="D4277" s="8"/>
      <c r="E4277" s="8"/>
      <c r="F4277" s="8"/>
      <c r="G4277" s="9"/>
      <c r="K4277" s="4"/>
    </row>
    <row r="4278" spans="2:11" x14ac:dyDescent="0.3">
      <c r="B4278" s="10"/>
      <c r="C4278" s="11"/>
      <c r="D4278" s="11"/>
      <c r="E4278" s="11"/>
      <c r="F4278" s="11"/>
      <c r="G4278" s="12"/>
      <c r="K4278" s="4"/>
    </row>
    <row r="4279" spans="2:11" x14ac:dyDescent="0.3">
      <c r="B4279" s="7"/>
      <c r="C4279" s="8"/>
      <c r="D4279" s="8"/>
      <c r="E4279" s="8"/>
      <c r="F4279" s="8"/>
      <c r="G4279" s="9"/>
      <c r="K4279" s="4"/>
    </row>
    <row r="4280" spans="2:11" x14ac:dyDescent="0.3">
      <c r="B4280" s="10"/>
      <c r="C4280" s="11"/>
      <c r="D4280" s="11"/>
      <c r="E4280" s="11"/>
      <c r="F4280" s="11"/>
      <c r="G4280" s="12"/>
      <c r="K4280" s="4"/>
    </row>
    <row r="4281" spans="2:11" x14ac:dyDescent="0.3">
      <c r="B4281" s="7"/>
      <c r="C4281" s="8"/>
      <c r="D4281" s="8"/>
      <c r="E4281" s="8"/>
      <c r="F4281" s="8"/>
      <c r="G4281" s="9"/>
      <c r="K4281" s="4"/>
    </row>
    <row r="4282" spans="2:11" x14ac:dyDescent="0.3">
      <c r="B4282" s="10"/>
      <c r="C4282" s="11"/>
      <c r="D4282" s="11"/>
      <c r="E4282" s="11"/>
      <c r="F4282" s="11"/>
      <c r="G4282" s="12"/>
      <c r="K4282" s="4"/>
    </row>
    <row r="4283" spans="2:11" x14ac:dyDescent="0.3">
      <c r="B4283" s="7"/>
      <c r="C4283" s="8"/>
      <c r="D4283" s="8"/>
      <c r="E4283" s="8"/>
      <c r="F4283" s="8"/>
      <c r="G4283" s="9"/>
      <c r="K4283" s="4"/>
    </row>
    <row r="4284" spans="2:11" x14ac:dyDescent="0.3">
      <c r="B4284" s="10"/>
      <c r="C4284" s="11"/>
      <c r="D4284" s="11"/>
      <c r="E4284" s="11"/>
      <c r="F4284" s="11"/>
      <c r="G4284" s="12"/>
      <c r="K4284" s="4"/>
    </row>
    <row r="4285" spans="2:11" x14ac:dyDescent="0.3">
      <c r="B4285" s="7"/>
      <c r="C4285" s="8"/>
      <c r="D4285" s="8"/>
      <c r="E4285" s="8"/>
      <c r="F4285" s="8"/>
      <c r="G4285" s="9"/>
      <c r="K4285" s="4"/>
    </row>
    <row r="4286" spans="2:11" x14ac:dyDescent="0.3">
      <c r="B4286" s="10"/>
      <c r="C4286" s="11"/>
      <c r="D4286" s="11"/>
      <c r="E4286" s="11"/>
      <c r="F4286" s="11"/>
      <c r="G4286" s="12"/>
      <c r="K4286" s="4"/>
    </row>
    <row r="4287" spans="2:11" x14ac:dyDescent="0.3">
      <c r="B4287" s="7"/>
      <c r="C4287" s="8"/>
      <c r="D4287" s="8"/>
      <c r="E4287" s="8"/>
      <c r="F4287" s="8"/>
      <c r="G4287" s="9"/>
      <c r="K4287" s="4"/>
    </row>
    <row r="4288" spans="2:11" x14ac:dyDescent="0.3">
      <c r="B4288" s="10"/>
      <c r="C4288" s="11"/>
      <c r="D4288" s="11"/>
      <c r="E4288" s="11"/>
      <c r="F4288" s="11"/>
      <c r="G4288" s="12"/>
      <c r="K4288" s="4"/>
    </row>
    <row r="4289" spans="2:11" x14ac:dyDescent="0.3">
      <c r="B4289" s="7"/>
      <c r="C4289" s="8"/>
      <c r="D4289" s="8"/>
      <c r="E4289" s="8"/>
      <c r="F4289" s="8"/>
      <c r="G4289" s="9"/>
      <c r="K4289" s="4"/>
    </row>
    <row r="4290" spans="2:11" x14ac:dyDescent="0.3">
      <c r="B4290" s="10"/>
      <c r="C4290" s="11"/>
      <c r="D4290" s="11"/>
      <c r="E4290" s="11"/>
      <c r="F4290" s="11"/>
      <c r="G4290" s="12"/>
      <c r="K4290" s="4"/>
    </row>
    <row r="4291" spans="2:11" x14ac:dyDescent="0.3">
      <c r="B4291" s="7"/>
      <c r="C4291" s="8"/>
      <c r="D4291" s="8"/>
      <c r="E4291" s="8"/>
      <c r="F4291" s="8"/>
      <c r="G4291" s="9"/>
      <c r="K4291" s="4"/>
    </row>
    <row r="4292" spans="2:11" x14ac:dyDescent="0.3">
      <c r="B4292" s="10"/>
      <c r="C4292" s="11"/>
      <c r="D4292" s="11"/>
      <c r="E4292" s="11"/>
      <c r="F4292" s="11"/>
      <c r="G4292" s="12"/>
      <c r="K4292" s="4"/>
    </row>
    <row r="4293" spans="2:11" x14ac:dyDescent="0.3">
      <c r="B4293" s="7"/>
      <c r="C4293" s="8"/>
      <c r="D4293" s="8"/>
      <c r="E4293" s="8"/>
      <c r="F4293" s="8"/>
      <c r="G4293" s="9"/>
      <c r="K4293" s="4"/>
    </row>
    <row r="4294" spans="2:11" x14ac:dyDescent="0.3">
      <c r="B4294" s="10"/>
      <c r="C4294" s="11"/>
      <c r="D4294" s="11"/>
      <c r="E4294" s="11"/>
      <c r="F4294" s="11"/>
      <c r="G4294" s="12"/>
      <c r="K4294" s="4"/>
    </row>
    <row r="4295" spans="2:11" x14ac:dyDescent="0.3">
      <c r="B4295" s="7"/>
      <c r="C4295" s="8"/>
      <c r="D4295" s="8"/>
      <c r="E4295" s="8"/>
      <c r="F4295" s="8"/>
      <c r="G4295" s="9"/>
      <c r="K4295" s="4"/>
    </row>
    <row r="4296" spans="2:11" x14ac:dyDescent="0.3">
      <c r="B4296" s="10"/>
      <c r="C4296" s="11"/>
      <c r="D4296" s="11"/>
      <c r="E4296" s="11"/>
      <c r="F4296" s="11"/>
      <c r="G4296" s="12"/>
      <c r="K4296" s="4"/>
    </row>
    <row r="4297" spans="2:11" x14ac:dyDescent="0.3">
      <c r="B4297" s="7"/>
      <c r="C4297" s="8"/>
      <c r="D4297" s="8"/>
      <c r="E4297" s="8"/>
      <c r="F4297" s="8"/>
      <c r="G4297" s="9"/>
      <c r="K4297" s="4"/>
    </row>
    <row r="4298" spans="2:11" x14ac:dyDescent="0.3">
      <c r="B4298" s="10"/>
      <c r="C4298" s="11"/>
      <c r="D4298" s="11"/>
      <c r="E4298" s="11"/>
      <c r="F4298" s="11"/>
      <c r="G4298" s="12"/>
      <c r="K4298" s="4"/>
    </row>
    <row r="4299" spans="2:11" x14ac:dyDescent="0.3">
      <c r="B4299" s="7"/>
      <c r="C4299" s="8"/>
      <c r="D4299" s="8"/>
      <c r="E4299" s="8"/>
      <c r="F4299" s="8"/>
      <c r="G4299" s="9"/>
      <c r="K4299" s="4"/>
    </row>
    <row r="4300" spans="2:11" x14ac:dyDescent="0.3">
      <c r="B4300" s="10"/>
      <c r="C4300" s="11"/>
      <c r="D4300" s="11"/>
      <c r="E4300" s="11"/>
      <c r="F4300" s="11"/>
      <c r="G4300" s="12"/>
      <c r="K4300" s="4"/>
    </row>
    <row r="4301" spans="2:11" x14ac:dyDescent="0.3">
      <c r="B4301" s="7"/>
      <c r="C4301" s="8"/>
      <c r="D4301" s="8"/>
      <c r="E4301" s="8"/>
      <c r="F4301" s="8"/>
      <c r="G4301" s="9"/>
      <c r="K4301" s="4"/>
    </row>
    <row r="4302" spans="2:11" x14ac:dyDescent="0.3">
      <c r="B4302" s="10"/>
      <c r="C4302" s="11"/>
      <c r="D4302" s="11"/>
      <c r="E4302" s="11"/>
      <c r="F4302" s="11"/>
      <c r="G4302" s="12"/>
      <c r="K4302" s="4"/>
    </row>
    <row r="4303" spans="2:11" x14ac:dyDescent="0.3">
      <c r="B4303" s="7"/>
      <c r="C4303" s="8"/>
      <c r="D4303" s="8"/>
      <c r="E4303" s="8"/>
      <c r="F4303" s="8"/>
      <c r="G4303" s="9"/>
      <c r="K4303" s="4"/>
    </row>
    <row r="4304" spans="2:11" x14ac:dyDescent="0.3">
      <c r="B4304" s="10"/>
      <c r="C4304" s="11"/>
      <c r="D4304" s="11"/>
      <c r="E4304" s="11"/>
      <c r="F4304" s="11"/>
      <c r="G4304" s="12"/>
      <c r="K4304" s="4"/>
    </row>
    <row r="4305" spans="2:11" x14ac:dyDescent="0.3">
      <c r="B4305" s="7"/>
      <c r="C4305" s="8"/>
      <c r="D4305" s="8"/>
      <c r="E4305" s="8"/>
      <c r="F4305" s="8"/>
      <c r="G4305" s="9"/>
      <c r="K4305" s="4"/>
    </row>
    <row r="4306" spans="2:11" x14ac:dyDescent="0.3">
      <c r="B4306" s="10"/>
      <c r="C4306" s="11"/>
      <c r="D4306" s="11"/>
      <c r="E4306" s="11"/>
      <c r="F4306" s="11"/>
      <c r="G4306" s="12"/>
      <c r="K4306" s="4"/>
    </row>
    <row r="4307" spans="2:11" x14ac:dyDescent="0.3">
      <c r="B4307" s="7"/>
      <c r="C4307" s="8"/>
      <c r="D4307" s="8"/>
      <c r="E4307" s="8"/>
      <c r="F4307" s="8"/>
      <c r="G4307" s="9"/>
      <c r="K4307" s="4"/>
    </row>
    <row r="4308" spans="2:11" x14ac:dyDescent="0.3">
      <c r="B4308" s="10"/>
      <c r="C4308" s="11"/>
      <c r="D4308" s="11"/>
      <c r="E4308" s="11"/>
      <c r="F4308" s="11"/>
      <c r="G4308" s="12"/>
      <c r="K4308" s="4"/>
    </row>
    <row r="4309" spans="2:11" x14ac:dyDescent="0.3">
      <c r="B4309" s="7"/>
      <c r="C4309" s="8"/>
      <c r="D4309" s="8"/>
      <c r="E4309" s="8"/>
      <c r="F4309" s="8"/>
      <c r="G4309" s="9"/>
      <c r="K4309" s="4"/>
    </row>
    <row r="4310" spans="2:11" x14ac:dyDescent="0.3">
      <c r="B4310" s="10"/>
      <c r="C4310" s="11"/>
      <c r="D4310" s="11"/>
      <c r="E4310" s="11"/>
      <c r="F4310" s="11"/>
      <c r="G4310" s="12"/>
      <c r="K4310" s="4"/>
    </row>
    <row r="4311" spans="2:11" x14ac:dyDescent="0.3">
      <c r="B4311" s="7"/>
      <c r="C4311" s="8"/>
      <c r="D4311" s="8"/>
      <c r="E4311" s="8"/>
      <c r="F4311" s="8"/>
      <c r="G4311" s="9"/>
      <c r="K4311" s="4"/>
    </row>
    <row r="4312" spans="2:11" x14ac:dyDescent="0.3">
      <c r="B4312" s="10"/>
      <c r="C4312" s="11"/>
      <c r="D4312" s="11"/>
      <c r="E4312" s="11"/>
      <c r="F4312" s="11"/>
      <c r="G4312" s="12"/>
      <c r="K4312" s="4"/>
    </row>
    <row r="4313" spans="2:11" x14ac:dyDescent="0.3">
      <c r="B4313" s="7"/>
      <c r="C4313" s="8"/>
      <c r="D4313" s="8"/>
      <c r="E4313" s="8"/>
      <c r="F4313" s="8"/>
      <c r="G4313" s="9"/>
      <c r="K4313" s="4"/>
    </row>
    <row r="4314" spans="2:11" x14ac:dyDescent="0.3">
      <c r="B4314" s="10"/>
      <c r="C4314" s="11"/>
      <c r="D4314" s="11"/>
      <c r="E4314" s="11"/>
      <c r="F4314" s="11"/>
      <c r="G4314" s="12"/>
      <c r="K4314" s="4"/>
    </row>
    <row r="4315" spans="2:11" x14ac:dyDescent="0.3">
      <c r="B4315" s="7"/>
      <c r="C4315" s="8"/>
      <c r="D4315" s="8"/>
      <c r="E4315" s="8"/>
      <c r="F4315" s="8"/>
      <c r="G4315" s="9"/>
      <c r="K4315" s="4"/>
    </row>
    <row r="4316" spans="2:11" x14ac:dyDescent="0.3">
      <c r="B4316" s="10"/>
      <c r="C4316" s="11"/>
      <c r="D4316" s="11"/>
      <c r="E4316" s="11"/>
      <c r="F4316" s="11"/>
      <c r="G4316" s="12"/>
      <c r="K4316" s="4"/>
    </row>
    <row r="4317" spans="2:11" x14ac:dyDescent="0.3">
      <c r="B4317" s="7"/>
      <c r="C4317" s="8"/>
      <c r="D4317" s="8"/>
      <c r="E4317" s="8"/>
      <c r="F4317" s="8"/>
      <c r="G4317" s="9"/>
      <c r="K4317" s="4"/>
    </row>
    <row r="4318" spans="2:11" x14ac:dyDescent="0.3">
      <c r="B4318" s="10"/>
      <c r="C4318" s="11"/>
      <c r="D4318" s="11"/>
      <c r="E4318" s="11"/>
      <c r="F4318" s="11"/>
      <c r="G4318" s="12"/>
      <c r="K4318" s="4"/>
    </row>
    <row r="4319" spans="2:11" x14ac:dyDescent="0.3">
      <c r="B4319" s="7"/>
      <c r="C4319" s="8"/>
      <c r="D4319" s="8"/>
      <c r="E4319" s="8"/>
      <c r="F4319" s="8"/>
      <c r="G4319" s="9"/>
      <c r="K4319" s="4"/>
    </row>
    <row r="4320" spans="2:11" x14ac:dyDescent="0.3">
      <c r="B4320" s="10"/>
      <c r="C4320" s="11"/>
      <c r="D4320" s="11"/>
      <c r="E4320" s="11"/>
      <c r="F4320" s="11"/>
      <c r="G4320" s="12"/>
      <c r="K4320" s="4"/>
    </row>
    <row r="4321" spans="2:11" x14ac:dyDescent="0.3">
      <c r="B4321" s="7"/>
      <c r="C4321" s="8"/>
      <c r="D4321" s="8"/>
      <c r="E4321" s="8"/>
      <c r="F4321" s="8"/>
      <c r="G4321" s="9"/>
      <c r="K4321" s="4"/>
    </row>
    <row r="4322" spans="2:11" x14ac:dyDescent="0.3">
      <c r="B4322" s="10"/>
      <c r="C4322" s="11"/>
      <c r="D4322" s="11"/>
      <c r="E4322" s="11"/>
      <c r="F4322" s="11"/>
      <c r="G4322" s="12"/>
      <c r="K4322" s="4"/>
    </row>
    <row r="4323" spans="2:11" x14ac:dyDescent="0.3">
      <c r="B4323" s="7"/>
      <c r="C4323" s="8"/>
      <c r="D4323" s="8"/>
      <c r="E4323" s="8"/>
      <c r="F4323" s="8"/>
      <c r="G4323" s="9"/>
      <c r="K4323" s="4"/>
    </row>
    <row r="4324" spans="2:11" x14ac:dyDescent="0.3">
      <c r="B4324" s="10"/>
      <c r="C4324" s="11"/>
      <c r="D4324" s="11"/>
      <c r="E4324" s="11"/>
      <c r="F4324" s="11"/>
      <c r="G4324" s="12"/>
      <c r="K4324" s="4"/>
    </row>
    <row r="4325" spans="2:11" x14ac:dyDescent="0.3">
      <c r="B4325" s="7"/>
      <c r="C4325" s="8"/>
      <c r="D4325" s="8"/>
      <c r="E4325" s="8"/>
      <c r="F4325" s="8"/>
      <c r="G4325" s="9"/>
      <c r="K4325" s="4"/>
    </row>
    <row r="4326" spans="2:11" x14ac:dyDescent="0.3">
      <c r="B4326" s="10"/>
      <c r="C4326" s="11"/>
      <c r="D4326" s="11"/>
      <c r="E4326" s="11"/>
      <c r="F4326" s="11"/>
      <c r="G4326" s="12"/>
      <c r="K4326" s="4"/>
    </row>
    <row r="4327" spans="2:11" x14ac:dyDescent="0.3">
      <c r="B4327" s="7"/>
      <c r="C4327" s="8"/>
      <c r="D4327" s="8"/>
      <c r="E4327" s="8"/>
      <c r="F4327" s="8"/>
      <c r="G4327" s="9"/>
      <c r="K4327" s="4"/>
    </row>
    <row r="4328" spans="2:11" x14ac:dyDescent="0.3">
      <c r="B4328" s="10"/>
      <c r="C4328" s="11"/>
      <c r="D4328" s="11"/>
      <c r="E4328" s="11"/>
      <c r="F4328" s="11"/>
      <c r="G4328" s="12"/>
      <c r="K4328" s="4"/>
    </row>
    <row r="4329" spans="2:11" x14ac:dyDescent="0.3">
      <c r="B4329" s="7"/>
      <c r="C4329" s="8"/>
      <c r="D4329" s="8"/>
      <c r="E4329" s="8"/>
      <c r="F4329" s="8"/>
      <c r="G4329" s="9"/>
      <c r="K4329" s="4"/>
    </row>
    <row r="4330" spans="2:11" x14ac:dyDescent="0.3">
      <c r="B4330" s="10"/>
      <c r="C4330" s="11"/>
      <c r="D4330" s="11"/>
      <c r="E4330" s="11"/>
      <c r="F4330" s="11"/>
      <c r="G4330" s="12"/>
      <c r="K4330" s="4"/>
    </row>
    <row r="4331" spans="2:11" x14ac:dyDescent="0.3">
      <c r="B4331" s="7"/>
      <c r="C4331" s="8"/>
      <c r="D4331" s="8"/>
      <c r="E4331" s="8"/>
      <c r="F4331" s="8"/>
      <c r="G4331" s="9"/>
      <c r="K4331" s="4"/>
    </row>
    <row r="4332" spans="2:11" x14ac:dyDescent="0.3">
      <c r="B4332" s="10"/>
      <c r="C4332" s="11"/>
      <c r="D4332" s="11"/>
      <c r="E4332" s="11"/>
      <c r="F4332" s="11"/>
      <c r="G4332" s="12"/>
      <c r="K4332" s="4"/>
    </row>
    <row r="4333" spans="2:11" x14ac:dyDescent="0.3">
      <c r="B4333" s="7"/>
      <c r="C4333" s="8"/>
      <c r="D4333" s="8"/>
      <c r="E4333" s="8"/>
      <c r="F4333" s="8"/>
      <c r="G4333" s="9"/>
      <c r="K4333" s="4"/>
    </row>
    <row r="4334" spans="2:11" x14ac:dyDescent="0.3">
      <c r="B4334" s="10"/>
      <c r="C4334" s="11"/>
      <c r="D4334" s="11"/>
      <c r="E4334" s="11"/>
      <c r="F4334" s="11"/>
      <c r="G4334" s="12"/>
      <c r="K4334" s="4"/>
    </row>
    <row r="4335" spans="2:11" x14ac:dyDescent="0.3">
      <c r="B4335" s="7"/>
      <c r="C4335" s="8"/>
      <c r="D4335" s="8"/>
      <c r="E4335" s="8"/>
      <c r="F4335" s="8"/>
      <c r="G4335" s="9"/>
      <c r="K4335" s="4"/>
    </row>
    <row r="4336" spans="2:11" x14ac:dyDescent="0.3">
      <c r="B4336" s="10"/>
      <c r="C4336" s="11"/>
      <c r="D4336" s="11"/>
      <c r="E4336" s="11"/>
      <c r="F4336" s="11"/>
      <c r="G4336" s="12"/>
      <c r="K4336" s="4"/>
    </row>
    <row r="4337" spans="2:11" x14ac:dyDescent="0.3">
      <c r="B4337" s="7"/>
      <c r="C4337" s="8"/>
      <c r="D4337" s="8"/>
      <c r="E4337" s="8"/>
      <c r="F4337" s="8"/>
      <c r="G4337" s="9"/>
      <c r="K4337" s="4"/>
    </row>
    <row r="4338" spans="2:11" x14ac:dyDescent="0.3">
      <c r="B4338" s="10"/>
      <c r="C4338" s="11"/>
      <c r="D4338" s="11"/>
      <c r="E4338" s="11"/>
      <c r="F4338" s="11"/>
      <c r="G4338" s="12"/>
      <c r="K4338" s="4"/>
    </row>
    <row r="4339" spans="2:11" x14ac:dyDescent="0.3">
      <c r="B4339" s="7"/>
      <c r="C4339" s="8"/>
      <c r="D4339" s="8"/>
      <c r="E4339" s="8"/>
      <c r="F4339" s="8"/>
      <c r="G4339" s="9"/>
      <c r="K4339" s="4"/>
    </row>
    <row r="4340" spans="2:11" x14ac:dyDescent="0.3">
      <c r="B4340" s="10"/>
      <c r="C4340" s="11"/>
      <c r="D4340" s="11"/>
      <c r="E4340" s="11"/>
      <c r="F4340" s="11"/>
      <c r="G4340" s="12"/>
      <c r="K4340" s="4"/>
    </row>
    <row r="4341" spans="2:11" x14ac:dyDescent="0.3">
      <c r="B4341" s="7"/>
      <c r="C4341" s="8"/>
      <c r="D4341" s="8"/>
      <c r="E4341" s="8"/>
      <c r="F4341" s="8"/>
      <c r="G4341" s="9"/>
      <c r="K4341" s="4"/>
    </row>
    <row r="4342" spans="2:11" x14ac:dyDescent="0.3">
      <c r="B4342" s="10"/>
      <c r="C4342" s="11"/>
      <c r="D4342" s="11"/>
      <c r="E4342" s="11"/>
      <c r="F4342" s="11"/>
      <c r="G4342" s="12"/>
      <c r="K4342" s="4"/>
    </row>
    <row r="4343" spans="2:11" x14ac:dyDescent="0.3">
      <c r="B4343" s="7"/>
      <c r="C4343" s="8"/>
      <c r="D4343" s="8"/>
      <c r="E4343" s="8"/>
      <c r="F4343" s="8"/>
      <c r="G4343" s="9"/>
      <c r="K4343" s="4"/>
    </row>
    <row r="4344" spans="2:11" x14ac:dyDescent="0.3">
      <c r="B4344" s="10"/>
      <c r="C4344" s="11"/>
      <c r="D4344" s="11"/>
      <c r="E4344" s="11"/>
      <c r="F4344" s="11"/>
      <c r="G4344" s="12"/>
      <c r="K4344" s="4"/>
    </row>
    <row r="4345" spans="2:11" x14ac:dyDescent="0.3">
      <c r="B4345" s="7"/>
      <c r="C4345" s="8"/>
      <c r="D4345" s="8"/>
      <c r="E4345" s="8"/>
      <c r="F4345" s="8"/>
      <c r="G4345" s="9"/>
      <c r="K4345" s="4"/>
    </row>
    <row r="4346" spans="2:11" x14ac:dyDescent="0.3">
      <c r="B4346" s="10"/>
      <c r="C4346" s="11"/>
      <c r="D4346" s="11"/>
      <c r="E4346" s="11"/>
      <c r="F4346" s="11"/>
      <c r="G4346" s="12"/>
      <c r="K4346" s="4"/>
    </row>
    <row r="4347" spans="2:11" x14ac:dyDescent="0.3">
      <c r="B4347" s="7"/>
      <c r="C4347" s="8"/>
      <c r="D4347" s="8"/>
      <c r="E4347" s="8"/>
      <c r="F4347" s="8"/>
      <c r="G4347" s="9"/>
      <c r="K4347" s="4"/>
    </row>
    <row r="4348" spans="2:11" x14ac:dyDescent="0.3">
      <c r="B4348" s="10"/>
      <c r="C4348" s="11"/>
      <c r="D4348" s="11"/>
      <c r="E4348" s="11"/>
      <c r="F4348" s="11"/>
      <c r="G4348" s="12"/>
      <c r="K4348" s="4"/>
    </row>
    <row r="4349" spans="2:11" x14ac:dyDescent="0.3">
      <c r="B4349" s="7"/>
      <c r="C4349" s="8"/>
      <c r="D4349" s="8"/>
      <c r="E4349" s="8"/>
      <c r="F4349" s="8"/>
      <c r="G4349" s="9"/>
      <c r="K4349" s="4"/>
    </row>
    <row r="4350" spans="2:11" x14ac:dyDescent="0.3">
      <c r="B4350" s="10"/>
      <c r="C4350" s="11"/>
      <c r="D4350" s="11"/>
      <c r="E4350" s="11"/>
      <c r="F4350" s="11"/>
      <c r="G4350" s="12"/>
      <c r="K4350" s="4"/>
    </row>
    <row r="4351" spans="2:11" x14ac:dyDescent="0.3">
      <c r="B4351" s="7"/>
      <c r="C4351" s="8"/>
      <c r="D4351" s="8"/>
      <c r="E4351" s="8"/>
      <c r="F4351" s="8"/>
      <c r="G4351" s="9"/>
      <c r="K4351" s="4"/>
    </row>
    <row r="4352" spans="2:11" x14ac:dyDescent="0.3">
      <c r="B4352" s="10"/>
      <c r="C4352" s="11"/>
      <c r="D4352" s="11"/>
      <c r="E4352" s="11"/>
      <c r="F4352" s="11"/>
      <c r="G4352" s="12"/>
      <c r="K4352" s="4"/>
    </row>
    <row r="4353" spans="2:11" x14ac:dyDescent="0.3">
      <c r="B4353" s="7"/>
      <c r="C4353" s="8"/>
      <c r="D4353" s="8"/>
      <c r="E4353" s="8"/>
      <c r="F4353" s="8"/>
      <c r="G4353" s="9"/>
      <c r="K4353" s="4"/>
    </row>
    <row r="4354" spans="2:11" x14ac:dyDescent="0.3">
      <c r="B4354" s="10"/>
      <c r="C4354" s="11"/>
      <c r="D4354" s="11"/>
      <c r="E4354" s="11"/>
      <c r="F4354" s="11"/>
      <c r="G4354" s="12"/>
      <c r="K4354" s="4"/>
    </row>
    <row r="4355" spans="2:11" x14ac:dyDescent="0.3">
      <c r="B4355" s="7"/>
      <c r="C4355" s="8"/>
      <c r="D4355" s="8"/>
      <c r="E4355" s="8"/>
      <c r="F4355" s="8"/>
      <c r="G4355" s="9"/>
      <c r="K4355" s="4"/>
    </row>
    <row r="4356" spans="2:11" x14ac:dyDescent="0.3">
      <c r="B4356" s="10"/>
      <c r="C4356" s="11"/>
      <c r="D4356" s="11"/>
      <c r="E4356" s="11"/>
      <c r="F4356" s="11"/>
      <c r="G4356" s="12"/>
      <c r="K4356" s="4"/>
    </row>
    <row r="4357" spans="2:11" x14ac:dyDescent="0.3">
      <c r="B4357" s="7"/>
      <c r="C4357" s="8"/>
      <c r="D4357" s="8"/>
      <c r="E4357" s="8"/>
      <c r="F4357" s="8"/>
      <c r="G4357" s="9"/>
      <c r="K4357" s="4"/>
    </row>
    <row r="4358" spans="2:11" x14ac:dyDescent="0.3">
      <c r="B4358" s="10"/>
      <c r="C4358" s="11"/>
      <c r="D4358" s="11"/>
      <c r="E4358" s="11"/>
      <c r="F4358" s="11"/>
      <c r="G4358" s="12"/>
      <c r="K4358" s="4"/>
    </row>
    <row r="4359" spans="2:11" x14ac:dyDescent="0.3">
      <c r="B4359" s="7"/>
      <c r="C4359" s="8"/>
      <c r="D4359" s="8"/>
      <c r="E4359" s="8"/>
      <c r="F4359" s="8"/>
      <c r="G4359" s="9"/>
      <c r="K4359" s="4"/>
    </row>
    <row r="4360" spans="2:11" x14ac:dyDescent="0.3">
      <c r="B4360" s="10"/>
      <c r="C4360" s="11"/>
      <c r="D4360" s="11"/>
      <c r="E4360" s="11"/>
      <c r="F4360" s="11"/>
      <c r="G4360" s="12"/>
      <c r="K4360" s="4"/>
    </row>
    <row r="4361" spans="2:11" x14ac:dyDescent="0.3">
      <c r="B4361" s="7"/>
      <c r="C4361" s="8"/>
      <c r="D4361" s="8"/>
      <c r="E4361" s="8"/>
      <c r="F4361" s="8"/>
      <c r="G4361" s="9"/>
      <c r="K4361" s="4"/>
    </row>
    <row r="4362" spans="2:11" x14ac:dyDescent="0.3">
      <c r="B4362" s="10"/>
      <c r="C4362" s="11"/>
      <c r="D4362" s="11"/>
      <c r="E4362" s="11"/>
      <c r="F4362" s="11"/>
      <c r="G4362" s="12"/>
      <c r="K4362" s="4"/>
    </row>
    <row r="4363" spans="2:11" x14ac:dyDescent="0.3">
      <c r="B4363" s="7"/>
      <c r="C4363" s="8"/>
      <c r="D4363" s="8"/>
      <c r="E4363" s="8"/>
      <c r="F4363" s="8"/>
      <c r="G4363" s="9"/>
      <c r="K4363" s="4"/>
    </row>
    <row r="4364" spans="2:11" x14ac:dyDescent="0.3">
      <c r="B4364" s="10"/>
      <c r="C4364" s="11"/>
      <c r="D4364" s="11"/>
      <c r="E4364" s="11"/>
      <c r="F4364" s="11"/>
      <c r="G4364" s="12"/>
      <c r="K4364" s="4"/>
    </row>
    <row r="4365" spans="2:11" x14ac:dyDescent="0.3">
      <c r="B4365" s="7"/>
      <c r="C4365" s="8"/>
      <c r="D4365" s="8"/>
      <c r="E4365" s="8"/>
      <c r="F4365" s="8"/>
      <c r="G4365" s="9"/>
      <c r="K4365" s="4"/>
    </row>
    <row r="4366" spans="2:11" x14ac:dyDescent="0.3">
      <c r="B4366" s="10"/>
      <c r="C4366" s="11"/>
      <c r="D4366" s="11"/>
      <c r="E4366" s="11"/>
      <c r="F4366" s="11"/>
      <c r="G4366" s="12"/>
      <c r="K4366" s="4"/>
    </row>
    <row r="4367" spans="2:11" x14ac:dyDescent="0.3">
      <c r="B4367" s="7"/>
      <c r="C4367" s="8"/>
      <c r="D4367" s="8"/>
      <c r="E4367" s="8"/>
      <c r="F4367" s="8"/>
      <c r="G4367" s="9"/>
      <c r="K4367" s="4"/>
    </row>
    <row r="4368" spans="2:11" x14ac:dyDescent="0.3">
      <c r="B4368" s="10"/>
      <c r="C4368" s="11"/>
      <c r="D4368" s="11"/>
      <c r="E4368" s="11"/>
      <c r="F4368" s="11"/>
      <c r="G4368" s="12"/>
      <c r="K4368" s="4"/>
    </row>
    <row r="4369" spans="2:11" x14ac:dyDescent="0.3">
      <c r="B4369" s="7"/>
      <c r="C4369" s="8"/>
      <c r="D4369" s="8"/>
      <c r="E4369" s="8"/>
      <c r="F4369" s="8"/>
      <c r="G4369" s="9"/>
      <c r="K4369" s="4"/>
    </row>
    <row r="4370" spans="2:11" x14ac:dyDescent="0.3">
      <c r="B4370" s="10"/>
      <c r="C4370" s="11"/>
      <c r="D4370" s="11"/>
      <c r="E4370" s="11"/>
      <c r="F4370" s="11"/>
      <c r="G4370" s="12"/>
      <c r="K4370" s="4"/>
    </row>
    <row r="4371" spans="2:11" x14ac:dyDescent="0.3">
      <c r="B4371" s="7"/>
      <c r="C4371" s="8"/>
      <c r="D4371" s="8"/>
      <c r="E4371" s="8"/>
      <c r="F4371" s="8"/>
      <c r="G4371" s="9"/>
      <c r="K4371" s="4"/>
    </row>
    <row r="4372" spans="2:11" x14ac:dyDescent="0.3">
      <c r="B4372" s="10"/>
      <c r="C4372" s="11"/>
      <c r="D4372" s="11"/>
      <c r="E4372" s="11"/>
      <c r="F4372" s="11"/>
      <c r="G4372" s="12"/>
      <c r="K4372" s="4"/>
    </row>
    <row r="4373" spans="2:11" x14ac:dyDescent="0.3">
      <c r="B4373" s="7"/>
      <c r="C4373" s="8"/>
      <c r="D4373" s="8"/>
      <c r="E4373" s="8"/>
      <c r="F4373" s="8"/>
      <c r="G4373" s="9"/>
      <c r="K4373" s="4"/>
    </row>
    <row r="4374" spans="2:11" x14ac:dyDescent="0.3">
      <c r="B4374" s="10"/>
      <c r="C4374" s="11"/>
      <c r="D4374" s="11"/>
      <c r="E4374" s="11"/>
      <c r="F4374" s="11"/>
      <c r="G4374" s="12"/>
      <c r="K4374" s="4"/>
    </row>
    <row r="4375" spans="2:11" x14ac:dyDescent="0.3">
      <c r="B4375" s="7"/>
      <c r="C4375" s="8"/>
      <c r="D4375" s="8"/>
      <c r="E4375" s="8"/>
      <c r="F4375" s="8"/>
      <c r="G4375" s="9"/>
      <c r="K4375" s="4"/>
    </row>
    <row r="4376" spans="2:11" x14ac:dyDescent="0.3">
      <c r="B4376" s="10"/>
      <c r="C4376" s="11"/>
      <c r="D4376" s="11"/>
      <c r="E4376" s="11"/>
      <c r="F4376" s="11"/>
      <c r="G4376" s="12"/>
      <c r="K4376" s="4"/>
    </row>
    <row r="4377" spans="2:11" x14ac:dyDescent="0.3">
      <c r="B4377" s="7"/>
      <c r="C4377" s="8"/>
      <c r="D4377" s="8"/>
      <c r="E4377" s="8"/>
      <c r="F4377" s="8"/>
      <c r="G4377" s="9"/>
      <c r="K4377" s="4"/>
    </row>
    <row r="4378" spans="2:11" x14ac:dyDescent="0.3">
      <c r="B4378" s="10"/>
      <c r="C4378" s="11"/>
      <c r="D4378" s="11"/>
      <c r="E4378" s="11"/>
      <c r="F4378" s="11"/>
      <c r="G4378" s="12"/>
      <c r="K4378" s="4"/>
    </row>
    <row r="4379" spans="2:11" x14ac:dyDescent="0.3">
      <c r="B4379" s="7"/>
      <c r="C4379" s="8"/>
      <c r="D4379" s="8"/>
      <c r="E4379" s="8"/>
      <c r="F4379" s="8"/>
      <c r="G4379" s="9"/>
      <c r="K4379" s="4"/>
    </row>
    <row r="4380" spans="2:11" x14ac:dyDescent="0.3">
      <c r="B4380" s="10"/>
      <c r="C4380" s="11"/>
      <c r="D4380" s="11"/>
      <c r="E4380" s="11"/>
      <c r="F4380" s="11"/>
      <c r="G4380" s="12"/>
      <c r="K4380" s="4"/>
    </row>
    <row r="4381" spans="2:11" x14ac:dyDescent="0.3">
      <c r="B4381" s="7"/>
      <c r="C4381" s="8"/>
      <c r="D4381" s="8"/>
      <c r="E4381" s="8"/>
      <c r="F4381" s="8"/>
      <c r="G4381" s="9"/>
      <c r="K4381" s="4"/>
    </row>
    <row r="4382" spans="2:11" x14ac:dyDescent="0.3">
      <c r="B4382" s="10"/>
      <c r="C4382" s="11"/>
      <c r="D4382" s="11"/>
      <c r="E4382" s="11"/>
      <c r="F4382" s="11"/>
      <c r="G4382" s="12"/>
      <c r="K4382" s="4"/>
    </row>
    <row r="4383" spans="2:11" x14ac:dyDescent="0.3">
      <c r="B4383" s="7"/>
      <c r="C4383" s="8"/>
      <c r="D4383" s="8"/>
      <c r="E4383" s="8"/>
      <c r="F4383" s="8"/>
      <c r="G4383" s="9"/>
      <c r="K4383" s="4"/>
    </row>
    <row r="4384" spans="2:11" x14ac:dyDescent="0.3">
      <c r="B4384" s="10"/>
      <c r="C4384" s="11"/>
      <c r="D4384" s="11"/>
      <c r="E4384" s="11"/>
      <c r="F4384" s="11"/>
      <c r="G4384" s="12"/>
      <c r="K4384" s="4"/>
    </row>
    <row r="4385" spans="2:11" x14ac:dyDescent="0.3">
      <c r="B4385" s="7"/>
      <c r="C4385" s="8"/>
      <c r="D4385" s="8"/>
      <c r="E4385" s="8"/>
      <c r="F4385" s="8"/>
      <c r="G4385" s="9"/>
      <c r="K4385" s="4"/>
    </row>
    <row r="4386" spans="2:11" x14ac:dyDescent="0.3">
      <c r="B4386" s="10"/>
      <c r="C4386" s="11"/>
      <c r="D4386" s="11"/>
      <c r="E4386" s="11"/>
      <c r="F4386" s="11"/>
      <c r="G4386" s="12"/>
      <c r="K4386" s="4"/>
    </row>
    <row r="4387" spans="2:11" x14ac:dyDescent="0.3">
      <c r="B4387" s="7"/>
      <c r="C4387" s="8"/>
      <c r="D4387" s="8"/>
      <c r="E4387" s="8"/>
      <c r="F4387" s="8"/>
      <c r="G4387" s="9"/>
      <c r="K4387" s="4"/>
    </row>
    <row r="4388" spans="2:11" x14ac:dyDescent="0.3">
      <c r="B4388" s="10"/>
      <c r="C4388" s="11"/>
      <c r="D4388" s="11"/>
      <c r="E4388" s="11"/>
      <c r="F4388" s="11"/>
      <c r="G4388" s="12"/>
      <c r="K4388" s="4"/>
    </row>
    <row r="4389" spans="2:11" x14ac:dyDescent="0.3">
      <c r="B4389" s="7"/>
      <c r="C4389" s="8"/>
      <c r="D4389" s="8"/>
      <c r="E4389" s="8"/>
      <c r="F4389" s="8"/>
      <c r="G4389" s="9"/>
      <c r="K4389" s="4"/>
    </row>
    <row r="4390" spans="2:11" x14ac:dyDescent="0.3">
      <c r="B4390" s="10"/>
      <c r="C4390" s="11"/>
      <c r="D4390" s="11"/>
      <c r="E4390" s="11"/>
      <c r="F4390" s="11"/>
      <c r="G4390" s="12"/>
      <c r="K4390" s="4"/>
    </row>
    <row r="4391" spans="2:11" x14ac:dyDescent="0.3">
      <c r="B4391" s="7"/>
      <c r="C4391" s="8"/>
      <c r="D4391" s="8"/>
      <c r="E4391" s="8"/>
      <c r="F4391" s="8"/>
      <c r="G4391" s="9"/>
      <c r="K4391" s="4"/>
    </row>
    <row r="4392" spans="2:11" x14ac:dyDescent="0.3">
      <c r="B4392" s="10"/>
      <c r="C4392" s="11"/>
      <c r="D4392" s="11"/>
      <c r="E4392" s="11"/>
      <c r="F4392" s="11"/>
      <c r="G4392" s="12"/>
      <c r="K4392" s="4"/>
    </row>
    <row r="4393" spans="2:11" x14ac:dyDescent="0.3">
      <c r="B4393" s="7"/>
      <c r="C4393" s="8"/>
      <c r="D4393" s="8"/>
      <c r="E4393" s="8"/>
      <c r="F4393" s="8"/>
      <c r="G4393" s="9"/>
      <c r="K4393" s="4"/>
    </row>
    <row r="4394" spans="2:11" x14ac:dyDescent="0.3">
      <c r="B4394" s="10"/>
      <c r="C4394" s="11"/>
      <c r="D4394" s="11"/>
      <c r="E4394" s="11"/>
      <c r="F4394" s="11"/>
      <c r="G4394" s="12"/>
      <c r="K4394" s="4"/>
    </row>
    <row r="4395" spans="2:11" x14ac:dyDescent="0.3">
      <c r="B4395" s="7"/>
      <c r="C4395" s="8"/>
      <c r="D4395" s="8"/>
      <c r="E4395" s="8"/>
      <c r="F4395" s="8"/>
      <c r="G4395" s="9"/>
      <c r="K4395" s="4"/>
    </row>
    <row r="4396" spans="2:11" x14ac:dyDescent="0.3">
      <c r="B4396" s="10"/>
      <c r="C4396" s="11"/>
      <c r="D4396" s="11"/>
      <c r="E4396" s="11"/>
      <c r="F4396" s="11"/>
      <c r="G4396" s="12"/>
      <c r="K4396" s="4"/>
    </row>
    <row r="4397" spans="2:11" x14ac:dyDescent="0.3">
      <c r="B4397" s="7"/>
      <c r="C4397" s="8"/>
      <c r="D4397" s="8"/>
      <c r="E4397" s="8"/>
      <c r="F4397" s="8"/>
      <c r="G4397" s="9"/>
      <c r="K4397" s="4"/>
    </row>
    <row r="4398" spans="2:11" x14ac:dyDescent="0.3">
      <c r="B4398" s="10"/>
      <c r="C4398" s="11"/>
      <c r="D4398" s="11"/>
      <c r="E4398" s="11"/>
      <c r="F4398" s="11"/>
      <c r="G4398" s="12"/>
      <c r="K4398" s="4"/>
    </row>
    <row r="4399" spans="2:11" x14ac:dyDescent="0.3">
      <c r="B4399" s="7"/>
      <c r="C4399" s="8"/>
      <c r="D4399" s="8"/>
      <c r="E4399" s="8"/>
      <c r="F4399" s="8"/>
      <c r="G4399" s="9"/>
      <c r="K4399" s="4"/>
    </row>
    <row r="4400" spans="2:11" x14ac:dyDescent="0.3">
      <c r="B4400" s="10"/>
      <c r="C4400" s="11"/>
      <c r="D4400" s="11"/>
      <c r="E4400" s="11"/>
      <c r="F4400" s="11"/>
      <c r="G4400" s="12"/>
      <c r="K4400" s="4"/>
    </row>
    <row r="4401" spans="2:11" x14ac:dyDescent="0.3">
      <c r="B4401" s="7"/>
      <c r="C4401" s="8"/>
      <c r="D4401" s="8"/>
      <c r="E4401" s="8"/>
      <c r="F4401" s="8"/>
      <c r="G4401" s="9"/>
      <c r="K4401" s="4"/>
    </row>
    <row r="4402" spans="2:11" x14ac:dyDescent="0.3">
      <c r="B4402" s="10"/>
      <c r="C4402" s="11"/>
      <c r="D4402" s="11"/>
      <c r="E4402" s="11"/>
      <c r="F4402" s="11"/>
      <c r="G4402" s="12"/>
      <c r="K4402" s="4"/>
    </row>
    <row r="4403" spans="2:11" x14ac:dyDescent="0.3">
      <c r="B4403" s="7"/>
      <c r="C4403" s="8"/>
      <c r="D4403" s="8"/>
      <c r="E4403" s="8"/>
      <c r="F4403" s="8"/>
      <c r="G4403" s="9"/>
      <c r="K4403" s="4"/>
    </row>
    <row r="4404" spans="2:11" x14ac:dyDescent="0.3">
      <c r="B4404" s="10"/>
      <c r="C4404" s="11"/>
      <c r="D4404" s="11"/>
      <c r="E4404" s="11"/>
      <c r="F4404" s="11"/>
      <c r="G4404" s="12"/>
      <c r="K4404" s="4"/>
    </row>
    <row r="4405" spans="2:11" x14ac:dyDescent="0.3">
      <c r="B4405" s="7"/>
      <c r="C4405" s="8"/>
      <c r="D4405" s="8"/>
      <c r="E4405" s="8"/>
      <c r="F4405" s="8"/>
      <c r="G4405" s="9"/>
      <c r="K4405" s="4"/>
    </row>
    <row r="4406" spans="2:11" x14ac:dyDescent="0.3">
      <c r="B4406" s="10"/>
      <c r="C4406" s="11"/>
      <c r="D4406" s="11"/>
      <c r="E4406" s="11"/>
      <c r="F4406" s="11"/>
      <c r="G4406" s="12"/>
      <c r="K4406" s="4"/>
    </row>
    <row r="4407" spans="2:11" x14ac:dyDescent="0.3">
      <c r="B4407" s="7"/>
      <c r="C4407" s="8"/>
      <c r="D4407" s="8"/>
      <c r="E4407" s="8"/>
      <c r="F4407" s="8"/>
      <c r="G4407" s="9"/>
      <c r="K4407" s="4"/>
    </row>
    <row r="4408" spans="2:11" x14ac:dyDescent="0.3">
      <c r="B4408" s="10"/>
      <c r="C4408" s="11"/>
      <c r="D4408" s="11"/>
      <c r="E4408" s="11"/>
      <c r="F4408" s="11"/>
      <c r="G4408" s="12"/>
      <c r="K4408" s="4"/>
    </row>
    <row r="4409" spans="2:11" x14ac:dyDescent="0.3">
      <c r="B4409" s="7"/>
      <c r="C4409" s="8"/>
      <c r="D4409" s="8"/>
      <c r="E4409" s="8"/>
      <c r="F4409" s="8"/>
      <c r="G4409" s="9"/>
      <c r="K4409" s="4"/>
    </row>
    <row r="4410" spans="2:11" x14ac:dyDescent="0.3">
      <c r="B4410" s="10"/>
      <c r="C4410" s="11"/>
      <c r="D4410" s="11"/>
      <c r="E4410" s="11"/>
      <c r="F4410" s="11"/>
      <c r="G4410" s="12"/>
      <c r="K4410" s="4"/>
    </row>
    <row r="4411" spans="2:11" x14ac:dyDescent="0.3">
      <c r="B4411" s="7"/>
      <c r="C4411" s="8"/>
      <c r="D4411" s="8"/>
      <c r="E4411" s="8"/>
      <c r="F4411" s="8"/>
      <c r="G4411" s="9"/>
      <c r="K4411" s="4"/>
    </row>
    <row r="4412" spans="2:11" x14ac:dyDescent="0.3">
      <c r="B4412" s="10"/>
      <c r="C4412" s="11"/>
      <c r="D4412" s="11"/>
      <c r="E4412" s="11"/>
      <c r="F4412" s="11"/>
      <c r="G4412" s="12"/>
      <c r="K4412" s="4"/>
    </row>
    <row r="4413" spans="2:11" x14ac:dyDescent="0.3">
      <c r="B4413" s="7"/>
      <c r="C4413" s="8"/>
      <c r="D4413" s="8"/>
      <c r="E4413" s="8"/>
      <c r="F4413" s="8"/>
      <c r="G4413" s="9"/>
      <c r="K4413" s="4"/>
    </row>
    <row r="4414" spans="2:11" x14ac:dyDescent="0.3">
      <c r="B4414" s="10"/>
      <c r="C4414" s="11"/>
      <c r="D4414" s="11"/>
      <c r="E4414" s="11"/>
      <c r="F4414" s="11"/>
      <c r="G4414" s="12"/>
      <c r="K4414" s="4"/>
    </row>
    <row r="4415" spans="2:11" x14ac:dyDescent="0.3">
      <c r="B4415" s="7"/>
      <c r="C4415" s="8"/>
      <c r="D4415" s="8"/>
      <c r="E4415" s="8"/>
      <c r="F4415" s="8"/>
      <c r="G4415" s="9"/>
      <c r="K4415" s="4"/>
    </row>
    <row r="4416" spans="2:11" x14ac:dyDescent="0.3">
      <c r="B4416" s="10"/>
      <c r="C4416" s="11"/>
      <c r="D4416" s="11"/>
      <c r="E4416" s="11"/>
      <c r="F4416" s="11"/>
      <c r="G4416" s="12"/>
      <c r="K4416" s="4"/>
    </row>
    <row r="4417" spans="2:11" x14ac:dyDescent="0.3">
      <c r="B4417" s="7"/>
      <c r="C4417" s="8"/>
      <c r="D4417" s="8"/>
      <c r="E4417" s="8"/>
      <c r="F4417" s="8"/>
      <c r="G4417" s="9"/>
      <c r="K4417" s="4"/>
    </row>
    <row r="4418" spans="2:11" x14ac:dyDescent="0.3">
      <c r="B4418" s="10"/>
      <c r="C4418" s="11"/>
      <c r="D4418" s="11"/>
      <c r="E4418" s="11"/>
      <c r="F4418" s="11"/>
      <c r="G4418" s="12"/>
      <c r="K4418" s="4"/>
    </row>
    <row r="4419" spans="2:11" x14ac:dyDescent="0.3">
      <c r="B4419" s="7"/>
      <c r="C4419" s="8"/>
      <c r="D4419" s="8"/>
      <c r="E4419" s="8"/>
      <c r="F4419" s="8"/>
      <c r="G4419" s="9"/>
      <c r="K4419" s="4"/>
    </row>
    <row r="4420" spans="2:11" x14ac:dyDescent="0.3">
      <c r="B4420" s="10"/>
      <c r="C4420" s="11"/>
      <c r="D4420" s="11"/>
      <c r="E4420" s="11"/>
      <c r="F4420" s="11"/>
      <c r="G4420" s="12"/>
      <c r="K4420" s="4"/>
    </row>
    <row r="4421" spans="2:11" x14ac:dyDescent="0.3">
      <c r="B4421" s="7"/>
      <c r="C4421" s="8"/>
      <c r="D4421" s="8"/>
      <c r="E4421" s="8"/>
      <c r="F4421" s="8"/>
      <c r="G4421" s="9"/>
      <c r="K4421" s="4"/>
    </row>
    <row r="4422" spans="2:11" x14ac:dyDescent="0.3">
      <c r="B4422" s="10"/>
      <c r="C4422" s="11"/>
      <c r="D4422" s="11"/>
      <c r="E4422" s="11"/>
      <c r="F4422" s="11"/>
      <c r="G4422" s="12"/>
      <c r="K4422" s="4"/>
    </row>
    <row r="4423" spans="2:11" x14ac:dyDescent="0.3">
      <c r="B4423" s="7"/>
      <c r="C4423" s="8"/>
      <c r="D4423" s="8"/>
      <c r="E4423" s="8"/>
      <c r="F4423" s="8"/>
      <c r="G4423" s="9"/>
      <c r="K4423" s="4"/>
    </row>
    <row r="4424" spans="2:11" x14ac:dyDescent="0.3">
      <c r="B4424" s="10"/>
      <c r="C4424" s="11"/>
      <c r="D4424" s="11"/>
      <c r="E4424" s="11"/>
      <c r="F4424" s="11"/>
      <c r="G4424" s="12"/>
      <c r="K4424" s="4"/>
    </row>
    <row r="4425" spans="2:11" x14ac:dyDescent="0.3">
      <c r="B4425" s="7"/>
      <c r="C4425" s="8"/>
      <c r="D4425" s="8"/>
      <c r="E4425" s="8"/>
      <c r="F4425" s="8"/>
      <c r="G4425" s="9"/>
      <c r="K4425" s="4"/>
    </row>
    <row r="4426" spans="2:11" x14ac:dyDescent="0.3">
      <c r="B4426" s="10"/>
      <c r="C4426" s="11"/>
      <c r="D4426" s="11"/>
      <c r="E4426" s="11"/>
      <c r="F4426" s="11"/>
      <c r="G4426" s="12"/>
      <c r="K4426" s="4"/>
    </row>
    <row r="4427" spans="2:11" x14ac:dyDescent="0.3">
      <c r="B4427" s="7"/>
      <c r="C4427" s="8"/>
      <c r="D4427" s="8"/>
      <c r="E4427" s="8"/>
      <c r="F4427" s="8"/>
      <c r="G4427" s="9"/>
      <c r="K4427" s="4"/>
    </row>
    <row r="4428" spans="2:11" x14ac:dyDescent="0.3">
      <c r="B4428" s="10"/>
      <c r="C4428" s="11"/>
      <c r="D4428" s="11"/>
      <c r="E4428" s="11"/>
      <c r="F4428" s="11"/>
      <c r="G4428" s="12"/>
      <c r="K4428" s="4"/>
    </row>
    <row r="4429" spans="2:11" x14ac:dyDescent="0.3">
      <c r="B4429" s="7"/>
      <c r="C4429" s="8"/>
      <c r="D4429" s="8"/>
      <c r="E4429" s="8"/>
      <c r="F4429" s="8"/>
      <c r="G4429" s="9"/>
      <c r="K4429" s="4"/>
    </row>
    <row r="4430" spans="2:11" x14ac:dyDescent="0.3">
      <c r="B4430" s="10"/>
      <c r="C4430" s="11"/>
      <c r="D4430" s="11"/>
      <c r="E4430" s="11"/>
      <c r="F4430" s="11"/>
      <c r="G4430" s="12"/>
      <c r="K4430" s="4"/>
    </row>
    <row r="4431" spans="2:11" x14ac:dyDescent="0.3">
      <c r="B4431" s="7"/>
      <c r="C4431" s="8"/>
      <c r="D4431" s="8"/>
      <c r="E4431" s="8"/>
      <c r="F4431" s="8"/>
      <c r="G4431" s="9"/>
      <c r="K4431" s="4"/>
    </row>
    <row r="4432" spans="2:11" x14ac:dyDescent="0.3">
      <c r="B4432" s="10"/>
      <c r="C4432" s="11"/>
      <c r="D4432" s="11"/>
      <c r="E4432" s="11"/>
      <c r="F4432" s="11"/>
      <c r="G4432" s="12"/>
      <c r="K4432" s="4"/>
    </row>
    <row r="4433" spans="2:11" x14ac:dyDescent="0.3">
      <c r="B4433" s="7"/>
      <c r="C4433" s="8"/>
      <c r="D4433" s="8"/>
      <c r="E4433" s="8"/>
      <c r="F4433" s="8"/>
      <c r="G4433" s="9"/>
      <c r="K4433" s="4"/>
    </row>
    <row r="4434" spans="2:11" x14ac:dyDescent="0.3">
      <c r="B4434" s="10"/>
      <c r="C4434" s="11"/>
      <c r="D4434" s="11"/>
      <c r="E4434" s="11"/>
      <c r="F4434" s="11"/>
      <c r="G4434" s="12"/>
      <c r="K4434" s="4"/>
    </row>
    <row r="4435" spans="2:11" x14ac:dyDescent="0.3">
      <c r="B4435" s="7"/>
      <c r="C4435" s="8"/>
      <c r="D4435" s="8"/>
      <c r="E4435" s="8"/>
      <c r="F4435" s="8"/>
      <c r="G4435" s="9"/>
      <c r="K4435" s="4"/>
    </row>
    <row r="4436" spans="2:11" x14ac:dyDescent="0.3">
      <c r="B4436" s="10"/>
      <c r="C4436" s="11"/>
      <c r="D4436" s="11"/>
      <c r="E4436" s="11"/>
      <c r="F4436" s="11"/>
      <c r="G4436" s="12"/>
      <c r="K4436" s="4"/>
    </row>
    <row r="4437" spans="2:11" x14ac:dyDescent="0.3">
      <c r="B4437" s="7"/>
      <c r="C4437" s="8"/>
      <c r="D4437" s="8"/>
      <c r="E4437" s="8"/>
      <c r="F4437" s="8"/>
      <c r="G4437" s="9"/>
      <c r="K4437" s="4"/>
    </row>
    <row r="4438" spans="2:11" x14ac:dyDescent="0.3">
      <c r="B4438" s="10"/>
      <c r="C4438" s="11"/>
      <c r="D4438" s="11"/>
      <c r="E4438" s="11"/>
      <c r="F4438" s="11"/>
      <c r="G4438" s="12"/>
      <c r="K4438" s="4"/>
    </row>
    <row r="4439" spans="2:11" x14ac:dyDescent="0.3">
      <c r="B4439" s="7"/>
      <c r="C4439" s="8"/>
      <c r="D4439" s="8"/>
      <c r="E4439" s="8"/>
      <c r="F4439" s="8"/>
      <c r="G4439" s="9"/>
      <c r="K4439" s="4"/>
    </row>
    <row r="4440" spans="2:11" x14ac:dyDescent="0.3">
      <c r="B4440" s="10"/>
      <c r="C4440" s="11"/>
      <c r="D4440" s="11"/>
      <c r="E4440" s="11"/>
      <c r="F4440" s="11"/>
      <c r="G4440" s="12"/>
      <c r="K4440" s="4"/>
    </row>
    <row r="4441" spans="2:11" x14ac:dyDescent="0.3">
      <c r="B4441" s="7"/>
      <c r="C4441" s="8"/>
      <c r="D4441" s="8"/>
      <c r="E4441" s="8"/>
      <c r="F4441" s="8"/>
      <c r="G4441" s="9"/>
      <c r="K4441" s="4"/>
    </row>
    <row r="4442" spans="2:11" x14ac:dyDescent="0.3">
      <c r="B4442" s="10"/>
      <c r="C4442" s="11"/>
      <c r="D4442" s="11"/>
      <c r="E4442" s="11"/>
      <c r="F4442" s="11"/>
      <c r="G4442" s="12"/>
      <c r="K4442" s="4"/>
    </row>
    <row r="4443" spans="2:11" x14ac:dyDescent="0.3">
      <c r="B4443" s="7"/>
      <c r="C4443" s="8"/>
      <c r="D4443" s="8"/>
      <c r="E4443" s="8"/>
      <c r="F4443" s="8"/>
      <c r="G4443" s="9"/>
      <c r="K4443" s="4"/>
    </row>
    <row r="4444" spans="2:11" x14ac:dyDescent="0.3">
      <c r="B4444" s="10"/>
      <c r="C4444" s="11"/>
      <c r="D4444" s="11"/>
      <c r="E4444" s="11"/>
      <c r="F4444" s="11"/>
      <c r="G4444" s="12"/>
      <c r="K4444" s="4"/>
    </row>
    <row r="4445" spans="2:11" x14ac:dyDescent="0.3">
      <c r="B4445" s="7"/>
      <c r="C4445" s="8"/>
      <c r="D4445" s="8"/>
      <c r="E4445" s="8"/>
      <c r="F4445" s="8"/>
      <c r="G4445" s="9"/>
      <c r="K4445" s="4"/>
    </row>
    <row r="4446" spans="2:11" x14ac:dyDescent="0.3">
      <c r="B4446" s="10"/>
      <c r="C4446" s="11"/>
      <c r="D4446" s="11"/>
      <c r="E4446" s="11"/>
      <c r="F4446" s="11"/>
      <c r="G4446" s="12"/>
      <c r="K4446" s="4"/>
    </row>
    <row r="4447" spans="2:11" x14ac:dyDescent="0.3">
      <c r="B4447" s="7"/>
      <c r="C4447" s="8"/>
      <c r="D4447" s="8"/>
      <c r="E4447" s="8"/>
      <c r="F4447" s="8"/>
      <c r="G4447" s="9"/>
      <c r="K4447" s="4"/>
    </row>
    <row r="4448" spans="2:11" x14ac:dyDescent="0.3">
      <c r="B4448" s="10"/>
      <c r="C4448" s="11"/>
      <c r="D4448" s="11"/>
      <c r="E4448" s="11"/>
      <c r="F4448" s="11"/>
      <c r="G4448" s="12"/>
      <c r="K4448" s="4"/>
    </row>
    <row r="4449" spans="2:11" x14ac:dyDescent="0.3">
      <c r="B4449" s="7"/>
      <c r="C4449" s="8"/>
      <c r="D4449" s="8"/>
      <c r="E4449" s="8"/>
      <c r="F4449" s="8"/>
      <c r="G4449" s="9"/>
      <c r="K4449" s="4"/>
    </row>
    <row r="4450" spans="2:11" x14ac:dyDescent="0.3">
      <c r="B4450" s="10"/>
      <c r="C4450" s="11"/>
      <c r="D4450" s="11"/>
      <c r="E4450" s="11"/>
      <c r="F4450" s="11"/>
      <c r="G4450" s="12"/>
      <c r="K4450" s="4"/>
    </row>
    <row r="4451" spans="2:11" x14ac:dyDescent="0.3">
      <c r="B4451" s="7"/>
      <c r="C4451" s="8"/>
      <c r="D4451" s="8"/>
      <c r="E4451" s="8"/>
      <c r="F4451" s="8"/>
      <c r="G4451" s="9"/>
      <c r="K4451" s="4"/>
    </row>
    <row r="4452" spans="2:11" x14ac:dyDescent="0.3">
      <c r="B4452" s="10"/>
      <c r="C4452" s="11"/>
      <c r="D4452" s="11"/>
      <c r="E4452" s="11"/>
      <c r="F4452" s="11"/>
      <c r="G4452" s="12"/>
      <c r="K4452" s="4"/>
    </row>
    <row r="4453" spans="2:11" x14ac:dyDescent="0.3">
      <c r="B4453" s="7"/>
      <c r="C4453" s="8"/>
      <c r="D4453" s="8"/>
      <c r="E4453" s="8"/>
      <c r="F4453" s="8"/>
      <c r="G4453" s="9"/>
      <c r="K4453" s="4"/>
    </row>
    <row r="4454" spans="2:11" x14ac:dyDescent="0.3">
      <c r="B4454" s="10"/>
      <c r="C4454" s="11"/>
      <c r="D4454" s="11"/>
      <c r="E4454" s="11"/>
      <c r="F4454" s="11"/>
      <c r="G4454" s="12"/>
      <c r="K4454" s="4"/>
    </row>
    <row r="4455" spans="2:11" x14ac:dyDescent="0.3">
      <c r="B4455" s="7"/>
      <c r="C4455" s="8"/>
      <c r="D4455" s="8"/>
      <c r="E4455" s="8"/>
      <c r="F4455" s="8"/>
      <c r="G4455" s="9"/>
      <c r="K4455" s="4"/>
    </row>
    <row r="4456" spans="2:11" x14ac:dyDescent="0.3">
      <c r="B4456" s="10"/>
      <c r="C4456" s="11"/>
      <c r="D4456" s="11"/>
      <c r="E4456" s="11"/>
      <c r="F4456" s="11"/>
      <c r="G4456" s="12"/>
      <c r="K4456" s="4"/>
    </row>
    <row r="4457" spans="2:11" x14ac:dyDescent="0.3">
      <c r="B4457" s="7"/>
      <c r="C4457" s="8"/>
      <c r="D4457" s="8"/>
      <c r="E4457" s="8"/>
      <c r="F4457" s="8"/>
      <c r="G4457" s="9"/>
      <c r="K4457" s="4"/>
    </row>
    <row r="4458" spans="2:11" x14ac:dyDescent="0.3">
      <c r="B4458" s="10"/>
      <c r="C4458" s="11"/>
      <c r="D4458" s="11"/>
      <c r="E4458" s="11"/>
      <c r="F4458" s="11"/>
      <c r="G4458" s="12"/>
      <c r="K4458" s="4"/>
    </row>
    <row r="4459" spans="2:11" x14ac:dyDescent="0.3">
      <c r="B4459" s="7"/>
      <c r="C4459" s="8"/>
      <c r="D4459" s="8"/>
      <c r="E4459" s="8"/>
      <c r="F4459" s="8"/>
      <c r="G4459" s="9"/>
      <c r="K4459" s="4"/>
    </row>
    <row r="4460" spans="2:11" x14ac:dyDescent="0.3">
      <c r="B4460" s="10"/>
      <c r="C4460" s="11"/>
      <c r="D4460" s="11"/>
      <c r="E4460" s="11"/>
      <c r="F4460" s="11"/>
      <c r="G4460" s="12"/>
      <c r="K4460" s="4"/>
    </row>
    <row r="4461" spans="2:11" x14ac:dyDescent="0.3">
      <c r="B4461" s="7"/>
      <c r="C4461" s="8"/>
      <c r="D4461" s="8"/>
      <c r="E4461" s="8"/>
      <c r="F4461" s="8"/>
      <c r="G4461" s="9"/>
      <c r="K4461" s="4"/>
    </row>
    <row r="4462" spans="2:11" x14ac:dyDescent="0.3">
      <c r="B4462" s="10"/>
      <c r="C4462" s="11"/>
      <c r="D4462" s="11"/>
      <c r="E4462" s="11"/>
      <c r="F4462" s="11"/>
      <c r="G4462" s="12"/>
      <c r="K4462" s="4"/>
    </row>
    <row r="4463" spans="2:11" x14ac:dyDescent="0.3">
      <c r="B4463" s="7"/>
      <c r="C4463" s="8"/>
      <c r="D4463" s="8"/>
      <c r="E4463" s="8"/>
      <c r="F4463" s="8"/>
      <c r="G4463" s="9"/>
      <c r="K4463" s="4"/>
    </row>
    <row r="4464" spans="2:11" x14ac:dyDescent="0.3">
      <c r="B4464" s="10"/>
      <c r="C4464" s="11"/>
      <c r="D4464" s="11"/>
      <c r="E4464" s="11"/>
      <c r="F4464" s="11"/>
      <c r="G4464" s="12"/>
      <c r="K4464" s="4"/>
    </row>
    <row r="4465" spans="2:11" x14ac:dyDescent="0.3">
      <c r="B4465" s="7"/>
      <c r="C4465" s="8"/>
      <c r="D4465" s="8"/>
      <c r="E4465" s="8"/>
      <c r="F4465" s="8"/>
      <c r="G4465" s="9"/>
      <c r="K4465" s="4"/>
    </row>
    <row r="4466" spans="2:11" x14ac:dyDescent="0.3">
      <c r="B4466" s="10"/>
      <c r="C4466" s="11"/>
      <c r="D4466" s="11"/>
      <c r="E4466" s="11"/>
      <c r="F4466" s="11"/>
      <c r="G4466" s="12"/>
      <c r="K4466" s="4"/>
    </row>
    <row r="4467" spans="2:11" x14ac:dyDescent="0.3">
      <c r="B4467" s="7"/>
      <c r="C4467" s="8"/>
      <c r="D4467" s="8"/>
      <c r="E4467" s="8"/>
      <c r="F4467" s="8"/>
      <c r="G4467" s="9"/>
      <c r="K4467" s="4"/>
    </row>
    <row r="4468" spans="2:11" x14ac:dyDescent="0.3">
      <c r="B4468" s="10"/>
      <c r="C4468" s="11"/>
      <c r="D4468" s="11"/>
      <c r="E4468" s="11"/>
      <c r="F4468" s="11"/>
      <c r="G4468" s="12"/>
      <c r="K4468" s="4"/>
    </row>
    <row r="4469" spans="2:11" x14ac:dyDescent="0.3">
      <c r="B4469" s="7"/>
      <c r="C4469" s="8"/>
      <c r="D4469" s="8"/>
      <c r="E4469" s="8"/>
      <c r="F4469" s="8"/>
      <c r="G4469" s="9"/>
      <c r="K4469" s="4"/>
    </row>
    <row r="4470" spans="2:11" x14ac:dyDescent="0.3">
      <c r="B4470" s="10"/>
      <c r="C4470" s="11"/>
      <c r="D4470" s="11"/>
      <c r="E4470" s="11"/>
      <c r="F4470" s="11"/>
      <c r="G4470" s="12"/>
      <c r="K4470" s="4"/>
    </row>
    <row r="4471" spans="2:11" x14ac:dyDescent="0.3">
      <c r="B4471" s="7"/>
      <c r="C4471" s="8"/>
      <c r="D4471" s="8"/>
      <c r="E4471" s="8"/>
      <c r="F4471" s="8"/>
      <c r="G4471" s="9"/>
      <c r="K4471" s="4"/>
    </row>
    <row r="4472" spans="2:11" x14ac:dyDescent="0.3">
      <c r="B4472" s="10"/>
      <c r="C4472" s="11"/>
      <c r="D4472" s="11"/>
      <c r="E4472" s="11"/>
      <c r="F4472" s="11"/>
      <c r="G4472" s="12"/>
      <c r="K4472" s="4"/>
    </row>
    <row r="4473" spans="2:11" x14ac:dyDescent="0.3">
      <c r="B4473" s="7"/>
      <c r="C4473" s="8"/>
      <c r="D4473" s="8"/>
      <c r="E4473" s="8"/>
      <c r="F4473" s="8"/>
      <c r="G4473" s="9"/>
      <c r="K4473" s="4"/>
    </row>
    <row r="4474" spans="2:11" x14ac:dyDescent="0.3">
      <c r="B4474" s="10"/>
      <c r="C4474" s="11"/>
      <c r="D4474" s="11"/>
      <c r="E4474" s="11"/>
      <c r="F4474" s="11"/>
      <c r="G4474" s="12"/>
      <c r="K4474" s="4"/>
    </row>
    <row r="4475" spans="2:11" x14ac:dyDescent="0.3">
      <c r="B4475" s="7"/>
      <c r="C4475" s="8"/>
      <c r="D4475" s="8"/>
      <c r="E4475" s="8"/>
      <c r="F4475" s="8"/>
      <c r="G4475" s="9"/>
      <c r="K4475" s="4"/>
    </row>
    <row r="4476" spans="2:11" x14ac:dyDescent="0.3">
      <c r="B4476" s="10"/>
      <c r="C4476" s="11"/>
      <c r="D4476" s="11"/>
      <c r="E4476" s="11"/>
      <c r="F4476" s="11"/>
      <c r="G4476" s="12"/>
      <c r="K4476" s="4"/>
    </row>
    <row r="4477" spans="2:11" x14ac:dyDescent="0.3">
      <c r="B4477" s="7"/>
      <c r="C4477" s="8"/>
      <c r="D4477" s="8"/>
      <c r="E4477" s="8"/>
      <c r="F4477" s="8"/>
      <c r="G4477" s="9"/>
      <c r="K4477" s="4"/>
    </row>
    <row r="4478" spans="2:11" x14ac:dyDescent="0.3">
      <c r="B4478" s="10"/>
      <c r="C4478" s="11"/>
      <c r="D4478" s="11"/>
      <c r="E4478" s="11"/>
      <c r="F4478" s="11"/>
      <c r="G4478" s="12"/>
      <c r="K4478" s="4"/>
    </row>
    <row r="4479" spans="2:11" x14ac:dyDescent="0.3">
      <c r="B4479" s="7"/>
      <c r="C4479" s="8"/>
      <c r="D4479" s="8"/>
      <c r="E4479" s="8"/>
      <c r="F4479" s="8"/>
      <c r="G4479" s="9"/>
      <c r="K4479" s="4"/>
    </row>
    <row r="4480" spans="2:11" x14ac:dyDescent="0.3">
      <c r="B4480" s="10"/>
      <c r="C4480" s="11"/>
      <c r="D4480" s="11"/>
      <c r="E4480" s="11"/>
      <c r="F4480" s="11"/>
      <c r="G4480" s="12"/>
      <c r="K4480" s="4"/>
    </row>
    <row r="4481" spans="2:11" x14ac:dyDescent="0.3">
      <c r="B4481" s="7"/>
      <c r="C4481" s="8"/>
      <c r="D4481" s="8"/>
      <c r="E4481" s="8"/>
      <c r="F4481" s="8"/>
      <c r="G4481" s="9"/>
      <c r="K4481" s="4"/>
    </row>
    <row r="4482" spans="2:11" x14ac:dyDescent="0.3">
      <c r="B4482" s="10"/>
      <c r="C4482" s="11"/>
      <c r="D4482" s="11"/>
      <c r="E4482" s="11"/>
      <c r="F4482" s="11"/>
      <c r="G4482" s="12"/>
      <c r="K4482" s="4"/>
    </row>
    <row r="4483" spans="2:11" x14ac:dyDescent="0.3">
      <c r="B4483" s="7"/>
      <c r="C4483" s="8"/>
      <c r="D4483" s="8"/>
      <c r="E4483" s="8"/>
      <c r="F4483" s="8"/>
      <c r="G4483" s="9"/>
      <c r="K4483" s="4"/>
    </row>
    <row r="4484" spans="2:11" x14ac:dyDescent="0.3">
      <c r="B4484" s="10"/>
      <c r="C4484" s="11"/>
      <c r="D4484" s="11"/>
      <c r="E4484" s="11"/>
      <c r="F4484" s="11"/>
      <c r="G4484" s="12"/>
      <c r="K4484" s="4"/>
    </row>
    <row r="4485" spans="2:11" x14ac:dyDescent="0.3">
      <c r="B4485" s="7"/>
      <c r="C4485" s="8"/>
      <c r="D4485" s="8"/>
      <c r="E4485" s="8"/>
      <c r="F4485" s="8"/>
      <c r="G4485" s="9"/>
      <c r="K4485" s="4"/>
    </row>
    <row r="4486" spans="2:11" x14ac:dyDescent="0.3">
      <c r="B4486" s="10"/>
      <c r="C4486" s="11"/>
      <c r="D4486" s="11"/>
      <c r="E4486" s="11"/>
      <c r="F4486" s="11"/>
      <c r="G4486" s="12"/>
      <c r="K4486" s="4"/>
    </row>
    <row r="4487" spans="2:11" x14ac:dyDescent="0.3">
      <c r="B4487" s="7"/>
      <c r="C4487" s="8"/>
      <c r="D4487" s="8"/>
      <c r="E4487" s="8"/>
      <c r="F4487" s="8"/>
      <c r="G4487" s="9"/>
      <c r="K4487" s="4"/>
    </row>
    <row r="4488" spans="2:11" x14ac:dyDescent="0.3">
      <c r="B4488" s="10"/>
      <c r="C4488" s="11"/>
      <c r="D4488" s="11"/>
      <c r="E4488" s="11"/>
      <c r="F4488" s="11"/>
      <c r="G4488" s="12"/>
      <c r="K4488" s="4"/>
    </row>
    <row r="4489" spans="2:11" x14ac:dyDescent="0.3">
      <c r="B4489" s="7"/>
      <c r="C4489" s="8"/>
      <c r="D4489" s="8"/>
      <c r="E4489" s="8"/>
      <c r="F4489" s="8"/>
      <c r="G4489" s="9"/>
      <c r="K4489" s="4"/>
    </row>
    <row r="4490" spans="2:11" x14ac:dyDescent="0.3">
      <c r="B4490" s="10"/>
      <c r="C4490" s="11"/>
      <c r="D4490" s="11"/>
      <c r="E4490" s="11"/>
      <c r="F4490" s="11"/>
      <c r="G4490" s="12"/>
      <c r="K4490" s="4"/>
    </row>
    <row r="4491" spans="2:11" x14ac:dyDescent="0.3">
      <c r="B4491" s="7"/>
      <c r="C4491" s="8"/>
      <c r="D4491" s="8"/>
      <c r="E4491" s="8"/>
      <c r="F4491" s="8"/>
      <c r="G4491" s="9"/>
      <c r="K4491" s="4"/>
    </row>
    <row r="4492" spans="2:11" x14ac:dyDescent="0.3">
      <c r="B4492" s="10"/>
      <c r="C4492" s="11"/>
      <c r="D4492" s="11"/>
      <c r="E4492" s="11"/>
      <c r="F4492" s="11"/>
      <c r="G4492" s="12"/>
      <c r="K4492" s="4"/>
    </row>
    <row r="4493" spans="2:11" x14ac:dyDescent="0.3">
      <c r="B4493" s="7"/>
      <c r="C4493" s="8"/>
      <c r="D4493" s="8"/>
      <c r="E4493" s="8"/>
      <c r="F4493" s="8"/>
      <c r="G4493" s="9"/>
      <c r="K4493" s="4"/>
    </row>
    <row r="4494" spans="2:11" x14ac:dyDescent="0.3">
      <c r="B4494" s="10"/>
      <c r="C4494" s="11"/>
      <c r="D4494" s="11"/>
      <c r="E4494" s="11"/>
      <c r="F4494" s="11"/>
      <c r="G4494" s="12"/>
      <c r="K4494" s="4"/>
    </row>
    <row r="4495" spans="2:11" x14ac:dyDescent="0.3">
      <c r="B4495" s="7"/>
      <c r="C4495" s="8"/>
      <c r="D4495" s="8"/>
      <c r="E4495" s="8"/>
      <c r="F4495" s="8"/>
      <c r="G4495" s="9"/>
      <c r="K4495" s="4"/>
    </row>
    <row r="4496" spans="2:11" x14ac:dyDescent="0.3">
      <c r="B4496" s="10"/>
      <c r="C4496" s="11"/>
      <c r="D4496" s="11"/>
      <c r="E4496" s="11"/>
      <c r="F4496" s="11"/>
      <c r="G4496" s="12"/>
      <c r="K4496" s="4"/>
    </row>
    <row r="4497" spans="2:11" x14ac:dyDescent="0.3">
      <c r="B4497" s="7"/>
      <c r="C4497" s="8"/>
      <c r="D4497" s="8"/>
      <c r="E4497" s="8"/>
      <c r="F4497" s="8"/>
      <c r="G4497" s="9"/>
      <c r="K4497" s="4"/>
    </row>
    <row r="4498" spans="2:11" x14ac:dyDescent="0.3">
      <c r="B4498" s="10"/>
      <c r="C4498" s="11"/>
      <c r="D4498" s="11"/>
      <c r="E4498" s="11"/>
      <c r="F4498" s="11"/>
      <c r="G4498" s="12"/>
      <c r="K4498" s="4"/>
    </row>
    <row r="4499" spans="2:11" x14ac:dyDescent="0.3">
      <c r="B4499" s="7"/>
      <c r="C4499" s="8"/>
      <c r="D4499" s="8"/>
      <c r="E4499" s="8"/>
      <c r="F4499" s="8"/>
      <c r="G4499" s="9"/>
      <c r="K4499" s="4"/>
    </row>
    <row r="4500" spans="2:11" x14ac:dyDescent="0.3">
      <c r="B4500" s="10"/>
      <c r="C4500" s="11"/>
      <c r="D4500" s="11"/>
      <c r="E4500" s="11"/>
      <c r="F4500" s="11"/>
      <c r="G4500" s="12"/>
      <c r="K4500" s="4"/>
    </row>
    <row r="4501" spans="2:11" x14ac:dyDescent="0.3">
      <c r="B4501" s="7"/>
      <c r="C4501" s="8"/>
      <c r="D4501" s="8"/>
      <c r="E4501" s="8"/>
      <c r="F4501" s="8"/>
      <c r="G4501" s="9"/>
      <c r="K4501" s="4"/>
    </row>
    <row r="4502" spans="2:11" x14ac:dyDescent="0.3">
      <c r="B4502" s="10"/>
      <c r="C4502" s="11"/>
      <c r="D4502" s="11"/>
      <c r="E4502" s="11"/>
      <c r="F4502" s="11"/>
      <c r="G4502" s="12"/>
      <c r="K4502" s="4"/>
    </row>
    <row r="4503" spans="2:11" x14ac:dyDescent="0.3">
      <c r="B4503" s="7"/>
      <c r="C4503" s="8"/>
      <c r="D4503" s="8"/>
      <c r="E4503" s="8"/>
      <c r="F4503" s="8"/>
      <c r="G4503" s="9"/>
      <c r="K4503" s="4"/>
    </row>
    <row r="4504" spans="2:11" x14ac:dyDescent="0.3">
      <c r="B4504" s="10"/>
      <c r="C4504" s="11"/>
      <c r="D4504" s="11"/>
      <c r="E4504" s="11"/>
      <c r="F4504" s="11"/>
      <c r="G4504" s="12"/>
      <c r="K4504" s="4"/>
    </row>
    <row r="4505" spans="2:11" x14ac:dyDescent="0.3">
      <c r="B4505" s="7"/>
      <c r="C4505" s="8"/>
      <c r="D4505" s="8"/>
      <c r="E4505" s="8"/>
      <c r="F4505" s="8"/>
      <c r="G4505" s="9"/>
      <c r="K4505" s="4"/>
    </row>
    <row r="4506" spans="2:11" x14ac:dyDescent="0.3">
      <c r="B4506" s="10"/>
      <c r="C4506" s="11"/>
      <c r="D4506" s="11"/>
      <c r="E4506" s="11"/>
      <c r="F4506" s="11"/>
      <c r="G4506" s="12"/>
      <c r="K4506" s="4"/>
    </row>
    <row r="4507" spans="2:11" x14ac:dyDescent="0.3">
      <c r="B4507" s="7"/>
      <c r="C4507" s="8"/>
      <c r="D4507" s="8"/>
      <c r="E4507" s="8"/>
      <c r="F4507" s="8"/>
      <c r="G4507" s="9"/>
      <c r="K4507" s="4"/>
    </row>
    <row r="4508" spans="2:11" x14ac:dyDescent="0.3">
      <c r="B4508" s="10"/>
      <c r="C4508" s="11"/>
      <c r="D4508" s="11"/>
      <c r="E4508" s="11"/>
      <c r="F4508" s="11"/>
      <c r="G4508" s="12"/>
      <c r="K4508" s="4"/>
    </row>
    <row r="4509" spans="2:11" x14ac:dyDescent="0.3">
      <c r="B4509" s="7"/>
      <c r="C4509" s="8"/>
      <c r="D4509" s="8"/>
      <c r="E4509" s="8"/>
      <c r="F4509" s="8"/>
      <c r="G4509" s="9"/>
      <c r="K4509" s="4"/>
    </row>
    <row r="4510" spans="2:11" x14ac:dyDescent="0.3">
      <c r="B4510" s="10"/>
      <c r="C4510" s="11"/>
      <c r="D4510" s="11"/>
      <c r="E4510" s="11"/>
      <c r="F4510" s="11"/>
      <c r="G4510" s="12"/>
      <c r="K4510" s="4"/>
    </row>
    <row r="4511" spans="2:11" x14ac:dyDescent="0.3">
      <c r="B4511" s="7"/>
      <c r="C4511" s="8"/>
      <c r="D4511" s="8"/>
      <c r="E4511" s="8"/>
      <c r="F4511" s="8"/>
      <c r="G4511" s="9"/>
      <c r="K4511" s="4"/>
    </row>
    <row r="4512" spans="2:11" x14ac:dyDescent="0.3">
      <c r="B4512" s="10"/>
      <c r="C4512" s="11"/>
      <c r="D4512" s="11"/>
      <c r="E4512" s="11"/>
      <c r="F4512" s="11"/>
      <c r="G4512" s="12"/>
      <c r="K4512" s="4"/>
    </row>
    <row r="4513" spans="2:11" x14ac:dyDescent="0.3">
      <c r="B4513" s="7"/>
      <c r="C4513" s="8"/>
      <c r="D4513" s="8"/>
      <c r="E4513" s="8"/>
      <c r="F4513" s="8"/>
      <c r="G4513" s="9"/>
      <c r="K4513" s="4"/>
    </row>
    <row r="4514" spans="2:11" x14ac:dyDescent="0.3">
      <c r="B4514" s="10"/>
      <c r="C4514" s="11"/>
      <c r="D4514" s="11"/>
      <c r="E4514" s="11"/>
      <c r="F4514" s="11"/>
      <c r="G4514" s="12"/>
      <c r="K4514" s="4"/>
    </row>
    <row r="4515" spans="2:11" x14ac:dyDescent="0.3">
      <c r="B4515" s="7"/>
      <c r="C4515" s="8"/>
      <c r="D4515" s="8"/>
      <c r="E4515" s="8"/>
      <c r="F4515" s="8"/>
      <c r="G4515" s="9"/>
      <c r="K4515" s="4"/>
    </row>
    <row r="4516" spans="2:11" x14ac:dyDescent="0.3">
      <c r="B4516" s="10"/>
      <c r="C4516" s="11"/>
      <c r="D4516" s="11"/>
      <c r="E4516" s="11"/>
      <c r="F4516" s="11"/>
      <c r="G4516" s="12"/>
      <c r="K4516" s="4"/>
    </row>
    <row r="4517" spans="2:11" x14ac:dyDescent="0.3">
      <c r="B4517" s="7"/>
      <c r="C4517" s="8"/>
      <c r="D4517" s="8"/>
      <c r="E4517" s="8"/>
      <c r="F4517" s="8"/>
      <c r="G4517" s="9"/>
      <c r="K4517" s="4"/>
    </row>
    <row r="4518" spans="2:11" x14ac:dyDescent="0.3">
      <c r="B4518" s="10"/>
      <c r="C4518" s="11"/>
      <c r="D4518" s="11"/>
      <c r="E4518" s="11"/>
      <c r="F4518" s="11"/>
      <c r="G4518" s="12"/>
      <c r="K4518" s="4"/>
    </row>
    <row r="4519" spans="2:11" x14ac:dyDescent="0.3">
      <c r="B4519" s="7"/>
      <c r="C4519" s="8"/>
      <c r="D4519" s="8"/>
      <c r="E4519" s="8"/>
      <c r="F4519" s="8"/>
      <c r="G4519" s="9"/>
      <c r="K4519" s="4"/>
    </row>
    <row r="4520" spans="2:11" x14ac:dyDescent="0.3">
      <c r="B4520" s="10"/>
      <c r="C4520" s="11"/>
      <c r="D4520" s="11"/>
      <c r="E4520" s="11"/>
      <c r="F4520" s="11"/>
      <c r="G4520" s="12"/>
      <c r="K4520" s="4"/>
    </row>
    <row r="4521" spans="2:11" x14ac:dyDescent="0.3">
      <c r="B4521" s="7"/>
      <c r="C4521" s="8"/>
      <c r="D4521" s="8"/>
      <c r="E4521" s="8"/>
      <c r="F4521" s="8"/>
      <c r="G4521" s="9"/>
      <c r="K4521" s="4"/>
    </row>
    <row r="4522" spans="2:11" x14ac:dyDescent="0.3">
      <c r="B4522" s="10"/>
      <c r="C4522" s="11"/>
      <c r="D4522" s="11"/>
      <c r="E4522" s="11"/>
      <c r="F4522" s="11"/>
      <c r="G4522" s="12"/>
      <c r="K4522" s="4"/>
    </row>
    <row r="4523" spans="2:11" x14ac:dyDescent="0.3">
      <c r="B4523" s="7"/>
      <c r="C4523" s="8"/>
      <c r="D4523" s="8"/>
      <c r="E4523" s="8"/>
      <c r="F4523" s="8"/>
      <c r="G4523" s="9"/>
      <c r="K4523" s="4"/>
    </row>
    <row r="4524" spans="2:11" x14ac:dyDescent="0.3">
      <c r="B4524" s="10"/>
      <c r="C4524" s="11"/>
      <c r="D4524" s="11"/>
      <c r="E4524" s="11"/>
      <c r="F4524" s="11"/>
      <c r="G4524" s="12"/>
      <c r="K4524" s="4"/>
    </row>
    <row r="4525" spans="2:11" x14ac:dyDescent="0.3">
      <c r="B4525" s="7"/>
      <c r="C4525" s="8"/>
      <c r="D4525" s="8"/>
      <c r="E4525" s="8"/>
      <c r="F4525" s="8"/>
      <c r="G4525" s="9"/>
      <c r="K4525" s="4"/>
    </row>
    <row r="4526" spans="2:11" x14ac:dyDescent="0.3">
      <c r="B4526" s="10"/>
      <c r="C4526" s="11"/>
      <c r="D4526" s="11"/>
      <c r="E4526" s="11"/>
      <c r="F4526" s="11"/>
      <c r="G4526" s="12"/>
      <c r="K4526" s="4"/>
    </row>
    <row r="4527" spans="2:11" x14ac:dyDescent="0.3">
      <c r="B4527" s="7"/>
      <c r="C4527" s="8"/>
      <c r="D4527" s="8"/>
      <c r="E4527" s="8"/>
      <c r="F4527" s="8"/>
      <c r="G4527" s="9"/>
      <c r="K4527" s="4"/>
    </row>
    <row r="4528" spans="2:11" x14ac:dyDescent="0.3">
      <c r="B4528" s="10"/>
      <c r="C4528" s="11"/>
      <c r="D4528" s="11"/>
      <c r="E4528" s="11"/>
      <c r="F4528" s="11"/>
      <c r="G4528" s="12"/>
      <c r="K4528" s="4"/>
    </row>
    <row r="4529" spans="2:11" x14ac:dyDescent="0.3">
      <c r="B4529" s="7"/>
      <c r="C4529" s="8"/>
      <c r="D4529" s="8"/>
      <c r="E4529" s="8"/>
      <c r="F4529" s="8"/>
      <c r="G4529" s="9"/>
      <c r="K4529" s="4"/>
    </row>
    <row r="4530" spans="2:11" x14ac:dyDescent="0.3">
      <c r="B4530" s="10"/>
      <c r="C4530" s="11"/>
      <c r="D4530" s="11"/>
      <c r="E4530" s="11"/>
      <c r="F4530" s="11"/>
      <c r="G4530" s="12"/>
      <c r="K4530" s="4"/>
    </row>
    <row r="4531" spans="2:11" x14ac:dyDescent="0.3">
      <c r="B4531" s="7"/>
      <c r="C4531" s="8"/>
      <c r="D4531" s="8"/>
      <c r="E4531" s="8"/>
      <c r="F4531" s="8"/>
      <c r="G4531" s="9"/>
      <c r="K4531" s="4"/>
    </row>
    <row r="4532" spans="2:11" x14ac:dyDescent="0.3">
      <c r="B4532" s="10"/>
      <c r="C4532" s="11"/>
      <c r="D4532" s="11"/>
      <c r="E4532" s="11"/>
      <c r="F4532" s="11"/>
      <c r="G4532" s="12"/>
      <c r="K4532" s="4"/>
    </row>
    <row r="4533" spans="2:11" x14ac:dyDescent="0.3">
      <c r="B4533" s="7"/>
      <c r="C4533" s="8"/>
      <c r="D4533" s="8"/>
      <c r="E4533" s="8"/>
      <c r="F4533" s="8"/>
      <c r="G4533" s="9"/>
      <c r="K4533" s="4"/>
    </row>
    <row r="4534" spans="2:11" x14ac:dyDescent="0.3">
      <c r="B4534" s="10"/>
      <c r="C4534" s="11"/>
      <c r="D4534" s="11"/>
      <c r="E4534" s="11"/>
      <c r="F4534" s="11"/>
      <c r="G4534" s="12"/>
      <c r="K4534" s="4"/>
    </row>
    <row r="4535" spans="2:11" x14ac:dyDescent="0.3">
      <c r="B4535" s="7"/>
      <c r="C4535" s="8"/>
      <c r="D4535" s="8"/>
      <c r="E4535" s="8"/>
      <c r="F4535" s="8"/>
      <c r="G4535" s="9"/>
      <c r="K4535" s="4"/>
    </row>
    <row r="4536" spans="2:11" x14ac:dyDescent="0.3">
      <c r="B4536" s="10"/>
      <c r="C4536" s="11"/>
      <c r="D4536" s="11"/>
      <c r="E4536" s="11"/>
      <c r="F4536" s="11"/>
      <c r="G4536" s="12"/>
      <c r="K4536" s="4"/>
    </row>
    <row r="4537" spans="2:11" x14ac:dyDescent="0.3">
      <c r="B4537" s="7"/>
      <c r="C4537" s="8"/>
      <c r="D4537" s="8"/>
      <c r="E4537" s="8"/>
      <c r="F4537" s="8"/>
      <c r="G4537" s="9"/>
      <c r="K4537" s="4"/>
    </row>
    <row r="4538" spans="2:11" x14ac:dyDescent="0.3">
      <c r="B4538" s="10"/>
      <c r="C4538" s="11"/>
      <c r="D4538" s="11"/>
      <c r="E4538" s="11"/>
      <c r="F4538" s="11"/>
      <c r="G4538" s="12"/>
      <c r="K4538" s="4"/>
    </row>
    <row r="4539" spans="2:11" x14ac:dyDescent="0.3">
      <c r="B4539" s="7"/>
      <c r="C4539" s="8"/>
      <c r="D4539" s="8"/>
      <c r="E4539" s="8"/>
      <c r="F4539" s="8"/>
      <c r="G4539" s="9"/>
      <c r="K4539" s="4"/>
    </row>
    <row r="4540" spans="2:11" x14ac:dyDescent="0.3">
      <c r="B4540" s="10"/>
      <c r="C4540" s="11"/>
      <c r="D4540" s="11"/>
      <c r="E4540" s="11"/>
      <c r="F4540" s="11"/>
      <c r="G4540" s="12"/>
      <c r="K4540" s="4"/>
    </row>
    <row r="4541" spans="2:11" x14ac:dyDescent="0.3">
      <c r="B4541" s="7"/>
      <c r="C4541" s="8"/>
      <c r="D4541" s="8"/>
      <c r="E4541" s="8"/>
      <c r="F4541" s="8"/>
      <c r="G4541" s="9"/>
      <c r="K4541" s="4"/>
    </row>
    <row r="4542" spans="2:11" x14ac:dyDescent="0.3">
      <c r="B4542" s="10"/>
      <c r="C4542" s="11"/>
      <c r="D4542" s="11"/>
      <c r="E4542" s="11"/>
      <c r="F4542" s="11"/>
      <c r="G4542" s="12"/>
      <c r="K4542" s="4"/>
    </row>
    <row r="4543" spans="2:11" x14ac:dyDescent="0.3">
      <c r="B4543" s="7"/>
      <c r="C4543" s="8"/>
      <c r="D4543" s="8"/>
      <c r="E4543" s="8"/>
      <c r="F4543" s="8"/>
      <c r="G4543" s="9"/>
      <c r="K4543" s="4"/>
    </row>
    <row r="4544" spans="2:11" x14ac:dyDescent="0.3">
      <c r="B4544" s="10"/>
      <c r="C4544" s="11"/>
      <c r="D4544" s="11"/>
      <c r="E4544" s="11"/>
      <c r="F4544" s="11"/>
      <c r="G4544" s="12"/>
      <c r="K4544" s="4"/>
    </row>
    <row r="4545" spans="2:11" x14ac:dyDescent="0.3">
      <c r="B4545" s="7"/>
      <c r="C4545" s="8"/>
      <c r="D4545" s="8"/>
      <c r="E4545" s="8"/>
      <c r="F4545" s="8"/>
      <c r="G4545" s="9"/>
      <c r="K4545" s="4"/>
    </row>
    <row r="4546" spans="2:11" x14ac:dyDescent="0.3">
      <c r="B4546" s="10"/>
      <c r="C4546" s="11"/>
      <c r="D4546" s="11"/>
      <c r="E4546" s="11"/>
      <c r="F4546" s="11"/>
      <c r="G4546" s="12"/>
      <c r="K4546" s="4"/>
    </row>
    <row r="4547" spans="2:11" x14ac:dyDescent="0.3">
      <c r="B4547" s="7"/>
      <c r="C4547" s="8"/>
      <c r="D4547" s="8"/>
      <c r="E4547" s="8"/>
      <c r="F4547" s="8"/>
      <c r="G4547" s="9"/>
      <c r="K4547" s="4"/>
    </row>
    <row r="4548" spans="2:11" x14ac:dyDescent="0.3">
      <c r="B4548" s="10"/>
      <c r="C4548" s="11"/>
      <c r="D4548" s="11"/>
      <c r="E4548" s="11"/>
      <c r="F4548" s="11"/>
      <c r="G4548" s="12"/>
      <c r="K4548" s="4"/>
    </row>
    <row r="4549" spans="2:11" x14ac:dyDescent="0.3">
      <c r="B4549" s="7"/>
      <c r="C4549" s="8"/>
      <c r="D4549" s="8"/>
      <c r="E4549" s="8"/>
      <c r="F4549" s="8"/>
      <c r="G4549" s="9"/>
      <c r="K4549" s="4"/>
    </row>
    <row r="4550" spans="2:11" x14ac:dyDescent="0.3">
      <c r="B4550" s="10"/>
      <c r="C4550" s="11"/>
      <c r="D4550" s="11"/>
      <c r="E4550" s="11"/>
      <c r="F4550" s="11"/>
      <c r="G4550" s="12"/>
      <c r="K4550" s="4"/>
    </row>
    <row r="4551" spans="2:11" x14ac:dyDescent="0.3">
      <c r="B4551" s="7"/>
      <c r="C4551" s="8"/>
      <c r="D4551" s="8"/>
      <c r="E4551" s="8"/>
      <c r="F4551" s="8"/>
      <c r="G4551" s="9"/>
      <c r="K4551" s="4"/>
    </row>
    <row r="4552" spans="2:11" x14ac:dyDescent="0.3">
      <c r="B4552" s="10"/>
      <c r="C4552" s="11"/>
      <c r="D4552" s="11"/>
      <c r="E4552" s="11"/>
      <c r="F4552" s="11"/>
      <c r="G4552" s="12"/>
      <c r="K4552" s="4"/>
    </row>
    <row r="4553" spans="2:11" x14ac:dyDescent="0.3">
      <c r="B4553" s="7"/>
      <c r="C4553" s="8"/>
      <c r="D4553" s="8"/>
      <c r="E4553" s="8"/>
      <c r="F4553" s="8"/>
      <c r="G4553" s="9"/>
      <c r="K4553" s="4"/>
    </row>
    <row r="4554" spans="2:11" x14ac:dyDescent="0.3">
      <c r="B4554" s="10"/>
      <c r="C4554" s="11"/>
      <c r="D4554" s="11"/>
      <c r="E4554" s="11"/>
      <c r="F4554" s="11"/>
      <c r="G4554" s="12"/>
      <c r="K4554" s="4"/>
    </row>
    <row r="4555" spans="2:11" x14ac:dyDescent="0.3">
      <c r="B4555" s="7"/>
      <c r="C4555" s="8"/>
      <c r="D4555" s="8"/>
      <c r="E4555" s="8"/>
      <c r="F4555" s="8"/>
      <c r="G4555" s="9"/>
      <c r="K4555" s="4"/>
    </row>
    <row r="4556" spans="2:11" x14ac:dyDescent="0.3">
      <c r="B4556" s="10"/>
      <c r="C4556" s="11"/>
      <c r="D4556" s="11"/>
      <c r="E4556" s="11"/>
      <c r="F4556" s="11"/>
      <c r="G4556" s="12"/>
      <c r="K4556" s="4"/>
    </row>
    <row r="4557" spans="2:11" x14ac:dyDescent="0.3">
      <c r="B4557" s="7"/>
      <c r="C4557" s="8"/>
      <c r="D4557" s="8"/>
      <c r="E4557" s="8"/>
      <c r="F4557" s="8"/>
      <c r="G4557" s="9"/>
      <c r="K4557" s="4"/>
    </row>
    <row r="4558" spans="2:11" x14ac:dyDescent="0.3">
      <c r="B4558" s="10"/>
      <c r="C4558" s="11"/>
      <c r="D4558" s="11"/>
      <c r="E4558" s="11"/>
      <c r="F4558" s="11"/>
      <c r="G4558" s="12"/>
      <c r="K4558" s="4"/>
    </row>
    <row r="4559" spans="2:11" x14ac:dyDescent="0.3">
      <c r="B4559" s="7"/>
      <c r="C4559" s="8"/>
      <c r="D4559" s="8"/>
      <c r="E4559" s="8"/>
      <c r="F4559" s="8"/>
      <c r="G4559" s="9"/>
      <c r="K4559" s="4"/>
    </row>
    <row r="4560" spans="2:11" x14ac:dyDescent="0.3">
      <c r="B4560" s="10"/>
      <c r="C4560" s="11"/>
      <c r="D4560" s="11"/>
      <c r="E4560" s="11"/>
      <c r="F4560" s="11"/>
      <c r="G4560" s="12"/>
      <c r="K4560" s="4"/>
    </row>
    <row r="4561" spans="2:11" x14ac:dyDescent="0.3">
      <c r="B4561" s="7"/>
      <c r="C4561" s="8"/>
      <c r="D4561" s="8"/>
      <c r="E4561" s="8"/>
      <c r="F4561" s="8"/>
      <c r="G4561" s="9"/>
      <c r="K4561" s="4"/>
    </row>
    <row r="4562" spans="2:11" x14ac:dyDescent="0.3">
      <c r="B4562" s="10"/>
      <c r="C4562" s="11"/>
      <c r="D4562" s="11"/>
      <c r="E4562" s="11"/>
      <c r="F4562" s="11"/>
      <c r="G4562" s="12"/>
      <c r="K4562" s="4"/>
    </row>
    <row r="4563" spans="2:11" x14ac:dyDescent="0.3">
      <c r="B4563" s="7"/>
      <c r="C4563" s="8"/>
      <c r="D4563" s="8"/>
      <c r="E4563" s="8"/>
      <c r="F4563" s="8"/>
      <c r="G4563" s="9"/>
      <c r="K4563" s="4"/>
    </row>
    <row r="4564" spans="2:11" x14ac:dyDescent="0.3">
      <c r="B4564" s="10"/>
      <c r="C4564" s="11"/>
      <c r="D4564" s="11"/>
      <c r="E4564" s="11"/>
      <c r="F4564" s="11"/>
      <c r="G4564" s="12"/>
      <c r="K4564" s="4"/>
    </row>
    <row r="4565" spans="2:11" x14ac:dyDescent="0.3">
      <c r="B4565" s="7"/>
      <c r="C4565" s="8"/>
      <c r="D4565" s="8"/>
      <c r="E4565" s="8"/>
      <c r="F4565" s="8"/>
      <c r="G4565" s="9"/>
      <c r="K4565" s="4"/>
    </row>
    <row r="4566" spans="2:11" x14ac:dyDescent="0.3">
      <c r="B4566" s="10"/>
      <c r="C4566" s="11"/>
      <c r="D4566" s="11"/>
      <c r="E4566" s="11"/>
      <c r="F4566" s="11"/>
      <c r="G4566" s="12"/>
      <c r="K4566" s="4"/>
    </row>
    <row r="4567" spans="2:11" x14ac:dyDescent="0.3">
      <c r="B4567" s="7"/>
      <c r="C4567" s="8"/>
      <c r="D4567" s="8"/>
      <c r="E4567" s="8"/>
      <c r="F4567" s="8"/>
      <c r="G4567" s="9"/>
      <c r="K4567" s="4"/>
    </row>
    <row r="4568" spans="2:11" x14ac:dyDescent="0.3">
      <c r="B4568" s="10"/>
      <c r="C4568" s="11"/>
      <c r="D4568" s="11"/>
      <c r="E4568" s="11"/>
      <c r="F4568" s="11"/>
      <c r="G4568" s="12"/>
      <c r="K4568" s="4"/>
    </row>
    <row r="4569" spans="2:11" x14ac:dyDescent="0.3">
      <c r="B4569" s="7"/>
      <c r="C4569" s="8"/>
      <c r="D4569" s="8"/>
      <c r="E4569" s="8"/>
      <c r="F4569" s="8"/>
      <c r="G4569" s="9"/>
      <c r="K4569" s="4"/>
    </row>
    <row r="4570" spans="2:11" x14ac:dyDescent="0.3">
      <c r="B4570" s="10"/>
      <c r="C4570" s="11"/>
      <c r="D4570" s="11"/>
      <c r="E4570" s="11"/>
      <c r="F4570" s="11"/>
      <c r="G4570" s="12"/>
      <c r="K4570" s="4"/>
    </row>
    <row r="4571" spans="2:11" x14ac:dyDescent="0.3">
      <c r="B4571" s="7"/>
      <c r="C4571" s="8"/>
      <c r="D4571" s="8"/>
      <c r="E4571" s="8"/>
      <c r="F4571" s="8"/>
      <c r="G4571" s="9"/>
      <c r="K4571" s="4"/>
    </row>
    <row r="4572" spans="2:11" x14ac:dyDescent="0.3">
      <c r="B4572" s="10"/>
      <c r="C4572" s="11"/>
      <c r="D4572" s="11"/>
      <c r="E4572" s="11"/>
      <c r="F4572" s="11"/>
      <c r="G4572" s="12"/>
      <c r="K4572" s="4"/>
    </row>
    <row r="4573" spans="2:11" x14ac:dyDescent="0.3">
      <c r="B4573" s="7"/>
      <c r="C4573" s="8"/>
      <c r="D4573" s="8"/>
      <c r="E4573" s="8"/>
      <c r="F4573" s="8"/>
      <c r="G4573" s="9"/>
      <c r="K4573" s="4"/>
    </row>
    <row r="4574" spans="2:11" x14ac:dyDescent="0.3">
      <c r="B4574" s="10"/>
      <c r="C4574" s="11"/>
      <c r="D4574" s="11"/>
      <c r="E4574" s="11"/>
      <c r="F4574" s="11"/>
      <c r="G4574" s="12"/>
      <c r="K4574" s="4"/>
    </row>
    <row r="4575" spans="2:11" x14ac:dyDescent="0.3">
      <c r="B4575" s="7"/>
      <c r="C4575" s="8"/>
      <c r="D4575" s="8"/>
      <c r="E4575" s="8"/>
      <c r="F4575" s="8"/>
      <c r="G4575" s="9"/>
      <c r="K4575" s="4"/>
    </row>
    <row r="4576" spans="2:11" x14ac:dyDescent="0.3">
      <c r="B4576" s="10"/>
      <c r="C4576" s="11"/>
      <c r="D4576" s="11"/>
      <c r="E4576" s="11"/>
      <c r="F4576" s="11"/>
      <c r="G4576" s="12"/>
      <c r="K4576" s="4"/>
    </row>
    <row r="4577" spans="2:11" x14ac:dyDescent="0.3">
      <c r="B4577" s="7"/>
      <c r="C4577" s="8"/>
      <c r="D4577" s="8"/>
      <c r="E4577" s="8"/>
      <c r="F4577" s="8"/>
      <c r="G4577" s="9"/>
      <c r="K4577" s="4"/>
    </row>
    <row r="4578" spans="2:11" x14ac:dyDescent="0.3">
      <c r="B4578" s="10"/>
      <c r="C4578" s="11"/>
      <c r="D4578" s="11"/>
      <c r="E4578" s="11"/>
      <c r="F4578" s="11"/>
      <c r="G4578" s="12"/>
      <c r="K4578" s="4"/>
    </row>
    <row r="4579" spans="2:11" x14ac:dyDescent="0.3">
      <c r="B4579" s="7"/>
      <c r="C4579" s="8"/>
      <c r="D4579" s="8"/>
      <c r="E4579" s="8"/>
      <c r="F4579" s="8"/>
      <c r="G4579" s="9"/>
      <c r="K4579" s="4"/>
    </row>
    <row r="4580" spans="2:11" x14ac:dyDescent="0.3">
      <c r="B4580" s="10"/>
      <c r="C4580" s="11"/>
      <c r="D4580" s="11"/>
      <c r="E4580" s="11"/>
      <c r="F4580" s="11"/>
      <c r="G4580" s="12"/>
      <c r="K4580" s="4"/>
    </row>
    <row r="4581" spans="2:11" x14ac:dyDescent="0.3">
      <c r="B4581" s="7"/>
      <c r="C4581" s="8"/>
      <c r="D4581" s="8"/>
      <c r="E4581" s="8"/>
      <c r="F4581" s="8"/>
      <c r="G4581" s="9"/>
      <c r="K4581" s="4"/>
    </row>
    <row r="4582" spans="2:11" x14ac:dyDescent="0.3">
      <c r="B4582" s="10"/>
      <c r="C4582" s="11"/>
      <c r="D4582" s="11"/>
      <c r="E4582" s="11"/>
      <c r="F4582" s="11"/>
      <c r="G4582" s="12"/>
      <c r="K4582" s="4"/>
    </row>
    <row r="4583" spans="2:11" x14ac:dyDescent="0.3">
      <c r="B4583" s="7"/>
      <c r="C4583" s="8"/>
      <c r="D4583" s="8"/>
      <c r="E4583" s="8"/>
      <c r="F4583" s="8"/>
      <c r="G4583" s="9"/>
      <c r="K4583" s="4"/>
    </row>
    <row r="4584" spans="2:11" x14ac:dyDescent="0.3">
      <c r="B4584" s="10"/>
      <c r="C4584" s="11"/>
      <c r="D4584" s="11"/>
      <c r="E4584" s="11"/>
      <c r="F4584" s="11"/>
      <c r="G4584" s="12"/>
      <c r="K4584" s="4"/>
    </row>
    <row r="4585" spans="2:11" x14ac:dyDescent="0.3">
      <c r="B4585" s="7"/>
      <c r="C4585" s="8"/>
      <c r="D4585" s="8"/>
      <c r="E4585" s="8"/>
      <c r="F4585" s="8"/>
      <c r="G4585" s="9"/>
      <c r="K4585" s="4"/>
    </row>
    <row r="4586" spans="2:11" x14ac:dyDescent="0.3">
      <c r="B4586" s="10"/>
      <c r="C4586" s="11"/>
      <c r="D4586" s="11"/>
      <c r="E4586" s="11"/>
      <c r="F4586" s="11"/>
      <c r="G4586" s="12"/>
      <c r="K4586" s="4"/>
    </row>
    <row r="4587" spans="2:11" x14ac:dyDescent="0.3">
      <c r="B4587" s="7"/>
      <c r="C4587" s="8"/>
      <c r="D4587" s="8"/>
      <c r="E4587" s="8"/>
      <c r="F4587" s="8"/>
      <c r="G4587" s="9"/>
      <c r="K4587" s="4"/>
    </row>
    <row r="4588" spans="2:11" x14ac:dyDescent="0.3">
      <c r="B4588" s="10"/>
      <c r="C4588" s="11"/>
      <c r="D4588" s="11"/>
      <c r="E4588" s="11"/>
      <c r="F4588" s="11"/>
      <c r="G4588" s="12"/>
      <c r="K4588" s="4"/>
    </row>
    <row r="4589" spans="2:11" x14ac:dyDescent="0.3">
      <c r="B4589" s="7"/>
      <c r="C4589" s="8"/>
      <c r="D4589" s="8"/>
      <c r="E4589" s="8"/>
      <c r="F4589" s="8"/>
      <c r="G4589" s="9"/>
      <c r="K4589" s="4"/>
    </row>
    <row r="4590" spans="2:11" x14ac:dyDescent="0.3">
      <c r="B4590" s="10"/>
      <c r="C4590" s="11"/>
      <c r="D4590" s="11"/>
      <c r="E4590" s="11"/>
      <c r="F4590" s="11"/>
      <c r="G4590" s="12"/>
      <c r="K4590" s="4"/>
    </row>
    <row r="4591" spans="2:11" x14ac:dyDescent="0.3">
      <c r="B4591" s="7"/>
      <c r="C4591" s="8"/>
      <c r="D4591" s="8"/>
      <c r="E4591" s="8"/>
      <c r="F4591" s="8"/>
      <c r="G4591" s="9"/>
      <c r="K4591" s="4"/>
    </row>
    <row r="4592" spans="2:11" x14ac:dyDescent="0.3">
      <c r="B4592" s="10"/>
      <c r="C4592" s="11"/>
      <c r="D4592" s="11"/>
      <c r="E4592" s="11"/>
      <c r="F4592" s="11"/>
      <c r="G4592" s="12"/>
      <c r="K4592" s="4"/>
    </row>
    <row r="4593" spans="2:11" x14ac:dyDescent="0.3">
      <c r="B4593" s="7"/>
      <c r="C4593" s="8"/>
      <c r="D4593" s="8"/>
      <c r="E4593" s="8"/>
      <c r="F4593" s="8"/>
      <c r="G4593" s="9"/>
      <c r="K4593" s="4"/>
    </row>
    <row r="4594" spans="2:11" x14ac:dyDescent="0.3">
      <c r="B4594" s="10"/>
      <c r="C4594" s="11"/>
      <c r="D4594" s="11"/>
      <c r="E4594" s="11"/>
      <c r="F4594" s="11"/>
      <c r="G4594" s="12"/>
      <c r="K4594" s="4"/>
    </row>
    <row r="4595" spans="2:11" x14ac:dyDescent="0.3">
      <c r="B4595" s="7"/>
      <c r="C4595" s="8"/>
      <c r="D4595" s="8"/>
      <c r="E4595" s="8"/>
      <c r="F4595" s="8"/>
      <c r="G4595" s="9"/>
      <c r="K4595" s="4"/>
    </row>
    <row r="4596" spans="2:11" x14ac:dyDescent="0.3">
      <c r="B4596" s="10"/>
      <c r="C4596" s="11"/>
      <c r="D4596" s="11"/>
      <c r="E4596" s="11"/>
      <c r="F4596" s="11"/>
      <c r="G4596" s="12"/>
      <c r="K4596" s="4"/>
    </row>
    <row r="4597" spans="2:11" x14ac:dyDescent="0.3">
      <c r="B4597" s="7"/>
      <c r="C4597" s="8"/>
      <c r="D4597" s="8"/>
      <c r="E4597" s="8"/>
      <c r="F4597" s="8"/>
      <c r="G4597" s="9"/>
      <c r="K4597" s="4"/>
    </row>
    <row r="4598" spans="2:11" x14ac:dyDescent="0.3">
      <c r="B4598" s="10"/>
      <c r="C4598" s="11"/>
      <c r="D4598" s="11"/>
      <c r="E4598" s="11"/>
      <c r="F4598" s="11"/>
      <c r="G4598" s="12"/>
      <c r="K4598" s="4"/>
    </row>
    <row r="4599" spans="2:11" x14ac:dyDescent="0.3">
      <c r="B4599" s="7"/>
      <c r="C4599" s="8"/>
      <c r="D4599" s="8"/>
      <c r="E4599" s="8"/>
      <c r="F4599" s="8"/>
      <c r="G4599" s="9"/>
      <c r="K4599" s="4"/>
    </row>
    <row r="4600" spans="2:11" x14ac:dyDescent="0.3">
      <c r="B4600" s="10"/>
      <c r="C4600" s="11"/>
      <c r="D4600" s="11"/>
      <c r="E4600" s="11"/>
      <c r="F4600" s="11"/>
      <c r="G4600" s="12"/>
      <c r="K4600" s="4"/>
    </row>
    <row r="4601" spans="2:11" x14ac:dyDescent="0.3">
      <c r="B4601" s="7"/>
      <c r="C4601" s="8"/>
      <c r="D4601" s="8"/>
      <c r="E4601" s="8"/>
      <c r="F4601" s="8"/>
      <c r="G4601" s="9"/>
      <c r="K4601" s="4"/>
    </row>
    <row r="4602" spans="2:11" x14ac:dyDescent="0.3">
      <c r="B4602" s="10"/>
      <c r="C4602" s="11"/>
      <c r="D4602" s="11"/>
      <c r="E4602" s="11"/>
      <c r="F4602" s="11"/>
      <c r="G4602" s="12"/>
      <c r="K4602" s="4"/>
    </row>
    <row r="4603" spans="2:11" x14ac:dyDescent="0.3">
      <c r="B4603" s="7"/>
      <c r="C4603" s="8"/>
      <c r="D4603" s="8"/>
      <c r="E4603" s="8"/>
      <c r="F4603" s="8"/>
      <c r="G4603" s="9"/>
      <c r="K4603" s="4"/>
    </row>
    <row r="4604" spans="2:11" x14ac:dyDescent="0.3">
      <c r="B4604" s="10"/>
      <c r="C4604" s="11"/>
      <c r="D4604" s="11"/>
      <c r="E4604" s="11"/>
      <c r="F4604" s="11"/>
      <c r="G4604" s="12"/>
      <c r="K4604" s="4"/>
    </row>
    <row r="4605" spans="2:11" x14ac:dyDescent="0.3">
      <c r="B4605" s="7"/>
      <c r="C4605" s="8"/>
      <c r="D4605" s="8"/>
      <c r="E4605" s="8"/>
      <c r="F4605" s="8"/>
      <c r="G4605" s="9"/>
      <c r="K4605" s="4"/>
    </row>
    <row r="4606" spans="2:11" x14ac:dyDescent="0.3">
      <c r="B4606" s="10"/>
      <c r="C4606" s="11"/>
      <c r="D4606" s="11"/>
      <c r="E4606" s="11"/>
      <c r="F4606" s="11"/>
      <c r="G4606" s="12"/>
      <c r="K4606" s="4"/>
    </row>
    <row r="4607" spans="2:11" x14ac:dyDescent="0.3">
      <c r="B4607" s="7"/>
      <c r="C4607" s="8"/>
      <c r="D4607" s="8"/>
      <c r="E4607" s="8"/>
      <c r="F4607" s="8"/>
      <c r="G4607" s="9"/>
      <c r="K4607" s="4"/>
    </row>
    <row r="4608" spans="2:11" x14ac:dyDescent="0.3">
      <c r="B4608" s="10"/>
      <c r="C4608" s="11"/>
      <c r="D4608" s="11"/>
      <c r="E4608" s="11"/>
      <c r="F4608" s="11"/>
      <c r="G4608" s="12"/>
      <c r="K4608" s="4"/>
    </row>
    <row r="4609" spans="2:11" x14ac:dyDescent="0.3">
      <c r="B4609" s="7"/>
      <c r="C4609" s="8"/>
      <c r="D4609" s="8"/>
      <c r="E4609" s="8"/>
      <c r="F4609" s="8"/>
      <c r="G4609" s="9"/>
      <c r="K4609" s="4"/>
    </row>
    <row r="4610" spans="2:11" x14ac:dyDescent="0.3">
      <c r="B4610" s="10"/>
      <c r="C4610" s="11"/>
      <c r="D4610" s="11"/>
      <c r="E4610" s="11"/>
      <c r="F4610" s="11"/>
      <c r="G4610" s="12"/>
      <c r="K4610" s="4"/>
    </row>
    <row r="4611" spans="2:11" x14ac:dyDescent="0.3">
      <c r="B4611" s="7"/>
      <c r="C4611" s="8"/>
      <c r="D4611" s="8"/>
      <c r="E4611" s="8"/>
      <c r="F4611" s="8"/>
      <c r="G4611" s="9"/>
      <c r="K4611" s="4"/>
    </row>
    <row r="4612" spans="2:11" x14ac:dyDescent="0.3">
      <c r="B4612" s="10"/>
      <c r="C4612" s="11"/>
      <c r="D4612" s="11"/>
      <c r="E4612" s="11"/>
      <c r="F4612" s="11"/>
      <c r="G4612" s="12"/>
      <c r="K4612" s="4"/>
    </row>
    <row r="4613" spans="2:11" x14ac:dyDescent="0.3">
      <c r="B4613" s="7"/>
      <c r="C4613" s="8"/>
      <c r="D4613" s="8"/>
      <c r="E4613" s="8"/>
      <c r="F4613" s="8"/>
      <c r="G4613" s="9"/>
      <c r="K4613" s="4"/>
    </row>
    <row r="4614" spans="2:11" x14ac:dyDescent="0.3">
      <c r="B4614" s="10"/>
      <c r="C4614" s="11"/>
      <c r="D4614" s="11"/>
      <c r="E4614" s="11"/>
      <c r="F4614" s="11"/>
      <c r="G4614" s="12"/>
      <c r="K4614" s="4"/>
    </row>
    <row r="4615" spans="2:11" x14ac:dyDescent="0.3">
      <c r="B4615" s="7"/>
      <c r="C4615" s="8"/>
      <c r="D4615" s="8"/>
      <c r="E4615" s="8"/>
      <c r="F4615" s="8"/>
      <c r="G4615" s="9"/>
      <c r="K4615" s="4"/>
    </row>
    <row r="4616" spans="2:11" x14ac:dyDescent="0.3">
      <c r="B4616" s="10"/>
      <c r="C4616" s="11"/>
      <c r="D4616" s="11"/>
      <c r="E4616" s="11"/>
      <c r="F4616" s="11"/>
      <c r="G4616" s="12"/>
      <c r="K4616" s="4"/>
    </row>
    <row r="4617" spans="2:11" x14ac:dyDescent="0.3">
      <c r="B4617" s="7"/>
      <c r="C4617" s="8"/>
      <c r="D4617" s="8"/>
      <c r="E4617" s="8"/>
      <c r="F4617" s="8"/>
      <c r="G4617" s="9"/>
      <c r="K4617" s="4"/>
    </row>
    <row r="4618" spans="2:11" x14ac:dyDescent="0.3">
      <c r="B4618" s="10"/>
      <c r="C4618" s="11"/>
      <c r="D4618" s="11"/>
      <c r="E4618" s="11"/>
      <c r="F4618" s="11"/>
      <c r="G4618" s="12"/>
      <c r="K4618" s="4"/>
    </row>
    <row r="4619" spans="2:11" x14ac:dyDescent="0.3">
      <c r="B4619" s="7"/>
      <c r="C4619" s="8"/>
      <c r="D4619" s="8"/>
      <c r="E4619" s="8"/>
      <c r="F4619" s="8"/>
      <c r="G4619" s="9"/>
      <c r="K4619" s="4"/>
    </row>
    <row r="4620" spans="2:11" x14ac:dyDescent="0.3">
      <c r="B4620" s="10"/>
      <c r="C4620" s="11"/>
      <c r="D4620" s="11"/>
      <c r="E4620" s="11"/>
      <c r="F4620" s="11"/>
      <c r="G4620" s="12"/>
      <c r="K4620" s="4"/>
    </row>
    <row r="4621" spans="2:11" x14ac:dyDescent="0.3">
      <c r="B4621" s="7"/>
      <c r="C4621" s="8"/>
      <c r="D4621" s="8"/>
      <c r="E4621" s="8"/>
      <c r="F4621" s="8"/>
      <c r="G4621" s="9"/>
      <c r="K4621" s="4"/>
    </row>
    <row r="4622" spans="2:11" x14ac:dyDescent="0.3">
      <c r="B4622" s="10"/>
      <c r="C4622" s="11"/>
      <c r="D4622" s="11"/>
      <c r="E4622" s="11"/>
      <c r="F4622" s="11"/>
      <c r="G4622" s="12"/>
      <c r="K4622" s="4"/>
    </row>
    <row r="4623" spans="2:11" x14ac:dyDescent="0.3">
      <c r="B4623" s="7"/>
      <c r="C4623" s="8"/>
      <c r="D4623" s="8"/>
      <c r="E4623" s="8"/>
      <c r="F4623" s="8"/>
      <c r="G4623" s="9"/>
      <c r="K4623" s="4"/>
    </row>
    <row r="4624" spans="2:11" x14ac:dyDescent="0.3">
      <c r="B4624" s="10"/>
      <c r="C4624" s="11"/>
      <c r="D4624" s="11"/>
      <c r="E4624" s="11"/>
      <c r="F4624" s="11"/>
      <c r="G4624" s="12"/>
      <c r="K4624" s="4"/>
    </row>
    <row r="4625" spans="2:11" x14ac:dyDescent="0.3">
      <c r="B4625" s="7"/>
      <c r="C4625" s="8"/>
      <c r="D4625" s="8"/>
      <c r="E4625" s="8"/>
      <c r="F4625" s="8"/>
      <c r="G4625" s="9"/>
      <c r="K4625" s="4"/>
    </row>
    <row r="4626" spans="2:11" x14ac:dyDescent="0.3">
      <c r="B4626" s="10"/>
      <c r="C4626" s="11"/>
      <c r="D4626" s="11"/>
      <c r="E4626" s="11"/>
      <c r="F4626" s="11"/>
      <c r="G4626" s="12"/>
      <c r="K4626" s="4"/>
    </row>
    <row r="4627" spans="2:11" x14ac:dyDescent="0.3">
      <c r="B4627" s="7"/>
      <c r="C4627" s="8"/>
      <c r="D4627" s="8"/>
      <c r="E4627" s="8"/>
      <c r="F4627" s="8"/>
      <c r="G4627" s="9"/>
      <c r="K4627" s="4"/>
    </row>
    <row r="4628" spans="2:11" x14ac:dyDescent="0.3">
      <c r="B4628" s="10"/>
      <c r="C4628" s="11"/>
      <c r="D4628" s="11"/>
      <c r="E4628" s="11"/>
      <c r="F4628" s="11"/>
      <c r="G4628" s="12"/>
      <c r="K4628" s="4"/>
    </row>
    <row r="4629" spans="2:11" x14ac:dyDescent="0.3">
      <c r="B4629" s="7"/>
      <c r="C4629" s="8"/>
      <c r="D4629" s="8"/>
      <c r="E4629" s="8"/>
      <c r="F4629" s="8"/>
      <c r="G4629" s="9"/>
      <c r="K4629" s="4"/>
    </row>
    <row r="4630" spans="2:11" x14ac:dyDescent="0.3">
      <c r="B4630" s="10"/>
      <c r="C4630" s="11"/>
      <c r="D4630" s="11"/>
      <c r="E4630" s="11"/>
      <c r="F4630" s="11"/>
      <c r="G4630" s="12"/>
      <c r="K4630" s="4"/>
    </row>
    <row r="4631" spans="2:11" x14ac:dyDescent="0.3">
      <c r="B4631" s="7"/>
      <c r="C4631" s="8"/>
      <c r="D4631" s="8"/>
      <c r="E4631" s="8"/>
      <c r="F4631" s="8"/>
      <c r="G4631" s="9"/>
      <c r="K4631" s="4"/>
    </row>
    <row r="4632" spans="2:11" x14ac:dyDescent="0.3">
      <c r="B4632" s="10"/>
      <c r="C4632" s="11"/>
      <c r="D4632" s="11"/>
      <c r="E4632" s="11"/>
      <c r="F4632" s="11"/>
      <c r="G4632" s="12"/>
      <c r="K4632" s="4"/>
    </row>
    <row r="4633" spans="2:11" x14ac:dyDescent="0.3">
      <c r="B4633" s="7"/>
      <c r="C4633" s="8"/>
      <c r="D4633" s="8"/>
      <c r="E4633" s="8"/>
      <c r="F4633" s="8"/>
      <c r="G4633" s="9"/>
      <c r="K4633" s="4"/>
    </row>
    <row r="4634" spans="2:11" x14ac:dyDescent="0.3">
      <c r="B4634" s="10"/>
      <c r="C4634" s="11"/>
      <c r="D4634" s="11"/>
      <c r="E4634" s="11"/>
      <c r="F4634" s="11"/>
      <c r="G4634" s="12"/>
      <c r="K4634" s="4"/>
    </row>
    <row r="4635" spans="2:11" x14ac:dyDescent="0.3">
      <c r="B4635" s="7"/>
      <c r="C4635" s="8"/>
      <c r="D4635" s="8"/>
      <c r="E4635" s="8"/>
      <c r="F4635" s="8"/>
      <c r="G4635" s="9"/>
      <c r="K4635" s="4"/>
    </row>
    <row r="4636" spans="2:11" x14ac:dyDescent="0.3">
      <c r="B4636" s="10"/>
      <c r="C4636" s="11"/>
      <c r="D4636" s="11"/>
      <c r="E4636" s="11"/>
      <c r="F4636" s="11"/>
      <c r="G4636" s="12"/>
      <c r="K4636" s="4"/>
    </row>
    <row r="4637" spans="2:11" x14ac:dyDescent="0.3">
      <c r="B4637" s="7"/>
      <c r="C4637" s="8"/>
      <c r="D4637" s="8"/>
      <c r="E4637" s="8"/>
      <c r="F4637" s="8"/>
      <c r="G4637" s="9"/>
      <c r="K4637" s="4"/>
    </row>
    <row r="4638" spans="2:11" x14ac:dyDescent="0.3">
      <c r="B4638" s="10"/>
      <c r="C4638" s="11"/>
      <c r="D4638" s="11"/>
      <c r="E4638" s="11"/>
      <c r="F4638" s="11"/>
      <c r="G4638" s="12"/>
      <c r="K4638" s="4"/>
    </row>
    <row r="4639" spans="2:11" x14ac:dyDescent="0.3">
      <c r="B4639" s="7"/>
      <c r="C4639" s="8"/>
      <c r="D4639" s="8"/>
      <c r="E4639" s="8"/>
      <c r="F4639" s="8"/>
      <c r="G4639" s="9"/>
      <c r="K4639" s="4"/>
    </row>
    <row r="4640" spans="2:11" x14ac:dyDescent="0.3">
      <c r="B4640" s="10"/>
      <c r="C4640" s="11"/>
      <c r="D4640" s="11"/>
      <c r="E4640" s="11"/>
      <c r="F4640" s="11"/>
      <c r="G4640" s="12"/>
      <c r="K4640" s="4"/>
    </row>
    <row r="4641" spans="2:11" x14ac:dyDescent="0.3">
      <c r="B4641" s="7"/>
      <c r="C4641" s="8"/>
      <c r="D4641" s="8"/>
      <c r="E4641" s="8"/>
      <c r="F4641" s="8"/>
      <c r="G4641" s="9"/>
      <c r="K4641" s="4"/>
    </row>
    <row r="4642" spans="2:11" x14ac:dyDescent="0.3">
      <c r="B4642" s="10"/>
      <c r="C4642" s="11"/>
      <c r="D4642" s="11"/>
      <c r="E4642" s="11"/>
      <c r="F4642" s="11"/>
      <c r="G4642" s="12"/>
      <c r="K4642" s="4"/>
    </row>
    <row r="4643" spans="2:11" x14ac:dyDescent="0.3">
      <c r="B4643" s="7"/>
      <c r="C4643" s="8"/>
      <c r="D4643" s="8"/>
      <c r="E4643" s="8"/>
      <c r="F4643" s="8"/>
      <c r="G4643" s="9"/>
      <c r="K4643" s="4"/>
    </row>
    <row r="4644" spans="2:11" x14ac:dyDescent="0.3">
      <c r="B4644" s="10"/>
      <c r="C4644" s="11"/>
      <c r="D4644" s="11"/>
      <c r="E4644" s="11"/>
      <c r="F4644" s="11"/>
      <c r="G4644" s="12"/>
      <c r="K4644" s="4"/>
    </row>
    <row r="4645" spans="2:11" x14ac:dyDescent="0.3">
      <c r="B4645" s="7"/>
      <c r="C4645" s="8"/>
      <c r="D4645" s="8"/>
      <c r="E4645" s="8"/>
      <c r="F4645" s="8"/>
      <c r="G4645" s="9"/>
      <c r="K4645" s="4"/>
    </row>
    <row r="4646" spans="2:11" x14ac:dyDescent="0.3">
      <c r="B4646" s="10"/>
      <c r="C4646" s="11"/>
      <c r="D4646" s="11"/>
      <c r="E4646" s="11"/>
      <c r="F4646" s="11"/>
      <c r="G4646" s="12"/>
      <c r="K4646" s="4"/>
    </row>
    <row r="4647" spans="2:11" x14ac:dyDescent="0.3">
      <c r="B4647" s="7"/>
      <c r="C4647" s="8"/>
      <c r="D4647" s="8"/>
      <c r="E4647" s="8"/>
      <c r="F4647" s="8"/>
      <c r="G4647" s="9"/>
      <c r="K4647" s="4"/>
    </row>
    <row r="4648" spans="2:11" x14ac:dyDescent="0.3">
      <c r="B4648" s="10"/>
      <c r="C4648" s="11"/>
      <c r="D4648" s="11"/>
      <c r="E4648" s="11"/>
      <c r="F4648" s="11"/>
      <c r="G4648" s="12"/>
      <c r="K4648" s="4"/>
    </row>
    <row r="4649" spans="2:11" x14ac:dyDescent="0.3">
      <c r="B4649" s="7"/>
      <c r="C4649" s="8"/>
      <c r="D4649" s="8"/>
      <c r="E4649" s="8"/>
      <c r="F4649" s="8"/>
      <c r="G4649" s="9"/>
      <c r="K4649" s="4"/>
    </row>
    <row r="4650" spans="2:11" x14ac:dyDescent="0.3">
      <c r="B4650" s="10"/>
      <c r="C4650" s="11"/>
      <c r="D4650" s="11"/>
      <c r="E4650" s="11"/>
      <c r="F4650" s="11"/>
      <c r="G4650" s="12"/>
      <c r="K4650" s="4"/>
    </row>
    <row r="4651" spans="2:11" x14ac:dyDescent="0.3">
      <c r="B4651" s="7"/>
      <c r="C4651" s="8"/>
      <c r="D4651" s="8"/>
      <c r="E4651" s="8"/>
      <c r="F4651" s="8"/>
      <c r="G4651" s="9"/>
      <c r="K4651" s="4"/>
    </row>
    <row r="4652" spans="2:11" x14ac:dyDescent="0.3">
      <c r="B4652" s="10"/>
      <c r="C4652" s="11"/>
      <c r="D4652" s="11"/>
      <c r="E4652" s="11"/>
      <c r="F4652" s="11"/>
      <c r="G4652" s="12"/>
      <c r="K4652" s="4"/>
    </row>
    <row r="4653" spans="2:11" x14ac:dyDescent="0.3">
      <c r="B4653" s="7"/>
      <c r="C4653" s="8"/>
      <c r="D4653" s="8"/>
      <c r="E4653" s="8"/>
      <c r="F4653" s="8"/>
      <c r="G4653" s="9"/>
      <c r="K4653" s="4"/>
    </row>
    <row r="4654" spans="2:11" x14ac:dyDescent="0.3">
      <c r="B4654" s="10"/>
      <c r="C4654" s="11"/>
      <c r="D4654" s="11"/>
      <c r="E4654" s="11"/>
      <c r="F4654" s="11"/>
      <c r="G4654" s="12"/>
      <c r="K4654" s="4"/>
    </row>
    <row r="4655" spans="2:11" x14ac:dyDescent="0.3">
      <c r="B4655" s="7"/>
      <c r="C4655" s="8"/>
      <c r="D4655" s="8"/>
      <c r="E4655" s="8"/>
      <c r="F4655" s="8"/>
      <c r="G4655" s="9"/>
      <c r="K4655" s="4"/>
    </row>
    <row r="4656" spans="2:11" x14ac:dyDescent="0.3">
      <c r="B4656" s="10"/>
      <c r="C4656" s="11"/>
      <c r="D4656" s="11"/>
      <c r="E4656" s="11"/>
      <c r="F4656" s="11"/>
      <c r="G4656" s="12"/>
      <c r="K4656" s="4"/>
    </row>
    <row r="4657" spans="2:11" x14ac:dyDescent="0.3">
      <c r="B4657" s="7"/>
      <c r="C4657" s="8"/>
      <c r="D4657" s="8"/>
      <c r="E4657" s="8"/>
      <c r="F4657" s="8"/>
      <c r="G4657" s="9"/>
      <c r="K4657" s="4"/>
    </row>
    <row r="4658" spans="2:11" x14ac:dyDescent="0.3">
      <c r="B4658" s="10"/>
      <c r="C4658" s="11"/>
      <c r="D4658" s="11"/>
      <c r="E4658" s="11"/>
      <c r="F4658" s="11"/>
      <c r="G4658" s="12"/>
      <c r="K4658" s="4"/>
    </row>
    <row r="4659" spans="2:11" x14ac:dyDescent="0.3">
      <c r="B4659" s="7"/>
      <c r="C4659" s="8"/>
      <c r="D4659" s="8"/>
      <c r="E4659" s="8"/>
      <c r="F4659" s="8"/>
      <c r="G4659" s="9"/>
      <c r="K4659" s="4"/>
    </row>
    <row r="4660" spans="2:11" x14ac:dyDescent="0.3">
      <c r="B4660" s="10"/>
      <c r="C4660" s="11"/>
      <c r="D4660" s="11"/>
      <c r="E4660" s="11"/>
      <c r="F4660" s="11"/>
      <c r="G4660" s="12"/>
      <c r="K4660" s="4"/>
    </row>
    <row r="4661" spans="2:11" x14ac:dyDescent="0.3">
      <c r="B4661" s="7"/>
      <c r="C4661" s="8"/>
      <c r="D4661" s="8"/>
      <c r="E4661" s="8"/>
      <c r="F4661" s="8"/>
      <c r="G4661" s="9"/>
      <c r="K4661" s="4"/>
    </row>
    <row r="4662" spans="2:11" x14ac:dyDescent="0.3">
      <c r="B4662" s="10"/>
      <c r="C4662" s="11"/>
      <c r="D4662" s="11"/>
      <c r="E4662" s="11"/>
      <c r="F4662" s="11"/>
      <c r="G4662" s="12"/>
      <c r="K4662" s="4"/>
    </row>
    <row r="4663" spans="2:11" x14ac:dyDescent="0.3">
      <c r="B4663" s="7"/>
      <c r="C4663" s="8"/>
      <c r="D4663" s="8"/>
      <c r="E4663" s="8"/>
      <c r="F4663" s="8"/>
      <c r="G4663" s="9"/>
      <c r="K4663" s="4"/>
    </row>
    <row r="4664" spans="2:11" x14ac:dyDescent="0.3">
      <c r="B4664" s="10"/>
      <c r="C4664" s="11"/>
      <c r="D4664" s="11"/>
      <c r="E4664" s="11"/>
      <c r="F4664" s="11"/>
      <c r="G4664" s="12"/>
      <c r="K4664" s="4"/>
    </row>
    <row r="4665" spans="2:11" x14ac:dyDescent="0.3">
      <c r="B4665" s="7"/>
      <c r="C4665" s="8"/>
      <c r="D4665" s="8"/>
      <c r="E4665" s="8"/>
      <c r="F4665" s="8"/>
      <c r="G4665" s="9"/>
      <c r="K4665" s="4"/>
    </row>
    <row r="4666" spans="2:11" x14ac:dyDescent="0.3">
      <c r="B4666" s="10"/>
      <c r="C4666" s="11"/>
      <c r="D4666" s="11"/>
      <c r="E4666" s="11"/>
      <c r="F4666" s="11"/>
      <c r="G4666" s="12"/>
      <c r="K4666" s="4"/>
    </row>
    <row r="4667" spans="2:11" x14ac:dyDescent="0.3">
      <c r="B4667" s="7"/>
      <c r="C4667" s="8"/>
      <c r="D4667" s="8"/>
      <c r="E4667" s="8"/>
      <c r="F4667" s="8"/>
      <c r="G4667" s="9"/>
      <c r="K4667" s="4"/>
    </row>
    <row r="4668" spans="2:11" x14ac:dyDescent="0.3">
      <c r="B4668" s="10"/>
      <c r="C4668" s="11"/>
      <c r="D4668" s="11"/>
      <c r="E4668" s="11"/>
      <c r="F4668" s="11"/>
      <c r="G4668" s="12"/>
      <c r="K4668" s="4"/>
    </row>
    <row r="4669" spans="2:11" x14ac:dyDescent="0.3">
      <c r="B4669" s="7"/>
      <c r="C4669" s="8"/>
      <c r="D4669" s="8"/>
      <c r="E4669" s="8"/>
      <c r="F4669" s="8"/>
      <c r="G4669" s="9"/>
      <c r="K4669" s="4"/>
    </row>
    <row r="4670" spans="2:11" x14ac:dyDescent="0.3">
      <c r="B4670" s="10"/>
      <c r="C4670" s="11"/>
      <c r="D4670" s="11"/>
      <c r="E4670" s="11"/>
      <c r="F4670" s="11"/>
      <c r="G4670" s="12"/>
      <c r="K4670" s="4"/>
    </row>
    <row r="4671" spans="2:11" x14ac:dyDescent="0.3">
      <c r="B4671" s="7"/>
      <c r="C4671" s="8"/>
      <c r="D4671" s="8"/>
      <c r="E4671" s="8"/>
      <c r="F4671" s="8"/>
      <c r="G4671" s="9"/>
      <c r="K4671" s="4"/>
    </row>
    <row r="4672" spans="2:11" x14ac:dyDescent="0.3">
      <c r="B4672" s="10"/>
      <c r="C4672" s="11"/>
      <c r="D4672" s="11"/>
      <c r="E4672" s="11"/>
      <c r="F4672" s="11"/>
      <c r="G4672" s="12"/>
      <c r="K4672" s="4"/>
    </row>
    <row r="4673" spans="2:11" x14ac:dyDescent="0.3">
      <c r="B4673" s="7"/>
      <c r="C4673" s="8"/>
      <c r="D4673" s="8"/>
      <c r="E4673" s="8"/>
      <c r="F4673" s="8"/>
      <c r="G4673" s="9"/>
      <c r="K4673" s="4"/>
    </row>
    <row r="4674" spans="2:11" x14ac:dyDescent="0.3">
      <c r="B4674" s="10"/>
      <c r="C4674" s="11"/>
      <c r="D4674" s="11"/>
      <c r="E4674" s="11"/>
      <c r="F4674" s="11"/>
      <c r="G4674" s="12"/>
      <c r="K4674" s="4"/>
    </row>
    <row r="4675" spans="2:11" x14ac:dyDescent="0.3">
      <c r="B4675" s="7"/>
      <c r="C4675" s="8"/>
      <c r="D4675" s="8"/>
      <c r="E4675" s="8"/>
      <c r="F4675" s="8"/>
      <c r="G4675" s="9"/>
      <c r="K4675" s="4"/>
    </row>
    <row r="4676" spans="2:11" x14ac:dyDescent="0.3">
      <c r="B4676" s="10"/>
      <c r="C4676" s="11"/>
      <c r="D4676" s="11"/>
      <c r="E4676" s="11"/>
      <c r="F4676" s="11"/>
      <c r="G4676" s="12"/>
      <c r="K4676" s="4"/>
    </row>
    <row r="4677" spans="2:11" x14ac:dyDescent="0.3">
      <c r="B4677" s="7"/>
      <c r="C4677" s="8"/>
      <c r="D4677" s="8"/>
      <c r="E4677" s="8"/>
      <c r="F4677" s="8"/>
      <c r="G4677" s="9"/>
      <c r="K4677" s="4"/>
    </row>
    <row r="4678" spans="2:11" x14ac:dyDescent="0.3">
      <c r="B4678" s="10"/>
      <c r="C4678" s="11"/>
      <c r="D4678" s="11"/>
      <c r="E4678" s="11"/>
      <c r="F4678" s="11"/>
      <c r="G4678" s="12"/>
      <c r="K4678" s="4"/>
    </row>
    <row r="4679" spans="2:11" x14ac:dyDescent="0.3">
      <c r="B4679" s="7"/>
      <c r="C4679" s="8"/>
      <c r="D4679" s="8"/>
      <c r="E4679" s="8"/>
      <c r="F4679" s="8"/>
      <c r="G4679" s="9"/>
      <c r="K4679" s="4"/>
    </row>
    <row r="4680" spans="2:11" x14ac:dyDescent="0.3">
      <c r="B4680" s="10"/>
      <c r="C4680" s="11"/>
      <c r="D4680" s="11"/>
      <c r="E4680" s="11"/>
      <c r="F4680" s="11"/>
      <c r="G4680" s="12"/>
      <c r="K4680" s="4"/>
    </row>
    <row r="4681" spans="2:11" x14ac:dyDescent="0.3">
      <c r="B4681" s="7"/>
      <c r="C4681" s="8"/>
      <c r="D4681" s="8"/>
      <c r="E4681" s="8"/>
      <c r="F4681" s="8"/>
      <c r="G4681" s="9"/>
      <c r="K4681" s="4"/>
    </row>
    <row r="4682" spans="2:11" x14ac:dyDescent="0.3">
      <c r="B4682" s="10"/>
      <c r="C4682" s="11"/>
      <c r="D4682" s="11"/>
      <c r="E4682" s="11"/>
      <c r="F4682" s="11"/>
      <c r="G4682" s="12"/>
      <c r="K4682" s="4"/>
    </row>
    <row r="4683" spans="2:11" x14ac:dyDescent="0.3">
      <c r="B4683" s="7"/>
      <c r="C4683" s="8"/>
      <c r="D4683" s="8"/>
      <c r="E4683" s="8"/>
      <c r="F4683" s="8"/>
      <c r="G4683" s="9"/>
      <c r="K4683" s="4"/>
    </row>
    <row r="4684" spans="2:11" x14ac:dyDescent="0.3">
      <c r="B4684" s="10"/>
      <c r="C4684" s="11"/>
      <c r="D4684" s="11"/>
      <c r="E4684" s="11"/>
      <c r="F4684" s="11"/>
      <c r="G4684" s="12"/>
      <c r="K4684" s="4"/>
    </row>
    <row r="4685" spans="2:11" x14ac:dyDescent="0.3">
      <c r="B4685" s="7"/>
      <c r="C4685" s="8"/>
      <c r="D4685" s="8"/>
      <c r="E4685" s="8"/>
      <c r="F4685" s="8"/>
      <c r="G4685" s="9"/>
      <c r="K4685" s="4"/>
    </row>
    <row r="4686" spans="2:11" x14ac:dyDescent="0.3">
      <c r="B4686" s="10"/>
      <c r="C4686" s="11"/>
      <c r="D4686" s="11"/>
      <c r="E4686" s="11"/>
      <c r="F4686" s="11"/>
      <c r="G4686" s="12"/>
      <c r="K4686" s="4"/>
    </row>
    <row r="4687" spans="2:11" x14ac:dyDescent="0.3">
      <c r="B4687" s="7"/>
      <c r="C4687" s="8"/>
      <c r="D4687" s="8"/>
      <c r="E4687" s="8"/>
      <c r="F4687" s="8"/>
      <c r="G4687" s="9"/>
      <c r="K4687" s="4"/>
    </row>
    <row r="4688" spans="2:11" x14ac:dyDescent="0.3">
      <c r="B4688" s="10"/>
      <c r="C4688" s="11"/>
      <c r="D4688" s="11"/>
      <c r="E4688" s="11"/>
      <c r="F4688" s="11"/>
      <c r="G4688" s="12"/>
      <c r="K4688" s="4"/>
    </row>
    <row r="4689" spans="2:11" x14ac:dyDescent="0.3">
      <c r="B4689" s="7"/>
      <c r="C4689" s="8"/>
      <c r="D4689" s="8"/>
      <c r="E4689" s="8"/>
      <c r="F4689" s="8"/>
      <c r="G4689" s="9"/>
      <c r="K4689" s="4"/>
    </row>
    <row r="4690" spans="2:11" x14ac:dyDescent="0.3">
      <c r="B4690" s="10"/>
      <c r="C4690" s="11"/>
      <c r="D4690" s="11"/>
      <c r="E4690" s="11"/>
      <c r="F4690" s="11"/>
      <c r="G4690" s="12"/>
      <c r="K4690" s="4"/>
    </row>
    <row r="4691" spans="2:11" x14ac:dyDescent="0.3">
      <c r="B4691" s="7"/>
      <c r="C4691" s="8"/>
      <c r="D4691" s="8"/>
      <c r="E4691" s="8"/>
      <c r="F4691" s="8"/>
      <c r="G4691" s="9"/>
      <c r="K4691" s="4"/>
    </row>
    <row r="4692" spans="2:11" x14ac:dyDescent="0.3">
      <c r="B4692" s="10"/>
      <c r="C4692" s="11"/>
      <c r="D4692" s="11"/>
      <c r="E4692" s="11"/>
      <c r="F4692" s="11"/>
      <c r="G4692" s="12"/>
      <c r="K4692" s="4"/>
    </row>
    <row r="4693" spans="2:11" x14ac:dyDescent="0.3">
      <c r="B4693" s="7"/>
      <c r="C4693" s="8"/>
      <c r="D4693" s="8"/>
      <c r="E4693" s="8"/>
      <c r="F4693" s="8"/>
      <c r="G4693" s="9"/>
      <c r="K4693" s="4"/>
    </row>
    <row r="4694" spans="2:11" x14ac:dyDescent="0.3">
      <c r="B4694" s="10"/>
      <c r="C4694" s="11"/>
      <c r="D4694" s="11"/>
      <c r="E4694" s="11"/>
      <c r="F4694" s="11"/>
      <c r="G4694" s="12"/>
      <c r="K4694" s="4"/>
    </row>
    <row r="4695" spans="2:11" x14ac:dyDescent="0.3">
      <c r="B4695" s="7"/>
      <c r="C4695" s="8"/>
      <c r="D4695" s="8"/>
      <c r="E4695" s="8"/>
      <c r="F4695" s="8"/>
      <c r="G4695" s="9"/>
      <c r="K4695" s="4"/>
    </row>
    <row r="4696" spans="2:11" x14ac:dyDescent="0.3">
      <c r="B4696" s="10"/>
      <c r="C4696" s="11"/>
      <c r="D4696" s="11"/>
      <c r="E4696" s="11"/>
      <c r="F4696" s="11"/>
      <c r="G4696" s="12"/>
      <c r="K4696" s="4"/>
    </row>
    <row r="4697" spans="2:11" x14ac:dyDescent="0.3">
      <c r="B4697" s="7"/>
      <c r="C4697" s="8"/>
      <c r="D4697" s="8"/>
      <c r="E4697" s="8"/>
      <c r="F4697" s="8"/>
      <c r="G4697" s="9"/>
      <c r="K4697" s="4"/>
    </row>
    <row r="4698" spans="2:11" x14ac:dyDescent="0.3">
      <c r="B4698" s="10"/>
      <c r="C4698" s="11"/>
      <c r="D4698" s="11"/>
      <c r="E4698" s="11"/>
      <c r="F4698" s="11"/>
      <c r="G4698" s="12"/>
      <c r="K4698" s="4"/>
    </row>
    <row r="4699" spans="2:11" x14ac:dyDescent="0.3">
      <c r="B4699" s="7"/>
      <c r="C4699" s="8"/>
      <c r="D4699" s="8"/>
      <c r="E4699" s="8"/>
      <c r="F4699" s="8"/>
      <c r="G4699" s="9"/>
      <c r="K4699" s="4"/>
    </row>
    <row r="4700" spans="2:11" x14ac:dyDescent="0.3">
      <c r="B4700" s="10"/>
      <c r="C4700" s="11"/>
      <c r="D4700" s="11"/>
      <c r="E4700" s="11"/>
      <c r="F4700" s="11"/>
      <c r="G4700" s="12"/>
      <c r="K4700" s="4"/>
    </row>
    <row r="4701" spans="2:11" x14ac:dyDescent="0.3">
      <c r="B4701" s="7"/>
      <c r="C4701" s="8"/>
      <c r="D4701" s="8"/>
      <c r="E4701" s="8"/>
      <c r="F4701" s="8"/>
      <c r="G4701" s="9"/>
      <c r="K4701" s="4"/>
    </row>
    <row r="4702" spans="2:11" x14ac:dyDescent="0.3">
      <c r="B4702" s="10"/>
      <c r="C4702" s="11"/>
      <c r="D4702" s="11"/>
      <c r="E4702" s="11"/>
      <c r="F4702" s="11"/>
      <c r="G4702" s="12"/>
      <c r="K4702" s="4"/>
    </row>
    <row r="4703" spans="2:11" x14ac:dyDescent="0.3">
      <c r="B4703" s="7"/>
      <c r="C4703" s="8"/>
      <c r="D4703" s="8"/>
      <c r="E4703" s="8"/>
      <c r="F4703" s="8"/>
      <c r="G4703" s="9"/>
      <c r="K4703" s="4"/>
    </row>
    <row r="4704" spans="2:11" x14ac:dyDescent="0.3">
      <c r="B4704" s="10"/>
      <c r="C4704" s="11"/>
      <c r="D4704" s="11"/>
      <c r="E4704" s="11"/>
      <c r="F4704" s="11"/>
      <c r="G4704" s="12"/>
      <c r="K4704" s="4"/>
    </row>
    <row r="4705" spans="2:11" x14ac:dyDescent="0.3">
      <c r="B4705" s="7"/>
      <c r="C4705" s="8"/>
      <c r="D4705" s="8"/>
      <c r="E4705" s="8"/>
      <c r="F4705" s="8"/>
      <c r="G4705" s="9"/>
      <c r="K4705" s="4"/>
    </row>
    <row r="4706" spans="2:11" x14ac:dyDescent="0.3">
      <c r="B4706" s="10"/>
      <c r="C4706" s="11"/>
      <c r="D4706" s="11"/>
      <c r="E4706" s="11"/>
      <c r="F4706" s="11"/>
      <c r="G4706" s="12"/>
      <c r="K4706" s="4"/>
    </row>
    <row r="4707" spans="2:11" x14ac:dyDescent="0.3">
      <c r="B4707" s="7"/>
      <c r="C4707" s="8"/>
      <c r="D4707" s="8"/>
      <c r="E4707" s="8"/>
      <c r="F4707" s="8"/>
      <c r="G4707" s="9"/>
      <c r="K4707" s="4"/>
    </row>
    <row r="4708" spans="2:11" x14ac:dyDescent="0.3">
      <c r="B4708" s="10"/>
      <c r="C4708" s="11"/>
      <c r="D4708" s="11"/>
      <c r="E4708" s="11"/>
      <c r="F4708" s="11"/>
      <c r="G4708" s="12"/>
      <c r="K4708" s="4"/>
    </row>
    <row r="4709" spans="2:11" x14ac:dyDescent="0.3">
      <c r="B4709" s="7"/>
      <c r="C4709" s="8"/>
      <c r="D4709" s="8"/>
      <c r="E4709" s="8"/>
      <c r="F4709" s="8"/>
      <c r="G4709" s="9"/>
      <c r="K4709" s="4"/>
    </row>
    <row r="4710" spans="2:11" x14ac:dyDescent="0.3">
      <c r="B4710" s="10"/>
      <c r="C4710" s="11"/>
      <c r="D4710" s="11"/>
      <c r="E4710" s="11"/>
      <c r="F4710" s="11"/>
      <c r="G4710" s="12"/>
      <c r="K4710" s="4"/>
    </row>
    <row r="4711" spans="2:11" x14ac:dyDescent="0.3">
      <c r="B4711" s="7"/>
      <c r="C4711" s="8"/>
      <c r="D4711" s="8"/>
      <c r="E4711" s="8"/>
      <c r="F4711" s="8"/>
      <c r="G4711" s="9"/>
      <c r="K4711" s="4"/>
    </row>
    <row r="4712" spans="2:11" x14ac:dyDescent="0.3">
      <c r="B4712" s="10"/>
      <c r="C4712" s="11"/>
      <c r="D4712" s="11"/>
      <c r="E4712" s="11"/>
      <c r="F4712" s="11"/>
      <c r="G4712" s="12"/>
      <c r="K4712" s="4"/>
    </row>
    <row r="4713" spans="2:11" x14ac:dyDescent="0.3">
      <c r="B4713" s="7"/>
      <c r="C4713" s="8"/>
      <c r="D4713" s="8"/>
      <c r="E4713" s="8"/>
      <c r="F4713" s="8"/>
      <c r="G4713" s="9"/>
      <c r="K4713" s="4"/>
    </row>
    <row r="4714" spans="2:11" x14ac:dyDescent="0.3">
      <c r="B4714" s="10"/>
      <c r="C4714" s="11"/>
      <c r="D4714" s="11"/>
      <c r="E4714" s="11"/>
      <c r="F4714" s="11"/>
      <c r="G4714" s="12"/>
      <c r="K4714" s="4"/>
    </row>
    <row r="4715" spans="2:11" x14ac:dyDescent="0.3">
      <c r="B4715" s="7"/>
      <c r="C4715" s="8"/>
      <c r="D4715" s="8"/>
      <c r="E4715" s="8"/>
      <c r="F4715" s="8"/>
      <c r="G4715" s="9"/>
      <c r="K4715" s="4"/>
    </row>
    <row r="4716" spans="2:11" x14ac:dyDescent="0.3">
      <c r="B4716" s="10"/>
      <c r="C4716" s="11"/>
      <c r="D4716" s="11"/>
      <c r="E4716" s="11"/>
      <c r="F4716" s="11"/>
      <c r="G4716" s="12"/>
      <c r="K4716" s="4"/>
    </row>
    <row r="4717" spans="2:11" x14ac:dyDescent="0.3">
      <c r="B4717" s="7"/>
      <c r="C4717" s="8"/>
      <c r="D4717" s="8"/>
      <c r="E4717" s="8"/>
      <c r="F4717" s="8"/>
      <c r="G4717" s="9"/>
      <c r="K4717" s="4"/>
    </row>
    <row r="4718" spans="2:11" x14ac:dyDescent="0.3">
      <c r="B4718" s="10"/>
      <c r="C4718" s="11"/>
      <c r="D4718" s="11"/>
      <c r="E4718" s="11"/>
      <c r="F4718" s="11"/>
      <c r="G4718" s="12"/>
      <c r="K4718" s="4"/>
    </row>
    <row r="4719" spans="2:11" x14ac:dyDescent="0.3">
      <c r="B4719" s="7"/>
      <c r="C4719" s="8"/>
      <c r="D4719" s="8"/>
      <c r="E4719" s="8"/>
      <c r="F4719" s="8"/>
      <c r="G4719" s="9"/>
      <c r="K4719" s="4"/>
    </row>
    <row r="4720" spans="2:11" x14ac:dyDescent="0.3">
      <c r="B4720" s="10"/>
      <c r="C4720" s="11"/>
      <c r="D4720" s="11"/>
      <c r="E4720" s="11"/>
      <c r="F4720" s="11"/>
      <c r="G4720" s="12"/>
      <c r="K4720" s="4"/>
    </row>
    <row r="4721" spans="2:11" x14ac:dyDescent="0.3">
      <c r="B4721" s="7"/>
      <c r="C4721" s="8"/>
      <c r="D4721" s="8"/>
      <c r="E4721" s="8"/>
      <c r="F4721" s="8"/>
      <c r="G4721" s="9"/>
      <c r="K4721" s="4"/>
    </row>
    <row r="4722" spans="2:11" x14ac:dyDescent="0.3">
      <c r="B4722" s="10"/>
      <c r="C4722" s="11"/>
      <c r="D4722" s="11"/>
      <c r="E4722" s="11"/>
      <c r="F4722" s="11"/>
      <c r="G4722" s="12"/>
      <c r="K4722" s="4"/>
    </row>
    <row r="4723" spans="2:11" x14ac:dyDescent="0.3">
      <c r="B4723" s="7"/>
      <c r="C4723" s="8"/>
      <c r="D4723" s="8"/>
      <c r="E4723" s="8"/>
      <c r="F4723" s="8"/>
      <c r="G4723" s="9"/>
      <c r="K4723" s="4"/>
    </row>
    <row r="4724" spans="2:11" x14ac:dyDescent="0.3">
      <c r="B4724" s="10"/>
      <c r="C4724" s="11"/>
      <c r="D4724" s="11"/>
      <c r="E4724" s="11"/>
      <c r="F4724" s="11"/>
      <c r="G4724" s="12"/>
      <c r="K4724" s="4"/>
    </row>
    <row r="4725" spans="2:11" x14ac:dyDescent="0.3">
      <c r="B4725" s="7"/>
      <c r="C4725" s="8"/>
      <c r="D4725" s="8"/>
      <c r="E4725" s="8"/>
      <c r="F4725" s="8"/>
      <c r="G4725" s="9"/>
      <c r="K4725" s="4"/>
    </row>
    <row r="4726" spans="2:11" x14ac:dyDescent="0.3">
      <c r="B4726" s="10"/>
      <c r="C4726" s="11"/>
      <c r="D4726" s="11"/>
      <c r="E4726" s="11"/>
      <c r="F4726" s="11"/>
      <c r="G4726" s="12"/>
      <c r="K4726" s="4"/>
    </row>
    <row r="4727" spans="2:11" x14ac:dyDescent="0.3">
      <c r="B4727" s="7"/>
      <c r="C4727" s="8"/>
      <c r="D4727" s="8"/>
      <c r="E4727" s="8"/>
      <c r="F4727" s="8"/>
      <c r="G4727" s="9"/>
      <c r="K4727" s="4"/>
    </row>
    <row r="4728" spans="2:11" x14ac:dyDescent="0.3">
      <c r="B4728" s="10"/>
      <c r="C4728" s="11"/>
      <c r="D4728" s="11"/>
      <c r="E4728" s="11"/>
      <c r="F4728" s="11"/>
      <c r="G4728" s="12"/>
      <c r="K4728" s="4"/>
    </row>
    <row r="4729" spans="2:11" x14ac:dyDescent="0.3">
      <c r="B4729" s="7"/>
      <c r="C4729" s="8"/>
      <c r="D4729" s="8"/>
      <c r="E4729" s="8"/>
      <c r="F4729" s="8"/>
      <c r="G4729" s="9"/>
      <c r="K4729" s="4"/>
    </row>
    <row r="4730" spans="2:11" x14ac:dyDescent="0.3">
      <c r="B4730" s="10"/>
      <c r="C4730" s="11"/>
      <c r="D4730" s="11"/>
      <c r="E4730" s="11"/>
      <c r="F4730" s="11"/>
      <c r="G4730" s="12"/>
      <c r="K4730" s="4"/>
    </row>
    <row r="4731" spans="2:11" x14ac:dyDescent="0.3">
      <c r="B4731" s="7"/>
      <c r="C4731" s="8"/>
      <c r="D4731" s="8"/>
      <c r="E4731" s="8"/>
      <c r="F4731" s="8"/>
      <c r="G4731" s="9"/>
      <c r="K4731" s="4"/>
    </row>
    <row r="4732" spans="2:11" x14ac:dyDescent="0.3">
      <c r="B4732" s="10"/>
      <c r="C4732" s="11"/>
      <c r="D4732" s="11"/>
      <c r="E4732" s="11"/>
      <c r="F4732" s="11"/>
      <c r="G4732" s="12"/>
      <c r="K4732" s="4"/>
    </row>
    <row r="4733" spans="2:11" x14ac:dyDescent="0.3">
      <c r="B4733" s="7"/>
      <c r="C4733" s="8"/>
      <c r="D4733" s="8"/>
      <c r="E4733" s="8"/>
      <c r="F4733" s="8"/>
      <c r="G4733" s="9"/>
      <c r="K4733" s="4"/>
    </row>
    <row r="4734" spans="2:11" x14ac:dyDescent="0.3">
      <c r="B4734" s="10"/>
      <c r="C4734" s="11"/>
      <c r="D4734" s="11"/>
      <c r="E4734" s="11"/>
      <c r="F4734" s="11"/>
      <c r="G4734" s="12"/>
      <c r="K4734" s="4"/>
    </row>
    <row r="4735" spans="2:11" x14ac:dyDescent="0.3">
      <c r="B4735" s="7"/>
      <c r="C4735" s="8"/>
      <c r="D4735" s="8"/>
      <c r="E4735" s="8"/>
      <c r="F4735" s="8"/>
      <c r="G4735" s="9"/>
      <c r="K4735" s="4"/>
    </row>
    <row r="4736" spans="2:11" x14ac:dyDescent="0.3">
      <c r="B4736" s="10"/>
      <c r="C4736" s="11"/>
      <c r="D4736" s="11"/>
      <c r="E4736" s="11"/>
      <c r="F4736" s="11"/>
      <c r="G4736" s="12"/>
      <c r="K4736" s="4"/>
    </row>
    <row r="4737" spans="2:11" x14ac:dyDescent="0.3">
      <c r="B4737" s="7"/>
      <c r="C4737" s="8"/>
      <c r="D4737" s="8"/>
      <c r="E4737" s="8"/>
      <c r="F4737" s="8"/>
      <c r="G4737" s="9"/>
      <c r="K4737" s="4"/>
    </row>
    <row r="4738" spans="2:11" x14ac:dyDescent="0.3">
      <c r="B4738" s="10"/>
      <c r="C4738" s="11"/>
      <c r="D4738" s="11"/>
      <c r="E4738" s="11"/>
      <c r="F4738" s="11"/>
      <c r="G4738" s="12"/>
      <c r="K4738" s="4"/>
    </row>
    <row r="4739" spans="2:11" x14ac:dyDescent="0.3">
      <c r="B4739" s="7"/>
      <c r="C4739" s="8"/>
      <c r="D4739" s="8"/>
      <c r="E4739" s="8"/>
      <c r="F4739" s="8"/>
      <c r="G4739" s="9"/>
      <c r="K4739" s="4"/>
    </row>
    <row r="4740" spans="2:11" x14ac:dyDescent="0.3">
      <c r="B4740" s="10"/>
      <c r="C4740" s="11"/>
      <c r="D4740" s="11"/>
      <c r="E4740" s="11"/>
      <c r="F4740" s="11"/>
      <c r="G4740" s="12"/>
      <c r="K4740" s="4"/>
    </row>
    <row r="4741" spans="2:11" x14ac:dyDescent="0.3">
      <c r="B4741" s="7"/>
      <c r="C4741" s="8"/>
      <c r="D4741" s="8"/>
      <c r="E4741" s="8"/>
      <c r="F4741" s="8"/>
      <c r="G4741" s="9"/>
      <c r="K4741" s="4"/>
    </row>
    <row r="4742" spans="2:11" x14ac:dyDescent="0.3">
      <c r="B4742" s="10"/>
      <c r="C4742" s="11"/>
      <c r="D4742" s="11"/>
      <c r="E4742" s="11"/>
      <c r="F4742" s="11"/>
      <c r="G4742" s="12"/>
      <c r="K4742" s="4"/>
    </row>
    <row r="4743" spans="2:11" x14ac:dyDescent="0.3">
      <c r="B4743" s="7"/>
      <c r="C4743" s="8"/>
      <c r="D4743" s="8"/>
      <c r="E4743" s="8"/>
      <c r="F4743" s="8"/>
      <c r="G4743" s="9"/>
      <c r="K4743" s="4"/>
    </row>
    <row r="4744" spans="2:11" x14ac:dyDescent="0.3">
      <c r="B4744" s="10"/>
      <c r="C4744" s="11"/>
      <c r="D4744" s="11"/>
      <c r="E4744" s="11"/>
      <c r="F4744" s="11"/>
      <c r="G4744" s="12"/>
      <c r="K4744" s="4"/>
    </row>
    <row r="4745" spans="2:11" x14ac:dyDescent="0.3">
      <c r="B4745" s="7"/>
      <c r="C4745" s="8"/>
      <c r="D4745" s="8"/>
      <c r="E4745" s="8"/>
      <c r="F4745" s="8"/>
      <c r="G4745" s="9"/>
      <c r="K4745" s="4"/>
    </row>
    <row r="4746" spans="2:11" x14ac:dyDescent="0.3">
      <c r="B4746" s="10"/>
      <c r="C4746" s="11"/>
      <c r="D4746" s="11"/>
      <c r="E4746" s="11"/>
      <c r="F4746" s="11"/>
      <c r="G4746" s="12"/>
      <c r="K4746" s="4"/>
    </row>
    <row r="4747" spans="2:11" x14ac:dyDescent="0.3">
      <c r="B4747" s="7"/>
      <c r="C4747" s="8"/>
      <c r="D4747" s="8"/>
      <c r="E4747" s="8"/>
      <c r="F4747" s="8"/>
      <c r="G4747" s="9"/>
      <c r="K4747" s="4"/>
    </row>
    <row r="4748" spans="2:11" x14ac:dyDescent="0.3">
      <c r="B4748" s="10"/>
      <c r="C4748" s="11"/>
      <c r="D4748" s="11"/>
      <c r="E4748" s="11"/>
      <c r="F4748" s="11"/>
      <c r="G4748" s="12"/>
      <c r="K4748" s="4"/>
    </row>
    <row r="4749" spans="2:11" x14ac:dyDescent="0.3">
      <c r="B4749" s="7"/>
      <c r="C4749" s="8"/>
      <c r="D4749" s="8"/>
      <c r="E4749" s="8"/>
      <c r="F4749" s="8"/>
      <c r="G4749" s="9"/>
      <c r="K4749" s="4"/>
    </row>
    <row r="4750" spans="2:11" x14ac:dyDescent="0.3">
      <c r="B4750" s="10"/>
      <c r="C4750" s="11"/>
      <c r="D4750" s="11"/>
      <c r="E4750" s="11"/>
      <c r="F4750" s="11"/>
      <c r="G4750" s="12"/>
      <c r="K4750" s="4"/>
    </row>
    <row r="4751" spans="2:11" x14ac:dyDescent="0.3">
      <c r="B4751" s="7"/>
      <c r="C4751" s="8"/>
      <c r="D4751" s="8"/>
      <c r="E4751" s="8"/>
      <c r="F4751" s="8"/>
      <c r="G4751" s="9"/>
      <c r="K4751" s="4"/>
    </row>
    <row r="4752" spans="2:11" x14ac:dyDescent="0.3">
      <c r="B4752" s="10"/>
      <c r="C4752" s="11"/>
      <c r="D4752" s="11"/>
      <c r="E4752" s="11"/>
      <c r="F4752" s="11"/>
      <c r="G4752" s="12"/>
      <c r="K4752" s="4"/>
    </row>
    <row r="4753" spans="2:11" x14ac:dyDescent="0.3">
      <c r="B4753" s="7"/>
      <c r="C4753" s="8"/>
      <c r="D4753" s="8"/>
      <c r="E4753" s="8"/>
      <c r="F4753" s="8"/>
      <c r="G4753" s="9"/>
      <c r="K4753" s="4"/>
    </row>
    <row r="4754" spans="2:11" x14ac:dyDescent="0.3">
      <c r="B4754" s="10"/>
      <c r="C4754" s="11"/>
      <c r="D4754" s="11"/>
      <c r="E4754" s="11"/>
      <c r="F4754" s="11"/>
      <c r="G4754" s="12"/>
      <c r="K4754" s="4"/>
    </row>
    <row r="4755" spans="2:11" x14ac:dyDescent="0.3">
      <c r="B4755" s="7"/>
      <c r="C4755" s="8"/>
      <c r="D4755" s="8"/>
      <c r="E4755" s="8"/>
      <c r="F4755" s="8"/>
      <c r="G4755" s="9"/>
      <c r="K4755" s="4"/>
    </row>
    <row r="4756" spans="2:11" x14ac:dyDescent="0.3">
      <c r="B4756" s="10"/>
      <c r="C4756" s="11"/>
      <c r="D4756" s="11"/>
      <c r="E4756" s="11"/>
      <c r="F4756" s="11"/>
      <c r="G4756" s="12"/>
      <c r="K4756" s="4"/>
    </row>
    <row r="4757" spans="2:11" x14ac:dyDescent="0.3">
      <c r="B4757" s="7"/>
      <c r="C4757" s="8"/>
      <c r="D4757" s="8"/>
      <c r="E4757" s="8"/>
      <c r="F4757" s="8"/>
      <c r="G4757" s="9"/>
      <c r="K4757" s="4"/>
    </row>
    <row r="4758" spans="2:11" x14ac:dyDescent="0.3">
      <c r="B4758" s="10"/>
      <c r="C4758" s="11"/>
      <c r="D4758" s="11"/>
      <c r="E4758" s="11"/>
      <c r="F4758" s="11"/>
      <c r="G4758" s="12"/>
      <c r="K4758" s="4"/>
    </row>
    <row r="4759" spans="2:11" x14ac:dyDescent="0.3">
      <c r="B4759" s="7"/>
      <c r="C4759" s="8"/>
      <c r="D4759" s="8"/>
      <c r="E4759" s="8"/>
      <c r="F4759" s="8"/>
      <c r="G4759" s="9"/>
      <c r="K4759" s="4"/>
    </row>
    <row r="4760" spans="2:11" x14ac:dyDescent="0.3">
      <c r="B4760" s="10"/>
      <c r="C4760" s="11"/>
      <c r="D4760" s="11"/>
      <c r="E4760" s="11"/>
      <c r="F4760" s="11"/>
      <c r="G4760" s="12"/>
      <c r="K4760" s="4"/>
    </row>
    <row r="4761" spans="2:11" x14ac:dyDescent="0.3">
      <c r="B4761" s="7"/>
      <c r="C4761" s="8"/>
      <c r="D4761" s="8"/>
      <c r="E4761" s="8"/>
      <c r="F4761" s="8"/>
      <c r="G4761" s="9"/>
      <c r="K4761" s="4"/>
    </row>
    <row r="4762" spans="2:11" x14ac:dyDescent="0.3">
      <c r="B4762" s="10"/>
      <c r="C4762" s="11"/>
      <c r="D4762" s="11"/>
      <c r="E4762" s="11"/>
      <c r="F4762" s="11"/>
      <c r="G4762" s="12"/>
      <c r="K4762" s="4"/>
    </row>
    <row r="4763" spans="2:11" x14ac:dyDescent="0.3">
      <c r="B4763" s="7"/>
      <c r="C4763" s="8"/>
      <c r="D4763" s="8"/>
      <c r="E4763" s="8"/>
      <c r="F4763" s="8"/>
      <c r="G4763" s="9"/>
      <c r="K4763" s="4"/>
    </row>
    <row r="4764" spans="2:11" x14ac:dyDescent="0.3">
      <c r="B4764" s="10"/>
      <c r="C4764" s="11"/>
      <c r="D4764" s="11"/>
      <c r="E4764" s="11"/>
      <c r="F4764" s="11"/>
      <c r="G4764" s="12"/>
      <c r="K4764" s="4"/>
    </row>
    <row r="4765" spans="2:11" x14ac:dyDescent="0.3">
      <c r="B4765" s="7"/>
      <c r="C4765" s="8"/>
      <c r="D4765" s="8"/>
      <c r="E4765" s="8"/>
      <c r="F4765" s="8"/>
      <c r="G4765" s="9"/>
      <c r="K4765" s="4"/>
    </row>
    <row r="4766" spans="2:11" x14ac:dyDescent="0.3">
      <c r="B4766" s="10"/>
      <c r="C4766" s="11"/>
      <c r="D4766" s="11"/>
      <c r="E4766" s="11"/>
      <c r="F4766" s="11"/>
      <c r="G4766" s="12"/>
      <c r="K4766" s="4"/>
    </row>
    <row r="4767" spans="2:11" x14ac:dyDescent="0.3">
      <c r="B4767" s="7"/>
      <c r="C4767" s="8"/>
      <c r="D4767" s="8"/>
      <c r="E4767" s="8"/>
      <c r="F4767" s="8"/>
      <c r="G4767" s="9"/>
      <c r="K4767" s="4"/>
    </row>
    <row r="4768" spans="2:11" x14ac:dyDescent="0.3">
      <c r="B4768" s="10"/>
      <c r="C4768" s="11"/>
      <c r="D4768" s="11"/>
      <c r="E4768" s="11"/>
      <c r="F4768" s="11"/>
      <c r="G4768" s="12"/>
      <c r="K4768" s="4"/>
    </row>
    <row r="4769" spans="2:11" x14ac:dyDescent="0.3">
      <c r="B4769" s="7"/>
      <c r="C4769" s="8"/>
      <c r="D4769" s="8"/>
      <c r="E4769" s="8"/>
      <c r="F4769" s="8"/>
      <c r="G4769" s="9"/>
      <c r="K4769" s="4"/>
    </row>
    <row r="4770" spans="2:11" x14ac:dyDescent="0.3">
      <c r="B4770" s="10"/>
      <c r="C4770" s="11"/>
      <c r="D4770" s="11"/>
      <c r="E4770" s="11"/>
      <c r="F4770" s="11"/>
      <c r="G4770" s="12"/>
      <c r="K4770" s="4"/>
    </row>
    <row r="4771" spans="2:11" x14ac:dyDescent="0.3">
      <c r="B4771" s="7"/>
      <c r="C4771" s="8"/>
      <c r="D4771" s="8"/>
      <c r="E4771" s="8"/>
      <c r="F4771" s="8"/>
      <c r="G4771" s="9"/>
      <c r="K4771" s="4"/>
    </row>
    <row r="4772" spans="2:11" x14ac:dyDescent="0.3">
      <c r="B4772" s="10"/>
      <c r="C4772" s="11"/>
      <c r="D4772" s="11"/>
      <c r="E4772" s="11"/>
      <c r="F4772" s="11"/>
      <c r="G4772" s="12"/>
      <c r="K4772" s="4"/>
    </row>
    <row r="4773" spans="2:11" x14ac:dyDescent="0.3">
      <c r="B4773" s="7"/>
      <c r="C4773" s="8"/>
      <c r="D4773" s="8"/>
      <c r="E4773" s="8"/>
      <c r="F4773" s="8"/>
      <c r="G4773" s="9"/>
      <c r="K4773" s="4"/>
    </row>
    <row r="4774" spans="2:11" x14ac:dyDescent="0.3">
      <c r="B4774" s="10"/>
      <c r="C4774" s="11"/>
      <c r="D4774" s="11"/>
      <c r="E4774" s="11"/>
      <c r="F4774" s="11"/>
      <c r="G4774" s="12"/>
      <c r="K4774" s="4"/>
    </row>
    <row r="4775" spans="2:11" x14ac:dyDescent="0.3">
      <c r="B4775" s="7"/>
      <c r="C4775" s="8"/>
      <c r="D4775" s="8"/>
      <c r="E4775" s="8"/>
      <c r="F4775" s="8"/>
      <c r="G4775" s="9"/>
      <c r="K4775" s="4"/>
    </row>
    <row r="4776" spans="2:11" x14ac:dyDescent="0.3">
      <c r="B4776" s="10"/>
      <c r="C4776" s="11"/>
      <c r="D4776" s="11"/>
      <c r="E4776" s="11"/>
      <c r="F4776" s="11"/>
      <c r="G4776" s="12"/>
      <c r="K4776" s="4"/>
    </row>
    <row r="4777" spans="2:11" x14ac:dyDescent="0.3">
      <c r="B4777" s="7"/>
      <c r="C4777" s="8"/>
      <c r="D4777" s="8"/>
      <c r="E4777" s="8"/>
      <c r="F4777" s="8"/>
      <c r="G4777" s="9"/>
      <c r="K4777" s="4"/>
    </row>
    <row r="4778" spans="2:11" x14ac:dyDescent="0.3">
      <c r="B4778" s="10"/>
      <c r="C4778" s="11"/>
      <c r="D4778" s="11"/>
      <c r="E4778" s="11"/>
      <c r="F4778" s="11"/>
      <c r="G4778" s="12"/>
      <c r="K4778" s="4"/>
    </row>
    <row r="4779" spans="2:11" x14ac:dyDescent="0.3">
      <c r="B4779" s="7"/>
      <c r="C4779" s="8"/>
      <c r="D4779" s="8"/>
      <c r="E4779" s="8"/>
      <c r="F4779" s="8"/>
      <c r="G4779" s="9"/>
      <c r="K4779" s="4"/>
    </row>
    <row r="4780" spans="2:11" x14ac:dyDescent="0.3">
      <c r="B4780" s="10"/>
      <c r="C4780" s="11"/>
      <c r="D4780" s="11"/>
      <c r="E4780" s="11"/>
      <c r="F4780" s="11"/>
      <c r="G4780" s="12"/>
      <c r="K4780" s="4"/>
    </row>
    <row r="4781" spans="2:11" x14ac:dyDescent="0.3">
      <c r="B4781" s="7"/>
      <c r="C4781" s="8"/>
      <c r="D4781" s="8"/>
      <c r="E4781" s="8"/>
      <c r="F4781" s="8"/>
      <c r="G4781" s="9"/>
      <c r="K4781" s="4"/>
    </row>
    <row r="4782" spans="2:11" x14ac:dyDescent="0.3">
      <c r="B4782" s="10"/>
      <c r="C4782" s="11"/>
      <c r="D4782" s="11"/>
      <c r="E4782" s="11"/>
      <c r="F4782" s="11"/>
      <c r="G4782" s="12"/>
      <c r="K4782" s="4"/>
    </row>
    <row r="4783" spans="2:11" x14ac:dyDescent="0.3">
      <c r="B4783" s="7"/>
      <c r="C4783" s="8"/>
      <c r="D4783" s="8"/>
      <c r="E4783" s="8"/>
      <c r="F4783" s="8"/>
      <c r="G4783" s="9"/>
      <c r="K4783" s="4"/>
    </row>
    <row r="4784" spans="2:11" x14ac:dyDescent="0.3">
      <c r="B4784" s="10"/>
      <c r="C4784" s="11"/>
      <c r="D4784" s="11"/>
      <c r="E4784" s="11"/>
      <c r="F4784" s="11"/>
      <c r="G4784" s="12"/>
      <c r="K4784" s="4"/>
    </row>
    <row r="4785" spans="2:11" x14ac:dyDescent="0.3">
      <c r="B4785" s="7"/>
      <c r="C4785" s="8"/>
      <c r="D4785" s="8"/>
      <c r="E4785" s="8"/>
      <c r="F4785" s="8"/>
      <c r="G4785" s="9"/>
      <c r="K4785" s="4"/>
    </row>
    <row r="4786" spans="2:11" x14ac:dyDescent="0.3">
      <c r="B4786" s="10"/>
      <c r="C4786" s="11"/>
      <c r="D4786" s="11"/>
      <c r="E4786" s="11"/>
      <c r="F4786" s="11"/>
      <c r="G4786" s="12"/>
      <c r="K4786" s="4"/>
    </row>
    <row r="4787" spans="2:11" x14ac:dyDescent="0.3">
      <c r="B4787" s="7"/>
      <c r="C4787" s="8"/>
      <c r="D4787" s="8"/>
      <c r="E4787" s="8"/>
      <c r="F4787" s="8"/>
      <c r="G4787" s="9"/>
      <c r="K4787" s="4"/>
    </row>
    <row r="4788" spans="2:11" x14ac:dyDescent="0.3">
      <c r="B4788" s="10"/>
      <c r="C4788" s="11"/>
      <c r="D4788" s="11"/>
      <c r="E4788" s="11"/>
      <c r="F4788" s="11"/>
      <c r="G4788" s="12"/>
      <c r="K4788" s="4"/>
    </row>
    <row r="4789" spans="2:11" x14ac:dyDescent="0.3">
      <c r="B4789" s="7"/>
      <c r="C4789" s="8"/>
      <c r="D4789" s="8"/>
      <c r="E4789" s="8"/>
      <c r="F4789" s="8"/>
      <c r="G4789" s="9"/>
      <c r="K4789" s="4"/>
    </row>
    <row r="4790" spans="2:11" x14ac:dyDescent="0.3">
      <c r="B4790" s="10"/>
      <c r="C4790" s="11"/>
      <c r="D4790" s="11"/>
      <c r="E4790" s="11"/>
      <c r="F4790" s="11"/>
      <c r="G4790" s="12"/>
      <c r="K4790" s="4"/>
    </row>
    <row r="4791" spans="2:11" x14ac:dyDescent="0.3">
      <c r="B4791" s="7"/>
      <c r="C4791" s="8"/>
      <c r="D4791" s="8"/>
      <c r="E4791" s="8"/>
      <c r="F4791" s="8"/>
      <c r="G4791" s="9"/>
      <c r="K4791" s="4"/>
    </row>
    <row r="4792" spans="2:11" x14ac:dyDescent="0.3">
      <c r="B4792" s="10"/>
      <c r="C4792" s="11"/>
      <c r="D4792" s="11"/>
      <c r="E4792" s="11"/>
      <c r="F4792" s="11"/>
      <c r="G4792" s="12"/>
      <c r="K4792" s="4"/>
    </row>
    <row r="4793" spans="2:11" x14ac:dyDescent="0.3">
      <c r="B4793" s="7"/>
      <c r="C4793" s="8"/>
      <c r="D4793" s="8"/>
      <c r="E4793" s="8"/>
      <c r="F4793" s="8"/>
      <c r="G4793" s="9"/>
      <c r="K4793" s="4"/>
    </row>
    <row r="4794" spans="2:11" x14ac:dyDescent="0.3">
      <c r="B4794" s="10"/>
      <c r="C4794" s="11"/>
      <c r="D4794" s="11"/>
      <c r="E4794" s="11"/>
      <c r="F4794" s="11"/>
      <c r="G4794" s="12"/>
      <c r="K4794" s="4"/>
    </row>
    <row r="4795" spans="2:11" x14ac:dyDescent="0.3">
      <c r="B4795" s="7"/>
      <c r="C4795" s="8"/>
      <c r="D4795" s="8"/>
      <c r="E4795" s="8"/>
      <c r="F4795" s="8"/>
      <c r="G4795" s="9"/>
      <c r="K4795" s="4"/>
    </row>
    <row r="4796" spans="2:11" x14ac:dyDescent="0.3">
      <c r="B4796" s="10"/>
      <c r="C4796" s="11"/>
      <c r="D4796" s="11"/>
      <c r="E4796" s="11"/>
      <c r="F4796" s="11"/>
      <c r="G4796" s="12"/>
      <c r="K4796" s="4"/>
    </row>
    <row r="4797" spans="2:11" x14ac:dyDescent="0.3">
      <c r="B4797" s="7"/>
      <c r="C4797" s="8"/>
      <c r="D4797" s="8"/>
      <c r="E4797" s="8"/>
      <c r="F4797" s="8"/>
      <c r="G4797" s="9"/>
      <c r="K4797" s="4"/>
    </row>
    <row r="4798" spans="2:11" x14ac:dyDescent="0.3">
      <c r="B4798" s="10"/>
      <c r="C4798" s="11"/>
      <c r="D4798" s="11"/>
      <c r="E4798" s="11"/>
      <c r="F4798" s="11"/>
      <c r="G4798" s="12"/>
      <c r="K4798" s="4"/>
    </row>
    <row r="4799" spans="2:11" x14ac:dyDescent="0.3">
      <c r="B4799" s="7"/>
      <c r="C4799" s="8"/>
      <c r="D4799" s="8"/>
      <c r="E4799" s="8"/>
      <c r="F4799" s="8"/>
      <c r="G4799" s="9"/>
      <c r="K4799" s="4"/>
    </row>
    <row r="4800" spans="2:11" x14ac:dyDescent="0.3">
      <c r="B4800" s="10"/>
      <c r="C4800" s="11"/>
      <c r="D4800" s="11"/>
      <c r="E4800" s="11"/>
      <c r="F4800" s="11"/>
      <c r="G4800" s="12"/>
      <c r="K4800" s="4"/>
    </row>
    <row r="4801" spans="2:11" x14ac:dyDescent="0.3">
      <c r="B4801" s="7"/>
      <c r="C4801" s="8"/>
      <c r="D4801" s="8"/>
      <c r="E4801" s="8"/>
      <c r="F4801" s="8"/>
      <c r="G4801" s="9"/>
      <c r="K4801" s="4"/>
    </row>
    <row r="4802" spans="2:11" x14ac:dyDescent="0.3">
      <c r="B4802" s="10"/>
      <c r="C4802" s="11"/>
      <c r="D4802" s="11"/>
      <c r="E4802" s="11"/>
      <c r="F4802" s="11"/>
      <c r="G4802" s="12"/>
      <c r="K4802" s="4"/>
    </row>
    <row r="4803" spans="2:11" x14ac:dyDescent="0.3">
      <c r="B4803" s="7"/>
      <c r="C4803" s="8"/>
      <c r="D4803" s="8"/>
      <c r="E4803" s="8"/>
      <c r="F4803" s="8"/>
      <c r="G4803" s="9"/>
      <c r="K4803" s="4"/>
    </row>
    <row r="4804" spans="2:11" x14ac:dyDescent="0.3">
      <c r="B4804" s="10"/>
      <c r="C4804" s="11"/>
      <c r="D4804" s="11"/>
      <c r="E4804" s="11"/>
      <c r="F4804" s="11"/>
      <c r="G4804" s="12"/>
      <c r="K4804" s="4"/>
    </row>
    <row r="4805" spans="2:11" x14ac:dyDescent="0.3">
      <c r="B4805" s="7"/>
      <c r="C4805" s="8"/>
      <c r="D4805" s="8"/>
      <c r="E4805" s="8"/>
      <c r="F4805" s="8"/>
      <c r="G4805" s="9"/>
      <c r="K4805" s="4"/>
    </row>
    <row r="4806" spans="2:11" x14ac:dyDescent="0.3">
      <c r="B4806" s="10"/>
      <c r="C4806" s="11"/>
      <c r="D4806" s="11"/>
      <c r="E4806" s="11"/>
      <c r="F4806" s="11"/>
      <c r="G4806" s="12"/>
      <c r="K4806" s="4"/>
    </row>
    <row r="4807" spans="2:11" x14ac:dyDescent="0.3">
      <c r="B4807" s="7"/>
      <c r="C4807" s="8"/>
      <c r="D4807" s="8"/>
      <c r="E4807" s="8"/>
      <c r="F4807" s="8"/>
      <c r="G4807" s="9"/>
      <c r="K4807" s="4"/>
    </row>
    <row r="4808" spans="2:11" x14ac:dyDescent="0.3">
      <c r="B4808" s="10"/>
      <c r="C4808" s="11"/>
      <c r="D4808" s="11"/>
      <c r="E4808" s="11"/>
      <c r="F4808" s="11"/>
      <c r="G4808" s="12"/>
      <c r="K4808" s="4"/>
    </row>
    <row r="4809" spans="2:11" x14ac:dyDescent="0.3">
      <c r="B4809" s="7"/>
      <c r="C4809" s="8"/>
      <c r="D4809" s="8"/>
      <c r="E4809" s="8"/>
      <c r="F4809" s="8"/>
      <c r="G4809" s="9"/>
      <c r="K4809" s="4"/>
    </row>
    <row r="4810" spans="2:11" x14ac:dyDescent="0.3">
      <c r="B4810" s="10"/>
      <c r="C4810" s="11"/>
      <c r="D4810" s="11"/>
      <c r="E4810" s="11"/>
      <c r="F4810" s="11"/>
      <c r="G4810" s="12"/>
      <c r="K4810" s="4"/>
    </row>
    <row r="4811" spans="2:11" x14ac:dyDescent="0.3">
      <c r="B4811" s="7"/>
      <c r="C4811" s="8"/>
      <c r="D4811" s="8"/>
      <c r="E4811" s="8"/>
      <c r="F4811" s="8"/>
      <c r="G4811" s="9"/>
      <c r="K4811" s="4"/>
    </row>
    <row r="4812" spans="2:11" x14ac:dyDescent="0.3">
      <c r="B4812" s="10"/>
      <c r="C4812" s="11"/>
      <c r="D4812" s="11"/>
      <c r="E4812" s="11"/>
      <c r="F4812" s="11"/>
      <c r="G4812" s="12"/>
      <c r="K4812" s="4"/>
    </row>
    <row r="4813" spans="2:11" x14ac:dyDescent="0.3">
      <c r="B4813" s="7"/>
      <c r="C4813" s="8"/>
      <c r="D4813" s="8"/>
      <c r="E4813" s="8"/>
      <c r="F4813" s="8"/>
      <c r="G4813" s="9"/>
      <c r="K4813" s="4"/>
    </row>
    <row r="4814" spans="2:11" x14ac:dyDescent="0.3">
      <c r="B4814" s="10"/>
      <c r="C4814" s="11"/>
      <c r="D4814" s="11"/>
      <c r="E4814" s="11"/>
      <c r="F4814" s="11"/>
      <c r="G4814" s="12"/>
      <c r="K4814" s="4"/>
    </row>
    <row r="4815" spans="2:11" x14ac:dyDescent="0.3">
      <c r="B4815" s="7"/>
      <c r="C4815" s="8"/>
      <c r="D4815" s="8"/>
      <c r="E4815" s="8"/>
      <c r="F4815" s="8"/>
      <c r="G4815" s="9"/>
      <c r="K4815" s="4"/>
    </row>
    <row r="4816" spans="2:11" x14ac:dyDescent="0.3">
      <c r="B4816" s="10"/>
      <c r="C4816" s="11"/>
      <c r="D4816" s="11"/>
      <c r="E4816" s="11"/>
      <c r="F4816" s="11"/>
      <c r="G4816" s="12"/>
      <c r="K4816" s="4"/>
    </row>
    <row r="4817" spans="2:11" x14ac:dyDescent="0.3">
      <c r="B4817" s="7"/>
      <c r="C4817" s="8"/>
      <c r="D4817" s="8"/>
      <c r="E4817" s="8"/>
      <c r="F4817" s="8"/>
      <c r="G4817" s="9"/>
      <c r="K4817" s="4"/>
    </row>
    <row r="4818" spans="2:11" x14ac:dyDescent="0.3">
      <c r="B4818" s="10"/>
      <c r="C4818" s="11"/>
      <c r="D4818" s="11"/>
      <c r="E4818" s="11"/>
      <c r="F4818" s="11"/>
      <c r="G4818" s="12"/>
      <c r="K4818" s="4"/>
    </row>
    <row r="4819" spans="2:11" x14ac:dyDescent="0.3">
      <c r="B4819" s="7"/>
      <c r="C4819" s="8"/>
      <c r="D4819" s="8"/>
      <c r="E4819" s="8"/>
      <c r="F4819" s="8"/>
      <c r="G4819" s="9"/>
      <c r="K4819" s="4"/>
    </row>
    <row r="4820" spans="2:11" x14ac:dyDescent="0.3">
      <c r="B4820" s="10"/>
      <c r="C4820" s="11"/>
      <c r="D4820" s="11"/>
      <c r="E4820" s="11"/>
      <c r="F4820" s="11"/>
      <c r="G4820" s="12"/>
      <c r="K4820" s="4"/>
    </row>
    <row r="4821" spans="2:11" x14ac:dyDescent="0.3">
      <c r="B4821" s="7"/>
      <c r="C4821" s="8"/>
      <c r="D4821" s="8"/>
      <c r="E4821" s="8"/>
      <c r="F4821" s="8"/>
      <c r="G4821" s="9"/>
      <c r="K4821" s="4"/>
    </row>
    <row r="4822" spans="2:11" x14ac:dyDescent="0.3">
      <c r="B4822" s="10"/>
      <c r="C4822" s="11"/>
      <c r="D4822" s="11"/>
      <c r="E4822" s="11"/>
      <c r="F4822" s="11"/>
      <c r="G4822" s="12"/>
      <c r="K4822" s="4"/>
    </row>
    <row r="4823" spans="2:11" x14ac:dyDescent="0.3">
      <c r="B4823" s="7"/>
      <c r="C4823" s="8"/>
      <c r="D4823" s="8"/>
      <c r="E4823" s="8"/>
      <c r="F4823" s="8"/>
      <c r="G4823" s="9"/>
      <c r="K4823" s="4"/>
    </row>
    <row r="4824" spans="2:11" x14ac:dyDescent="0.3">
      <c r="B4824" s="10"/>
      <c r="C4824" s="11"/>
      <c r="D4824" s="11"/>
      <c r="E4824" s="11"/>
      <c r="F4824" s="11"/>
      <c r="G4824" s="12"/>
      <c r="K4824" s="4"/>
    </row>
    <row r="4825" spans="2:11" x14ac:dyDescent="0.3">
      <c r="B4825" s="7"/>
      <c r="C4825" s="8"/>
      <c r="D4825" s="8"/>
      <c r="E4825" s="8"/>
      <c r="F4825" s="8"/>
      <c r="G4825" s="9"/>
      <c r="K4825" s="4"/>
    </row>
    <row r="4826" spans="2:11" x14ac:dyDescent="0.3">
      <c r="B4826" s="10"/>
      <c r="C4826" s="11"/>
      <c r="D4826" s="11"/>
      <c r="E4826" s="11"/>
      <c r="F4826" s="11"/>
      <c r="G4826" s="12"/>
      <c r="K4826" s="4"/>
    </row>
    <row r="4827" spans="2:11" x14ac:dyDescent="0.3">
      <c r="B4827" s="7"/>
      <c r="C4827" s="8"/>
      <c r="D4827" s="8"/>
      <c r="E4827" s="8"/>
      <c r="F4827" s="8"/>
      <c r="G4827" s="9"/>
      <c r="K4827" s="4"/>
    </row>
    <row r="4828" spans="2:11" x14ac:dyDescent="0.3">
      <c r="B4828" s="10"/>
      <c r="C4828" s="11"/>
      <c r="D4828" s="11"/>
      <c r="E4828" s="11"/>
      <c r="F4828" s="11"/>
      <c r="G4828" s="12"/>
      <c r="K4828" s="4"/>
    </row>
    <row r="4829" spans="2:11" x14ac:dyDescent="0.3">
      <c r="B4829" s="7"/>
      <c r="C4829" s="8"/>
      <c r="D4829" s="8"/>
      <c r="E4829" s="8"/>
      <c r="F4829" s="8"/>
      <c r="G4829" s="9"/>
      <c r="K4829" s="4"/>
    </row>
    <row r="4830" spans="2:11" x14ac:dyDescent="0.3">
      <c r="B4830" s="10"/>
      <c r="C4830" s="11"/>
      <c r="D4830" s="11"/>
      <c r="E4830" s="11"/>
      <c r="F4830" s="11"/>
      <c r="G4830" s="12"/>
      <c r="K4830" s="4"/>
    </row>
    <row r="4831" spans="2:11" x14ac:dyDescent="0.3">
      <c r="B4831" s="7"/>
      <c r="C4831" s="8"/>
      <c r="D4831" s="8"/>
      <c r="E4831" s="8"/>
      <c r="F4831" s="8"/>
      <c r="G4831" s="9"/>
      <c r="K4831" s="4"/>
    </row>
    <row r="4832" spans="2:11" x14ac:dyDescent="0.3">
      <c r="B4832" s="10"/>
      <c r="C4832" s="11"/>
      <c r="D4832" s="11"/>
      <c r="E4832" s="11"/>
      <c r="F4832" s="11"/>
      <c r="G4832" s="12"/>
      <c r="K4832" s="4"/>
    </row>
    <row r="4833" spans="2:11" x14ac:dyDescent="0.3">
      <c r="B4833" s="7"/>
      <c r="C4833" s="8"/>
      <c r="D4833" s="8"/>
      <c r="E4833" s="8"/>
      <c r="F4833" s="8"/>
      <c r="G4833" s="9"/>
      <c r="K4833" s="4"/>
    </row>
    <row r="4834" spans="2:11" x14ac:dyDescent="0.3">
      <c r="B4834" s="10"/>
      <c r="C4834" s="11"/>
      <c r="D4834" s="11"/>
      <c r="E4834" s="11"/>
      <c r="F4834" s="11"/>
      <c r="G4834" s="12"/>
      <c r="K4834" s="4"/>
    </row>
    <row r="4835" spans="2:11" x14ac:dyDescent="0.3">
      <c r="B4835" s="7"/>
      <c r="C4835" s="8"/>
      <c r="D4835" s="8"/>
      <c r="E4835" s="8"/>
      <c r="F4835" s="8"/>
      <c r="G4835" s="9"/>
      <c r="K4835" s="4"/>
    </row>
    <row r="4836" spans="2:11" x14ac:dyDescent="0.3">
      <c r="B4836" s="10"/>
      <c r="C4836" s="11"/>
      <c r="D4836" s="11"/>
      <c r="E4836" s="11"/>
      <c r="F4836" s="11"/>
      <c r="G4836" s="12"/>
      <c r="K4836" s="4"/>
    </row>
    <row r="4837" spans="2:11" x14ac:dyDescent="0.3">
      <c r="B4837" s="7"/>
      <c r="C4837" s="8"/>
      <c r="D4837" s="8"/>
      <c r="E4837" s="8"/>
      <c r="F4837" s="8"/>
      <c r="G4837" s="9"/>
      <c r="K4837" s="4"/>
    </row>
    <row r="4838" spans="2:11" x14ac:dyDescent="0.3">
      <c r="B4838" s="10"/>
      <c r="C4838" s="11"/>
      <c r="D4838" s="11"/>
      <c r="E4838" s="11"/>
      <c r="F4838" s="11"/>
      <c r="G4838" s="12"/>
      <c r="K4838" s="4"/>
    </row>
    <row r="4839" spans="2:11" x14ac:dyDescent="0.3">
      <c r="B4839" s="7"/>
      <c r="C4839" s="8"/>
      <c r="D4839" s="8"/>
      <c r="E4839" s="8"/>
      <c r="F4839" s="8"/>
      <c r="G4839" s="9"/>
      <c r="K4839" s="4"/>
    </row>
    <row r="4840" spans="2:11" x14ac:dyDescent="0.3">
      <c r="B4840" s="10"/>
      <c r="C4840" s="11"/>
      <c r="D4840" s="11"/>
      <c r="E4840" s="11"/>
      <c r="F4840" s="11"/>
      <c r="G4840" s="12"/>
      <c r="K4840" s="4"/>
    </row>
    <row r="4841" spans="2:11" x14ac:dyDescent="0.3">
      <c r="B4841" s="7"/>
      <c r="C4841" s="8"/>
      <c r="D4841" s="8"/>
      <c r="E4841" s="8"/>
      <c r="F4841" s="8"/>
      <c r="G4841" s="9"/>
      <c r="K4841" s="4"/>
    </row>
    <row r="4842" spans="2:11" x14ac:dyDescent="0.3">
      <c r="B4842" s="10"/>
      <c r="C4842" s="11"/>
      <c r="D4842" s="11"/>
      <c r="E4842" s="11"/>
      <c r="F4842" s="11"/>
      <c r="G4842" s="12"/>
      <c r="K4842" s="4"/>
    </row>
    <row r="4843" spans="2:11" x14ac:dyDescent="0.3">
      <c r="B4843" s="7"/>
      <c r="C4843" s="8"/>
      <c r="D4843" s="8"/>
      <c r="E4843" s="8"/>
      <c r="F4843" s="8"/>
      <c r="G4843" s="9"/>
      <c r="K4843" s="4"/>
    </row>
    <row r="4844" spans="2:11" x14ac:dyDescent="0.3">
      <c r="B4844" s="10"/>
      <c r="C4844" s="11"/>
      <c r="D4844" s="11"/>
      <c r="E4844" s="11"/>
      <c r="F4844" s="11"/>
      <c r="G4844" s="12"/>
      <c r="K4844" s="4"/>
    </row>
    <row r="4845" spans="2:11" x14ac:dyDescent="0.3">
      <c r="B4845" s="7"/>
      <c r="C4845" s="8"/>
      <c r="D4845" s="8"/>
      <c r="E4845" s="8"/>
      <c r="F4845" s="8"/>
      <c r="G4845" s="9"/>
      <c r="K4845" s="4"/>
    </row>
    <row r="4846" spans="2:11" x14ac:dyDescent="0.3">
      <c r="B4846" s="10"/>
      <c r="C4846" s="11"/>
      <c r="D4846" s="11"/>
      <c r="E4846" s="11"/>
      <c r="F4846" s="11"/>
      <c r="G4846" s="12"/>
      <c r="K4846" s="4"/>
    </row>
    <row r="4847" spans="2:11" x14ac:dyDescent="0.3">
      <c r="B4847" s="7"/>
      <c r="C4847" s="8"/>
      <c r="D4847" s="8"/>
      <c r="E4847" s="8"/>
      <c r="F4847" s="8"/>
      <c r="G4847" s="9"/>
      <c r="K4847" s="4"/>
    </row>
    <row r="4848" spans="2:11" x14ac:dyDescent="0.3">
      <c r="B4848" s="10"/>
      <c r="C4848" s="11"/>
      <c r="D4848" s="11"/>
      <c r="E4848" s="11"/>
      <c r="F4848" s="11"/>
      <c r="G4848" s="12"/>
      <c r="K4848" s="4"/>
    </row>
    <row r="4849" spans="2:11" x14ac:dyDescent="0.3">
      <c r="B4849" s="7"/>
      <c r="C4849" s="8"/>
      <c r="D4849" s="8"/>
      <c r="E4849" s="8"/>
      <c r="F4849" s="8"/>
      <c r="G4849" s="9"/>
      <c r="K4849" s="4"/>
    </row>
    <row r="4850" spans="2:11" x14ac:dyDescent="0.3">
      <c r="B4850" s="10"/>
      <c r="C4850" s="11"/>
      <c r="D4850" s="11"/>
      <c r="E4850" s="11"/>
      <c r="F4850" s="11"/>
      <c r="G4850" s="12"/>
      <c r="K4850" s="4"/>
    </row>
    <row r="4851" spans="2:11" x14ac:dyDescent="0.3">
      <c r="B4851" s="7"/>
      <c r="C4851" s="8"/>
      <c r="D4851" s="8"/>
      <c r="E4851" s="8"/>
      <c r="F4851" s="8"/>
      <c r="G4851" s="9"/>
      <c r="K4851" s="4"/>
    </row>
    <row r="4852" spans="2:11" x14ac:dyDescent="0.3">
      <c r="B4852" s="10"/>
      <c r="C4852" s="11"/>
      <c r="D4852" s="11"/>
      <c r="E4852" s="11"/>
      <c r="F4852" s="11"/>
      <c r="G4852" s="12"/>
      <c r="K4852" s="4"/>
    </row>
    <row r="4853" spans="2:11" x14ac:dyDescent="0.3">
      <c r="B4853" s="7"/>
      <c r="C4853" s="8"/>
      <c r="D4853" s="8"/>
      <c r="E4853" s="8"/>
      <c r="F4853" s="8"/>
      <c r="G4853" s="9"/>
      <c r="K4853" s="4"/>
    </row>
    <row r="4854" spans="2:11" x14ac:dyDescent="0.3">
      <c r="B4854" s="10"/>
      <c r="C4854" s="11"/>
      <c r="D4854" s="11"/>
      <c r="E4854" s="11"/>
      <c r="F4854" s="11"/>
      <c r="G4854" s="12"/>
      <c r="K4854" s="4"/>
    </row>
    <row r="4855" spans="2:11" x14ac:dyDescent="0.3">
      <c r="B4855" s="7"/>
      <c r="C4855" s="8"/>
      <c r="D4855" s="8"/>
      <c r="E4855" s="8"/>
      <c r="F4855" s="8"/>
      <c r="G4855" s="9"/>
      <c r="K4855" s="4"/>
    </row>
    <row r="4856" spans="2:11" x14ac:dyDescent="0.3">
      <c r="B4856" s="10"/>
      <c r="C4856" s="11"/>
      <c r="D4856" s="11"/>
      <c r="E4856" s="11"/>
      <c r="F4856" s="11"/>
      <c r="G4856" s="12"/>
      <c r="K4856" s="4"/>
    </row>
    <row r="4857" spans="2:11" x14ac:dyDescent="0.3">
      <c r="B4857" s="7"/>
      <c r="C4857" s="8"/>
      <c r="D4857" s="8"/>
      <c r="E4857" s="8"/>
      <c r="F4857" s="8"/>
      <c r="G4857" s="9"/>
      <c r="K4857" s="4"/>
    </row>
    <row r="4858" spans="2:11" x14ac:dyDescent="0.3">
      <c r="B4858" s="10"/>
      <c r="C4858" s="11"/>
      <c r="D4858" s="11"/>
      <c r="E4858" s="11"/>
      <c r="F4858" s="11"/>
      <c r="G4858" s="12"/>
      <c r="K4858" s="4"/>
    </row>
    <row r="4859" spans="2:11" x14ac:dyDescent="0.3">
      <c r="B4859" s="7"/>
      <c r="C4859" s="8"/>
      <c r="D4859" s="8"/>
      <c r="E4859" s="8"/>
      <c r="F4859" s="8"/>
      <c r="G4859" s="9"/>
      <c r="K4859" s="4"/>
    </row>
    <row r="4860" spans="2:11" x14ac:dyDescent="0.3">
      <c r="B4860" s="10"/>
      <c r="C4860" s="11"/>
      <c r="D4860" s="11"/>
      <c r="E4860" s="11"/>
      <c r="F4860" s="11"/>
      <c r="G4860" s="12"/>
      <c r="K4860" s="4"/>
    </row>
    <row r="4861" spans="2:11" x14ac:dyDescent="0.3">
      <c r="B4861" s="7"/>
      <c r="C4861" s="8"/>
      <c r="D4861" s="8"/>
      <c r="E4861" s="8"/>
      <c r="F4861" s="8"/>
      <c r="G4861" s="9"/>
      <c r="K4861" s="4"/>
    </row>
    <row r="4862" spans="2:11" x14ac:dyDescent="0.3">
      <c r="B4862" s="10"/>
      <c r="C4862" s="11"/>
      <c r="D4862" s="11"/>
      <c r="E4862" s="11"/>
      <c r="F4862" s="11"/>
      <c r="G4862" s="12"/>
      <c r="K4862" s="4"/>
    </row>
    <row r="4863" spans="2:11" x14ac:dyDescent="0.3">
      <c r="B4863" s="7"/>
      <c r="C4863" s="8"/>
      <c r="D4863" s="8"/>
      <c r="E4863" s="8"/>
      <c r="F4863" s="8"/>
      <c r="G4863" s="9"/>
      <c r="K4863" s="4"/>
    </row>
    <row r="4864" spans="2:11" x14ac:dyDescent="0.3">
      <c r="B4864" s="10"/>
      <c r="C4864" s="11"/>
      <c r="D4864" s="11"/>
      <c r="E4864" s="11"/>
      <c r="F4864" s="11"/>
      <c r="G4864" s="12"/>
      <c r="K4864" s="4"/>
    </row>
    <row r="4865" spans="2:11" x14ac:dyDescent="0.3">
      <c r="B4865" s="7"/>
      <c r="C4865" s="8"/>
      <c r="D4865" s="8"/>
      <c r="E4865" s="8"/>
      <c r="F4865" s="8"/>
      <c r="G4865" s="9"/>
      <c r="K4865" s="4"/>
    </row>
    <row r="4866" spans="2:11" x14ac:dyDescent="0.3">
      <c r="B4866" s="10"/>
      <c r="C4866" s="11"/>
      <c r="D4866" s="11"/>
      <c r="E4866" s="11"/>
      <c r="F4866" s="11"/>
      <c r="G4866" s="12"/>
      <c r="K4866" s="4"/>
    </row>
    <row r="4867" spans="2:11" x14ac:dyDescent="0.3">
      <c r="B4867" s="7"/>
      <c r="C4867" s="8"/>
      <c r="D4867" s="8"/>
      <c r="E4867" s="8"/>
      <c r="F4867" s="8"/>
      <c r="G4867" s="9"/>
      <c r="K4867" s="4"/>
    </row>
    <row r="4868" spans="2:11" x14ac:dyDescent="0.3">
      <c r="B4868" s="10"/>
      <c r="C4868" s="11"/>
      <c r="D4868" s="11"/>
      <c r="E4868" s="11"/>
      <c r="F4868" s="11"/>
      <c r="G4868" s="12"/>
      <c r="K4868" s="4"/>
    </row>
    <row r="4869" spans="2:11" x14ac:dyDescent="0.3">
      <c r="B4869" s="7"/>
      <c r="C4869" s="8"/>
      <c r="D4869" s="8"/>
      <c r="E4869" s="8"/>
      <c r="F4869" s="8"/>
      <c r="G4869" s="9"/>
      <c r="K4869" s="4"/>
    </row>
    <row r="4870" spans="2:11" x14ac:dyDescent="0.3">
      <c r="B4870" s="10"/>
      <c r="C4870" s="11"/>
      <c r="D4870" s="11"/>
      <c r="E4870" s="11"/>
      <c r="F4870" s="11"/>
      <c r="G4870" s="12"/>
      <c r="K4870" s="4"/>
    </row>
    <row r="4871" spans="2:11" x14ac:dyDescent="0.3">
      <c r="B4871" s="7"/>
      <c r="C4871" s="8"/>
      <c r="D4871" s="8"/>
      <c r="E4871" s="8"/>
      <c r="F4871" s="8"/>
      <c r="G4871" s="9"/>
      <c r="K4871" s="4"/>
    </row>
    <row r="4872" spans="2:11" x14ac:dyDescent="0.3">
      <c r="B4872" s="10"/>
      <c r="C4872" s="11"/>
      <c r="D4872" s="11"/>
      <c r="E4872" s="11"/>
      <c r="F4872" s="11"/>
      <c r="G4872" s="12"/>
      <c r="K4872" s="4"/>
    </row>
    <row r="4873" spans="2:11" x14ac:dyDescent="0.3">
      <c r="B4873" s="7"/>
      <c r="C4873" s="8"/>
      <c r="D4873" s="8"/>
      <c r="E4873" s="8"/>
      <c r="F4873" s="8"/>
      <c r="G4873" s="9"/>
      <c r="K4873" s="4"/>
    </row>
    <row r="4874" spans="2:11" x14ac:dyDescent="0.3">
      <c r="B4874" s="10"/>
      <c r="C4874" s="11"/>
      <c r="D4874" s="11"/>
      <c r="E4874" s="11"/>
      <c r="F4874" s="11"/>
      <c r="G4874" s="12"/>
      <c r="K4874" s="4"/>
    </row>
    <row r="4875" spans="2:11" x14ac:dyDescent="0.3">
      <c r="B4875" s="7"/>
      <c r="C4875" s="8"/>
      <c r="D4875" s="8"/>
      <c r="E4875" s="8"/>
      <c r="F4875" s="8"/>
      <c r="G4875" s="9"/>
      <c r="K4875" s="4"/>
    </row>
    <row r="4876" spans="2:11" x14ac:dyDescent="0.3">
      <c r="B4876" s="10"/>
      <c r="C4876" s="11"/>
      <c r="D4876" s="11"/>
      <c r="E4876" s="11"/>
      <c r="F4876" s="11"/>
      <c r="G4876" s="12"/>
      <c r="K4876" s="4"/>
    </row>
    <row r="4877" spans="2:11" x14ac:dyDescent="0.3">
      <c r="B4877" s="7"/>
      <c r="C4877" s="8"/>
      <c r="D4877" s="8"/>
      <c r="E4877" s="8"/>
      <c r="F4877" s="8"/>
      <c r="G4877" s="9"/>
      <c r="K4877" s="4"/>
    </row>
    <row r="4878" spans="2:11" x14ac:dyDescent="0.3">
      <c r="B4878" s="10"/>
      <c r="C4878" s="11"/>
      <c r="D4878" s="11"/>
      <c r="E4878" s="11"/>
      <c r="F4878" s="11"/>
      <c r="G4878" s="12"/>
      <c r="K4878" s="4"/>
    </row>
    <row r="4879" spans="2:11" x14ac:dyDescent="0.3">
      <c r="B4879" s="7"/>
      <c r="C4879" s="8"/>
      <c r="D4879" s="8"/>
      <c r="E4879" s="8"/>
      <c r="F4879" s="8"/>
      <c r="G4879" s="9"/>
      <c r="K4879" s="4"/>
    </row>
    <row r="4880" spans="2:11" x14ac:dyDescent="0.3">
      <c r="B4880" s="10"/>
      <c r="C4880" s="11"/>
      <c r="D4880" s="11"/>
      <c r="E4880" s="11"/>
      <c r="F4880" s="11"/>
      <c r="G4880" s="12"/>
      <c r="K4880" s="4"/>
    </row>
    <row r="4881" spans="2:11" x14ac:dyDescent="0.3">
      <c r="B4881" s="7"/>
      <c r="C4881" s="8"/>
      <c r="D4881" s="8"/>
      <c r="E4881" s="8"/>
      <c r="F4881" s="8"/>
      <c r="G4881" s="9"/>
      <c r="K4881" s="4"/>
    </row>
    <row r="4882" spans="2:11" x14ac:dyDescent="0.3">
      <c r="B4882" s="10"/>
      <c r="C4882" s="11"/>
      <c r="D4882" s="11"/>
      <c r="E4882" s="11"/>
      <c r="F4882" s="11"/>
      <c r="G4882" s="12"/>
      <c r="K4882" s="4"/>
    </row>
    <row r="4883" spans="2:11" x14ac:dyDescent="0.3">
      <c r="B4883" s="7"/>
      <c r="C4883" s="8"/>
      <c r="D4883" s="8"/>
      <c r="E4883" s="8"/>
      <c r="F4883" s="8"/>
      <c r="G4883" s="9"/>
      <c r="K4883" s="4"/>
    </row>
    <row r="4884" spans="2:11" x14ac:dyDescent="0.3">
      <c r="B4884" s="10"/>
      <c r="C4884" s="11"/>
      <c r="D4884" s="11"/>
      <c r="E4884" s="11"/>
      <c r="F4884" s="11"/>
      <c r="G4884" s="12"/>
      <c r="K4884" s="4"/>
    </row>
    <row r="4885" spans="2:11" x14ac:dyDescent="0.3">
      <c r="B4885" s="7"/>
      <c r="C4885" s="8"/>
      <c r="D4885" s="8"/>
      <c r="E4885" s="8"/>
      <c r="F4885" s="8"/>
      <c r="G4885" s="9"/>
      <c r="K4885" s="4"/>
    </row>
    <row r="4886" spans="2:11" x14ac:dyDescent="0.3">
      <c r="B4886" s="10"/>
      <c r="C4886" s="11"/>
      <c r="D4886" s="11"/>
      <c r="E4886" s="11"/>
      <c r="F4886" s="11"/>
      <c r="G4886" s="12"/>
      <c r="K4886" s="4"/>
    </row>
    <row r="4887" spans="2:11" x14ac:dyDescent="0.3">
      <c r="B4887" s="7"/>
      <c r="C4887" s="8"/>
      <c r="D4887" s="8"/>
      <c r="E4887" s="8"/>
      <c r="F4887" s="8"/>
      <c r="G4887" s="9"/>
      <c r="K4887" s="4"/>
    </row>
    <row r="4888" spans="2:11" x14ac:dyDescent="0.3">
      <c r="B4888" s="10"/>
      <c r="C4888" s="11"/>
      <c r="D4888" s="11"/>
      <c r="E4888" s="11"/>
      <c r="F4888" s="11"/>
      <c r="G4888" s="12"/>
      <c r="K4888" s="4"/>
    </row>
    <row r="4889" spans="2:11" x14ac:dyDescent="0.3">
      <c r="B4889" s="7"/>
      <c r="C4889" s="8"/>
      <c r="D4889" s="8"/>
      <c r="E4889" s="8"/>
      <c r="F4889" s="8"/>
      <c r="G4889" s="9"/>
      <c r="K4889" s="4"/>
    </row>
    <row r="4890" spans="2:11" x14ac:dyDescent="0.3">
      <c r="B4890" s="10"/>
      <c r="C4890" s="11"/>
      <c r="D4890" s="11"/>
      <c r="E4890" s="11"/>
      <c r="F4890" s="11"/>
      <c r="G4890" s="12"/>
      <c r="K4890" s="4"/>
    </row>
    <row r="4891" spans="2:11" x14ac:dyDescent="0.3">
      <c r="B4891" s="7"/>
      <c r="C4891" s="8"/>
      <c r="D4891" s="8"/>
      <c r="E4891" s="8"/>
      <c r="F4891" s="8"/>
      <c r="G4891" s="9"/>
      <c r="K4891" s="4"/>
    </row>
    <row r="4892" spans="2:11" x14ac:dyDescent="0.3">
      <c r="B4892" s="10"/>
      <c r="C4892" s="11"/>
      <c r="D4892" s="11"/>
      <c r="E4892" s="11"/>
      <c r="F4892" s="11"/>
      <c r="G4892" s="12"/>
      <c r="K4892" s="4"/>
    </row>
    <row r="4893" spans="2:11" x14ac:dyDescent="0.3">
      <c r="B4893" s="7"/>
      <c r="C4893" s="8"/>
      <c r="D4893" s="8"/>
      <c r="E4893" s="8"/>
      <c r="F4893" s="8"/>
      <c r="G4893" s="9"/>
      <c r="K4893" s="4"/>
    </row>
    <row r="4894" spans="2:11" x14ac:dyDescent="0.3">
      <c r="B4894" s="10"/>
      <c r="C4894" s="11"/>
      <c r="D4894" s="11"/>
      <c r="E4894" s="11"/>
      <c r="F4894" s="11"/>
      <c r="G4894" s="12"/>
      <c r="K4894" s="4"/>
    </row>
    <row r="4895" spans="2:11" x14ac:dyDescent="0.3">
      <c r="B4895" s="7"/>
      <c r="C4895" s="8"/>
      <c r="D4895" s="8"/>
      <c r="E4895" s="8"/>
      <c r="F4895" s="8"/>
      <c r="G4895" s="9"/>
      <c r="K4895" s="4"/>
    </row>
    <row r="4896" spans="2:11" x14ac:dyDescent="0.3">
      <c r="B4896" s="10"/>
      <c r="C4896" s="11"/>
      <c r="D4896" s="11"/>
      <c r="E4896" s="11"/>
      <c r="F4896" s="11"/>
      <c r="G4896" s="12"/>
      <c r="K4896" s="4"/>
    </row>
    <row r="4897" spans="2:11" x14ac:dyDescent="0.3">
      <c r="B4897" s="7"/>
      <c r="C4897" s="8"/>
      <c r="D4897" s="8"/>
      <c r="E4897" s="8"/>
      <c r="F4897" s="8"/>
      <c r="G4897" s="9"/>
      <c r="K4897" s="4"/>
    </row>
    <row r="4898" spans="2:11" x14ac:dyDescent="0.3">
      <c r="B4898" s="10"/>
      <c r="C4898" s="11"/>
      <c r="D4898" s="11"/>
      <c r="E4898" s="11"/>
      <c r="F4898" s="11"/>
      <c r="G4898" s="12"/>
      <c r="K4898" s="4"/>
    </row>
    <row r="4899" spans="2:11" x14ac:dyDescent="0.3">
      <c r="B4899" s="7"/>
      <c r="C4899" s="8"/>
      <c r="D4899" s="8"/>
      <c r="E4899" s="8"/>
      <c r="F4899" s="8"/>
      <c r="G4899" s="9"/>
      <c r="K4899" s="4"/>
    </row>
    <row r="4900" spans="2:11" x14ac:dyDescent="0.3">
      <c r="B4900" s="10"/>
      <c r="C4900" s="11"/>
      <c r="D4900" s="11"/>
      <c r="E4900" s="11"/>
      <c r="F4900" s="11"/>
      <c r="G4900" s="12"/>
      <c r="K4900" s="4"/>
    </row>
    <row r="4901" spans="2:11" x14ac:dyDescent="0.3">
      <c r="B4901" s="7"/>
      <c r="C4901" s="8"/>
      <c r="D4901" s="8"/>
      <c r="E4901" s="8"/>
      <c r="F4901" s="8"/>
      <c r="G4901" s="9"/>
      <c r="K4901" s="4"/>
    </row>
    <row r="4902" spans="2:11" x14ac:dyDescent="0.3">
      <c r="B4902" s="10"/>
      <c r="C4902" s="11"/>
      <c r="D4902" s="11"/>
      <c r="E4902" s="11"/>
      <c r="F4902" s="11"/>
      <c r="G4902" s="12"/>
      <c r="K4902" s="4"/>
    </row>
    <row r="4903" spans="2:11" x14ac:dyDescent="0.3">
      <c r="B4903" s="7"/>
      <c r="C4903" s="8"/>
      <c r="D4903" s="8"/>
      <c r="E4903" s="8"/>
      <c r="F4903" s="8"/>
      <c r="G4903" s="9"/>
      <c r="K4903" s="4"/>
    </row>
    <row r="4904" spans="2:11" x14ac:dyDescent="0.3">
      <c r="B4904" s="10"/>
      <c r="C4904" s="11"/>
      <c r="D4904" s="11"/>
      <c r="E4904" s="11"/>
      <c r="F4904" s="11"/>
      <c r="G4904" s="12"/>
      <c r="K4904" s="4"/>
    </row>
    <row r="4905" spans="2:11" x14ac:dyDescent="0.3">
      <c r="B4905" s="7"/>
      <c r="C4905" s="8"/>
      <c r="D4905" s="8"/>
      <c r="E4905" s="8"/>
      <c r="F4905" s="8"/>
      <c r="G4905" s="9"/>
      <c r="K4905" s="4"/>
    </row>
    <row r="4906" spans="2:11" x14ac:dyDescent="0.3">
      <c r="B4906" s="10"/>
      <c r="C4906" s="11"/>
      <c r="D4906" s="11"/>
      <c r="E4906" s="11"/>
      <c r="F4906" s="11"/>
      <c r="G4906" s="12"/>
      <c r="K4906" s="4"/>
    </row>
    <row r="4907" spans="2:11" x14ac:dyDescent="0.3">
      <c r="B4907" s="7"/>
      <c r="C4907" s="8"/>
      <c r="D4907" s="8"/>
      <c r="E4907" s="8"/>
      <c r="F4907" s="8"/>
      <c r="G4907" s="9"/>
      <c r="K4907" s="4"/>
    </row>
    <row r="4908" spans="2:11" x14ac:dyDescent="0.3">
      <c r="B4908" s="10"/>
      <c r="C4908" s="11"/>
      <c r="D4908" s="11"/>
      <c r="E4908" s="11"/>
      <c r="F4908" s="11"/>
      <c r="G4908" s="12"/>
      <c r="K4908" s="4"/>
    </row>
    <row r="4909" spans="2:11" x14ac:dyDescent="0.3">
      <c r="B4909" s="7"/>
      <c r="C4909" s="8"/>
      <c r="D4909" s="8"/>
      <c r="E4909" s="8"/>
      <c r="F4909" s="8"/>
      <c r="G4909" s="9"/>
      <c r="K4909" s="4"/>
    </row>
    <row r="4910" spans="2:11" x14ac:dyDescent="0.3">
      <c r="B4910" s="10"/>
      <c r="C4910" s="11"/>
      <c r="D4910" s="11"/>
      <c r="E4910" s="11"/>
      <c r="F4910" s="11"/>
      <c r="G4910" s="12"/>
      <c r="K4910" s="4"/>
    </row>
    <row r="4911" spans="2:11" x14ac:dyDescent="0.3">
      <c r="B4911" s="7"/>
      <c r="C4911" s="8"/>
      <c r="D4911" s="8"/>
      <c r="E4911" s="8"/>
      <c r="F4911" s="8"/>
      <c r="G4911" s="9"/>
      <c r="K4911" s="4"/>
    </row>
    <row r="4912" spans="2:11" x14ac:dyDescent="0.3">
      <c r="B4912" s="10"/>
      <c r="C4912" s="11"/>
      <c r="D4912" s="11"/>
      <c r="E4912" s="11"/>
      <c r="F4912" s="11"/>
      <c r="G4912" s="12"/>
      <c r="K4912" s="4"/>
    </row>
    <row r="4913" spans="2:11" x14ac:dyDescent="0.3">
      <c r="B4913" s="7"/>
      <c r="C4913" s="8"/>
      <c r="D4913" s="8"/>
      <c r="E4913" s="8"/>
      <c r="F4913" s="8"/>
      <c r="G4913" s="9"/>
      <c r="K4913" s="4"/>
    </row>
    <row r="4914" spans="2:11" x14ac:dyDescent="0.3">
      <c r="B4914" s="10"/>
      <c r="C4914" s="11"/>
      <c r="D4914" s="11"/>
      <c r="E4914" s="11"/>
      <c r="F4914" s="11"/>
      <c r="G4914" s="12"/>
      <c r="K4914" s="4"/>
    </row>
    <row r="4915" spans="2:11" x14ac:dyDescent="0.3">
      <c r="B4915" s="7"/>
      <c r="C4915" s="8"/>
      <c r="D4915" s="8"/>
      <c r="E4915" s="8"/>
      <c r="F4915" s="8"/>
      <c r="G4915" s="9"/>
      <c r="K4915" s="4"/>
    </row>
    <row r="4916" spans="2:11" x14ac:dyDescent="0.3">
      <c r="B4916" s="10"/>
      <c r="C4916" s="11"/>
      <c r="D4916" s="11"/>
      <c r="E4916" s="11"/>
      <c r="F4916" s="11"/>
      <c r="G4916" s="12"/>
      <c r="K4916" s="4"/>
    </row>
    <row r="4917" spans="2:11" x14ac:dyDescent="0.3">
      <c r="B4917" s="7"/>
      <c r="C4917" s="8"/>
      <c r="D4917" s="8"/>
      <c r="E4917" s="8"/>
      <c r="F4917" s="8"/>
      <c r="G4917" s="9"/>
      <c r="K4917" s="4"/>
    </row>
    <row r="4918" spans="2:11" x14ac:dyDescent="0.3">
      <c r="B4918" s="10"/>
      <c r="C4918" s="11"/>
      <c r="D4918" s="11"/>
      <c r="E4918" s="11"/>
      <c r="F4918" s="11"/>
      <c r="G4918" s="12"/>
      <c r="K4918" s="4"/>
    </row>
    <row r="4919" spans="2:11" x14ac:dyDescent="0.3">
      <c r="B4919" s="7"/>
      <c r="C4919" s="8"/>
      <c r="D4919" s="8"/>
      <c r="E4919" s="8"/>
      <c r="F4919" s="8"/>
      <c r="G4919" s="9"/>
      <c r="K4919" s="4"/>
    </row>
    <row r="4920" spans="2:11" x14ac:dyDescent="0.3">
      <c r="B4920" s="10"/>
      <c r="C4920" s="11"/>
      <c r="D4920" s="11"/>
      <c r="E4920" s="11"/>
      <c r="F4920" s="11"/>
      <c r="G4920" s="12"/>
      <c r="K4920" s="4"/>
    </row>
    <row r="4921" spans="2:11" x14ac:dyDescent="0.3">
      <c r="B4921" s="7"/>
      <c r="C4921" s="8"/>
      <c r="D4921" s="8"/>
      <c r="E4921" s="8"/>
      <c r="F4921" s="8"/>
      <c r="G4921" s="9"/>
      <c r="K4921" s="4"/>
    </row>
    <row r="4922" spans="2:11" x14ac:dyDescent="0.3">
      <c r="B4922" s="10"/>
      <c r="C4922" s="11"/>
      <c r="D4922" s="11"/>
      <c r="E4922" s="11"/>
      <c r="F4922" s="11"/>
      <c r="G4922" s="12"/>
      <c r="K4922" s="4"/>
    </row>
    <row r="4923" spans="2:11" x14ac:dyDescent="0.3">
      <c r="B4923" s="7"/>
      <c r="C4923" s="8"/>
      <c r="D4923" s="8"/>
      <c r="E4923" s="8"/>
      <c r="F4923" s="8"/>
      <c r="G4923" s="9"/>
      <c r="K4923" s="4"/>
    </row>
    <row r="4924" spans="2:11" x14ac:dyDescent="0.3">
      <c r="B4924" s="10"/>
      <c r="C4924" s="11"/>
      <c r="D4924" s="11"/>
      <c r="E4924" s="11"/>
      <c r="F4924" s="11"/>
      <c r="G4924" s="12"/>
      <c r="K4924" s="4"/>
    </row>
    <row r="4925" spans="2:11" x14ac:dyDescent="0.3">
      <c r="B4925" s="7"/>
      <c r="C4925" s="8"/>
      <c r="D4925" s="8"/>
      <c r="E4925" s="8"/>
      <c r="F4925" s="8"/>
      <c r="G4925" s="9"/>
      <c r="K4925" s="4"/>
    </row>
    <row r="4926" spans="2:11" x14ac:dyDescent="0.3">
      <c r="B4926" s="10"/>
      <c r="C4926" s="11"/>
      <c r="D4926" s="11"/>
      <c r="E4926" s="11"/>
      <c r="F4926" s="11"/>
      <c r="G4926" s="12"/>
      <c r="K4926" s="4"/>
    </row>
    <row r="4927" spans="2:11" x14ac:dyDescent="0.3">
      <c r="B4927" s="7"/>
      <c r="C4927" s="8"/>
      <c r="D4927" s="8"/>
      <c r="E4927" s="8"/>
      <c r="F4927" s="8"/>
      <c r="G4927" s="9"/>
      <c r="K4927" s="4"/>
    </row>
    <row r="4928" spans="2:11" x14ac:dyDescent="0.3">
      <c r="B4928" s="10"/>
      <c r="C4928" s="11"/>
      <c r="D4928" s="11"/>
      <c r="E4928" s="11"/>
      <c r="F4928" s="11"/>
      <c r="G4928" s="12"/>
      <c r="K4928" s="4"/>
    </row>
    <row r="4929" spans="2:11" x14ac:dyDescent="0.3">
      <c r="B4929" s="7"/>
      <c r="C4929" s="8"/>
      <c r="D4929" s="8"/>
      <c r="E4929" s="8"/>
      <c r="F4929" s="8"/>
      <c r="G4929" s="9"/>
      <c r="K4929" s="4"/>
    </row>
    <row r="4930" spans="2:11" x14ac:dyDescent="0.3">
      <c r="B4930" s="10"/>
      <c r="C4930" s="11"/>
      <c r="D4930" s="11"/>
      <c r="E4930" s="11"/>
      <c r="F4930" s="11"/>
      <c r="G4930" s="12"/>
      <c r="K4930" s="4"/>
    </row>
    <row r="4931" spans="2:11" x14ac:dyDescent="0.3">
      <c r="B4931" s="7"/>
      <c r="C4931" s="8"/>
      <c r="D4931" s="8"/>
      <c r="E4931" s="8"/>
      <c r="F4931" s="8"/>
      <c r="G4931" s="9"/>
      <c r="K4931" s="4"/>
    </row>
    <row r="4932" spans="2:11" x14ac:dyDescent="0.3">
      <c r="B4932" s="10"/>
      <c r="C4932" s="11"/>
      <c r="D4932" s="11"/>
      <c r="E4932" s="11"/>
      <c r="F4932" s="11"/>
      <c r="G4932" s="12"/>
      <c r="K4932" s="4"/>
    </row>
    <row r="4933" spans="2:11" x14ac:dyDescent="0.3">
      <c r="B4933" s="7"/>
      <c r="C4933" s="8"/>
      <c r="D4933" s="8"/>
      <c r="E4933" s="8"/>
      <c r="F4933" s="8"/>
      <c r="G4933" s="9"/>
      <c r="K4933" s="4"/>
    </row>
    <row r="4934" spans="2:11" x14ac:dyDescent="0.3">
      <c r="B4934" s="10"/>
      <c r="C4934" s="11"/>
      <c r="D4934" s="11"/>
      <c r="E4934" s="11"/>
      <c r="F4934" s="11"/>
      <c r="G4934" s="12"/>
      <c r="K4934" s="4"/>
    </row>
    <row r="4935" spans="2:11" x14ac:dyDescent="0.3">
      <c r="B4935" s="7"/>
      <c r="C4935" s="8"/>
      <c r="D4935" s="8"/>
      <c r="E4935" s="8"/>
      <c r="F4935" s="8"/>
      <c r="G4935" s="9"/>
      <c r="K4935" s="4"/>
    </row>
    <row r="4936" spans="2:11" x14ac:dyDescent="0.3">
      <c r="B4936" s="10"/>
      <c r="C4936" s="11"/>
      <c r="D4936" s="11"/>
      <c r="E4936" s="11"/>
      <c r="F4936" s="11"/>
      <c r="G4936" s="12"/>
      <c r="K4936" s="4"/>
    </row>
    <row r="4937" spans="2:11" x14ac:dyDescent="0.3">
      <c r="B4937" s="7"/>
      <c r="C4937" s="8"/>
      <c r="D4937" s="8"/>
      <c r="E4937" s="8"/>
      <c r="F4937" s="8"/>
      <c r="G4937" s="9"/>
      <c r="K4937" s="4"/>
    </row>
    <row r="4938" spans="2:11" x14ac:dyDescent="0.3">
      <c r="B4938" s="10"/>
      <c r="C4938" s="11"/>
      <c r="D4938" s="11"/>
      <c r="E4938" s="11"/>
      <c r="F4938" s="11"/>
      <c r="G4938" s="12"/>
      <c r="K4938" s="4"/>
    </row>
    <row r="4939" spans="2:11" x14ac:dyDescent="0.3">
      <c r="B4939" s="7"/>
      <c r="C4939" s="8"/>
      <c r="D4939" s="8"/>
      <c r="E4939" s="8"/>
      <c r="F4939" s="8"/>
      <c r="G4939" s="9"/>
      <c r="K4939" s="4"/>
    </row>
    <row r="4940" spans="2:11" x14ac:dyDescent="0.3">
      <c r="B4940" s="10"/>
      <c r="C4940" s="11"/>
      <c r="D4940" s="11"/>
      <c r="E4940" s="11"/>
      <c r="F4940" s="11"/>
      <c r="G4940" s="12"/>
      <c r="K4940" s="4"/>
    </row>
    <row r="4941" spans="2:11" x14ac:dyDescent="0.3">
      <c r="B4941" s="7"/>
      <c r="C4941" s="8"/>
      <c r="D4941" s="8"/>
      <c r="E4941" s="8"/>
      <c r="F4941" s="8"/>
      <c r="G4941" s="9"/>
      <c r="K4941" s="4"/>
    </row>
    <row r="4942" spans="2:11" x14ac:dyDescent="0.3">
      <c r="B4942" s="10"/>
      <c r="C4942" s="11"/>
      <c r="D4942" s="11"/>
      <c r="E4942" s="11"/>
      <c r="F4942" s="11"/>
      <c r="G4942" s="12"/>
      <c r="K4942" s="4"/>
    </row>
    <row r="4943" spans="2:11" x14ac:dyDescent="0.3">
      <c r="B4943" s="7"/>
      <c r="C4943" s="8"/>
      <c r="D4943" s="8"/>
      <c r="E4943" s="8"/>
      <c r="F4943" s="8"/>
      <c r="G4943" s="9"/>
      <c r="K4943" s="4"/>
    </row>
    <row r="4944" spans="2:11" x14ac:dyDescent="0.3">
      <c r="B4944" s="10"/>
      <c r="C4944" s="11"/>
      <c r="D4944" s="11"/>
      <c r="E4944" s="11"/>
      <c r="F4944" s="11"/>
      <c r="G4944" s="12"/>
      <c r="K4944" s="4"/>
    </row>
    <row r="4945" spans="2:11" x14ac:dyDescent="0.3">
      <c r="B4945" s="7"/>
      <c r="C4945" s="8"/>
      <c r="D4945" s="8"/>
      <c r="E4945" s="8"/>
      <c r="F4945" s="8"/>
      <c r="G4945" s="9"/>
      <c r="K4945" s="4"/>
    </row>
    <row r="4946" spans="2:11" x14ac:dyDescent="0.3">
      <c r="B4946" s="10"/>
      <c r="C4946" s="11"/>
      <c r="D4946" s="11"/>
      <c r="E4946" s="11"/>
      <c r="F4946" s="11"/>
      <c r="G4946" s="12"/>
      <c r="K4946" s="4"/>
    </row>
    <row r="4947" spans="2:11" x14ac:dyDescent="0.3">
      <c r="B4947" s="7"/>
      <c r="C4947" s="8"/>
      <c r="D4947" s="8"/>
      <c r="E4947" s="8"/>
      <c r="F4947" s="8"/>
      <c r="G4947" s="9"/>
      <c r="K4947" s="4"/>
    </row>
    <row r="4948" spans="2:11" x14ac:dyDescent="0.3">
      <c r="B4948" s="10"/>
      <c r="C4948" s="11"/>
      <c r="D4948" s="11"/>
      <c r="E4948" s="11"/>
      <c r="F4948" s="11"/>
      <c r="G4948" s="12"/>
      <c r="K4948" s="4"/>
    </row>
    <row r="4949" spans="2:11" x14ac:dyDescent="0.3">
      <c r="B4949" s="7"/>
      <c r="C4949" s="8"/>
      <c r="D4949" s="8"/>
      <c r="E4949" s="8"/>
      <c r="F4949" s="8"/>
      <c r="G4949" s="9"/>
      <c r="K4949" s="4"/>
    </row>
    <row r="4950" spans="2:11" x14ac:dyDescent="0.3">
      <c r="B4950" s="10"/>
      <c r="C4950" s="11"/>
      <c r="D4950" s="11"/>
      <c r="E4950" s="11"/>
      <c r="F4950" s="11"/>
      <c r="G4950" s="12"/>
      <c r="K4950" s="4"/>
    </row>
    <row r="4951" spans="2:11" x14ac:dyDescent="0.3">
      <c r="B4951" s="7"/>
      <c r="C4951" s="8"/>
      <c r="D4951" s="8"/>
      <c r="E4951" s="8"/>
      <c r="F4951" s="8"/>
      <c r="G4951" s="9"/>
      <c r="K4951" s="4"/>
    </row>
    <row r="4952" spans="2:11" x14ac:dyDescent="0.3">
      <c r="B4952" s="10"/>
      <c r="C4952" s="11"/>
      <c r="D4952" s="11"/>
      <c r="E4952" s="11"/>
      <c r="F4952" s="11"/>
      <c r="G4952" s="12"/>
      <c r="K4952" s="4"/>
    </row>
    <row r="4953" spans="2:11" x14ac:dyDescent="0.3">
      <c r="B4953" s="7"/>
      <c r="C4953" s="8"/>
      <c r="D4953" s="8"/>
      <c r="E4953" s="8"/>
      <c r="F4953" s="8"/>
      <c r="G4953" s="9"/>
      <c r="K4953" s="4"/>
    </row>
    <row r="4954" spans="2:11" x14ac:dyDescent="0.3">
      <c r="B4954" s="10"/>
      <c r="C4954" s="11"/>
      <c r="D4954" s="11"/>
      <c r="E4954" s="11"/>
      <c r="F4954" s="11"/>
      <c r="G4954" s="12"/>
      <c r="K4954" s="4"/>
    </row>
    <row r="4955" spans="2:11" x14ac:dyDescent="0.3">
      <c r="B4955" s="7"/>
      <c r="C4955" s="8"/>
      <c r="D4955" s="8"/>
      <c r="E4955" s="8"/>
      <c r="F4955" s="8"/>
      <c r="G4955" s="9"/>
      <c r="K4955" s="4"/>
    </row>
    <row r="4956" spans="2:11" x14ac:dyDescent="0.3">
      <c r="B4956" s="10"/>
      <c r="C4956" s="11"/>
      <c r="D4956" s="11"/>
      <c r="E4956" s="11"/>
      <c r="F4956" s="11"/>
      <c r="G4956" s="12"/>
      <c r="K4956" s="4"/>
    </row>
    <row r="4957" spans="2:11" x14ac:dyDescent="0.3">
      <c r="B4957" s="7"/>
      <c r="C4957" s="8"/>
      <c r="D4957" s="8"/>
      <c r="E4957" s="8"/>
      <c r="F4957" s="8"/>
      <c r="G4957" s="9"/>
      <c r="K4957" s="4"/>
    </row>
    <row r="4958" spans="2:11" x14ac:dyDescent="0.3">
      <c r="B4958" s="10"/>
      <c r="C4958" s="11"/>
      <c r="D4958" s="11"/>
      <c r="E4958" s="11"/>
      <c r="F4958" s="11"/>
      <c r="G4958" s="12"/>
      <c r="K4958" s="4"/>
    </row>
    <row r="4959" spans="2:11" x14ac:dyDescent="0.3">
      <c r="B4959" s="7"/>
      <c r="C4959" s="8"/>
      <c r="D4959" s="8"/>
      <c r="E4959" s="8"/>
      <c r="F4959" s="8"/>
      <c r="G4959" s="9"/>
      <c r="K4959" s="4"/>
    </row>
    <row r="4960" spans="2:11" x14ac:dyDescent="0.3">
      <c r="B4960" s="10"/>
      <c r="C4960" s="11"/>
      <c r="D4960" s="11"/>
      <c r="E4960" s="11"/>
      <c r="F4960" s="11"/>
      <c r="G4960" s="12"/>
      <c r="K4960" s="4"/>
    </row>
    <row r="4961" spans="2:11" x14ac:dyDescent="0.3">
      <c r="B4961" s="7"/>
      <c r="C4961" s="8"/>
      <c r="D4961" s="8"/>
      <c r="E4961" s="8"/>
      <c r="F4961" s="8"/>
      <c r="G4961" s="9"/>
      <c r="K4961" s="4"/>
    </row>
    <row r="4962" spans="2:11" x14ac:dyDescent="0.3">
      <c r="B4962" s="10"/>
      <c r="C4962" s="11"/>
      <c r="D4962" s="11"/>
      <c r="E4962" s="11"/>
      <c r="F4962" s="11"/>
      <c r="G4962" s="12"/>
      <c r="K4962" s="4"/>
    </row>
    <row r="4963" spans="2:11" x14ac:dyDescent="0.3">
      <c r="B4963" s="7"/>
      <c r="C4963" s="8"/>
      <c r="D4963" s="8"/>
      <c r="E4963" s="8"/>
      <c r="F4963" s="8"/>
      <c r="G4963" s="9"/>
      <c r="K4963" s="4"/>
    </row>
    <row r="4964" spans="2:11" x14ac:dyDescent="0.3">
      <c r="B4964" s="10"/>
      <c r="C4964" s="11"/>
      <c r="D4964" s="11"/>
      <c r="E4964" s="11"/>
      <c r="F4964" s="11"/>
      <c r="G4964" s="12"/>
      <c r="K4964" s="4"/>
    </row>
    <row r="4965" spans="2:11" x14ac:dyDescent="0.3">
      <c r="B4965" s="7"/>
      <c r="C4965" s="8"/>
      <c r="D4965" s="8"/>
      <c r="E4965" s="8"/>
      <c r="F4965" s="8"/>
      <c r="G4965" s="9"/>
      <c r="K4965" s="4"/>
    </row>
    <row r="4966" spans="2:11" x14ac:dyDescent="0.3">
      <c r="B4966" s="10"/>
      <c r="C4966" s="11"/>
      <c r="D4966" s="11"/>
      <c r="E4966" s="11"/>
      <c r="F4966" s="11"/>
      <c r="G4966" s="12"/>
      <c r="K4966" s="4"/>
    </row>
    <row r="4967" spans="2:11" x14ac:dyDescent="0.3">
      <c r="B4967" s="7"/>
      <c r="C4967" s="8"/>
      <c r="D4967" s="8"/>
      <c r="E4967" s="8"/>
      <c r="F4967" s="8"/>
      <c r="G4967" s="9"/>
      <c r="K4967" s="4"/>
    </row>
    <row r="4968" spans="2:11" x14ac:dyDescent="0.3">
      <c r="B4968" s="10"/>
      <c r="C4968" s="11"/>
      <c r="D4968" s="11"/>
      <c r="E4968" s="11"/>
      <c r="F4968" s="11"/>
      <c r="G4968" s="12"/>
      <c r="K4968" s="4"/>
    </row>
    <row r="4969" spans="2:11" x14ac:dyDescent="0.3">
      <c r="B4969" s="7"/>
      <c r="C4969" s="8"/>
      <c r="D4969" s="8"/>
      <c r="E4969" s="8"/>
      <c r="F4969" s="8"/>
      <c r="G4969" s="9"/>
      <c r="K4969" s="4"/>
    </row>
    <row r="4970" spans="2:11" x14ac:dyDescent="0.3">
      <c r="B4970" s="10"/>
      <c r="C4970" s="11"/>
      <c r="D4970" s="11"/>
      <c r="E4970" s="11"/>
      <c r="F4970" s="11"/>
      <c r="G4970" s="12"/>
      <c r="K4970" s="4"/>
    </row>
    <row r="4971" spans="2:11" x14ac:dyDescent="0.3">
      <c r="B4971" s="7"/>
      <c r="C4971" s="8"/>
      <c r="D4971" s="8"/>
      <c r="E4971" s="8"/>
      <c r="F4971" s="8"/>
      <c r="G4971" s="9"/>
      <c r="K4971" s="4"/>
    </row>
    <row r="4972" spans="2:11" x14ac:dyDescent="0.3">
      <c r="B4972" s="10"/>
      <c r="C4972" s="11"/>
      <c r="D4972" s="11"/>
      <c r="E4972" s="11"/>
      <c r="F4972" s="11"/>
      <c r="G4972" s="12"/>
      <c r="K4972" s="4"/>
    </row>
    <row r="4973" spans="2:11" x14ac:dyDescent="0.3">
      <c r="B4973" s="7"/>
      <c r="C4973" s="8"/>
      <c r="D4973" s="8"/>
      <c r="E4973" s="8"/>
      <c r="F4973" s="8"/>
      <c r="G4973" s="9"/>
      <c r="K4973" s="4"/>
    </row>
    <row r="4974" spans="2:11" x14ac:dyDescent="0.3">
      <c r="B4974" s="10"/>
      <c r="C4974" s="11"/>
      <c r="D4974" s="11"/>
      <c r="E4974" s="11"/>
      <c r="F4974" s="11"/>
      <c r="G4974" s="12"/>
      <c r="K4974" s="4"/>
    </row>
    <row r="4975" spans="2:11" x14ac:dyDescent="0.3">
      <c r="B4975" s="7"/>
      <c r="C4975" s="8"/>
      <c r="D4975" s="8"/>
      <c r="E4975" s="8"/>
      <c r="F4975" s="8"/>
      <c r="G4975" s="9"/>
      <c r="K4975" s="4"/>
    </row>
    <row r="4976" spans="2:11" x14ac:dyDescent="0.3">
      <c r="B4976" s="10"/>
      <c r="C4976" s="11"/>
      <c r="D4976" s="11"/>
      <c r="E4976" s="11"/>
      <c r="F4976" s="11"/>
      <c r="G4976" s="12"/>
      <c r="K4976" s="4"/>
    </row>
    <row r="4977" spans="2:11" x14ac:dyDescent="0.3">
      <c r="B4977" s="7"/>
      <c r="C4977" s="8"/>
      <c r="D4977" s="8"/>
      <c r="E4977" s="8"/>
      <c r="F4977" s="8"/>
      <c r="G4977" s="9"/>
      <c r="K4977" s="4"/>
    </row>
    <row r="4978" spans="2:11" x14ac:dyDescent="0.3">
      <c r="B4978" s="10"/>
      <c r="C4978" s="11"/>
      <c r="D4978" s="11"/>
      <c r="E4978" s="11"/>
      <c r="F4978" s="11"/>
      <c r="G4978" s="12"/>
      <c r="K4978" s="4"/>
    </row>
    <row r="4979" spans="2:11" x14ac:dyDescent="0.3">
      <c r="B4979" s="7"/>
      <c r="C4979" s="8"/>
      <c r="D4979" s="8"/>
      <c r="E4979" s="8"/>
      <c r="F4979" s="8"/>
      <c r="G4979" s="9"/>
      <c r="K4979" s="4"/>
    </row>
    <row r="4980" spans="2:11" x14ac:dyDescent="0.3">
      <c r="B4980" s="10"/>
      <c r="C4980" s="11"/>
      <c r="D4980" s="11"/>
      <c r="E4980" s="11"/>
      <c r="F4980" s="11"/>
      <c r="G4980" s="12"/>
      <c r="K4980" s="4"/>
    </row>
    <row r="4981" spans="2:11" x14ac:dyDescent="0.3">
      <c r="B4981" s="7"/>
      <c r="C4981" s="8"/>
      <c r="D4981" s="8"/>
      <c r="E4981" s="8"/>
      <c r="F4981" s="8"/>
      <c r="G4981" s="9"/>
      <c r="K4981" s="4"/>
    </row>
    <row r="4982" spans="2:11" x14ac:dyDescent="0.3">
      <c r="B4982" s="10"/>
      <c r="C4982" s="11"/>
      <c r="D4982" s="11"/>
      <c r="E4982" s="11"/>
      <c r="F4982" s="11"/>
      <c r="G4982" s="12"/>
      <c r="K4982" s="4"/>
    </row>
    <row r="4983" spans="2:11" x14ac:dyDescent="0.3">
      <c r="B4983" s="7"/>
      <c r="C4983" s="8"/>
      <c r="D4983" s="8"/>
      <c r="E4983" s="8"/>
      <c r="F4983" s="8"/>
      <c r="G4983" s="9"/>
      <c r="K4983" s="4"/>
    </row>
    <row r="4984" spans="2:11" x14ac:dyDescent="0.3">
      <c r="B4984" s="10"/>
      <c r="C4984" s="11"/>
      <c r="D4984" s="11"/>
      <c r="E4984" s="11"/>
      <c r="F4984" s="11"/>
      <c r="G4984" s="12"/>
      <c r="K4984" s="4"/>
    </row>
    <row r="4985" spans="2:11" x14ac:dyDescent="0.3">
      <c r="B4985" s="7"/>
      <c r="C4985" s="8"/>
      <c r="D4985" s="8"/>
      <c r="E4985" s="8"/>
      <c r="F4985" s="8"/>
      <c r="G4985" s="9"/>
      <c r="K4985" s="4"/>
    </row>
    <row r="4986" spans="2:11" x14ac:dyDescent="0.3">
      <c r="B4986" s="10"/>
      <c r="C4986" s="11"/>
      <c r="D4986" s="11"/>
      <c r="E4986" s="11"/>
      <c r="F4986" s="11"/>
      <c r="G4986" s="12"/>
      <c r="K4986" s="4"/>
    </row>
    <row r="4987" spans="2:11" x14ac:dyDescent="0.3">
      <c r="B4987" s="7"/>
      <c r="C4987" s="8"/>
      <c r="D4987" s="8"/>
      <c r="E4987" s="8"/>
      <c r="F4987" s="8"/>
      <c r="G4987" s="9"/>
      <c r="K4987" s="4"/>
    </row>
    <row r="4988" spans="2:11" x14ac:dyDescent="0.3">
      <c r="B4988" s="10"/>
      <c r="C4988" s="11"/>
      <c r="D4988" s="11"/>
      <c r="E4988" s="11"/>
      <c r="F4988" s="11"/>
      <c r="G4988" s="12"/>
      <c r="K4988" s="4"/>
    </row>
    <row r="4989" spans="2:11" x14ac:dyDescent="0.3">
      <c r="B4989" s="7"/>
      <c r="C4989" s="8"/>
      <c r="D4989" s="8"/>
      <c r="E4989" s="8"/>
      <c r="F4989" s="8"/>
      <c r="G4989" s="9"/>
      <c r="K4989" s="4"/>
    </row>
    <row r="4990" spans="2:11" x14ac:dyDescent="0.3">
      <c r="B4990" s="10"/>
      <c r="C4990" s="11"/>
      <c r="D4990" s="11"/>
      <c r="E4990" s="11"/>
      <c r="F4990" s="11"/>
      <c r="G4990" s="12"/>
      <c r="K4990" s="4"/>
    </row>
    <row r="4991" spans="2:11" x14ac:dyDescent="0.3">
      <c r="B4991" s="7"/>
      <c r="C4991" s="8"/>
      <c r="D4991" s="8"/>
      <c r="E4991" s="8"/>
      <c r="F4991" s="8"/>
      <c r="G4991" s="9"/>
      <c r="K4991" s="4"/>
    </row>
    <row r="4992" spans="2:11" x14ac:dyDescent="0.3">
      <c r="B4992" s="10"/>
      <c r="C4992" s="11"/>
      <c r="D4992" s="11"/>
      <c r="E4992" s="11"/>
      <c r="F4992" s="11"/>
      <c r="G4992" s="12"/>
      <c r="K4992" s="4"/>
    </row>
    <row r="4993" spans="2:11" x14ac:dyDescent="0.3">
      <c r="B4993" s="7"/>
      <c r="C4993" s="8"/>
      <c r="D4993" s="8"/>
      <c r="E4993" s="8"/>
      <c r="F4993" s="8"/>
      <c r="G4993" s="9"/>
      <c r="K4993" s="4"/>
    </row>
    <row r="4994" spans="2:11" x14ac:dyDescent="0.3">
      <c r="B4994" s="10"/>
      <c r="C4994" s="11"/>
      <c r="D4994" s="11"/>
      <c r="E4994" s="11"/>
      <c r="F4994" s="11"/>
      <c r="G4994" s="12"/>
      <c r="K4994" s="4"/>
    </row>
    <row r="4995" spans="2:11" x14ac:dyDescent="0.3">
      <c r="B4995" s="7"/>
      <c r="C4995" s="8"/>
      <c r="D4995" s="8"/>
      <c r="E4995" s="8"/>
      <c r="F4995" s="8"/>
      <c r="G4995" s="9"/>
      <c r="K4995" s="4"/>
    </row>
    <row r="4996" spans="2:11" x14ac:dyDescent="0.3">
      <c r="B4996" s="10"/>
      <c r="C4996" s="11"/>
      <c r="D4996" s="11"/>
      <c r="E4996" s="11"/>
      <c r="F4996" s="11"/>
      <c r="G4996" s="12"/>
      <c r="K4996" s="4"/>
    </row>
    <row r="4997" spans="2:11" x14ac:dyDescent="0.3">
      <c r="B4997" s="7"/>
      <c r="C4997" s="8"/>
      <c r="D4997" s="8"/>
      <c r="E4997" s="8"/>
      <c r="F4997" s="8"/>
      <c r="G4997" s="9"/>
      <c r="K4997" s="4"/>
    </row>
    <row r="4998" spans="2:11" x14ac:dyDescent="0.3">
      <c r="B4998" s="10"/>
      <c r="C4998" s="11"/>
      <c r="D4998" s="11"/>
      <c r="E4998" s="11"/>
      <c r="F4998" s="11"/>
      <c r="G4998" s="12"/>
      <c r="K4998" s="4"/>
    </row>
    <row r="4999" spans="2:11" x14ac:dyDescent="0.3">
      <c r="B4999" s="7"/>
      <c r="C4999" s="8"/>
      <c r="D4999" s="8"/>
      <c r="E4999" s="8"/>
      <c r="F4999" s="8"/>
      <c r="G4999" s="9"/>
      <c r="K4999" s="4"/>
    </row>
    <row r="5000" spans="2:11" x14ac:dyDescent="0.3">
      <c r="B5000" s="10"/>
      <c r="C5000" s="11"/>
      <c r="D5000" s="11"/>
      <c r="E5000" s="11"/>
      <c r="F5000" s="11"/>
      <c r="G5000" s="12"/>
      <c r="K5000" s="4"/>
    </row>
    <row r="5001" spans="2:11" x14ac:dyDescent="0.3">
      <c r="B5001" s="7"/>
      <c r="C5001" s="8"/>
      <c r="D5001" s="8"/>
      <c r="E5001" s="8"/>
      <c r="F5001" s="8"/>
      <c r="G5001" s="9"/>
      <c r="K5001" s="4"/>
    </row>
    <row r="5002" spans="2:11" x14ac:dyDescent="0.3">
      <c r="B5002" s="10"/>
      <c r="C5002" s="11"/>
      <c r="D5002" s="11"/>
      <c r="E5002" s="11"/>
      <c r="F5002" s="11"/>
      <c r="G5002" s="12"/>
      <c r="K5002" s="4"/>
    </row>
    <row r="5003" spans="2:11" x14ac:dyDescent="0.3">
      <c r="B5003" s="7"/>
      <c r="C5003" s="8"/>
      <c r="D5003" s="8"/>
      <c r="E5003" s="8"/>
      <c r="F5003" s="8"/>
      <c r="G5003" s="9"/>
      <c r="K5003" s="4"/>
    </row>
    <row r="5004" spans="2:11" x14ac:dyDescent="0.3">
      <c r="B5004" s="10"/>
      <c r="C5004" s="11"/>
      <c r="D5004" s="11"/>
      <c r="E5004" s="11"/>
      <c r="F5004" s="11"/>
      <c r="G5004" s="12"/>
      <c r="K5004" s="4"/>
    </row>
    <row r="5005" spans="2:11" x14ac:dyDescent="0.3">
      <c r="B5005" s="7"/>
      <c r="C5005" s="8"/>
      <c r="D5005" s="8"/>
      <c r="E5005" s="8"/>
      <c r="F5005" s="8"/>
      <c r="G5005" s="9"/>
      <c r="K5005" s="4"/>
    </row>
    <row r="5006" spans="2:11" x14ac:dyDescent="0.3">
      <c r="B5006" s="10"/>
      <c r="C5006" s="11"/>
      <c r="D5006" s="11"/>
      <c r="E5006" s="11"/>
      <c r="F5006" s="11"/>
      <c r="G5006" s="12"/>
      <c r="K5006" s="4"/>
    </row>
    <row r="5007" spans="2:11" x14ac:dyDescent="0.3">
      <c r="B5007" s="7"/>
      <c r="C5007" s="8"/>
      <c r="D5007" s="8"/>
      <c r="E5007" s="8"/>
      <c r="F5007" s="8"/>
      <c r="G5007" s="9"/>
      <c r="K5007" s="4"/>
    </row>
    <row r="5008" spans="2:11" x14ac:dyDescent="0.3">
      <c r="B5008" s="10"/>
      <c r="C5008" s="11"/>
      <c r="D5008" s="11"/>
      <c r="E5008" s="11"/>
      <c r="F5008" s="11"/>
      <c r="G5008" s="12"/>
      <c r="K5008" s="4"/>
    </row>
    <row r="5009" spans="2:11" x14ac:dyDescent="0.3">
      <c r="B5009" s="7"/>
      <c r="C5009" s="8"/>
      <c r="D5009" s="8"/>
      <c r="E5009" s="8"/>
      <c r="F5009" s="8"/>
      <c r="G5009" s="9"/>
      <c r="K5009" s="4"/>
    </row>
    <row r="5010" spans="2:11" x14ac:dyDescent="0.3">
      <c r="B5010" s="10"/>
      <c r="C5010" s="11"/>
      <c r="D5010" s="11"/>
      <c r="E5010" s="11"/>
      <c r="F5010" s="11"/>
      <c r="G5010" s="12"/>
      <c r="K5010" s="4"/>
    </row>
    <row r="5011" spans="2:11" x14ac:dyDescent="0.3">
      <c r="B5011" s="7"/>
      <c r="C5011" s="8"/>
      <c r="D5011" s="8"/>
      <c r="E5011" s="8"/>
      <c r="F5011" s="8"/>
      <c r="G5011" s="9"/>
      <c r="K5011" s="4"/>
    </row>
    <row r="5012" spans="2:11" x14ac:dyDescent="0.3">
      <c r="B5012" s="10"/>
      <c r="C5012" s="11"/>
      <c r="D5012" s="11"/>
      <c r="E5012" s="11"/>
      <c r="F5012" s="11"/>
      <c r="G5012" s="12"/>
      <c r="K5012" s="4"/>
    </row>
    <row r="5013" spans="2:11" x14ac:dyDescent="0.3">
      <c r="B5013" s="7"/>
      <c r="C5013" s="8"/>
      <c r="D5013" s="8"/>
      <c r="E5013" s="8"/>
      <c r="F5013" s="8"/>
      <c r="G5013" s="9"/>
      <c r="K5013" s="4"/>
    </row>
    <row r="5014" spans="2:11" x14ac:dyDescent="0.3">
      <c r="B5014" s="10"/>
      <c r="C5014" s="11"/>
      <c r="D5014" s="11"/>
      <c r="E5014" s="11"/>
      <c r="F5014" s="11"/>
      <c r="G5014" s="12"/>
      <c r="K5014" s="4"/>
    </row>
    <row r="5015" spans="2:11" x14ac:dyDescent="0.3">
      <c r="B5015" s="7"/>
      <c r="C5015" s="8"/>
      <c r="D5015" s="8"/>
      <c r="E5015" s="8"/>
      <c r="F5015" s="8"/>
      <c r="G5015" s="9"/>
      <c r="K5015" s="4"/>
    </row>
    <row r="5016" spans="2:11" x14ac:dyDescent="0.3">
      <c r="B5016" s="10"/>
      <c r="C5016" s="11"/>
      <c r="D5016" s="11"/>
      <c r="E5016" s="11"/>
      <c r="F5016" s="11"/>
      <c r="G5016" s="12"/>
      <c r="K5016" s="4"/>
    </row>
    <row r="5017" spans="2:11" x14ac:dyDescent="0.3">
      <c r="B5017" s="7"/>
      <c r="C5017" s="8"/>
      <c r="D5017" s="8"/>
      <c r="E5017" s="8"/>
      <c r="F5017" s="8"/>
      <c r="G5017" s="9"/>
      <c r="K5017" s="4"/>
    </row>
    <row r="5018" spans="2:11" x14ac:dyDescent="0.3">
      <c r="B5018" s="10"/>
      <c r="C5018" s="11"/>
      <c r="D5018" s="11"/>
      <c r="E5018" s="11"/>
      <c r="F5018" s="11"/>
      <c r="G5018" s="12"/>
      <c r="K5018" s="4"/>
    </row>
    <row r="5019" spans="2:11" x14ac:dyDescent="0.3">
      <c r="B5019" s="7"/>
      <c r="C5019" s="8"/>
      <c r="D5019" s="8"/>
      <c r="E5019" s="8"/>
      <c r="F5019" s="8"/>
      <c r="G5019" s="9"/>
      <c r="K5019" s="4"/>
    </row>
    <row r="5020" spans="2:11" x14ac:dyDescent="0.3">
      <c r="B5020" s="10"/>
      <c r="C5020" s="11"/>
      <c r="D5020" s="11"/>
      <c r="E5020" s="11"/>
      <c r="F5020" s="11"/>
      <c r="G5020" s="12"/>
      <c r="K5020" s="4"/>
    </row>
    <row r="5021" spans="2:11" x14ac:dyDescent="0.3">
      <c r="B5021" s="7"/>
      <c r="C5021" s="8"/>
      <c r="D5021" s="8"/>
      <c r="E5021" s="8"/>
      <c r="F5021" s="8"/>
      <c r="G5021" s="9"/>
      <c r="K5021" s="4"/>
    </row>
    <row r="5022" spans="2:11" x14ac:dyDescent="0.3">
      <c r="B5022" s="10"/>
      <c r="C5022" s="11"/>
      <c r="D5022" s="11"/>
      <c r="E5022" s="11"/>
      <c r="F5022" s="11"/>
      <c r="G5022" s="12"/>
      <c r="K5022" s="4"/>
    </row>
    <row r="5023" spans="2:11" x14ac:dyDescent="0.3">
      <c r="B5023" s="7"/>
      <c r="C5023" s="8"/>
      <c r="D5023" s="8"/>
      <c r="E5023" s="8"/>
      <c r="F5023" s="8"/>
      <c r="G5023" s="9"/>
      <c r="K5023" s="4"/>
    </row>
    <row r="5024" spans="2:11" x14ac:dyDescent="0.3">
      <c r="B5024" s="10"/>
      <c r="C5024" s="11"/>
      <c r="D5024" s="11"/>
      <c r="E5024" s="11"/>
      <c r="F5024" s="11"/>
      <c r="G5024" s="12"/>
      <c r="K5024" s="4"/>
    </row>
    <row r="5025" spans="2:11" x14ac:dyDescent="0.3">
      <c r="B5025" s="7"/>
      <c r="C5025" s="8"/>
      <c r="D5025" s="8"/>
      <c r="E5025" s="8"/>
      <c r="F5025" s="8"/>
      <c r="G5025" s="9"/>
      <c r="K5025" s="4"/>
    </row>
    <row r="5026" spans="2:11" x14ac:dyDescent="0.3">
      <c r="B5026" s="10"/>
      <c r="C5026" s="11"/>
      <c r="D5026" s="11"/>
      <c r="E5026" s="11"/>
      <c r="F5026" s="11"/>
      <c r="G5026" s="12"/>
      <c r="K5026" s="4"/>
    </row>
    <row r="5027" spans="2:11" x14ac:dyDescent="0.3">
      <c r="B5027" s="7"/>
      <c r="C5027" s="8"/>
      <c r="D5027" s="8"/>
      <c r="E5027" s="8"/>
      <c r="F5027" s="8"/>
      <c r="G5027" s="9"/>
      <c r="K5027" s="4"/>
    </row>
    <row r="5028" spans="2:11" x14ac:dyDescent="0.3">
      <c r="B5028" s="10"/>
      <c r="C5028" s="11"/>
      <c r="D5028" s="11"/>
      <c r="E5028" s="11"/>
      <c r="F5028" s="11"/>
      <c r="G5028" s="12"/>
      <c r="K5028" s="4"/>
    </row>
    <row r="5029" spans="2:11" x14ac:dyDescent="0.3">
      <c r="B5029" s="7"/>
      <c r="C5029" s="8"/>
      <c r="D5029" s="8"/>
      <c r="E5029" s="8"/>
      <c r="F5029" s="8"/>
      <c r="G5029" s="9"/>
      <c r="K5029" s="4"/>
    </row>
    <row r="5030" spans="2:11" x14ac:dyDescent="0.3">
      <c r="B5030" s="10"/>
      <c r="C5030" s="11"/>
      <c r="D5030" s="11"/>
      <c r="E5030" s="11"/>
      <c r="F5030" s="11"/>
      <c r="G5030" s="12"/>
      <c r="K5030" s="4"/>
    </row>
    <row r="5031" spans="2:11" x14ac:dyDescent="0.3">
      <c r="B5031" s="7"/>
      <c r="C5031" s="8"/>
      <c r="D5031" s="8"/>
      <c r="E5031" s="8"/>
      <c r="F5031" s="8"/>
      <c r="G5031" s="9"/>
      <c r="K5031" s="4"/>
    </row>
    <row r="5032" spans="2:11" x14ac:dyDescent="0.3">
      <c r="B5032" s="10"/>
      <c r="C5032" s="11"/>
      <c r="D5032" s="11"/>
      <c r="E5032" s="11"/>
      <c r="F5032" s="11"/>
      <c r="G5032" s="12"/>
      <c r="K5032" s="4"/>
    </row>
    <row r="5033" spans="2:11" x14ac:dyDescent="0.3">
      <c r="B5033" s="7"/>
      <c r="C5033" s="8"/>
      <c r="D5033" s="8"/>
      <c r="E5033" s="8"/>
      <c r="F5033" s="8"/>
      <c r="G5033" s="9"/>
      <c r="K5033" s="4"/>
    </row>
    <row r="5034" spans="2:11" x14ac:dyDescent="0.3">
      <c r="B5034" s="10"/>
      <c r="C5034" s="11"/>
      <c r="D5034" s="11"/>
      <c r="E5034" s="11"/>
      <c r="F5034" s="11"/>
      <c r="G5034" s="12"/>
      <c r="K5034" s="4"/>
    </row>
    <row r="5035" spans="2:11" x14ac:dyDescent="0.3">
      <c r="B5035" s="7"/>
      <c r="C5035" s="8"/>
      <c r="D5035" s="8"/>
      <c r="E5035" s="8"/>
      <c r="F5035" s="8"/>
      <c r="G5035" s="9"/>
      <c r="K5035" s="4"/>
    </row>
    <row r="5036" spans="2:11" x14ac:dyDescent="0.3">
      <c r="B5036" s="10"/>
      <c r="C5036" s="11"/>
      <c r="D5036" s="11"/>
      <c r="E5036" s="11"/>
      <c r="F5036" s="11"/>
      <c r="G5036" s="12"/>
      <c r="K5036" s="4"/>
    </row>
    <row r="5037" spans="2:11" x14ac:dyDescent="0.3">
      <c r="B5037" s="7"/>
      <c r="C5037" s="8"/>
      <c r="D5037" s="8"/>
      <c r="E5037" s="8"/>
      <c r="F5037" s="8"/>
      <c r="G5037" s="9"/>
      <c r="K5037" s="4"/>
    </row>
    <row r="5038" spans="2:11" x14ac:dyDescent="0.3">
      <c r="B5038" s="10"/>
      <c r="C5038" s="11"/>
      <c r="D5038" s="11"/>
      <c r="E5038" s="11"/>
      <c r="F5038" s="11"/>
      <c r="G5038" s="12"/>
      <c r="K5038" s="4"/>
    </row>
    <row r="5039" spans="2:11" x14ac:dyDescent="0.3">
      <c r="B5039" s="7"/>
      <c r="C5039" s="8"/>
      <c r="D5039" s="8"/>
      <c r="E5039" s="8"/>
      <c r="F5039" s="8"/>
      <c r="G5039" s="9"/>
      <c r="K5039" s="4"/>
    </row>
    <row r="5040" spans="2:11" x14ac:dyDescent="0.3">
      <c r="B5040" s="10"/>
      <c r="C5040" s="11"/>
      <c r="D5040" s="11"/>
      <c r="E5040" s="11"/>
      <c r="F5040" s="11"/>
      <c r="G5040" s="12"/>
      <c r="K5040" s="4"/>
    </row>
    <row r="5041" spans="2:11" x14ac:dyDescent="0.3">
      <c r="B5041" s="7"/>
      <c r="C5041" s="8"/>
      <c r="D5041" s="8"/>
      <c r="E5041" s="8"/>
      <c r="F5041" s="8"/>
      <c r="G5041" s="9"/>
      <c r="K5041" s="4"/>
    </row>
    <row r="5042" spans="2:11" x14ac:dyDescent="0.3">
      <c r="B5042" s="10"/>
      <c r="C5042" s="11"/>
      <c r="D5042" s="11"/>
      <c r="E5042" s="11"/>
      <c r="F5042" s="11"/>
      <c r="G5042" s="12"/>
      <c r="K5042" s="4"/>
    </row>
    <row r="5043" spans="2:11" x14ac:dyDescent="0.3">
      <c r="B5043" s="7"/>
      <c r="C5043" s="8"/>
      <c r="D5043" s="8"/>
      <c r="E5043" s="8"/>
      <c r="F5043" s="8"/>
      <c r="G5043" s="9"/>
      <c r="K5043" s="4"/>
    </row>
    <row r="5044" spans="2:11" x14ac:dyDescent="0.3">
      <c r="B5044" s="10"/>
      <c r="C5044" s="11"/>
      <c r="D5044" s="11"/>
      <c r="E5044" s="11"/>
      <c r="F5044" s="11"/>
      <c r="G5044" s="12"/>
      <c r="K5044" s="4"/>
    </row>
    <row r="5045" spans="2:11" x14ac:dyDescent="0.3">
      <c r="B5045" s="7"/>
      <c r="C5045" s="8"/>
      <c r="D5045" s="8"/>
      <c r="E5045" s="8"/>
      <c r="F5045" s="8"/>
      <c r="G5045" s="9"/>
      <c r="K5045" s="4"/>
    </row>
    <row r="5046" spans="2:11" x14ac:dyDescent="0.3">
      <c r="B5046" s="10"/>
      <c r="C5046" s="11"/>
      <c r="D5046" s="11"/>
      <c r="E5046" s="11"/>
      <c r="F5046" s="11"/>
      <c r="G5046" s="12"/>
      <c r="K5046" s="4"/>
    </row>
    <row r="5047" spans="2:11" x14ac:dyDescent="0.3">
      <c r="B5047" s="7"/>
      <c r="C5047" s="8"/>
      <c r="D5047" s="8"/>
      <c r="E5047" s="8"/>
      <c r="F5047" s="8"/>
      <c r="G5047" s="9"/>
      <c r="K5047" s="4"/>
    </row>
    <row r="5048" spans="2:11" x14ac:dyDescent="0.3">
      <c r="B5048" s="10"/>
      <c r="C5048" s="11"/>
      <c r="D5048" s="11"/>
      <c r="E5048" s="11"/>
      <c r="F5048" s="11"/>
      <c r="G5048" s="12"/>
      <c r="K5048" s="4"/>
    </row>
    <row r="5049" spans="2:11" x14ac:dyDescent="0.3">
      <c r="B5049" s="7"/>
      <c r="C5049" s="8"/>
      <c r="D5049" s="8"/>
      <c r="E5049" s="8"/>
      <c r="F5049" s="8"/>
      <c r="G5049" s="9"/>
      <c r="K5049" s="4"/>
    </row>
    <row r="5050" spans="2:11" x14ac:dyDescent="0.3">
      <c r="B5050" s="10"/>
      <c r="C5050" s="11"/>
      <c r="D5050" s="11"/>
      <c r="E5050" s="11"/>
      <c r="F5050" s="11"/>
      <c r="G5050" s="12"/>
      <c r="K5050" s="4"/>
    </row>
    <row r="5051" spans="2:11" x14ac:dyDescent="0.3">
      <c r="B5051" s="7"/>
      <c r="C5051" s="8"/>
      <c r="D5051" s="8"/>
      <c r="E5051" s="8"/>
      <c r="F5051" s="8"/>
      <c r="G5051" s="9"/>
      <c r="K5051" s="4"/>
    </row>
    <row r="5052" spans="2:11" x14ac:dyDescent="0.3">
      <c r="B5052" s="10"/>
      <c r="C5052" s="11"/>
      <c r="D5052" s="11"/>
      <c r="E5052" s="11"/>
      <c r="F5052" s="11"/>
      <c r="G5052" s="12"/>
      <c r="K5052" s="4"/>
    </row>
    <row r="5053" spans="2:11" x14ac:dyDescent="0.3">
      <c r="B5053" s="7"/>
      <c r="C5053" s="8"/>
      <c r="D5053" s="8"/>
      <c r="E5053" s="8"/>
      <c r="F5053" s="8"/>
      <c r="G5053" s="9"/>
      <c r="K5053" s="4"/>
    </row>
    <row r="5054" spans="2:11" x14ac:dyDescent="0.3">
      <c r="B5054" s="10"/>
      <c r="C5054" s="11"/>
      <c r="D5054" s="11"/>
      <c r="E5054" s="11"/>
      <c r="F5054" s="11"/>
      <c r="G5054" s="12"/>
      <c r="K5054" s="4"/>
    </row>
    <row r="5055" spans="2:11" x14ac:dyDescent="0.3">
      <c r="B5055" s="7"/>
      <c r="C5055" s="8"/>
      <c r="D5055" s="8"/>
      <c r="E5055" s="8"/>
      <c r="F5055" s="8"/>
      <c r="G5055" s="9"/>
      <c r="K5055" s="4"/>
    </row>
    <row r="5056" spans="2:11" x14ac:dyDescent="0.3">
      <c r="B5056" s="10"/>
      <c r="C5056" s="11"/>
      <c r="D5056" s="11"/>
      <c r="E5056" s="11"/>
      <c r="F5056" s="11"/>
      <c r="G5056" s="12"/>
      <c r="K5056" s="4"/>
    </row>
    <row r="5057" spans="2:11" x14ac:dyDescent="0.3">
      <c r="B5057" s="7"/>
      <c r="C5057" s="8"/>
      <c r="D5057" s="8"/>
      <c r="E5057" s="8"/>
      <c r="F5057" s="8"/>
      <c r="G5057" s="9"/>
      <c r="K5057" s="4"/>
    </row>
    <row r="5058" spans="2:11" x14ac:dyDescent="0.3">
      <c r="B5058" s="10"/>
      <c r="C5058" s="11"/>
      <c r="D5058" s="11"/>
      <c r="E5058" s="11"/>
      <c r="F5058" s="11"/>
      <c r="G5058" s="12"/>
      <c r="K5058" s="4"/>
    </row>
    <row r="5059" spans="2:11" x14ac:dyDescent="0.3">
      <c r="B5059" s="7"/>
      <c r="C5059" s="8"/>
      <c r="D5059" s="8"/>
      <c r="E5059" s="8"/>
      <c r="F5059" s="8"/>
      <c r="G5059" s="9"/>
      <c r="K5059" s="4"/>
    </row>
    <row r="5060" spans="2:11" x14ac:dyDescent="0.3">
      <c r="B5060" s="10"/>
      <c r="C5060" s="11"/>
      <c r="D5060" s="11"/>
      <c r="E5060" s="11"/>
      <c r="F5060" s="11"/>
      <c r="G5060" s="12"/>
      <c r="K5060" s="4"/>
    </row>
    <row r="5061" spans="2:11" x14ac:dyDescent="0.3">
      <c r="B5061" s="7"/>
      <c r="C5061" s="8"/>
      <c r="D5061" s="8"/>
      <c r="E5061" s="8"/>
      <c r="F5061" s="8"/>
      <c r="G5061" s="9"/>
      <c r="K5061" s="4"/>
    </row>
    <row r="5062" spans="2:11" x14ac:dyDescent="0.3">
      <c r="B5062" s="10"/>
      <c r="C5062" s="11"/>
      <c r="D5062" s="11"/>
      <c r="E5062" s="11"/>
      <c r="F5062" s="11"/>
      <c r="G5062" s="12"/>
      <c r="K5062" s="4"/>
    </row>
    <row r="5063" spans="2:11" x14ac:dyDescent="0.3">
      <c r="B5063" s="7"/>
      <c r="C5063" s="8"/>
      <c r="D5063" s="8"/>
      <c r="E5063" s="8"/>
      <c r="F5063" s="8"/>
      <c r="G5063" s="9"/>
      <c r="K5063" s="4"/>
    </row>
    <row r="5064" spans="2:11" x14ac:dyDescent="0.3">
      <c r="B5064" s="10"/>
      <c r="C5064" s="11"/>
      <c r="D5064" s="11"/>
      <c r="E5064" s="11"/>
      <c r="F5064" s="11"/>
      <c r="G5064" s="12"/>
      <c r="K5064" s="4"/>
    </row>
    <row r="5065" spans="2:11" x14ac:dyDescent="0.3">
      <c r="B5065" s="7"/>
      <c r="C5065" s="8"/>
      <c r="D5065" s="8"/>
      <c r="E5065" s="8"/>
      <c r="F5065" s="8"/>
      <c r="G5065" s="9"/>
      <c r="K5065" s="4"/>
    </row>
    <row r="5066" spans="2:11" x14ac:dyDescent="0.3">
      <c r="B5066" s="10"/>
      <c r="C5066" s="11"/>
      <c r="D5066" s="11"/>
      <c r="E5066" s="11"/>
      <c r="F5066" s="11"/>
      <c r="G5066" s="12"/>
      <c r="K5066" s="4"/>
    </row>
    <row r="5067" spans="2:11" x14ac:dyDescent="0.3">
      <c r="B5067" s="7"/>
      <c r="C5067" s="8"/>
      <c r="D5067" s="8"/>
      <c r="E5067" s="8"/>
      <c r="F5067" s="8"/>
      <c r="G5067" s="9"/>
      <c r="K5067" s="4"/>
    </row>
    <row r="5068" spans="2:11" x14ac:dyDescent="0.3">
      <c r="B5068" s="10"/>
      <c r="C5068" s="11"/>
      <c r="D5068" s="11"/>
      <c r="E5068" s="11"/>
      <c r="F5068" s="11"/>
      <c r="G5068" s="12"/>
      <c r="K5068" s="4"/>
    </row>
    <row r="5069" spans="2:11" x14ac:dyDescent="0.3">
      <c r="B5069" s="7"/>
      <c r="C5069" s="8"/>
      <c r="D5069" s="8"/>
      <c r="E5069" s="8"/>
      <c r="F5069" s="8"/>
      <c r="G5069" s="9"/>
      <c r="K5069" s="4"/>
    </row>
    <row r="5070" spans="2:11" x14ac:dyDescent="0.3">
      <c r="B5070" s="10"/>
      <c r="C5070" s="11"/>
      <c r="D5070" s="11"/>
      <c r="E5070" s="11"/>
      <c r="F5070" s="11"/>
      <c r="G5070" s="12"/>
      <c r="K5070" s="4"/>
    </row>
    <row r="5071" spans="2:11" x14ac:dyDescent="0.3">
      <c r="B5071" s="7"/>
      <c r="C5071" s="8"/>
      <c r="D5071" s="8"/>
      <c r="E5071" s="8"/>
      <c r="F5071" s="8"/>
      <c r="G5071" s="9"/>
      <c r="K5071" s="4"/>
    </row>
    <row r="5072" spans="2:11" x14ac:dyDescent="0.3">
      <c r="B5072" s="10"/>
      <c r="C5072" s="11"/>
      <c r="D5072" s="11"/>
      <c r="E5072" s="11"/>
      <c r="F5072" s="11"/>
      <c r="G5072" s="12"/>
      <c r="K5072" s="4"/>
    </row>
    <row r="5073" spans="2:11" x14ac:dyDescent="0.3">
      <c r="B5073" s="7"/>
      <c r="C5073" s="8"/>
      <c r="D5073" s="8"/>
      <c r="E5073" s="8"/>
      <c r="F5073" s="8"/>
      <c r="G5073" s="9"/>
      <c r="K5073" s="4"/>
    </row>
    <row r="5074" spans="2:11" x14ac:dyDescent="0.3">
      <c r="B5074" s="10"/>
      <c r="C5074" s="11"/>
      <c r="D5074" s="11"/>
      <c r="E5074" s="11"/>
      <c r="F5074" s="11"/>
      <c r="G5074" s="12"/>
      <c r="K5074" s="4"/>
    </row>
    <row r="5075" spans="2:11" x14ac:dyDescent="0.3">
      <c r="B5075" s="7"/>
      <c r="C5075" s="8"/>
      <c r="D5075" s="8"/>
      <c r="E5075" s="8"/>
      <c r="F5075" s="8"/>
      <c r="G5075" s="9"/>
      <c r="K5075" s="4"/>
    </row>
    <row r="5076" spans="2:11" x14ac:dyDescent="0.3">
      <c r="B5076" s="10"/>
      <c r="C5076" s="11"/>
      <c r="D5076" s="11"/>
      <c r="E5076" s="11"/>
      <c r="F5076" s="11"/>
      <c r="G5076" s="12"/>
      <c r="K5076" s="4"/>
    </row>
    <row r="5077" spans="2:11" x14ac:dyDescent="0.3">
      <c r="B5077" s="7"/>
      <c r="C5077" s="8"/>
      <c r="D5077" s="8"/>
      <c r="E5077" s="8"/>
      <c r="F5077" s="8"/>
      <c r="G5077" s="9"/>
      <c r="K5077" s="4"/>
    </row>
    <row r="5078" spans="2:11" x14ac:dyDescent="0.3">
      <c r="B5078" s="10"/>
      <c r="C5078" s="11"/>
      <c r="D5078" s="11"/>
      <c r="E5078" s="11"/>
      <c r="F5078" s="11"/>
      <c r="G5078" s="12"/>
      <c r="K5078" s="4"/>
    </row>
    <row r="5079" spans="2:11" x14ac:dyDescent="0.3">
      <c r="B5079" s="7"/>
      <c r="C5079" s="8"/>
      <c r="D5079" s="8"/>
      <c r="E5079" s="8"/>
      <c r="F5079" s="8"/>
      <c r="G5079" s="9"/>
      <c r="K5079" s="4"/>
    </row>
    <row r="5080" spans="2:11" x14ac:dyDescent="0.3">
      <c r="B5080" s="10"/>
      <c r="C5080" s="11"/>
      <c r="D5080" s="11"/>
      <c r="E5080" s="11"/>
      <c r="F5080" s="11"/>
      <c r="G5080" s="12"/>
      <c r="K5080" s="4"/>
    </row>
    <row r="5081" spans="2:11" x14ac:dyDescent="0.3">
      <c r="B5081" s="7"/>
      <c r="C5081" s="8"/>
      <c r="D5081" s="8"/>
      <c r="E5081" s="8"/>
      <c r="F5081" s="8"/>
      <c r="G5081" s="9"/>
      <c r="K5081" s="4"/>
    </row>
    <row r="5082" spans="2:11" x14ac:dyDescent="0.3">
      <c r="B5082" s="10"/>
      <c r="C5082" s="11"/>
      <c r="D5082" s="11"/>
      <c r="E5082" s="11"/>
      <c r="F5082" s="11"/>
      <c r="G5082" s="12"/>
      <c r="K5082" s="4"/>
    </row>
    <row r="5083" spans="2:11" x14ac:dyDescent="0.3">
      <c r="B5083" s="7"/>
      <c r="C5083" s="8"/>
      <c r="D5083" s="8"/>
      <c r="E5083" s="8"/>
      <c r="F5083" s="8"/>
      <c r="G5083" s="9"/>
      <c r="K5083" s="4"/>
    </row>
  </sheetData>
  <dataValidations count="2">
    <dataValidation type="list" allowBlank="1" showInputMessage="1" showErrorMessage="1" sqref="C5" xr:uid="{6C9277BC-330C-448D-BFA7-74A42B6F6F30}">
      <formula1>"D,W,M,Q,Y"</formula1>
    </dataValidation>
    <dataValidation type="list" allowBlank="1" showInputMessage="1" showErrorMessage="1" sqref="C6" xr:uid="{5CDF4146-F300-45D3-8798-04267E892D27}">
      <formula1>"SIM,NÃO"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Resultados</vt:lpstr>
      <vt:lpstr>HIST.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gilberto</dc:creator>
  <cp:lastModifiedBy>Milton Santiago</cp:lastModifiedBy>
  <dcterms:created xsi:type="dcterms:W3CDTF">2018-05-10T18:12:15Z</dcterms:created>
  <dcterms:modified xsi:type="dcterms:W3CDTF">2024-09-26T21:35:53Z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1411852563</vt:lpwstr>
  </property>
  <property fmtid="{D5CDD505-2E9C-101B-9397-08002B2CF9AE}" pid="3" name="EcoUpdateMessage">
    <vt:lpwstr>2024/09/26-21:16:03</vt:lpwstr>
  </property>
  <property fmtid="{D5CDD505-2E9C-101B-9397-08002B2CF9AE}" pid="4" name="EcoUpdateStatus">
    <vt:lpwstr>2024-09-25=BRA:St,Fd,TP;ARG:Fd;CHL:Fd;COL:St,ME;PER:St,ME|2024-09-26=BRA:ME;USA:St,ME;ARG:St,ME,TP;MEX:St,ME,Fd,TP;CHL:St,ME;SAU:St|2022-10-17=USA:TP|2021-11-17=CHL:TP|2014-02-26=VEN:St|2002-11-08=JPN:St|2024-09-09=GBR:St,ME|2016-08-18=NNN:St|2024-09-23=COL:Fd|2024-09-24=PER:Fd,TP|2007-01-31=ESP:St|2003-01-29=CHN:St|2003-01-28=TWN:St|2003-01-30=HKG:St;KOR:St|2023-01-19=OTH:St|2024-06-30=PAN:St|2024-06-24=SAU:ME</vt:lpwstr>
  </property>
</Properties>
</file>