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eu Drive\Add-In\Clientes\Milton\Projeto Layout Planilhas\2 - Fundos - 03-13\"/>
    </mc:Choice>
  </mc:AlternateContent>
  <xr:revisionPtr revIDLastSave="0" documentId="8_{B6489C1F-BE77-401F-AC1C-E3F37D5CB2D7}" xr6:coauthVersionLast="47" xr6:coauthVersionMax="47" xr10:uidLastSave="{00000000-0000-0000-0000-000000000000}"/>
  <bookViews>
    <workbookView xWindow="28680" yWindow="-120" windowWidth="29040" windowHeight="15840" xr2:uid="{04CD1E4E-C4E2-4112-94D2-CA2741637D66}"/>
  </bookViews>
  <sheets>
    <sheet name="Posição da Carteira FIC's" sheetId="7" r:id="rId1"/>
  </sheets>
  <definedNames>
    <definedName name="_xlnm.Print_Area" localSheetId="0">'Posição da Carteira FIC''s'!$B$1:$K$59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" i="7" l="1"/>
  <c r="I10" i="7"/>
  <c r="C5" i="7"/>
  <c r="C2" i="7"/>
  <c r="F39" i="7"/>
  <c r="C43" i="7"/>
  <c r="C27" i="7"/>
  <c r="F22" i="7"/>
  <c r="F16" i="7"/>
  <c r="G22" i="7"/>
  <c r="C44" i="7"/>
  <c r="C37" i="7"/>
  <c r="C28" i="7"/>
  <c r="F21" i="7"/>
  <c r="G11" i="7"/>
  <c r="F54" i="7"/>
  <c r="G41" i="7"/>
  <c r="F31" i="7"/>
  <c r="C12" i="7"/>
  <c r="F34" i="7"/>
  <c r="C22" i="7"/>
  <c r="G12" i="7"/>
  <c r="I14" i="7"/>
  <c r="F26" i="7"/>
  <c r="G54" i="7"/>
  <c r="G8" i="7"/>
  <c r="G33" i="7"/>
  <c r="F8" i="7"/>
  <c r="C45" i="7"/>
  <c r="C57" i="7"/>
  <c r="G57" i="7"/>
  <c r="F40" i="7"/>
  <c r="K9" i="7"/>
  <c r="F55" i="7"/>
  <c r="C25" i="7"/>
  <c r="C41" i="7"/>
  <c r="F13" i="7"/>
  <c r="C39" i="7"/>
  <c r="G15" i="7"/>
  <c r="G26" i="7"/>
  <c r="G48" i="7"/>
  <c r="G30" i="7"/>
  <c r="G29" i="7"/>
  <c r="C15" i="7"/>
  <c r="C33" i="7"/>
  <c r="C42" i="7"/>
  <c r="C47" i="7"/>
  <c r="F47" i="7"/>
  <c r="C38" i="7"/>
  <c r="C20" i="7"/>
  <c r="F11" i="7"/>
  <c r="G21" i="7"/>
  <c r="C31" i="7"/>
  <c r="G9" i="7"/>
  <c r="C21" i="7"/>
  <c r="G52" i="7"/>
  <c r="G10" i="7"/>
  <c r="C14" i="7"/>
  <c r="F27" i="7"/>
  <c r="F49" i="7"/>
  <c r="C52" i="7"/>
  <c r="G47" i="7"/>
  <c r="G14" i="7"/>
  <c r="G19" i="7"/>
  <c r="F52" i="7"/>
  <c r="F9" i="7"/>
  <c r="C26" i="7"/>
  <c r="C16" i="7"/>
  <c r="J11" i="7"/>
  <c r="C19" i="7"/>
  <c r="J9" i="7"/>
  <c r="G27" i="7"/>
  <c r="C18" i="7"/>
  <c r="C54" i="7"/>
  <c r="F45" i="7"/>
  <c r="F18" i="7"/>
  <c r="F10" i="7"/>
  <c r="C10" i="7"/>
  <c r="G37" i="7"/>
  <c r="C48" i="7"/>
  <c r="F29" i="7"/>
  <c r="F14" i="7"/>
  <c r="F44" i="7"/>
  <c r="G23" i="7"/>
  <c r="F42" i="7"/>
  <c r="F25" i="7"/>
  <c r="F50" i="7"/>
  <c r="C9" i="7"/>
  <c r="F28" i="7"/>
  <c r="F12" i="7"/>
  <c r="G42" i="7"/>
  <c r="F37" i="7"/>
  <c r="C55" i="7"/>
  <c r="C50" i="7"/>
  <c r="C30" i="7"/>
  <c r="G44" i="7"/>
  <c r="G53" i="7"/>
  <c r="C32" i="7"/>
  <c r="G38" i="7"/>
  <c r="G34" i="7"/>
  <c r="G55" i="7"/>
  <c r="C35" i="7"/>
  <c r="C29" i="7"/>
  <c r="G32" i="7"/>
  <c r="C46" i="7"/>
  <c r="G28" i="7"/>
  <c r="F46" i="7"/>
  <c r="F51" i="7"/>
  <c r="G49" i="7"/>
  <c r="F48" i="7"/>
  <c r="F23" i="7"/>
  <c r="C11" i="7"/>
  <c r="G20" i="7"/>
  <c r="C53" i="7"/>
  <c r="C49" i="7"/>
  <c r="C40" i="7"/>
  <c r="G36" i="7"/>
  <c r="F19" i="7"/>
  <c r="F30" i="7"/>
  <c r="F38" i="7"/>
  <c r="F41" i="7"/>
  <c r="F57" i="7"/>
  <c r="G35" i="7"/>
  <c r="C36" i="7"/>
  <c r="C17" i="7"/>
  <c r="C23" i="7"/>
  <c r="F17" i="7"/>
  <c r="G31" i="7"/>
  <c r="G50" i="7"/>
  <c r="F32" i="7"/>
  <c r="G18" i="7"/>
  <c r="G40" i="7"/>
  <c r="G45" i="7"/>
  <c r="G43" i="7"/>
  <c r="C56" i="7"/>
  <c r="F24" i="7"/>
  <c r="F20" i="7"/>
  <c r="G39" i="7"/>
  <c r="G16" i="7"/>
  <c r="F43" i="7"/>
  <c r="C13" i="7"/>
  <c r="G51" i="7"/>
  <c r="G13" i="7"/>
  <c r="F53" i="7"/>
  <c r="F56" i="7"/>
  <c r="F33" i="7"/>
  <c r="F15" i="7"/>
  <c r="F36" i="7"/>
  <c r="G25" i="7"/>
  <c r="G56" i="7"/>
  <c r="F35" i="7"/>
  <c r="G24" i="7"/>
  <c r="C24" i="7"/>
  <c r="C34" i="7"/>
  <c r="C8" i="7"/>
  <c r="G46" i="7"/>
  <c r="C51" i="7"/>
  <c r="G17" i="7"/>
  <c r="K10" i="7" l="1"/>
  <c r="F6" i="7"/>
  <c r="J10" i="7"/>
  <c r="D57" i="7"/>
  <c r="E57" i="7"/>
  <c r="E56" i="7"/>
  <c r="D56" i="7"/>
  <c r="D52" i="7"/>
  <c r="E52" i="7"/>
  <c r="E50" i="7"/>
  <c r="D50" i="7"/>
  <c r="E42" i="7"/>
  <c r="D42" i="7"/>
  <c r="D34" i="7"/>
  <c r="E34" i="7"/>
  <c r="E53" i="7"/>
  <c r="D53" i="7"/>
  <c r="E45" i="7"/>
  <c r="D45" i="7"/>
  <c r="E37" i="7"/>
  <c r="D37" i="7"/>
  <c r="D44" i="7"/>
  <c r="E44" i="7"/>
  <c r="D36" i="7"/>
  <c r="E36" i="7"/>
  <c r="D48" i="7"/>
  <c r="E48" i="7"/>
  <c r="D40" i="7"/>
  <c r="E40" i="7"/>
  <c r="D51" i="7"/>
  <c r="E51" i="7"/>
  <c r="E54" i="7"/>
  <c r="D54" i="7"/>
  <c r="D46" i="7"/>
  <c r="E46" i="7"/>
  <c r="D38" i="7"/>
  <c r="E38" i="7"/>
  <c r="E55" i="7"/>
  <c r="D55" i="7"/>
  <c r="E47" i="7"/>
  <c r="D47" i="7"/>
  <c r="E39" i="7"/>
  <c r="D39" i="7"/>
  <c r="D43" i="7"/>
  <c r="E43" i="7"/>
  <c r="D35" i="7"/>
  <c r="E35" i="7"/>
  <c r="D49" i="7"/>
  <c r="E49" i="7"/>
  <c r="E41" i="7"/>
  <c r="D41" i="7"/>
  <c r="D33" i="7"/>
  <c r="E33" i="7"/>
  <c r="D19" i="7"/>
  <c r="E19" i="7"/>
  <c r="E26" i="7"/>
  <c r="D26" i="7"/>
  <c r="D21" i="7"/>
  <c r="E21" i="7"/>
  <c r="D17" i="7"/>
  <c r="E17" i="7"/>
  <c r="D32" i="7"/>
  <c r="E32" i="7"/>
  <c r="E24" i="7"/>
  <c r="D24" i="7"/>
  <c r="E23" i="7"/>
  <c r="D23" i="7"/>
  <c r="E9" i="7"/>
  <c r="D9" i="7"/>
  <c r="D12" i="7"/>
  <c r="E12" i="7"/>
  <c r="D31" i="7"/>
  <c r="E31" i="7"/>
  <c r="E8" i="7"/>
  <c r="D8" i="7"/>
  <c r="E13" i="7"/>
  <c r="D13" i="7"/>
  <c r="D14" i="7"/>
  <c r="E14" i="7"/>
  <c r="D15" i="7"/>
  <c r="E15" i="7"/>
  <c r="E22" i="7"/>
  <c r="D22" i="7"/>
  <c r="E29" i="7"/>
  <c r="D29" i="7"/>
  <c r="E11" i="7"/>
  <c r="D11" i="7"/>
  <c r="E16" i="7"/>
  <c r="D16" i="7"/>
  <c r="D28" i="7"/>
  <c r="E28" i="7"/>
  <c r="E25" i="7"/>
  <c r="D25" i="7"/>
  <c r="D30" i="7"/>
  <c r="E30" i="7"/>
  <c r="E20" i="7"/>
  <c r="D20" i="7"/>
  <c r="D10" i="7"/>
  <c r="E10" i="7"/>
  <c r="E18" i="7"/>
  <c r="D18" i="7"/>
  <c r="E27" i="7"/>
  <c r="D27" i="7"/>
  <c r="K11" i="7"/>
  <c r="K12" i="7" l="1"/>
  <c r="J12" i="7"/>
  <c r="I31" i="7" a="1"/>
  <c r="I31" i="7" s="1"/>
  <c r="I32" i="7" s="1" a="1"/>
  <c r="I32" i="7" s="1"/>
  <c r="K31" i="7" l="1"/>
  <c r="K32" i="7"/>
  <c r="I33" i="7" a="1"/>
  <c r="I33" i="7" s="1"/>
  <c r="K33" i="7" s="1"/>
  <c r="I34" i="7" l="1" a="1"/>
  <c r="I34" i="7" s="1"/>
  <c r="K34" i="7" s="1"/>
  <c r="I35" i="7" l="1" a="1"/>
  <c r="I35" i="7" s="1"/>
  <c r="K35" i="7" s="1"/>
  <c r="I36" i="7" l="1" a="1"/>
  <c r="I36" i="7" s="1"/>
  <c r="K36" i="7" s="1"/>
  <c r="I37" i="7" l="1" a="1"/>
  <c r="I37" i="7" s="1"/>
  <c r="K37" i="7" s="1"/>
  <c r="I38" i="7" l="1" a="1"/>
  <c r="I38" i="7" s="1"/>
  <c r="K38" i="7" s="1"/>
  <c r="I39" i="7" l="1" a="1"/>
  <c r="I39" i="7" s="1"/>
  <c r="K39" i="7" s="1"/>
  <c r="I40" i="7" l="1" a="1"/>
  <c r="I40" i="7" s="1"/>
  <c r="K40" i="7" s="1"/>
  <c r="I41" i="7" l="1" a="1"/>
  <c r="I41" i="7" s="1"/>
  <c r="K41" i="7" s="1"/>
  <c r="I42" i="7" l="1" a="1"/>
  <c r="I42" i="7" s="1"/>
  <c r="K42" i="7" s="1"/>
  <c r="I43" i="7" l="1" a="1"/>
  <c r="I43" i="7" s="1"/>
  <c r="K43" i="7" s="1"/>
  <c r="I44" i="7" l="1" a="1"/>
  <c r="I44" i="7" s="1"/>
  <c r="K44" i="7" s="1"/>
  <c r="I45" i="7" l="1" a="1"/>
  <c r="I45" i="7" s="1"/>
  <c r="K45" i="7" s="1"/>
  <c r="I46" i="7" l="1" a="1"/>
  <c r="I46" i="7" s="1"/>
  <c r="I47" i="7" s="1" a="1"/>
  <c r="I47" i="7" s="1"/>
  <c r="K46" i="7" l="1"/>
  <c r="I48" i="7" a="1"/>
  <c r="I48" i="7" s="1"/>
  <c r="K47" i="7"/>
  <c r="I49" i="7" l="1" a="1"/>
  <c r="I49" i="7" s="1"/>
  <c r="K48" i="7"/>
  <c r="K49" i="7" l="1"/>
  <c r="I50" i="7" a="1"/>
  <c r="I50" i="7" s="1"/>
  <c r="I51" i="7" l="1" a="1"/>
  <c r="I51" i="7" s="1"/>
  <c r="K50" i="7"/>
  <c r="I52" i="7" l="1" a="1"/>
  <c r="I52" i="7" s="1"/>
  <c r="K51" i="7"/>
  <c r="I53" i="7" l="1" a="1"/>
  <c r="I53" i="7" s="1"/>
  <c r="K52" i="7"/>
  <c r="I54" i="7" l="1" a="1"/>
  <c r="I54" i="7" s="1"/>
  <c r="K53" i="7"/>
  <c r="I55" i="7" l="1" a="1"/>
  <c r="I55" i="7" s="1"/>
  <c r="K54" i="7"/>
  <c r="I56" i="7" l="1" a="1"/>
  <c r="I56" i="7" s="1"/>
  <c r="K55" i="7"/>
  <c r="I57" i="7" l="1" a="1"/>
  <c r="I57" i="7" s="1"/>
  <c r="K56" i="7"/>
  <c r="I58" i="7" l="1" a="1"/>
  <c r="I58" i="7" s="1"/>
  <c r="K57" i="7"/>
  <c r="I59" i="7" l="1" a="1"/>
  <c r="I59" i="7" s="1"/>
  <c r="K59" i="7" s="1"/>
  <c r="K58" i="7"/>
  <c r="K29" i="7" l="1"/>
</calcChain>
</file>

<file path=xl/sharedStrings.xml><?xml version="1.0" encoding="utf-8"?>
<sst xmlns="http://schemas.openxmlformats.org/spreadsheetml/2006/main" count="24" uniqueCount="23">
  <si>
    <t>086517</t>
  </si>
  <si>
    <t>CDI</t>
  </si>
  <si>
    <t>Soma Total:</t>
  </si>
  <si>
    <t>Posição</t>
  </si>
  <si>
    <t>Ativo</t>
  </si>
  <si>
    <t>Nome do Ativo</t>
  </si>
  <si>
    <t>Tipo de Ativo</t>
  </si>
  <si>
    <t>Rentabilidade no Mês</t>
  </si>
  <si>
    <t>Rentabilidade no Ano</t>
  </si>
  <si>
    <t>% Carteira</t>
  </si>
  <si>
    <t>Valor Bruto</t>
  </si>
  <si>
    <t>Fundo</t>
  </si>
  <si>
    <t>Tipo de Ativo (50 posições)</t>
  </si>
  <si>
    <t>Posição Consolidada por Tipo de Ativo</t>
  </si>
  <si>
    <t>Rentabilidade do Fundo e Benchmark</t>
  </si>
  <si>
    <t>Dta. Últ. Cot.:</t>
  </si>
  <si>
    <t>Dta. Pref. Últ. Cot.:</t>
  </si>
  <si>
    <r>
      <t xml:space="preserve">Lâmina  De Carteira de Fundos Alocação - </t>
    </r>
    <r>
      <rPr>
        <b/>
        <sz val="28"/>
        <color rgb="FFB1AE2D"/>
        <rFont val="Calibri"/>
        <family val="2"/>
        <scheme val="minor"/>
      </rPr>
      <t>Iipo de Investimento</t>
    </r>
  </si>
  <si>
    <r>
      <rPr>
        <b/>
        <sz val="10"/>
        <color rgb="FFB1AE2D"/>
        <rFont val="Calibri"/>
        <family val="2"/>
        <scheme val="minor"/>
      </rPr>
      <t xml:space="preserve">← Não </t>
    </r>
    <r>
      <rPr>
        <b/>
        <sz val="10"/>
        <color rgb="FF023A4A"/>
        <rFont val="Calibri"/>
        <family val="2"/>
        <scheme val="minor"/>
      </rPr>
      <t>Modificar</t>
    </r>
  </si>
  <si>
    <t xml:space="preserve">Nome: </t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</si>
  <si>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Para alterar a data da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C2</t>
    </r>
    <r>
      <rPr>
        <b/>
        <sz val="10"/>
        <color rgb="FF023A4A"/>
        <rFont val="Calibri"/>
        <family val="2"/>
        <scheme val="minor"/>
      </rPr>
      <t>, basta digitar na</t>
    </r>
    <r>
      <rPr>
        <b/>
        <sz val="10"/>
        <color rgb="FFB1AE2D"/>
        <rFont val="Calibri"/>
        <family val="2"/>
        <scheme val="minor"/>
      </rPr>
      <t xml:space="preserve"> Célula C3</t>
    </r>
  </si>
  <si>
    <t xml:space="preserve">Código: </t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</si>
  <si>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 xml:space="preserve">Digitar </t>
    </r>
    <r>
      <rPr>
        <b/>
        <sz val="10"/>
        <color rgb="FFB1AE2D"/>
        <rFont val="Calibri"/>
        <family val="2"/>
        <scheme val="minor"/>
      </rPr>
      <t>Código do Fundo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</si>
</sst>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164" formatCode="0.0%"/>
    <numFmt numFmtId="165" formatCode="#,##0_ ;[Red]\-#,##0\ "/>
    <numFmt numFmtId="166" formatCode="0.00_ ;[Red]\-0.00\ "/>
    <numFmt numFmtId="167" formatCode="dd/mm/yyyy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6B66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2"/>
      <color rgb="FF006B66"/>
      <name val="Calibri"/>
      <family val="2"/>
      <scheme val="minor"/>
    </font>
    <font>
      <b/>
      <sz val="10"/>
      <color rgb="FF006B66"/>
      <name val="Calibri"/>
      <family val="2"/>
      <scheme val="minor"/>
    </font>
    <font>
      <b/>
      <sz val="12"/>
      <color rgb="FFBD961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8"/>
      <color rgb="FF023A4A"/>
      <name val="Calibri"/>
      <family val="2"/>
      <scheme val="minor"/>
    </font>
    <font>
      <b/>
      <sz val="28"/>
      <color rgb="FFB1AE2D"/>
      <name val="Calibri"/>
      <family val="2"/>
      <scheme val="minor"/>
    </font>
    <font>
      <b/>
      <sz val="10"/>
      <color rgb="FFB1AE2D"/>
      <name val="Calibri"/>
      <family val="2"/>
      <scheme val="minor"/>
    </font>
    <font>
      <b/>
      <sz val="10"/>
      <color rgb="FF023A4A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23A4A"/>
      <name val="Calibri"/>
      <family val="2"/>
      <scheme val="minor"/>
    </font>
    <font>
      <b/>
      <sz val="12"/>
      <color rgb="FFCCD8DB"/>
      <name val="Calibri"/>
      <family val="2"/>
      <scheme val="minor"/>
    </font>
    <font>
      <b/>
      <i/>
      <sz val="12"/>
      <color rgb="FF023A4A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D8DB"/>
        <bgColor indexed="64"/>
      </patternFill>
    </fill>
    <fill>
      <patternFill patternType="solid">
        <fgColor rgb="FF023A4A"/>
        <bgColor indexed="64"/>
      </patternFill>
    </fill>
  </fills>
  <borders count="32">
    <border>
      <left/>
      <right/>
      <top/>
      <bottom/>
      <diagonal/>
    </border>
    <border>
      <left/>
      <right style="thick">
        <color rgb="FFB1AE2D"/>
      </right>
      <top/>
      <bottom style="thin">
        <color rgb="FFB1AE2D"/>
      </bottom>
      <diagonal/>
    </border>
    <border>
      <left style="thick">
        <color rgb="FFB1AE2D"/>
      </left>
      <right/>
      <top/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 style="thin">
        <color rgb="FFB1AE2D"/>
      </bottom>
      <diagonal/>
    </border>
    <border>
      <left style="thick">
        <color rgb="FFB1AE2D"/>
      </left>
      <right/>
      <top style="thin">
        <color rgb="FFB1AE2D"/>
      </top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/>
      <diagonal/>
    </border>
    <border>
      <left style="thick">
        <color rgb="FFB1AE2D"/>
      </left>
      <right/>
      <top style="thin">
        <color rgb="FFB1AE2D"/>
      </top>
      <bottom/>
      <diagonal/>
    </border>
    <border>
      <left/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/>
      <top/>
      <bottom style="thick">
        <color theme="0"/>
      </bottom>
      <diagonal/>
    </border>
    <border>
      <left/>
      <right style="medium">
        <color rgb="FFB1AE2D"/>
      </right>
      <top/>
      <bottom style="thick">
        <color rgb="FFB1AE2D"/>
      </bottom>
      <diagonal/>
    </border>
    <border>
      <left style="medium">
        <color rgb="FFB1AE2D"/>
      </left>
      <right style="medium">
        <color rgb="FFB1AE2D"/>
      </right>
      <top/>
      <bottom style="thick">
        <color rgb="FFB1AE2D"/>
      </bottom>
      <diagonal/>
    </border>
    <border>
      <left style="medium">
        <color rgb="FFB1AE2D"/>
      </left>
      <right/>
      <top/>
      <bottom style="thick">
        <color rgb="FFB1AE2D"/>
      </bottom>
      <diagonal/>
    </border>
    <border>
      <left/>
      <right style="medium">
        <color rgb="FFB1AE2D"/>
      </right>
      <top style="thick">
        <color theme="0"/>
      </top>
      <bottom style="thick">
        <color rgb="FFB1AE2D"/>
      </bottom>
      <diagonal/>
    </border>
    <border>
      <left style="medium">
        <color rgb="FFB1AE2D"/>
      </left>
      <right style="medium">
        <color rgb="FFB1AE2D"/>
      </right>
      <top style="thick">
        <color theme="0"/>
      </top>
      <bottom style="thick">
        <color rgb="FFB1AE2D"/>
      </bottom>
      <diagonal/>
    </border>
    <border>
      <left style="medium">
        <color rgb="FFB1AE2D"/>
      </left>
      <right/>
      <top style="thick">
        <color theme="0"/>
      </top>
      <bottom style="thick">
        <color rgb="FFB1AE2D"/>
      </bottom>
      <diagonal/>
    </border>
    <border>
      <left/>
      <right/>
      <top style="thick">
        <color rgb="FFB1AE2D"/>
      </top>
      <bottom/>
      <diagonal/>
    </border>
    <border>
      <left/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/>
      <top/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/>
      <top style="thin">
        <color rgb="FF023A4A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/>
      <top style="thin">
        <color rgb="FF023A4A"/>
      </top>
      <bottom/>
      <diagonal/>
    </border>
    <border>
      <left/>
      <right style="medium">
        <color rgb="FF023A4A"/>
      </right>
      <top style="thick">
        <color rgb="FFB1AE2D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ck">
        <color rgb="FFB1AE2D"/>
      </top>
      <bottom style="thin">
        <color rgb="FF023A4A"/>
      </bottom>
      <diagonal/>
    </border>
    <border>
      <left style="medium">
        <color rgb="FF023A4A"/>
      </left>
      <right/>
      <top style="thick">
        <color rgb="FFB1AE2D"/>
      </top>
      <bottom style="thin">
        <color rgb="FF023A4A"/>
      </bottom>
      <diagonal/>
    </border>
    <border>
      <left/>
      <right/>
      <top/>
      <bottom style="thin">
        <color rgb="FF023A4A"/>
      </bottom>
      <diagonal/>
    </border>
    <border>
      <left/>
      <right/>
      <top style="thin">
        <color rgb="FF023A4A"/>
      </top>
      <bottom style="thin">
        <color rgb="FF023A4A"/>
      </bottom>
      <diagonal/>
    </border>
    <border>
      <left/>
      <right/>
      <top style="thin">
        <color rgb="FF023A4A"/>
      </top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90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164" fontId="3" fillId="0" borderId="0" xfId="0" applyNumberFormat="1" applyFont="1" applyAlignment="1">
      <alignment horizontal="center"/>
    </xf>
    <xf numFmtId="0" fontId="4" fillId="0" borderId="0" xfId="0" applyFont="1" applyAlignment="1">
      <alignment horizontal="left"/>
    </xf>
    <xf numFmtId="0" fontId="0" fillId="0" borderId="0" xfId="0" quotePrefix="1"/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/>
    <xf numFmtId="0" fontId="6" fillId="0" borderId="0" xfId="0" applyFont="1" applyAlignment="1">
      <alignment horizontal="left" vertical="center"/>
    </xf>
    <xf numFmtId="0" fontId="11" fillId="0" borderId="0" xfId="0" applyFont="1"/>
    <xf numFmtId="0" fontId="10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14" fontId="16" fillId="2" borderId="4" xfId="0" applyNumberFormat="1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/>
    </xf>
    <xf numFmtId="0" fontId="17" fillId="0" borderId="1" xfId="0" applyFont="1" applyBorder="1" applyAlignment="1">
      <alignment horizontal="left" vertical="center"/>
    </xf>
    <xf numFmtId="167" fontId="17" fillId="0" borderId="2" xfId="0" applyNumberFormat="1" applyFont="1" applyBorder="1" applyAlignment="1">
      <alignment horizontal="center" vertical="center"/>
    </xf>
    <xf numFmtId="0" fontId="17" fillId="0" borderId="3" xfId="0" applyFont="1" applyBorder="1" applyAlignment="1">
      <alignment horizontal="left" vertical="center"/>
    </xf>
    <xf numFmtId="0" fontId="17" fillId="0" borderId="5" xfId="0" applyFont="1" applyBorder="1" applyAlignment="1">
      <alignment horizontal="left"/>
    </xf>
    <xf numFmtId="0" fontId="16" fillId="0" borderId="6" xfId="0" applyFont="1" applyFill="1" applyBorder="1" applyAlignment="1">
      <alignment horizontal="center"/>
    </xf>
    <xf numFmtId="0" fontId="11" fillId="0" borderId="7" xfId="0" applyFont="1" applyBorder="1"/>
    <xf numFmtId="0" fontId="8" fillId="0" borderId="8" xfId="0" applyFont="1" applyBorder="1" applyAlignment="1">
      <alignment vertical="center"/>
    </xf>
    <xf numFmtId="0" fontId="11" fillId="0" borderId="8" xfId="0" applyFont="1" applyBorder="1"/>
    <xf numFmtId="164" fontId="11" fillId="0" borderId="9" xfId="0" applyNumberFormat="1" applyFont="1" applyBorder="1" applyAlignment="1">
      <alignment horizontal="center"/>
    </xf>
    <xf numFmtId="0" fontId="17" fillId="0" borderId="8" xfId="0" applyFont="1" applyBorder="1" applyAlignment="1">
      <alignment horizontal="right" vertical="center"/>
    </xf>
    <xf numFmtId="10" fontId="16" fillId="2" borderId="8" xfId="1" applyNumberFormat="1" applyFont="1" applyFill="1" applyBorder="1" applyAlignment="1">
      <alignment horizontal="center" vertical="center"/>
    </xf>
    <xf numFmtId="0" fontId="18" fillId="3" borderId="13" xfId="0" applyFont="1" applyFill="1" applyBorder="1" applyAlignment="1">
      <alignment horizontal="left" vertical="center"/>
    </xf>
    <xf numFmtId="0" fontId="18" fillId="3" borderId="14" xfId="0" applyFont="1" applyFill="1" applyBorder="1" applyAlignment="1">
      <alignment horizontal="left" vertical="center"/>
    </xf>
    <xf numFmtId="0" fontId="18" fillId="3" borderId="15" xfId="0" applyFont="1" applyFill="1" applyBorder="1" applyAlignment="1">
      <alignment horizontal="left" vertical="center"/>
    </xf>
    <xf numFmtId="0" fontId="18" fillId="3" borderId="10" xfId="0" applyFont="1" applyFill="1" applyBorder="1" applyAlignment="1">
      <alignment horizontal="center"/>
    </xf>
    <xf numFmtId="0" fontId="18" fillId="3" borderId="11" xfId="0" applyFont="1" applyFill="1" applyBorder="1" applyAlignment="1">
      <alignment horizontal="center"/>
    </xf>
    <xf numFmtId="0" fontId="18" fillId="3" borderId="12" xfId="0" applyFont="1" applyFill="1" applyBorder="1" applyAlignment="1">
      <alignment horizontal="center"/>
    </xf>
    <xf numFmtId="0" fontId="16" fillId="2" borderId="16" xfId="0" applyFont="1" applyFill="1" applyBorder="1" applyAlignment="1">
      <alignment horizontal="left" vertical="center"/>
    </xf>
    <xf numFmtId="167" fontId="18" fillId="3" borderId="10" xfId="0" applyNumberFormat="1" applyFont="1" applyFill="1" applyBorder="1" applyAlignment="1">
      <alignment horizontal="left" vertical="center"/>
    </xf>
    <xf numFmtId="14" fontId="18" fillId="3" borderId="11" xfId="0" applyNumberFormat="1" applyFont="1" applyFill="1" applyBorder="1" applyAlignment="1">
      <alignment horizontal="left" vertical="center"/>
    </xf>
    <xf numFmtId="14" fontId="18" fillId="3" borderId="12" xfId="0" applyNumberFormat="1" applyFont="1" applyFill="1" applyBorder="1" applyAlignment="1">
      <alignment horizontal="left" vertical="center"/>
    </xf>
    <xf numFmtId="0" fontId="17" fillId="2" borderId="0" xfId="0" applyFont="1" applyFill="1" applyAlignment="1">
      <alignment vertical="center"/>
    </xf>
    <xf numFmtId="0" fontId="17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18" fillId="3" borderId="10" xfId="0" applyFont="1" applyFill="1" applyBorder="1" applyAlignment="1">
      <alignment horizontal="left" vertical="center"/>
    </xf>
    <xf numFmtId="0" fontId="18" fillId="3" borderId="11" xfId="0" applyFont="1" applyFill="1" applyBorder="1" applyAlignment="1">
      <alignment horizontal="left" vertical="center"/>
    </xf>
    <xf numFmtId="164" fontId="18" fillId="3" borderId="12" xfId="0" applyNumberFormat="1" applyFont="1" applyFill="1" applyBorder="1" applyAlignment="1">
      <alignment horizontal="center"/>
    </xf>
    <xf numFmtId="0" fontId="17" fillId="0" borderId="17" xfId="0" applyFont="1" applyBorder="1"/>
    <xf numFmtId="10" fontId="0" fillId="0" borderId="18" xfId="1" applyNumberFormat="1" applyFont="1" applyBorder="1" applyAlignment="1">
      <alignment horizontal="center"/>
    </xf>
    <xf numFmtId="10" fontId="0" fillId="0" borderId="19" xfId="0" applyNumberFormat="1" applyBorder="1" applyAlignment="1">
      <alignment horizontal="center"/>
    </xf>
    <xf numFmtId="0" fontId="17" fillId="0" borderId="20" xfId="0" applyFont="1" applyBorder="1"/>
    <xf numFmtId="10" fontId="0" fillId="0" borderId="21" xfId="1" applyNumberFormat="1" applyFont="1" applyBorder="1" applyAlignment="1">
      <alignment horizontal="center"/>
    </xf>
    <xf numFmtId="10" fontId="0" fillId="0" borderId="22" xfId="0" applyNumberFormat="1" applyBorder="1" applyAlignment="1">
      <alignment horizontal="center"/>
    </xf>
    <xf numFmtId="0" fontId="16" fillId="2" borderId="16" xfId="0" applyFont="1" applyFill="1" applyBorder="1" applyAlignment="1">
      <alignment horizontal="center" wrapText="1"/>
    </xf>
    <xf numFmtId="0" fontId="17" fillId="0" borderId="0" xfId="0" applyFont="1" applyFill="1" applyBorder="1"/>
    <xf numFmtId="0" fontId="6" fillId="0" borderId="0" xfId="0" applyFont="1" applyFill="1" applyBorder="1"/>
    <xf numFmtId="10" fontId="1" fillId="0" borderId="0" xfId="0" applyNumberFormat="1" applyFont="1" applyFill="1" applyBorder="1" applyAlignment="1">
      <alignment horizontal="center"/>
    </xf>
    <xf numFmtId="0" fontId="3" fillId="0" borderId="0" xfId="0" applyFont="1" applyFill="1" applyBorder="1"/>
    <xf numFmtId="164" fontId="3" fillId="0" borderId="0" xfId="0" applyNumberFormat="1" applyFont="1" applyFill="1" applyBorder="1" applyAlignment="1">
      <alignment horizontal="center"/>
    </xf>
    <xf numFmtId="0" fontId="17" fillId="0" borderId="20" xfId="0" applyFont="1" applyBorder="1" applyAlignment="1">
      <alignment horizontal="center"/>
    </xf>
    <xf numFmtId="0" fontId="0" fillId="0" borderId="21" xfId="0" applyFont="1" applyBorder="1"/>
    <xf numFmtId="165" fontId="0" fillId="0" borderId="22" xfId="2" applyNumberFormat="1" applyFont="1" applyBorder="1" applyAlignment="1">
      <alignment horizontal="center"/>
    </xf>
    <xf numFmtId="0" fontId="17" fillId="0" borderId="23" xfId="0" applyFont="1" applyBorder="1" applyAlignment="1">
      <alignment horizontal="center"/>
    </xf>
    <xf numFmtId="0" fontId="0" fillId="0" borderId="24" xfId="0" applyFont="1" applyBorder="1"/>
    <xf numFmtId="10" fontId="0" fillId="0" borderId="24" xfId="1" applyNumberFormat="1" applyFont="1" applyBorder="1" applyAlignment="1">
      <alignment horizontal="center"/>
    </xf>
    <xf numFmtId="165" fontId="0" fillId="0" borderId="25" xfId="2" applyNumberFormat="1" applyFont="1" applyBorder="1" applyAlignment="1">
      <alignment horizontal="center"/>
    </xf>
    <xf numFmtId="0" fontId="17" fillId="0" borderId="29" xfId="0" applyFont="1" applyBorder="1"/>
    <xf numFmtId="0" fontId="17" fillId="0" borderId="30" xfId="0" applyFont="1" applyBorder="1"/>
    <xf numFmtId="0" fontId="17" fillId="0" borderId="31" xfId="0" applyFont="1" applyBorder="1"/>
    <xf numFmtId="0" fontId="6" fillId="0" borderId="17" xfId="0" applyFont="1" applyBorder="1"/>
    <xf numFmtId="10" fontId="1" fillId="0" borderId="19" xfId="0" applyNumberFormat="1" applyFont="1" applyBorder="1" applyAlignment="1">
      <alignment horizontal="center"/>
    </xf>
    <xf numFmtId="0" fontId="6" fillId="0" borderId="20" xfId="0" applyFont="1" applyBorder="1"/>
    <xf numFmtId="10" fontId="1" fillId="0" borderId="22" xfId="0" applyNumberFormat="1" applyFont="1" applyBorder="1" applyAlignment="1">
      <alignment horizontal="center"/>
    </xf>
    <xf numFmtId="0" fontId="6" fillId="0" borderId="23" xfId="0" applyFont="1" applyBorder="1"/>
    <xf numFmtId="10" fontId="1" fillId="0" borderId="25" xfId="0" applyNumberFormat="1" applyFont="1" applyBorder="1" applyAlignment="1">
      <alignment horizontal="center"/>
    </xf>
    <xf numFmtId="0" fontId="17" fillId="2" borderId="26" xfId="0" applyFont="1" applyFill="1" applyBorder="1" applyAlignment="1">
      <alignment horizontal="center"/>
    </xf>
    <xf numFmtId="0" fontId="0" fillId="2" borderId="27" xfId="0" applyFont="1" applyFill="1" applyBorder="1"/>
    <xf numFmtId="10" fontId="0" fillId="2" borderId="27" xfId="1" applyNumberFormat="1" applyFont="1" applyFill="1" applyBorder="1" applyAlignment="1">
      <alignment horizontal="center"/>
    </xf>
    <xf numFmtId="165" fontId="0" fillId="2" borderId="28" xfId="2" applyNumberFormat="1" applyFont="1" applyFill="1" applyBorder="1" applyAlignment="1">
      <alignment horizontal="center"/>
    </xf>
    <xf numFmtId="0" fontId="19" fillId="2" borderId="20" xfId="0" applyFont="1" applyFill="1" applyBorder="1"/>
    <xf numFmtId="166" fontId="0" fillId="2" borderId="21" xfId="1" applyNumberFormat="1" applyFont="1" applyFill="1" applyBorder="1" applyAlignment="1">
      <alignment horizontal="center"/>
    </xf>
    <xf numFmtId="2" fontId="0" fillId="2" borderId="22" xfId="1" applyNumberFormat="1" applyFont="1" applyFill="1" applyBorder="1" applyAlignment="1">
      <alignment horizontal="center"/>
    </xf>
    <xf numFmtId="0" fontId="19" fillId="2" borderId="23" xfId="0" applyFont="1" applyFill="1" applyBorder="1"/>
    <xf numFmtId="166" fontId="0" fillId="2" borderId="24" xfId="1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0" fontId="17" fillId="2" borderId="20" xfId="0" applyFont="1" applyFill="1" applyBorder="1" applyAlignment="1">
      <alignment horizontal="center"/>
    </xf>
    <xf numFmtId="0" fontId="0" fillId="2" borderId="21" xfId="0" applyFont="1" applyFill="1" applyBorder="1"/>
    <xf numFmtId="10" fontId="0" fillId="2" borderId="21" xfId="1" applyNumberFormat="1" applyFont="1" applyFill="1" applyBorder="1" applyAlignment="1">
      <alignment horizontal="center"/>
    </xf>
    <xf numFmtId="165" fontId="0" fillId="2" borderId="22" xfId="2" applyNumberFormat="1" applyFont="1" applyFill="1" applyBorder="1" applyAlignment="1">
      <alignment horizontal="center"/>
    </xf>
    <xf numFmtId="0" fontId="17" fillId="2" borderId="30" xfId="0" applyFont="1" applyFill="1" applyBorder="1"/>
    <xf numFmtId="0" fontId="6" fillId="2" borderId="20" xfId="0" applyFont="1" applyFill="1" applyBorder="1"/>
    <xf numFmtId="10" fontId="1" fillId="2" borderId="22" xfId="0" applyNumberFormat="1" applyFont="1" applyFill="1" applyBorder="1" applyAlignment="1">
      <alignment horizontal="center"/>
    </xf>
  </cellXfs>
  <cellStyles count="3">
    <cellStyle name="Moeda" xfId="2" builtinId="4"/>
    <cellStyle name="Normal" xfId="0" builtinId="0"/>
    <cellStyle name="Porcentagem" xfId="1" builtinId="5"/>
  </cellStyles>
  <dxfs count="0"/>
  <tableStyles count="0" defaultTableStyle="TableStyleMedium2" defaultPivotStyle="PivotStyleLight16"/>
  <colors>
    <mruColors>
      <color rgb="FF023A4A"/>
      <color rgb="FFCCD8DB"/>
      <color rgb="FFB1AE2D"/>
      <color rgb="FF006B66"/>
      <color rgb="FFBD9613"/>
      <color rgb="FFDAE2DD"/>
      <color rgb="FF00865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_eco_01259dfe68da4da38b840eae8afbf8f0">
      <tp>
        <v>2</v>
        <stp/>
        <stp>37a83eb4-1135-4658-ad45-d2a970b4d591</stp>
        <tr r="C54" s="7"/>
      </tp>
    </main>
    <main first="rtdsrv_eco_01259dfe68da4da38b840eae8afbf8f0">
      <tp>
        <v>2</v>
        <stp/>
        <stp>1076ae25-fb0e-4f66-bbd3-2f764ff12953</stp>
        <tr r="C29" s="7"/>
      </tp>
    </main>
    <main first="rtdsrv_eco_01259dfe68da4da38b840eae8afbf8f0">
      <tp>
        <v>2</v>
        <stp/>
        <stp>d9fa0cd4-8b66-47de-bcc1-4926b6b9b356</stp>
        <tr r="C37" s="7"/>
      </tp>
    </main>
    <main first="rtdsrv_eco_01259dfe68da4da38b840eae8afbf8f0">
      <tp>
        <v>2</v>
        <stp/>
        <stp>6872b2bd-f5ff-42ff-9e2e-06ec8dfa5210</stp>
        <tr r="F43" s="7"/>
      </tp>
    </main>
    <main first="rtdsrv_eco_01259dfe68da4da38b840eae8afbf8f0">
      <tp>
        <v>2</v>
        <stp/>
        <stp>892ba311-20a7-491f-8608-46f298747912</stp>
        <tr r="G41" s="7"/>
      </tp>
    </main>
    <main first="rtdsrv_eco_01259dfe68da4da38b840eae8afbf8f0">
      <tp>
        <v>2</v>
        <stp/>
        <stp>4304a742-7763-4c5b-84bb-79915b26a185</stp>
        <tr r="F49" s="7"/>
      </tp>
    </main>
    <main first="rtdsrv_eco_01259dfe68da4da38b840eae8afbf8f0">
      <tp>
        <v>2</v>
        <stp/>
        <stp>683c6ed4-e23b-4ee7-8e5d-567fc03deece</stp>
        <tr r="F48" s="7"/>
      </tp>
    </main>
    <main first="rtdsrv_eco_01259dfe68da4da38b840eae8afbf8f0">
      <tp>
        <v>2</v>
        <stp/>
        <stp>c66d2a07-0910-4c17-bd66-abd84935bdd8</stp>
        <tr r="C53" s="7"/>
      </tp>
    </main>
    <main first="rtdsrv_eco_01259dfe68da4da38b840eae8afbf8f0">
      <tp>
        <v>2</v>
        <stp/>
        <stp>25598c9d-3f90-4dcb-af82-96a3cc42a33d</stp>
        <tr r="G18" s="7"/>
      </tp>
    </main>
    <main first="rtdsrv_eco_01259dfe68da4da38b840eae8afbf8f0">
      <tp>
        <v>2</v>
        <stp/>
        <stp>c74f240a-b8ea-4058-aa40-54d77545b670</stp>
        <tr r="G14" s="7"/>
      </tp>
    </main>
    <main first="rtdsrv_eco_01259dfe68da4da38b840eae8afbf8f0">
      <tp>
        <v>2</v>
        <stp/>
        <stp>1f89c880-7843-4aa6-b8a3-1ce372a155ce</stp>
        <tr r="C44" s="7"/>
      </tp>
    </main>
    <main first="rtdsrv_eco_01259dfe68da4da38b840eae8afbf8f0">
      <tp>
        <v>2</v>
        <stp/>
        <stp>65edebdc-7cd6-47f8-9e43-2cde7dbe6120</stp>
        <tr r="G22" s="7"/>
      </tp>
    </main>
    <main first="rtdsrv_eco_01259dfe68da4da38b840eae8afbf8f0">
      <tp>
        <v>2</v>
        <stp/>
        <stp>56f53ba2-d2ca-46bc-89e4-c2726f5fc8dd</stp>
        <tr r="C25" s="7"/>
      </tp>
    </main>
    <main first="rtdsrv_eco_01259dfe68da4da38b840eae8afbf8f0">
      <tp>
        <v>2</v>
        <stp/>
        <stp>83cf0f3a-0d85-4d55-8fa7-89f78fb2e454</stp>
        <tr r="F38" s="7"/>
      </tp>
    </main>
    <main first="rtdsrv_eco_01259dfe68da4da38b840eae8afbf8f0">
      <tp>
        <v>2</v>
        <stp/>
        <stp>579fe9e6-4e2d-4af7-9f0b-e76ca7638f13</stp>
        <tr r="G16" s="7"/>
      </tp>
    </main>
    <main first="rtdsrv_eco_01259dfe68da4da38b840eae8afbf8f0">
      <tp>
        <v>2</v>
        <stp/>
        <stp>f208a721-31ca-4ece-bcd3-29aafdab11b7</stp>
        <tr r="G38" s="7"/>
      </tp>
      <tp>
        <v>2</v>
        <stp/>
        <stp>4cb83c2a-5a5d-4d33-ad73-09f031543b36</stp>
        <tr r="F56" s="7"/>
      </tp>
    </main>
    <main first="rtdsrv_eco_01259dfe68da4da38b840eae8afbf8f0">
      <tp>
        <v>2</v>
        <stp/>
        <stp>f8901c88-27c4-4561-9152-aee937a72df6</stp>
        <tr r="F16" s="7"/>
      </tp>
    </main>
    <main first="rtdsrv_eco_01259dfe68da4da38b840eae8afbf8f0">
      <tp>
        <v>2</v>
        <stp/>
        <stp>a8870f29-f789-4d1a-946a-d088ea9fdee8</stp>
        <tr r="F12" s="7"/>
      </tp>
    </main>
    <main first="rtdsrv_eco_01259dfe68da4da38b840eae8afbf8f0">
      <tp>
        <v>2</v>
        <stp/>
        <stp>888a2ea6-6e2a-44c5-a0be-614baa25c7cf</stp>
        <tr r="F37" s="7"/>
      </tp>
    </main>
    <main first="rtdsrv_eco_01259dfe68da4da38b840eae8afbf8f0">
      <tp>
        <v>2</v>
        <stp/>
        <stp>984eeb07-aeb0-4fdd-835a-7b98aded87b7</stp>
        <tr r="C21" s="7"/>
      </tp>
    </main>
    <main first="rtdsrv_eco_01259dfe68da4da38b840eae8afbf8f0">
      <tp>
        <v>2</v>
        <stp/>
        <stp>3820169c-de7c-47e3-8b63-b5d4000166ef</stp>
        <tr r="G35" s="7"/>
      </tp>
    </main>
    <main first="rtdsrv_eco_01259dfe68da4da38b840eae8afbf8f0">
      <tp>
        <v>2</v>
        <stp/>
        <stp>6e05d71b-a709-44e5-ba0b-101dbcad1995</stp>
        <tr r="C30" s="7"/>
      </tp>
    </main>
    <main first="rtdsrv_eco_01259dfe68da4da38b840eae8afbf8f0">
      <tp>
        <v>2</v>
        <stp/>
        <stp>53ed95df-9d22-41de-a0de-68160b0a8847</stp>
        <tr r="C55" s="7"/>
      </tp>
    </main>
    <main first="rtdsrv_eco_01259dfe68da4da38b840eae8afbf8f0">
      <tp>
        <v>2</v>
        <stp/>
        <stp>b1c5c68f-ab3f-4122-8c86-f8d5f0aa8998</stp>
        <tr r="C17" s="7"/>
      </tp>
    </main>
    <main first="rtdsrv_eco_01259dfe68da4da38b840eae8afbf8f0">
      <tp>
        <v>2</v>
        <stp/>
        <stp>4472610e-b07b-44a3-a357-35b9d9c9d336</stp>
        <tr r="F18" s="7"/>
      </tp>
    </main>
    <main first="rtdsrv_eco_01259dfe68da4da38b840eae8afbf8f0">
      <tp>
        <v>2</v>
        <stp/>
        <stp>c4f38629-1766-45d6-9444-49627a4767ae</stp>
        <tr r="F8" s="7"/>
      </tp>
    </main>
    <main first="rtdsrv_eco_01259dfe68da4da38b840eae8afbf8f0">
      <tp>
        <v>2</v>
        <stp/>
        <stp>9649055f-9d4f-460a-93c6-99975fba38ac</stp>
        <tr r="F34" s="7"/>
      </tp>
    </main>
    <main first="rtdsrv_eco_01259dfe68da4da38b840eae8afbf8f0">
      <tp>
        <v>2</v>
        <stp/>
        <stp>2190480d-b14e-4056-8974-ca2c45e08ab7</stp>
        <tr r="C36" s="7"/>
      </tp>
    </main>
    <main first="rtdsrv_eco_01259dfe68da4da38b840eae8afbf8f0">
      <tp>
        <v>2</v>
        <stp/>
        <stp>eebf559e-d146-4f50-b887-6c814f745fb6</stp>
        <tr r="C51" s="7"/>
      </tp>
    </main>
    <main first="rtdsrv_eco_01259dfe68da4da38b840eae8afbf8f0">
      <tp>
        <v>2</v>
        <stp/>
        <stp>bb0173e7-f4f0-4716-839f-efae843965a0</stp>
        <tr r="G10" s="7"/>
      </tp>
    </main>
    <main first="rtdsrv_eco_01259dfe68da4da38b840eae8afbf8f0">
      <tp>
        <v>2</v>
        <stp/>
        <stp>41f947ef-eb39-443f-abc7-b18d271cc00f</stp>
        <tr r="G50" s="7"/>
      </tp>
    </main>
    <main first="rtdsrv_eco_01259dfe68da4da38b840eae8afbf8f0">
      <tp>
        <v>2</v>
        <stp/>
        <stp>6ea430bd-df5b-4b91-ad5a-b3b447294aef</stp>
        <tr r="C14" s="7"/>
      </tp>
    </main>
    <main first="rtdsrv_eco_01259dfe68da4da38b840eae8afbf8f0">
      <tp>
        <v>2</v>
        <stp/>
        <stp>5ea2fff3-9515-4b02-868a-06f603e2ceeb</stp>
        <tr r="G53" s="7"/>
      </tp>
      <tp>
        <v>2</v>
        <stp/>
        <stp>779281bd-0162-4bd6-94b3-0c9f73b5cb70</stp>
        <tr r="K9" s="7"/>
      </tp>
    </main>
    <main first="rtdsrv_eco_01259dfe68da4da38b840eae8afbf8f0">
      <tp>
        <v>2</v>
        <stp/>
        <stp>37134bfa-efec-4547-b5b4-8eeb9aa59153</stp>
        <tr r="C13" s="7"/>
      </tp>
      <tp>
        <v>2</v>
        <stp/>
        <stp>e47d924c-0477-480d-9f03-4205e82a782f</stp>
        <tr r="F10" s="7"/>
      </tp>
    </main>
    <main first="rtdsrv_eco_01259dfe68da4da38b840eae8afbf8f0">
      <tp>
        <v>2</v>
        <stp/>
        <stp>2f932cde-75fe-4670-b179-8dddc7224613</stp>
        <tr r="F27" s="7"/>
      </tp>
    </main>
    <main first="rtdsrv_eco_01259dfe68da4da38b840eae8afbf8f0">
      <tp>
        <v>2</v>
        <stp/>
        <stp>b01a346c-30b7-45fe-b215-7587477d80d8</stp>
        <tr r="C2" s="7"/>
      </tp>
    </main>
    <main first="rtdsrv_eco_01259dfe68da4da38b840eae8afbf8f0">
      <tp>
        <v>2</v>
        <stp/>
        <stp>b11cf9b5-06d9-4fbd-bffa-2aade9ba23a2</stp>
        <tr r="C49" s="7"/>
      </tp>
    </main>
    <main first="rtdsrv_eco_01259dfe68da4da38b840eae8afbf8f0">
      <tp>
        <v>2</v>
        <stp/>
        <stp>aa1e80eb-2784-44a0-bcb2-f5b3e1971d67</stp>
        <tr r="G42" s="7"/>
      </tp>
    </main>
    <main first="rtdsrv_eco_01259dfe68da4da38b840eae8afbf8f0">
      <tp>
        <v>2</v>
        <stp/>
        <stp>ce288dea-df0a-40e5-87fa-837d1ad6e53f</stp>
        <tr r="C39" s="7"/>
      </tp>
    </main>
    <main first="rtdsrv_eco_01259dfe68da4da38b840eae8afbf8f0">
      <tp>
        <v>2</v>
        <stp/>
        <stp>8ee12ebe-f276-4fb4-a728-10e0b0f3b18b</stp>
        <tr r="F53" s="7"/>
      </tp>
    </main>
    <main first="rtdsrv_eco_01259dfe68da4da38b840eae8afbf8f0">
      <tp>
        <v>2</v>
        <stp/>
        <stp>6bf9c2c8-4ff3-4eb7-80fc-f22cf4a65be3</stp>
        <tr r="G24" s="7"/>
      </tp>
    </main>
    <main first="rtdsrv_eco_01259dfe68da4da38b840eae8afbf8f0">
      <tp>
        <v>2</v>
        <stp/>
        <stp>9c7f3556-37e7-4830-b06a-06862381f49d</stp>
        <tr r="F41" s="7"/>
      </tp>
    </main>
    <main first="rtdsrv_eco_01259dfe68da4da38b840eae8afbf8f0">
      <tp>
        <v>2</v>
        <stp/>
        <stp>61ca3689-b869-4e82-b1e6-f2185be750ba</stp>
        <tr r="G30" s="7"/>
      </tp>
    </main>
    <main first="rtdsrv_eco_01259dfe68da4da38b840eae8afbf8f0">
      <tp>
        <v>2</v>
        <stp/>
        <stp>5d24a978-4315-4802-9396-a6182b3cadf4</stp>
        <tr r="C22" s="7"/>
      </tp>
    </main>
    <main first="rtdsrv_eco_01259dfe68da4da38b840eae8afbf8f0">
      <tp>
        <v>2</v>
        <stp/>
        <stp>f89abe8f-8dfd-462b-a2a8-2bda1b577431</stp>
        <tr r="F21" s="7"/>
      </tp>
    </main>
    <main first="rtdsrv_eco_01259dfe68da4da38b840eae8afbf8f0">
      <tp>
        <v>2</v>
        <stp/>
        <stp>c76411a7-24c8-4c3d-8645-04316f422e99</stp>
        <tr r="F51" s="7"/>
      </tp>
    </main>
    <main first="rtdsrv_eco_01259dfe68da4da38b840eae8afbf8f0">
      <tp>
        <v>2</v>
        <stp/>
        <stp>72dc1659-2f4d-4063-b353-ed334ffe1a63</stp>
        <tr r="F47" s="7"/>
      </tp>
    </main>
    <main first="rtdsrv_eco_01259dfe68da4da38b840eae8afbf8f0">
      <tp>
        <v>2</v>
        <stp/>
        <stp>6dce8f52-739a-45fd-bcaf-a28a4c2bf20d</stp>
        <tr r="C18" s="7"/>
      </tp>
    </main>
    <main first="rtdsrv_eco_01259dfe68da4da38b840eae8afbf8f0">
      <tp>
        <v>2</v>
        <stp/>
        <stp>7056f8df-9711-42ee-b805-7ac1da29e777</stp>
        <tr r="C8" s="7"/>
      </tp>
    </main>
    <main first="rtdsrv_eco_01259dfe68da4da38b840eae8afbf8f0">
      <tp>
        <v>2</v>
        <stp/>
        <stp>17bb0164-b002-4562-a44c-5e9db589ba21</stp>
        <tr r="G56" s="7"/>
      </tp>
    </main>
    <main first="rtdsrv_eco_01259dfe68da4da38b840eae8afbf8f0">
      <tp>
        <v>2</v>
        <stp/>
        <stp>f70a151e-f0b0-4a7c-9aea-1aa98536abb9</stp>
        <tr r="C56" s="7"/>
      </tp>
    </main>
    <main first="rtdsrv_eco_01259dfe68da4da38b840eae8afbf8f0">
      <tp>
        <v>2</v>
        <stp/>
        <stp>c17cc3c7-82ca-450b-9a07-e5c5d954c04d</stp>
        <tr r="F13" s="7"/>
      </tp>
    </main>
    <main first="rtdsrv_eco_01259dfe68da4da38b840eae8afbf8f0">
      <tp>
        <v>2</v>
        <stp/>
        <stp>038a8da2-dcd7-4fc0-923b-d5824bcb831c</stp>
        <tr r="C34" s="7"/>
      </tp>
    </main>
    <main first="rtdsrv_eco_01259dfe68da4da38b840eae8afbf8f0">
      <tp>
        <v>2</v>
        <stp/>
        <stp>fdd392f4-ac40-418d-b170-6edf7d77b168</stp>
        <tr r="G13" s="7"/>
      </tp>
    </main>
    <main first="rtdsrv_eco_01259dfe68da4da38b840eae8afbf8f0">
      <tp>
        <v>2</v>
        <stp/>
        <stp>5365e5e8-d35f-4bf7-9d08-fcee1df3a708</stp>
        <tr r="C47" s="7"/>
      </tp>
    </main>
    <main first="rtdsrv_eco_01259dfe68da4da38b840eae8afbf8f0">
      <tp>
        <v>2</v>
        <stp/>
        <stp>5f7e75c0-eb42-4467-bdf4-3ff06f64a209</stp>
        <tr r="F44" s="7"/>
      </tp>
    </main>
    <main first="rtdsrv_eco_01259dfe68da4da38b840eae8afbf8f0">
      <tp>
        <v>2</v>
        <stp/>
        <stp>9ae03ba7-fa59-44aa-b9de-04cc40f901c5</stp>
        <tr r="C48" s="7"/>
      </tp>
    </main>
    <main first="rtdsrv_eco_01259dfe68da4da38b840eae8afbf8f0">
      <tp>
        <v>2</v>
        <stp/>
        <stp>f0c74f51-a04d-4657-aee1-c1ec391328e3</stp>
        <tr r="F52" s="7"/>
      </tp>
    </main>
    <main first="rtdsrv_eco_01259dfe68da4da38b840eae8afbf8f0">
      <tp>
        <v>2</v>
        <stp/>
        <stp>ef39937c-58d2-446d-babb-fa4bb1b21c35</stp>
        <tr r="G34" s="7"/>
      </tp>
      <tp>
        <v>2</v>
        <stp/>
        <stp>72b7a16e-0a2d-44e2-8682-3d998069f82e</stp>
        <tr r="G44" s="7"/>
      </tp>
    </main>
    <main first="rtdsrv_eco_01259dfe68da4da38b840eae8afbf8f0">
      <tp>
        <v>2</v>
        <stp/>
        <stp>75f472e4-b495-472b-bbf8-50777a085e2d</stp>
        <tr r="G8" s="7"/>
      </tp>
    </main>
    <main first="rtdsrv_eco_01259dfe68da4da38b840eae8afbf8f0">
      <tp>
        <v>2</v>
        <stp/>
        <stp>12f47632-409d-4aca-8b2a-f0a9b43182da</stp>
        <tr r="F20" s="7"/>
      </tp>
    </main>
    <main first="rtdsrv_eco_01259dfe68da4da38b840eae8afbf8f0">
      <tp>
        <v>2</v>
        <stp/>
        <stp>92061434-cc9c-47f9-8778-f9e545e99121</stp>
        <tr r="C27" s="7"/>
      </tp>
    </main>
    <main first="rtdsrv_eco_01259dfe68da4da38b840eae8afbf8f0">
      <tp>
        <v>2</v>
        <stp/>
        <stp>9649afe1-c33f-4b81-b6a0-cfe18b4db1b4</stp>
        <tr r="G55" s="7"/>
      </tp>
    </main>
    <main first="rtdsrv_eco_01259dfe68da4da38b840eae8afbf8f0">
      <tp>
        <v>2</v>
        <stp/>
        <stp>dac5d67e-6ed6-4760-87b1-2d041b3becc8</stp>
        <tr r="F50" s="7"/>
      </tp>
    </main>
    <main first="rtdsrv_eco_01259dfe68da4da38b840eae8afbf8f0">
      <tp>
        <v>2</v>
        <stp/>
        <stp>4e7d9d53-f6d1-4d45-82ff-a0370e56871f</stp>
        <tr r="G52" s="7"/>
      </tp>
    </main>
    <main first="rtdsrv_eco_01259dfe68da4da38b840eae8afbf8f0">
      <tp>
        <v>2</v>
        <stp/>
        <stp>26807882-b3ce-4c66-9f8a-87b62a1d1b9b</stp>
        <tr r="G51" s="7"/>
      </tp>
    </main>
    <main first="rtdsrv_eco_01259dfe68da4da38b840eae8afbf8f0">
      <tp>
        <v>2</v>
        <stp/>
        <stp>93fe9505-eaf4-42bd-9499-19f2d3b94b2c</stp>
        <tr r="G23" s="7"/>
      </tp>
    </main>
    <main first="rtdsrv_eco_01259dfe68da4da38b840eae8afbf8f0">
      <tp>
        <v>2</v>
        <stp/>
        <stp>a727a64b-0200-401c-ae05-317b5680a311</stp>
        <tr r="C43" s="7"/>
      </tp>
    </main>
    <main first="rtdsrv_eco_01259dfe68da4da38b840eae8afbf8f0">
      <tp>
        <v>2</v>
        <stp/>
        <stp>050c543a-0c64-4882-ba15-b19057832be9</stp>
        <tr r="C10" s="7"/>
      </tp>
    </main>
    <main first="rtdsrv_eco_01259dfe68da4da38b840eae8afbf8f0">
      <tp>
        <v>2</v>
        <stp/>
        <stp>7dc06b54-af0d-4570-a7dc-c6b1b7e75db7</stp>
        <tr r="G49" s="7"/>
      </tp>
    </main>
    <main first="rtdsrv_eco_01259dfe68da4da38b840eae8afbf8f0">
      <tp>
        <v>2</v>
        <stp/>
        <stp>73fcef83-6f39-494f-9425-217b7462dedd</stp>
        <tr r="F26" s="7"/>
      </tp>
    </main>
    <main first="rtdsrv_eco_01259dfe68da4da38b840eae8afbf8f0">
      <tp>
        <v>2</v>
        <stp/>
        <stp>a60493f7-06d1-4fdd-9e1c-55573a298cd6</stp>
        <tr r="C15" s="7"/>
      </tp>
    </main>
    <main first="rtdsrv_eco_01259dfe68da4da38b840eae8afbf8f0">
      <tp>
        <v>2</v>
        <stp/>
        <stp>eb16785b-1ef9-4403-bac4-a72ce8b5bcc3</stp>
        <tr r="G26" s="7"/>
      </tp>
    </main>
    <main first="rtdsrv_eco_01259dfe68da4da38b840eae8afbf8f0">
      <tp>
        <v>2</v>
        <stp/>
        <stp>aecdf6be-05d4-47ba-a22e-338e41623eb7</stp>
        <tr r="C50" s="7"/>
      </tp>
      <tp>
        <v>2</v>
        <stp/>
        <stp>81073ae6-7faa-4533-b0c1-1bc2f18ad3ed</stp>
        <tr r="C45" s="7"/>
      </tp>
    </main>
    <main first="rtdsrv_eco_01259dfe68da4da38b840eae8afbf8f0">
      <tp>
        <v>2</v>
        <stp/>
        <stp>4203493c-bff0-4074-a559-d63fc86d41e2</stp>
        <tr r="G17" s="7"/>
      </tp>
    </main>
    <main first="rtdsrv_eco_01259dfe68da4da38b840eae8afbf8f0">
      <tp>
        <v>2</v>
        <stp/>
        <stp>08fe4987-48a2-4445-ad7a-24d04c2c07c4</stp>
        <tr r="C20" s="7"/>
      </tp>
    </main>
    <main first="rtdsrv_eco_01259dfe68da4da38b840eae8afbf8f0">
      <tp>
        <v>2</v>
        <stp/>
        <stp>a6e4a261-4208-4871-b39b-abc2e3eb7af4</stp>
        <tr r="C23" s="7"/>
      </tp>
    </main>
    <main first="rtdsrv_eco_01259dfe68da4da38b840eae8afbf8f0">
      <tp>
        <v>2</v>
        <stp/>
        <stp>bac069fb-c3d9-4fba-90a5-c6ac7ad3cdcf</stp>
        <tr r="C12" s="7"/>
      </tp>
    </main>
    <main first="rtdsrv_eco_01259dfe68da4da38b840eae8afbf8f0">
      <tp>
        <v>2</v>
        <stp/>
        <stp>e85334f4-6bb5-41af-8764-3f27aaa1aec9</stp>
        <tr r="G47" s="7"/>
      </tp>
    </main>
    <main first="rtdsrv_eco_01259dfe68da4da38b840eae8afbf8f0">
      <tp>
        <v>2</v>
        <stp/>
        <stp>4d42fd03-ee0d-4900-993d-6d45d302796d</stp>
        <tr r="F32" s="7"/>
      </tp>
    </main>
    <main first="rtdsrv_eco_01259dfe68da4da38b840eae8afbf8f0">
      <tp>
        <v>2</v>
        <stp/>
        <stp>14e0cf52-1941-4c89-bfba-0100daa16a48</stp>
        <tr r="C35" s="7"/>
      </tp>
    </main>
    <main first="rtdsrv_eco_01259dfe68da4da38b840eae8afbf8f0">
      <tp>
        <v>2</v>
        <stp/>
        <stp>c4a605ef-7d96-4e1b-b785-81d56a351532</stp>
        <tr r="G45" s="7"/>
      </tp>
    </main>
    <main first="rtdsrv_eco_01259dfe68da4da38b840eae8afbf8f0">
      <tp>
        <v>2</v>
        <stp/>
        <stp>c358901f-f9e9-4038-97da-fd729b97c6a1</stp>
        <tr r="G36" s="7"/>
      </tp>
    </main>
    <main first="rtdsrv_eco_01259dfe68da4da38b840eae8afbf8f0">
      <tp>
        <v>2</v>
        <stp/>
        <stp>99d82995-43e8-4e84-988c-fd90263b0c30</stp>
        <tr r="G40" s="7"/>
      </tp>
    </main>
    <main first="rtdsrv_eco_01259dfe68da4da38b840eae8afbf8f0">
      <tp>
        <v>2</v>
        <stp/>
        <stp>63359753-4c9d-4b0b-a719-b65e2dff5891</stp>
        <tr r="G9" s="7"/>
      </tp>
    </main>
    <main first="rtdsrv_eco_01259dfe68da4da38b840eae8afbf8f0">
      <tp>
        <v>2</v>
        <stp/>
        <stp>5e30ad81-6f9c-455e-9081-7a384d3cae37</stp>
        <tr r="G37" s="7"/>
      </tp>
    </main>
    <main first="rtdsrv_eco_01259dfe68da4da38b840eae8afbf8f0">
      <tp>
        <v>2</v>
        <stp/>
        <stp>47b080aa-ed91-43aa-ab51-191c56a053b6</stp>
        <tr r="F45" s="7"/>
      </tp>
    </main>
    <main first="rtdsrv_eco_01259dfe68da4da38b840eae8afbf8f0">
      <tp>
        <v>2</v>
        <stp/>
        <stp>daa6c5d9-6ed8-4f31-873b-917edb26699a</stp>
        <tr r="J9" s="7"/>
      </tp>
    </main>
    <main first="rtdsrv_eco_01259dfe68da4da38b840eae8afbf8f0">
      <tp>
        <v>2</v>
        <stp/>
        <stp>462da1ae-9d54-46e1-b87a-66cc7570d110</stp>
        <tr r="F11" s="7"/>
      </tp>
    </main>
    <main first="rtdsrv_eco_01259dfe68da4da38b840eae8afbf8f0">
      <tp>
        <v>2</v>
        <stp/>
        <stp>97c3f9c0-8bb7-4106-b068-295c41377507</stp>
        <tr r="G19" s="7"/>
      </tp>
    </main>
    <main first="rtdsrv_eco_01259dfe68da4da38b840eae8afbf8f0">
      <tp>
        <v>2</v>
        <stp/>
        <stp>b9182607-62fb-4760-8fb0-3e230d89aaf6</stp>
        <tr r="C26" s="7"/>
      </tp>
    </main>
    <main first="rtdsrv_eco_01259dfe68da4da38b840eae8afbf8f0">
      <tp>
        <v>2</v>
        <stp/>
        <stp>6d7dea88-635a-409d-906c-bed7b81ed798</stp>
        <tr r="C11" s="7"/>
      </tp>
    </main>
    <main first="rtdsrv_eco_01259dfe68da4da38b840eae8afbf8f0">
      <tp>
        <v>2</v>
        <stp/>
        <stp>5901dc02-349e-4baf-bb33-0c62ae47f175</stp>
        <tr r="F33" s="7"/>
      </tp>
    </main>
    <main first="rtdsrv_eco_01259dfe68da4da38b840eae8afbf8f0">
      <tp>
        <v>2</v>
        <stp/>
        <stp>bb30be3c-161e-4305-a76c-4903f4a394e6</stp>
        <tr r="J11" s="7"/>
      </tp>
    </main>
    <main first="rtdsrv_eco_01259dfe68da4da38b840eae8afbf8f0">
      <tp>
        <v>2</v>
        <stp/>
        <stp>384e5dc5-7bf5-4d4f-b240-071a4d545fc1</stp>
        <tr r="G54" s="7"/>
      </tp>
    </main>
    <main first="rtdsrv_eco_01259dfe68da4da38b840eae8afbf8f0">
      <tp>
        <v>2</v>
        <stp/>
        <stp>de9a0e93-8228-40ac-8447-92db2334bbc0</stp>
        <tr r="G27" s="7"/>
      </tp>
    </main>
    <main first="rtdsrv_eco_01259dfe68da4da38b840eae8afbf8f0">
      <tp>
        <v>2</v>
        <stp/>
        <stp>c8751659-ceb7-49f5-b5a7-cc1c029afe7d</stp>
        <tr r="F24" s="7"/>
      </tp>
    </main>
    <main first="rtdsrv_eco_01259dfe68da4da38b840eae8afbf8f0">
      <tp>
        <v>2</v>
        <stp/>
        <stp>6dd89454-4c66-4c40-9d74-d4596bc8582f</stp>
        <tr r="C33" s="7"/>
      </tp>
    </main>
    <main first="rtdsrv_eco_01259dfe68da4da38b840eae8afbf8f0">
      <tp>
        <v>2</v>
        <stp/>
        <stp>e1097737-ea75-4223-8213-c0ea9e35f961</stp>
        <tr r="F39" s="7"/>
      </tp>
    </main>
    <main first="rtdsrv_eco_01259dfe68da4da38b840eae8afbf8f0">
      <tp>
        <v>2</v>
        <stp/>
        <stp>ce84294b-e4af-469f-a545-93553cae35bb</stp>
        <tr r="G31" s="7"/>
      </tp>
    </main>
    <main first="rtdsrv_eco_01259dfe68da4da38b840eae8afbf8f0">
      <tp>
        <v>2</v>
        <stp/>
        <stp>a453afdf-4ee2-4868-8928-c2dcfc93e3ea</stp>
        <tr r="C28" s="7"/>
      </tp>
    </main>
    <main first="rtdsrv_eco_01259dfe68da4da38b840eae8afbf8f0">
      <tp>
        <v>2</v>
        <stp/>
        <stp>146a6480-e3e4-44bb-9452-96f1e239d98a</stp>
        <tr r="C41" s="7"/>
      </tp>
    </main>
    <main first="rtdsrv_eco_01259dfe68da4da38b840eae8afbf8f0">
      <tp>
        <v>2</v>
        <stp/>
        <stp>7640ad4f-0097-422f-b1eb-3fe4192841b9</stp>
        <tr r="C19" s="7"/>
      </tp>
    </main>
    <main first="rtdsrv_eco_01259dfe68da4da38b840eae8afbf8f0">
      <tp>
        <v>2</v>
        <stp/>
        <stp>a778af21-1c15-474e-a091-406deb449a2e</stp>
        <tr r="F40" s="7"/>
      </tp>
    </main>
    <main first="rtdsrv_eco_01259dfe68da4da38b840eae8afbf8f0">
      <tp>
        <v>2</v>
        <stp/>
        <stp>35981511-5899-49f8-9166-a2d9f7eb118c</stp>
        <tr r="G29" s="7"/>
      </tp>
    </main>
    <main first="rtdsrv_eco_01259dfe68da4da38b840eae8afbf8f0">
      <tp>
        <v>2</v>
        <stp/>
        <stp>e552e5bb-af49-4a77-9274-2b62883e941e</stp>
        <tr r="G25" s="7"/>
      </tp>
    </main>
    <main first="rtdsrv_eco_01259dfe68da4da38b840eae8afbf8f0">
      <tp>
        <v>2</v>
        <stp/>
        <stp>7618a48e-13bc-4e84-b99e-190f9b47be20</stp>
        <tr r="G48" s="7"/>
      </tp>
    </main>
    <main first="rtdsrv_eco_01259dfe68da4da38b840eae8afbf8f0">
      <tp>
        <v>2</v>
        <stp/>
        <stp>6c099310-22fb-46d5-b464-ec38e53d07b4</stp>
        <tr r="C9" s="7"/>
      </tp>
    </main>
    <main first="rtdsrv_eco_01259dfe68da4da38b840eae8afbf8f0">
      <tp>
        <v>2</v>
        <stp/>
        <stp>668c0de7-0c98-4c1f-bc4b-ccafaa8972a0</stp>
        <tr r="F29" s="7"/>
      </tp>
    </main>
    <main first="rtdsrv_eco_01259dfe68da4da38b840eae8afbf8f0">
      <tp>
        <v>2</v>
        <stp/>
        <stp>c7fd6215-0be9-42d0-ae38-a84099c287a3</stp>
        <tr r="F30" s="7"/>
      </tp>
    </main>
    <main first="rtdsrv_eco_01259dfe68da4da38b840eae8afbf8f0">
      <tp>
        <v>2</v>
        <stp/>
        <stp>b0091a27-7b25-435c-9d7a-432884f695ee</stp>
        <tr r="G12" s="7"/>
      </tp>
    </main>
    <main first="rtdsrv_eco_01259dfe68da4da38b840eae8afbf8f0">
      <tp>
        <v>2</v>
        <stp/>
        <stp>821aa293-c4e1-42a0-a25f-148283de0a20</stp>
        <tr r="I14" s="7"/>
      </tp>
    </main>
    <main first="rtdsrv_eco_01259dfe68da4da38b840eae8afbf8f0">
      <tp>
        <v>2</v>
        <stp/>
        <stp>35153e61-5fd1-4d87-b825-a0deaba19331</stp>
        <tr r="F23" s="7"/>
      </tp>
    </main>
    <main first="rtdsrv_eco_01259dfe68da4da38b840eae8afbf8f0">
      <tp>
        <v>2</v>
        <stp/>
        <stp>24f769d9-fbbb-4e42-918f-9b59612743e2</stp>
        <tr r="F35" s="7"/>
      </tp>
    </main>
    <main first="rtdsrv_eco_01259dfe68da4da38b840eae8afbf8f0">
      <tp>
        <v>2</v>
        <stp/>
        <stp>23966386-5662-49ee-81a4-3d1b56abdb7c</stp>
        <tr r="C32" s="7"/>
      </tp>
    </main>
    <main first="rtdsrv_eco_01259dfe68da4da38b840eae8afbf8f0">
      <tp>
        <v>2</v>
        <stp/>
        <stp>8c837a17-bdcc-4b75-bdb6-e100a661c1a3</stp>
        <tr r="C31" s="7"/>
      </tp>
    </main>
    <main first="rtdsrv_eco_01259dfe68da4da38b840eae8afbf8f0">
      <tp>
        <v>2</v>
        <stp/>
        <stp>78f10be2-8d63-42d7-a00d-7b894519f34e</stp>
        <tr r="C40" s="7"/>
      </tp>
    </main>
    <main first="rtdsrv_eco_01259dfe68da4da38b840eae8afbf8f0">
      <tp>
        <v>2</v>
        <stp/>
        <stp>8797d34c-3911-49fd-a27d-827adae9a60a</stp>
        <tr r="F31" s="7"/>
      </tp>
    </main>
    <main first="rtdsrv_eco_01259dfe68da4da38b840eae8afbf8f0">
      <tp>
        <v>2</v>
        <stp/>
        <stp>c8bdda70-b4ac-4c93-95e6-059c1c30995b</stp>
        <tr r="G15" s="7"/>
      </tp>
    </main>
    <main first="rtdsrv_eco_01259dfe68da4da38b840eae8afbf8f0">
      <tp>
        <v>2</v>
        <stp/>
        <stp>a6d73b7c-3edf-4a64-96d2-52834e330bce</stp>
        <tr r="F36" s="7"/>
      </tp>
    </main>
    <main first="rtdsrv_eco_01259dfe68da4da38b840eae8afbf8f0">
      <tp>
        <v>2</v>
        <stp/>
        <stp>cf1afb5a-fadf-48ae-9a7b-213f9bf4da2c</stp>
        <tr r="G57" s="7"/>
      </tp>
    </main>
    <main first="rtdsrv_eco_01259dfe68da4da38b840eae8afbf8f0">
      <tp>
        <v>2</v>
        <stp/>
        <stp>b1cebd6f-bd04-4e82-9ec6-fc3d0bb7de37</stp>
        <tr r="K11" s="7"/>
      </tp>
    </main>
    <main first="rtdsrv_eco_01259dfe68da4da38b840eae8afbf8f0">
      <tp>
        <v>2</v>
        <stp/>
        <stp>4ea11104-4666-41ea-bd0b-de677dbac262</stp>
        <tr r="G28" s="7"/>
      </tp>
    </main>
    <main first="rtdsrv_eco_01259dfe68da4da38b840eae8afbf8f0">
      <tp>
        <v>2</v>
        <stp/>
        <stp>436c6611-360c-42be-8220-4e2b5bfaadd4</stp>
        <tr r="F55" s="7"/>
      </tp>
    </main>
    <main first="rtdsrv_eco_01259dfe68da4da38b840eae8afbf8f0">
      <tp>
        <v>2</v>
        <stp/>
        <stp>3c3165c8-d3d4-4bdf-aac9-e69420c9432d</stp>
        <tr r="C16" s="7"/>
      </tp>
    </main>
    <main first="rtdsrv_eco_01259dfe68da4da38b840eae8afbf8f0">
      <tp>
        <v>2</v>
        <stp/>
        <stp>3a328c60-350a-4551-b230-1641712a464e</stp>
        <tr r="F54" s="7"/>
      </tp>
    </main>
    <main first="rtdsrv_eco_01259dfe68da4da38b840eae8afbf8f0">
      <tp>
        <v>2</v>
        <stp/>
        <stp>82bd5250-c4e5-4f65-b6a6-fc9924ddbcbb</stp>
        <tr r="F42" s="7"/>
      </tp>
    </main>
    <main first="rtdsrv_eco_01259dfe68da4da38b840eae8afbf8f0">
      <tp>
        <v>2</v>
        <stp/>
        <stp>85141aa0-fb19-4421-b552-11d647211373</stp>
        <tr r="G46" s="7"/>
      </tp>
    </main>
    <main first="rtdsrv_eco_01259dfe68da4da38b840eae8afbf8f0">
      <tp>
        <v>2</v>
        <stp/>
        <stp>c5485629-5fda-4d3b-84e5-e21c5230e249</stp>
        <tr r="G43" s="7"/>
      </tp>
    </main>
    <main first="rtdsrv_eco_01259dfe68da4da38b840eae8afbf8f0">
      <tp>
        <v>2</v>
        <stp/>
        <stp>9af67011-17b1-4d66-8721-3a7d4770714b</stp>
        <tr r="C57" s="7"/>
      </tp>
    </main>
    <main first="rtdsrv_eco_01259dfe68da4da38b840eae8afbf8f0">
      <tp>
        <v>2</v>
        <stp/>
        <stp>91f6ed92-8a8d-4ef0-81e2-a4e8066029ac</stp>
        <tr r="G33" s="7"/>
      </tp>
    </main>
    <main first="rtdsrv_eco_01259dfe68da4da38b840eae8afbf8f0">
      <tp>
        <v>2</v>
        <stp/>
        <stp>ceb59cde-9a96-484e-8e0e-01b58907cab7</stp>
        <tr r="F46" s="7"/>
      </tp>
    </main>
    <main first="rtdsrv_eco_01259dfe68da4da38b840eae8afbf8f0">
      <tp>
        <v>2</v>
        <stp/>
        <stp>a3fe2c4f-0a9c-4b15-bb2b-97658bb9d11f</stp>
        <tr r="C42" s="7"/>
      </tp>
    </main>
    <main first="rtdsrv_eco_01259dfe68da4da38b840eae8afbf8f0">
      <tp>
        <v>2</v>
        <stp/>
        <stp>2abb3801-b013-4fc3-92a9-e912a52d0a0b</stp>
        <tr r="F22" s="7"/>
      </tp>
    </main>
    <main first="rtdsrv_eco_01259dfe68da4da38b840eae8afbf8f0">
      <tp>
        <v>2</v>
        <stp/>
        <stp>f097db73-90e3-4fa0-bbcb-79cce1c31412</stp>
        <tr r="C38" s="7"/>
      </tp>
    </main>
    <main first="rtdsrv_eco_01259dfe68da4da38b840eae8afbf8f0">
      <tp>
        <v>2</v>
        <stp/>
        <stp>c612fcca-b8f2-4b42-9798-28266a544a74</stp>
        <tr r="C52" s="7"/>
      </tp>
    </main>
    <main first="rtdsrv_eco_01259dfe68da4da38b840eae8afbf8f0">
      <tp>
        <v>2</v>
        <stp/>
        <stp>1d218304-c228-4bf4-a9d8-57cbbcc8c40f</stp>
        <tr r="F15" s="7"/>
      </tp>
    </main>
    <main first="rtdsrv_eco_01259dfe68da4da38b840eae8afbf8f0">
      <tp>
        <v>2</v>
        <stp/>
        <stp>44fb9fdb-f2b3-44dd-862b-66045fd9768e</stp>
        <tr r="C46" s="7"/>
      </tp>
    </main>
    <main first="rtdsrv_eco_01259dfe68da4da38b840eae8afbf8f0">
      <tp>
        <v>2</v>
        <stp/>
        <stp>bca943f5-2de2-4bfe-8cc0-610f02e2ec4e</stp>
        <tr r="G11" s="7"/>
      </tp>
    </main>
    <main first="rtdsrv_eco_01259dfe68da4da38b840eae8afbf8f0">
      <tp>
        <v>2</v>
        <stp/>
        <stp>c10a0301-2059-4440-9fc5-50d3c531ac80</stp>
        <tr r="C5" s="7"/>
      </tp>
    </main>
    <main first="rtdsrv_eco_01259dfe68da4da38b840eae8afbf8f0">
      <tp>
        <v>2</v>
        <stp/>
        <stp>4f9003f1-492a-4ce7-b76b-3a095226966e</stp>
        <tr r="F57" s="7"/>
      </tp>
    </main>
    <main first="rtdsrv_eco_01259dfe68da4da38b840eae8afbf8f0">
      <tp>
        <v>2</v>
        <stp/>
        <stp>7709d338-11ef-4793-9ca4-0ee4b24355d4</stp>
        <tr r="G32" s="7"/>
      </tp>
    </main>
    <main first="rtdsrv_eco_01259dfe68da4da38b840eae8afbf8f0">
      <tp>
        <v>2</v>
        <stp/>
        <stp>6a3b13c5-15e6-4176-a63c-d4b12c4f2789</stp>
        <tr r="F9" s="7"/>
      </tp>
      <tp>
        <v>2</v>
        <stp/>
        <stp>85c37011-2e51-4d74-a867-16916554d0d3</stp>
        <tr r="G21" s="7"/>
      </tp>
    </main>
    <main first="rtdsrv_eco_01259dfe68da4da38b840eae8afbf8f0">
      <tp>
        <v>2</v>
        <stp/>
        <stp>72d4a93e-b3ad-4da3-8526-c98271200fe5</stp>
        <tr r="F19" s="7"/>
      </tp>
      <tp>
        <v>2</v>
        <stp/>
        <stp>1a342bbf-7885-4460-a448-697d268ab9b0</stp>
        <tr r="C24" s="7"/>
      </tp>
    </main>
    <main first="rtdsrv_eco_01259dfe68da4da38b840eae8afbf8f0">
      <tp>
        <v>2</v>
        <stp/>
        <stp>835ebdfa-b4fb-422f-8d1a-b22782b6fde3</stp>
        <tr r="F14" s="7"/>
      </tp>
    </main>
    <main first="rtdsrv_eco_01259dfe68da4da38b840eae8afbf8f0">
      <tp>
        <v>2</v>
        <stp/>
        <stp>7e032b99-b7a7-44ac-adf4-ef8607fc47a3</stp>
        <tr r="G20" s="7"/>
      </tp>
    </main>
    <main first="rtdsrv_eco_01259dfe68da4da38b840eae8afbf8f0">
      <tp>
        <v>2</v>
        <stp/>
        <stp>3f77d479-0ccc-4c52-ab11-4008ff918047</stp>
        <tr r="F25" s="7"/>
      </tp>
    </main>
    <main first="rtdsrv_eco_01259dfe68da4da38b840eae8afbf8f0">
      <tp>
        <v>2</v>
        <stp/>
        <stp>b2edff3a-c05d-419d-8ccf-ef26ce4eb4fc</stp>
        <tr r="F17" s="7"/>
      </tp>
    </main>
    <main first="rtdsrv_eco_01259dfe68da4da38b840eae8afbf8f0">
      <tp>
        <v>2</v>
        <stp/>
        <stp>8a04ea29-34f2-4efc-890b-f0f6db8e652f</stp>
        <tr r="F28" s="7"/>
      </tp>
    </main>
    <main first="rtdsrv_eco_01259dfe68da4da38b840eae8afbf8f0">
      <tp>
        <v>2</v>
        <stp/>
        <stp>412a8012-2c37-4bdb-846f-cd05d588814e</stp>
        <tr r="G39" s="7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volatileDependencies" Target="volatileDependenci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spPr>
            <a:ln>
              <a:noFill/>
            </a:ln>
          </c:spPr>
          <c:dPt>
            <c:idx val="0"/>
            <c:bubble3D val="0"/>
            <c:spPr>
              <a:solidFill>
                <a:schemeClr val="accent6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3D9-4953-8E5B-70E54F0CF28B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3D9-4953-8E5B-70E54F0CF28B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3D9-4953-8E5B-70E54F0CF28B}"/>
              </c:ext>
            </c:extLst>
          </c:dPt>
          <c:dPt>
            <c:idx val="3"/>
            <c:bubble3D val="0"/>
            <c:spPr>
              <a:solidFill>
                <a:srgbClr val="006B66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3D9-4953-8E5B-70E54F0CF28B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D3D9-4953-8E5B-70E54F0CF28B}"/>
              </c:ext>
            </c:extLst>
          </c:dPt>
          <c:dPt>
            <c:idx val="5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D3D9-4953-8E5B-70E54F0CF28B}"/>
              </c:ext>
            </c:extLst>
          </c:dPt>
          <c:dPt>
            <c:idx val="6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29C8-4E06-87D4-664188E69D7A}"/>
              </c:ext>
            </c:extLst>
          </c:dPt>
          <c:dPt>
            <c:idx val="7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29C8-4E06-87D4-664188E69D7A}"/>
              </c:ext>
            </c:extLst>
          </c:dPt>
          <c:dPt>
            <c:idx val="8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29C8-4E06-87D4-664188E69D7A}"/>
              </c:ext>
            </c:extLst>
          </c:dPt>
          <c:dPt>
            <c:idx val="9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29C8-4E06-87D4-664188E69D7A}"/>
              </c:ext>
            </c:extLst>
          </c:dPt>
          <c:dPt>
            <c:idx val="10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29C8-4E06-87D4-664188E69D7A}"/>
              </c:ext>
            </c:extLst>
          </c:dPt>
          <c:dPt>
            <c:idx val="1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29C8-4E06-87D4-664188E69D7A}"/>
              </c:ext>
            </c:extLst>
          </c:dPt>
          <c:dPt>
            <c:idx val="12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29C8-4E06-87D4-664188E69D7A}"/>
              </c:ext>
            </c:extLst>
          </c:dPt>
          <c:dPt>
            <c:idx val="1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29C8-4E06-87D4-664188E69D7A}"/>
              </c:ext>
            </c:extLst>
          </c:dPt>
          <c:dPt>
            <c:idx val="14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29C8-4E06-87D4-664188E69D7A}"/>
              </c:ext>
            </c:extLst>
          </c:dPt>
          <c:dPt>
            <c:idx val="1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29C8-4E06-87D4-664188E69D7A}"/>
              </c:ext>
            </c:extLst>
          </c:dPt>
          <c:dPt>
            <c:idx val="16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29C8-4E06-87D4-664188E69D7A}"/>
              </c:ext>
            </c:extLst>
          </c:dPt>
          <c:dPt>
            <c:idx val="17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3-29C8-4E06-87D4-664188E69D7A}"/>
              </c:ext>
            </c:extLst>
          </c:dPt>
          <c:dPt>
            <c:idx val="18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5-29C8-4E06-87D4-664188E69D7A}"/>
              </c:ext>
            </c:extLst>
          </c:dPt>
          <c:dPt>
            <c:idx val="19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7-29C8-4E06-87D4-664188E69D7A}"/>
              </c:ext>
            </c:extLst>
          </c:dPt>
          <c:dPt>
            <c:idx val="20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9-29C8-4E06-87D4-664188E69D7A}"/>
              </c:ext>
            </c:extLst>
          </c:dPt>
          <c:dPt>
            <c:idx val="21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29C8-4E06-87D4-664188E69D7A}"/>
              </c:ext>
            </c:extLst>
          </c:dPt>
          <c:dPt>
            <c:idx val="22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D-29C8-4E06-87D4-664188E69D7A}"/>
              </c:ext>
            </c:extLst>
          </c:dPt>
          <c:dPt>
            <c:idx val="23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F-29C8-4E06-87D4-664188E69D7A}"/>
              </c:ext>
            </c:extLst>
          </c:dPt>
          <c:dPt>
            <c:idx val="24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1-29C8-4E06-87D4-664188E69D7A}"/>
              </c:ext>
            </c:extLst>
          </c:dPt>
          <c:dPt>
            <c:idx val="25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3-29C8-4E06-87D4-664188E69D7A}"/>
              </c:ext>
            </c:extLst>
          </c:dPt>
          <c:dPt>
            <c:idx val="26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5-29C8-4E06-87D4-664188E69D7A}"/>
              </c:ext>
            </c:extLst>
          </c:dPt>
          <c:dPt>
            <c:idx val="27"/>
            <c:bubble3D val="0"/>
            <c:spPr>
              <a:solidFill>
                <a:schemeClr val="accent6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7-29C8-4E06-87D4-664188E69D7A}"/>
              </c:ext>
            </c:extLst>
          </c:dPt>
          <c:dPt>
            <c:idx val="28"/>
            <c:bubble3D val="0"/>
            <c:spPr>
              <a:solidFill>
                <a:schemeClr val="accent5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9-29C8-4E06-87D4-664188E69D7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'Posição da Carteira FIC''s'!$I$31:$I$59</c:f>
              <c:strCache>
                <c:ptCount val="6"/>
                <c:pt idx="0">
                  <c:v>Cotas de fundos</c:v>
                </c:pt>
                <c:pt idx="1">
                  <c:v>FIP Mult  - Cotas de fundos</c:v>
                </c:pt>
                <c:pt idx="2">
                  <c:v>Títulos públicos</c:v>
                </c:pt>
                <c:pt idx="3">
                  <c:v>Valores a receber</c:v>
                </c:pt>
                <c:pt idx="4">
                  <c:v>Disponibilidades</c:v>
                </c:pt>
                <c:pt idx="5">
                  <c:v>Valores a pagar</c:v>
                </c:pt>
              </c:strCache>
            </c:strRef>
          </c:cat>
          <c:val>
            <c:numRef>
              <c:f>'Posição da Carteira FIC''s'!$K$31:$K$59</c:f>
              <c:numCache>
                <c:formatCode>0.00%</c:formatCode>
                <c:ptCount val="29"/>
                <c:pt idx="0">
                  <c:v>0.86060184886439983</c:v>
                </c:pt>
                <c:pt idx="1">
                  <c:v>5.6173547481000001E-2</c:v>
                </c:pt>
                <c:pt idx="2">
                  <c:v>6.8804122591200001E-2</c:v>
                </c:pt>
                <c:pt idx="3">
                  <c:v>1.812882385E-2</c:v>
                </c:pt>
                <c:pt idx="4">
                  <c:v>6.2032090734000003E-5</c:v>
                </c:pt>
                <c:pt idx="5">
                  <c:v>-3.7703748836E-3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5C-4242-81E8-E2C50458E2F7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CCD8DB">
        <a:alpha val="25000"/>
      </a:srgb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190500</xdr:colOff>
      <xdr:row>15</xdr:row>
      <xdr:rowOff>107155</xdr:rowOff>
    </xdr:from>
    <xdr:to>
      <xdr:col>10</xdr:col>
      <xdr:colOff>1162526</xdr:colOff>
      <xdr:row>27</xdr:row>
      <xdr:rowOff>154781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C4ABF40-4EC5-47C5-A109-29B2D574B2D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130969</xdr:colOff>
      <xdr:row>0</xdr:row>
      <xdr:rowOff>95250</xdr:rowOff>
    </xdr:from>
    <xdr:to>
      <xdr:col>2</xdr:col>
      <xdr:colOff>990548</xdr:colOff>
      <xdr:row>0</xdr:row>
      <xdr:rowOff>647538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6B9579C-3A78-4AAC-81BC-60E15941F83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344329" y="91440"/>
          <a:ext cx="2353575" cy="5560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06C14-CFC5-469C-B802-0FBB8C55F899}">
  <sheetPr codeName="Planilha10">
    <tabColor rgb="FF023A4A"/>
  </sheetPr>
  <dimension ref="A1:AA60"/>
  <sheetViews>
    <sheetView showGridLines="0" tabSelected="1" zoomScale="80" zoomScaleNormal="80" zoomScaleSheetLayoutView="70" workbookViewId="0"/>
  </sheetViews>
  <sheetFormatPr defaultColWidth="9.21875" defaultRowHeight="14.4" x14ac:dyDescent="0.3"/>
  <cols>
    <col min="1" max="1" width="2.77734375" style="2" customWidth="1"/>
    <col min="2" max="2" width="21.6640625" style="1" bestFit="1" customWidth="1"/>
    <col min="3" max="5" width="47.77734375" style="2" customWidth="1"/>
    <col min="6" max="7" width="16.88671875" style="2" customWidth="1"/>
    <col min="8" max="8" width="2.88671875" customWidth="1"/>
    <col min="9" max="9" width="32.21875" style="2" customWidth="1"/>
    <col min="10" max="10" width="16.88671875" style="2" customWidth="1"/>
    <col min="11" max="11" width="16.88671875" style="3" customWidth="1"/>
    <col min="12" max="12" width="0.77734375" style="2" customWidth="1"/>
    <col min="13" max="13" width="12.44140625" style="2" customWidth="1"/>
    <col min="14" max="16384" width="9.21875" style="2"/>
  </cols>
  <sheetData>
    <row r="1" spans="1:27" ht="60" customHeight="1" x14ac:dyDescent="0.3">
      <c r="B1" s="2"/>
      <c r="D1" s="13" t="s">
        <v>17</v>
      </c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/>
    </row>
    <row r="2" spans="1:27" ht="18" customHeight="1" x14ac:dyDescent="0.3">
      <c r="B2" s="18" t="s">
        <v>15</v>
      </c>
      <c r="C2" s="19">
        <f>IF(C3="",_xll.ECONOMATICA($C$4,"PtfHold RefDt BRA",,,,,,,,,,{"std.cac.fam=1";"dtc.c=5";"dtc.pers=3";"dtc.per=2";"dtc.dt=-"}),C3)</f>
        <v>45443</v>
      </c>
      <c r="D2" s="15" t="s">
        <v>18</v>
      </c>
      <c r="F2" s="12"/>
      <c r="G2" s="12"/>
      <c r="K2" s="10"/>
      <c r="M2"/>
      <c r="N2"/>
      <c r="O2" s="8"/>
      <c r="P2" s="8"/>
    </row>
    <row r="3" spans="1:27" customFormat="1" ht="18" customHeight="1" x14ac:dyDescent="0.3">
      <c r="A3" s="4"/>
      <c r="B3" s="20" t="s">
        <v>16</v>
      </c>
      <c r="C3" s="16"/>
      <c r="D3" s="15" t="s">
        <v>20</v>
      </c>
      <c r="E3" s="2"/>
      <c r="F3" s="12"/>
      <c r="G3" s="12"/>
      <c r="I3" s="2"/>
      <c r="J3" s="2"/>
      <c r="K3" s="10"/>
      <c r="L3" s="2"/>
      <c r="M3" s="2"/>
      <c r="N3" s="7"/>
    </row>
    <row r="4" spans="1:27" customFormat="1" ht="15.6" x14ac:dyDescent="0.3">
      <c r="A4" s="5"/>
      <c r="B4" s="21" t="s">
        <v>21</v>
      </c>
      <c r="C4" s="17" t="s">
        <v>0</v>
      </c>
      <c r="D4" s="15" t="s">
        <v>22</v>
      </c>
      <c r="E4" s="2"/>
      <c r="F4" s="11"/>
      <c r="G4" s="11"/>
      <c r="I4" s="2"/>
      <c r="J4" s="2"/>
      <c r="K4" s="3"/>
    </row>
    <row r="5" spans="1:27" customFormat="1" ht="15.6" x14ac:dyDescent="0.3">
      <c r="A5" s="5"/>
      <c r="B5" s="21" t="s">
        <v>19</v>
      </c>
      <c r="C5" s="22" t="str">
        <f>_xll.ECONOMATICA($C$4,"NAME")</f>
        <v>BNP Paribas Brookli Fc FI Mult Cred Priv</v>
      </c>
      <c r="D5" s="15" t="s">
        <v>18</v>
      </c>
      <c r="E5" s="2"/>
      <c r="F5" s="11"/>
      <c r="G5" s="11"/>
      <c r="I5" s="2"/>
      <c r="J5" s="2"/>
      <c r="K5" s="3"/>
    </row>
    <row r="6" spans="1:27" ht="16.2" thickBot="1" x14ac:dyDescent="0.35">
      <c r="B6" s="23"/>
      <c r="C6" s="24"/>
      <c r="D6" s="25"/>
      <c r="E6" s="27" t="s">
        <v>2</v>
      </c>
      <c r="F6" s="28">
        <f>SUM(F8:F57)</f>
        <v>0.99999999999373368</v>
      </c>
      <c r="G6" s="25"/>
      <c r="H6" s="25"/>
      <c r="I6" s="25"/>
      <c r="J6" s="25"/>
      <c r="K6" s="26"/>
      <c r="L6" s="11"/>
      <c r="M6" s="10"/>
      <c r="N6" s="6"/>
    </row>
    <row r="7" spans="1:27" ht="16.8" thickTop="1" thickBot="1" x14ac:dyDescent="0.35">
      <c r="B7" s="32" t="s">
        <v>3</v>
      </c>
      <c r="C7" s="33" t="s">
        <v>4</v>
      </c>
      <c r="D7" s="33" t="s">
        <v>5</v>
      </c>
      <c r="E7" s="33" t="s">
        <v>6</v>
      </c>
      <c r="F7" s="33" t="s">
        <v>9</v>
      </c>
      <c r="G7" s="34" t="s">
        <v>10</v>
      </c>
      <c r="H7" s="11"/>
      <c r="I7" s="29" t="s">
        <v>14</v>
      </c>
      <c r="J7" s="30"/>
      <c r="K7" s="31"/>
      <c r="L7" s="11"/>
      <c r="M7"/>
      <c r="N7"/>
    </row>
    <row r="8" spans="1:27" ht="16.05" customHeight="1" thickTop="1" x14ac:dyDescent="0.3">
      <c r="B8" s="73">
        <v>1</v>
      </c>
      <c r="C8" s="74" t="str">
        <f>IFERROR(_xll.ECONOMATICA($C$4,"Name of invest",,$C$2,,,,,,,,CONCATENATE("std.cac.nm=",B8,";","std.cac.fam=1")),"")</f>
        <v>Bnpp Soberano Fc de FI RF Simples  - Cotas de fundos</v>
      </c>
      <c r="D8" s="74" t="str">
        <f>IFERROR(LEFT(C8,SEARCH(" - ",C8)-1),"")</f>
        <v xml:space="preserve">Bnpp Soberano Fc de FI RF Simples </v>
      </c>
      <c r="E8" s="74" t="str">
        <f t="shared" ref="E8:E32" si="0">IFERROR(RIGHT(C8,LEN(C8)-SEARCH("- ",C8)-1),"")</f>
        <v>Cotas de fundos</v>
      </c>
      <c r="F8" s="75">
        <f>IFERROR(_xll.ECONOMATICA($C$4,"Funds Invested",,$C$2,,,,"decimal",,,,CONCATENATE("std.cac.ccacq=5;","std.cac.nm=",B8,";","std.cac.fam=1")),"")</f>
        <v>0.42833359672999999</v>
      </c>
      <c r="G8" s="76">
        <f>IFERROR(_xll.ECONOMATICA($C$4,"Funds Invested",,$C$2,,,,"UNITS",,,,CONCATENATE("std.cac.naop=true;","std.cac.ccacq=5;","std.cac.nm=",B8,";","std.cac.fam=1")),"")</f>
        <v>38256158.189999998</v>
      </c>
      <c r="I8" s="39"/>
      <c r="J8" s="40" t="s">
        <v>11</v>
      </c>
      <c r="K8" s="41" t="s">
        <v>1</v>
      </c>
      <c r="L8"/>
      <c r="M8" s="5"/>
      <c r="N8"/>
    </row>
    <row r="9" spans="1:27" ht="16.05" customHeight="1" x14ac:dyDescent="0.3">
      <c r="A9"/>
      <c r="B9" s="57">
        <v>2</v>
      </c>
      <c r="C9" s="58" t="str">
        <f>IFERROR(_xll.ECONOMATICA($C$4,"Name of invest",,$C$2,,,,,,,,CONCATENATE("std.cac.nm=",B9,";","std.cac.fam=1")),"")</f>
        <v>Bnpp Rubi Fc FI RF Cred Priv  - Cotas de fundos</v>
      </c>
      <c r="D9" s="58" t="str">
        <f t="shared" ref="D9:D32" si="1">IFERROR(LEFT(C9,SEARCH("- ",C9)-1),"")</f>
        <v xml:space="preserve">Bnpp Rubi Fc FI RF Cred Priv  </v>
      </c>
      <c r="E9" s="58" t="str">
        <f t="shared" si="0"/>
        <v>Cotas de fundos</v>
      </c>
      <c r="F9" s="49">
        <f>IFERROR(_xll.ECONOMATICA($C$4,"Funds Invested",,$C$2,,,,"decimal",,,,CONCATENATE("std.cac.ccacq=5;","std.cac.nm=",B9,";","std.cac.fam=1")),"")</f>
        <v>0.18760153521</v>
      </c>
      <c r="G9" s="59">
        <f>IFERROR(_xll.ECONOMATICA($C$4,"Funds Invested",,$C$2,,,,"UNITS",,,,CONCATENATE("std.cac.naop=true;","std.cac.ccacq=5;","std.cac.nm=",B9,";","std.cac.fam=1")),"")</f>
        <v>16755430.960000001</v>
      </c>
      <c r="I9" s="45" t="s">
        <v>7</v>
      </c>
      <c r="J9" s="46">
        <f>IFERROR(_xll.ECONOMATICA($C$4,"RETURN","MTD",$C$2,,,,"DECIMAL"),"")</f>
        <v>4.6083946254E-3</v>
      </c>
      <c r="K9" s="47">
        <f>IFERROR(_xll.ECONOMATICA(IF($K$8="CDI","CDI ACUMULADO",$K$8&amp;"&lt;XBSP&gt;"),"RETURN","MTD",$C$2,,,,"DECIMAL"),"")</f>
        <v>8.3243312965000007E-3</v>
      </c>
      <c r="L9"/>
      <c r="M9"/>
      <c r="N9"/>
    </row>
    <row r="10" spans="1:27" ht="16.05" customHeight="1" x14ac:dyDescent="0.3">
      <c r="A10"/>
      <c r="B10" s="83">
        <v>3</v>
      </c>
      <c r="C10" s="84" t="str">
        <f>IFERROR(_xll.ECONOMATICA($C$4,"Name of invest",,$C$2,,,,,,,,CONCATENATE("std.cac.nm=",B10,";","std.cac.fam=1")),"")</f>
        <v>Lacan Florestal- FIP Mult  - Cotas de fundos</v>
      </c>
      <c r="D10" s="84" t="str">
        <f t="shared" si="1"/>
        <v>Lacan Florestal</v>
      </c>
      <c r="E10" s="84" t="str">
        <f t="shared" si="0"/>
        <v>FIP Mult  - Cotas de fundos</v>
      </c>
      <c r="F10" s="85">
        <f>IFERROR(_xll.ECONOMATICA($C$4,"Funds Invested",,$C$2,,,,"decimal",,,,CONCATENATE("std.cac.ccacq=5;","std.cac.nm=",B10,";","std.cac.fam=1")),"")</f>
        <v>5.6173547481000001E-2</v>
      </c>
      <c r="G10" s="86">
        <f>IFERROR(_xll.ECONOMATICA($C$4,"Funds Invested",,$C$2,,,,"UNITS",,,,CONCATENATE("std.cac.naop=true;","std.cac.ccacq=5;","std.cac.nm=",B10,";","std.cac.fam=1")),"")</f>
        <v>5017080.46</v>
      </c>
      <c r="I10" s="77" t="str">
        <f>IF($K$8="CDI","% do CDI","vs "&amp;$K$8&amp;" (dif. p.p)")</f>
        <v>% do CDI</v>
      </c>
      <c r="J10" s="78">
        <f>IF($K$8="CDI",IFERROR(J9/K9,""),IFERROR((J9-K9)*100,""))</f>
        <v>0.55360538417513716</v>
      </c>
      <c r="K10" s="79">
        <f>IFERROR((K9/K9)*100,"")</f>
        <v>100</v>
      </c>
      <c r="L10"/>
      <c r="M10"/>
      <c r="N10"/>
      <c r="O10"/>
      <c r="P10"/>
      <c r="Q10" s="12"/>
      <c r="R10"/>
      <c r="S10"/>
    </row>
    <row r="11" spans="1:27" ht="16.05" customHeight="1" x14ac:dyDescent="0.3">
      <c r="A11"/>
      <c r="B11" s="57">
        <v>4</v>
      </c>
      <c r="C11" s="58" t="str">
        <f>IFERROR(_xll.ECONOMATICA($C$4,"Name of invest",,$C$2,,,,,,,,CONCATENATE("std.cac.nm=",B11,";","std.cac.fam=1")),"")</f>
        <v>Absolute Pace Long Biased Fc FIA  - Cotas de fundos</v>
      </c>
      <c r="D11" s="58" t="str">
        <f t="shared" si="1"/>
        <v xml:space="preserve">Absolute Pace Long Biased Fc FIA  </v>
      </c>
      <c r="E11" s="58" t="str">
        <f t="shared" si="0"/>
        <v>Cotas de fundos</v>
      </c>
      <c r="F11" s="49">
        <f>IFERROR(_xll.ECONOMATICA($C$4,"Funds Invested",,$C$2,,,,"decimal",,,,CONCATENATE("std.cac.ccacq=5;","std.cac.nm=",B11,";","std.cac.fam=1")),"")</f>
        <v>4.6781467867E-2</v>
      </c>
      <c r="G11" s="59">
        <f>IFERROR(_xll.ECONOMATICA($C$4,"Funds Invested",,$C$2,,,,"UNITS",,,,CONCATENATE("std.cac.naop=true;","std.cac.ccacq=5;","std.cac.nm=",B11,";","std.cac.fam=1")),"")</f>
        <v>4178236.89</v>
      </c>
      <c r="I11" s="48" t="s">
        <v>8</v>
      </c>
      <c r="J11" s="49">
        <f>IFERROR(_xll.ECONOMATICA($C$4,"RETURN","YTD",$C$2,,,,"DECIMAL"),"")</f>
        <v>2.5093569797E-2</v>
      </c>
      <c r="K11" s="50">
        <f>IFERROR(_xll.ECONOMATICA(IF($K$8="CDI","CDI ACUMULADO",$K$8&amp;"&lt;XBSP&gt;"),"RETURN","YTD",$C$2,,,,"DECIMAL"),"")</f>
        <v>4.3935907045999999E-2</v>
      </c>
      <c r="L11"/>
      <c r="M11"/>
      <c r="N11"/>
      <c r="O11"/>
      <c r="P11"/>
      <c r="Q11"/>
      <c r="R11"/>
      <c r="S11"/>
    </row>
    <row r="12" spans="1:27" ht="16.05" customHeight="1" x14ac:dyDescent="0.3">
      <c r="B12" s="83">
        <v>5</v>
      </c>
      <c r="C12" s="84" t="str">
        <f>IFERROR(_xll.ECONOMATICA($C$4,"Name of invest",,$C$2,,,,,,,,CONCATENATE("std.cac.nm=",B12,";","std.cac.fam=1")),"")</f>
        <v>Spx Falcon 2 Fc em Acoes  - Cotas de fundos</v>
      </c>
      <c r="D12" s="84" t="str">
        <f t="shared" si="1"/>
        <v xml:space="preserve">Spx Falcon 2 Fc em Acoes  </v>
      </c>
      <c r="E12" s="84" t="str">
        <f t="shared" si="0"/>
        <v>Cotas de fundos</v>
      </c>
      <c r="F12" s="85">
        <f>IFERROR(_xll.ECONOMATICA($C$4,"Funds Invested",,$C$2,,,,"decimal",,,,CONCATENATE("std.cac.ccacq=5;","std.cac.nm=",B12,";","std.cac.fam=1")),"")</f>
        <v>4.6653254949000002E-2</v>
      </c>
      <c r="G12" s="86">
        <f>IFERROR(_xll.ECONOMATICA($C$4,"Funds Invested",,$C$2,,,,"UNITS",,,,CONCATENATE("std.cac.naop=true;","std.cac.ccacq=5;","std.cac.nm=",B12,";","std.cac.fam=1")),"")</f>
        <v>4166785.69</v>
      </c>
      <c r="I12" s="80" t="str">
        <f>IF($K$8="CDI","% do CDI","vs "&amp;$K$8&amp;" (dif. p.p)")</f>
        <v>% do CDI</v>
      </c>
      <c r="J12" s="81">
        <f>IF($K$8="CDI",IFERROR(J11/K11,""),IFERROR((J11-K11)*100,""))</f>
        <v>0.5711403606787393</v>
      </c>
      <c r="K12" s="82">
        <f>IFERROR((K11/K11)*100,"")</f>
        <v>100</v>
      </c>
      <c r="L12"/>
      <c r="M12"/>
      <c r="N12"/>
      <c r="O12"/>
      <c r="P12"/>
      <c r="Q12"/>
      <c r="R12"/>
      <c r="S12"/>
    </row>
    <row r="13" spans="1:27" ht="16.05" customHeight="1" x14ac:dyDescent="0.3">
      <c r="B13" s="57">
        <v>6</v>
      </c>
      <c r="C13" s="58" t="str">
        <f>IFERROR(_xll.ECONOMATICA($C$4,"Name of invest",,$C$2,,,,,,,,CONCATENATE("std.cac.nm=",B13,";","std.cac.fam=1")),"")</f>
        <v>Constancia Absoluto FI Mult  - Cotas de fundos</v>
      </c>
      <c r="D13" s="58" t="str">
        <f t="shared" si="1"/>
        <v xml:space="preserve">Constancia Absoluto FI Mult  </v>
      </c>
      <c r="E13" s="58" t="str">
        <f t="shared" si="0"/>
        <v>Cotas de fundos</v>
      </c>
      <c r="F13" s="49">
        <f>IFERROR(_xll.ECONOMATICA($C$4,"Funds Invested",,$C$2,,,,"decimal",,,,CONCATENATE("std.cac.ccacq=5;","std.cac.nm=",B13,";","std.cac.fam=1")),"")</f>
        <v>3.8217222471999997E-2</v>
      </c>
      <c r="G13" s="59">
        <f>IFERROR(_xll.ECONOMATICA($C$4,"Funds Invested",,$C$2,,,,"UNITS",,,,CONCATENATE("std.cac.naop=true;","std.cac.ccacq=5;","std.cac.nm=",B13,";","std.cac.fam=1")),"")</f>
        <v>3413330.45</v>
      </c>
      <c r="L13"/>
      <c r="M13"/>
      <c r="N13"/>
      <c r="O13"/>
      <c r="P13"/>
      <c r="Q13"/>
      <c r="R13"/>
      <c r="S13"/>
    </row>
    <row r="14" spans="1:27" ht="16.05" customHeight="1" thickBot="1" x14ac:dyDescent="0.35">
      <c r="B14" s="83">
        <v>7</v>
      </c>
      <c r="C14" s="84" t="str">
        <f>IFERROR(_xll.ECONOMATICA($C$4,"Name of invest",,$C$2,,,,,,,,CONCATENATE("std.cac.nm=",B14,";","std.cac.fam=1")),"")</f>
        <v>NTN-B 760199 2035-05-15 - Títulos públicos</v>
      </c>
      <c r="D14" s="84" t="str">
        <f t="shared" si="1"/>
        <v xml:space="preserve">NTN-B 760199 2035-05-15 </v>
      </c>
      <c r="E14" s="84" t="str">
        <f t="shared" si="0"/>
        <v>Títulos públicos</v>
      </c>
      <c r="F14" s="85">
        <f>IFERROR(_xll.ECONOMATICA($C$4,"Funds Invested",,$C$2,,,,"decimal",,,,CONCATENATE("std.cac.ccacq=5;","std.cac.nm=",B14,";","std.cac.fam=1")),"")</f>
        <v>2.9255729203999999E-2</v>
      </c>
      <c r="G14" s="86">
        <f>IFERROR(_xll.ECONOMATICA($C$4,"Funds Invested",,$C$2,,,,"UNITS",,,,CONCATENATE("std.cac.naop=true;","std.cac.ccacq=5;","std.cac.nm=",B14,";","std.cac.fam=1")),"")</f>
        <v>2612944.2400000002</v>
      </c>
      <c r="I14" s="36" t="str">
        <f>"*Início do Fundo: "&amp;TEXT(_xll.ECONOMATICA($C$4,"Series Start Date"),"DD-MMM-AA")</f>
        <v>*Início do Fundo: 31-jan-01</v>
      </c>
      <c r="J14" s="37"/>
      <c r="K14" s="38"/>
      <c r="L14"/>
      <c r="M14"/>
      <c r="N14"/>
      <c r="O14"/>
      <c r="P14"/>
      <c r="Q14"/>
      <c r="R14"/>
      <c r="S14"/>
    </row>
    <row r="15" spans="1:27" ht="16.05" customHeight="1" thickTop="1" x14ac:dyDescent="0.3">
      <c r="B15" s="57">
        <v>8</v>
      </c>
      <c r="C15" s="58" t="str">
        <f>IFERROR(_xll.ECONOMATICA($C$4,"Name of invest",,$C$2,,,,,,,,CONCATENATE("std.cac.nm=",B15,";","std.cac.fam=1")),"")</f>
        <v>NTN-B 760199 2050-08-15 - Títulos públicos</v>
      </c>
      <c r="D15" s="58" t="str">
        <f t="shared" si="1"/>
        <v xml:space="preserve">NTN-B 760199 2050-08-15 </v>
      </c>
      <c r="E15" s="58" t="str">
        <f t="shared" si="0"/>
        <v>Títulos públicos</v>
      </c>
      <c r="F15" s="49">
        <f>IFERROR(_xll.ECONOMATICA($C$4,"Funds Invested",,$C$2,,,,"decimal",,,,CONCATENATE("std.cac.ccacq=5;","std.cac.nm=",B15,";","std.cac.fam=1")),"")</f>
        <v>2.9144568831999999E-2</v>
      </c>
      <c r="G15" s="59">
        <f>IFERROR(_xll.ECONOMATICA($C$4,"Funds Invested",,$C$2,,,,"UNITS",,,,CONCATENATE("std.cac.naop=true;","std.cac.ccacq=5;","std.cac.nm=",B15,";","std.cac.fam=1")),"")</f>
        <v>2603016.0699999998</v>
      </c>
      <c r="I15" s="35" t="s">
        <v>13</v>
      </c>
      <c r="J15" s="35"/>
      <c r="K15" s="35"/>
      <c r="L15"/>
      <c r="M15"/>
      <c r="N15"/>
      <c r="O15"/>
      <c r="P15"/>
      <c r="Q15"/>
      <c r="R15"/>
      <c r="S15"/>
    </row>
    <row r="16" spans="1:27" ht="16.05" customHeight="1" x14ac:dyDescent="0.3">
      <c r="B16" s="83">
        <v>9</v>
      </c>
      <c r="C16" s="84" t="str">
        <f>IFERROR(_xll.ECONOMATICA($C$4,"Name of invest",,$C$2,,,,,,,,CONCATENATE("std.cac.nm=",B16,";","std.cac.fam=1")),"")</f>
        <v>Genoa Capital Radar Annecy Fc FI Mult  - Cotas de fundos</v>
      </c>
      <c r="D16" s="84" t="str">
        <f t="shared" si="1"/>
        <v xml:space="preserve">Genoa Capital Radar Annecy Fc FI Mult  </v>
      </c>
      <c r="E16" s="84" t="str">
        <f t="shared" si="0"/>
        <v>Cotas de fundos</v>
      </c>
      <c r="F16" s="85">
        <f>IFERROR(_xll.ECONOMATICA($C$4,"Funds Invested",,$C$2,,,,"decimal",,,,CONCATENATE("std.cac.ccacq=5;","std.cac.nm=",B16,";","std.cac.fam=1")),"")</f>
        <v>2.3353980262000001E-2</v>
      </c>
      <c r="G16" s="86">
        <f>IFERROR(_xll.ECONOMATICA($C$4,"Funds Invested",,$C$2,,,,"UNITS",,,,CONCATENATE("std.cac.naop=true;","std.cac.ccacq=5;","std.cac.nm=",B16,";","std.cac.fam=1")),"")</f>
        <v>2085835.83</v>
      </c>
      <c r="I16"/>
      <c r="J16"/>
      <c r="K16"/>
      <c r="L16"/>
      <c r="M16"/>
      <c r="N16"/>
      <c r="O16"/>
      <c r="P16"/>
      <c r="Q16"/>
      <c r="R16"/>
      <c r="S16"/>
    </row>
    <row r="17" spans="2:19" ht="16.05" customHeight="1" x14ac:dyDescent="0.3">
      <c r="B17" s="57">
        <v>10</v>
      </c>
      <c r="C17" s="58" t="str">
        <f>IFERROR(_xll.ECONOMATICA($C$4,"Name of invest",,$C$2,,,,,,,,CONCATENATE("std.cac.nm=",B17,";","std.cac.fam=1")),"")</f>
        <v>Charles de Gaulle Fc FI Mult  - Cotas de fundos</v>
      </c>
      <c r="D17" s="58" t="str">
        <f t="shared" si="1"/>
        <v xml:space="preserve">Charles de Gaulle Fc FI Mult  </v>
      </c>
      <c r="E17" s="58" t="str">
        <f t="shared" si="0"/>
        <v>Cotas de fundos</v>
      </c>
      <c r="F17" s="49">
        <f>IFERROR(_xll.ECONOMATICA($C$4,"Funds Invested",,$C$2,,,,"decimal",,,,CONCATENATE("std.cac.ccacq=5;","std.cac.nm=",B17,";","std.cac.fam=1")),"")</f>
        <v>2.1730807426E-2</v>
      </c>
      <c r="G17" s="59">
        <f>IFERROR(_xll.ECONOMATICA($C$4,"Funds Invested",,$C$2,,,,"UNITS",,,,CONCATENATE("std.cac.naop=true;","std.cac.ccacq=5;","std.cac.nm=",B17,";","std.cac.fam=1")),"")</f>
        <v>1940863.88</v>
      </c>
      <c r="I17"/>
      <c r="J17"/>
      <c r="K17"/>
      <c r="L17"/>
      <c r="M17"/>
      <c r="N17"/>
      <c r="O17"/>
      <c r="P17"/>
      <c r="Q17"/>
      <c r="R17"/>
      <c r="S17"/>
    </row>
    <row r="18" spans="2:19" ht="16.05" customHeight="1" x14ac:dyDescent="0.3">
      <c r="B18" s="83">
        <v>11</v>
      </c>
      <c r="C18" s="84" t="str">
        <f>IFERROR(_xll.ECONOMATICA($C$4,"Name of invest",,$C$2,,,,,,,,CONCATENATE("std.cac.nm=",B18,";","std.cac.fam=1")),"")</f>
        <v>Valores a receber  - Valores a receber</v>
      </c>
      <c r="D18" s="84" t="str">
        <f t="shared" si="1"/>
        <v xml:space="preserve">Valores a receber  </v>
      </c>
      <c r="E18" s="84" t="str">
        <f t="shared" si="0"/>
        <v>Valores a receber</v>
      </c>
      <c r="F18" s="85">
        <f>IFERROR(_xll.ECONOMATICA($C$4,"Funds Invested",,$C$2,,,,"decimal",,,,CONCATENATE("std.cac.ccacq=5;","std.cac.nm=",B18,";","std.cac.fam=1")),"")</f>
        <v>1.812882385E-2</v>
      </c>
      <c r="G18" s="86">
        <f>IFERROR(_xll.ECONOMATICA($C$4,"Funds Invested",,$C$2,,,,"UNITS",,,,CONCATENATE("std.cac.naop=true;","std.cac.ccacq=5;","std.cac.nm=",B18,";","std.cac.fam=1")),"")</f>
        <v>1619156.56</v>
      </c>
      <c r="I18"/>
      <c r="J18"/>
      <c r="K18"/>
      <c r="L18"/>
      <c r="M18"/>
      <c r="N18"/>
    </row>
    <row r="19" spans="2:19" ht="16.05" customHeight="1" x14ac:dyDescent="0.3">
      <c r="B19" s="57">
        <v>12</v>
      </c>
      <c r="C19" s="58" t="str">
        <f>IFERROR(_xll.ECONOMATICA($C$4,"Name of invest",,$C$2,,,,,,,,CONCATENATE("std.cac.nm=",B19,";","std.cac.fam=1")),"")</f>
        <v>Ace Capital Normandia Fc Mult  - Cotas de fundos</v>
      </c>
      <c r="D19" s="58" t="str">
        <f t="shared" si="1"/>
        <v xml:space="preserve">Ace Capital Normandia Fc Mult  </v>
      </c>
      <c r="E19" s="58" t="str">
        <f t="shared" si="0"/>
        <v>Cotas de fundos</v>
      </c>
      <c r="F19" s="49">
        <f>IFERROR(_xll.ECONOMATICA($C$4,"Funds Invested",,$C$2,,,,"decimal",,,,CONCATENATE("std.cac.ccacq=5;","std.cac.nm=",B19,";","std.cac.fam=1")),"")</f>
        <v>1.7537885704E-2</v>
      </c>
      <c r="G19" s="59">
        <f>IFERROR(_xll.ECONOMATICA($C$4,"Funds Invested",,$C$2,,,,"UNITS",,,,CONCATENATE("std.cac.naop=true;","std.cac.ccacq=5;","std.cac.nm=",B19,";","std.cac.fam=1")),"")</f>
        <v>1566377.55</v>
      </c>
      <c r="I19"/>
      <c r="J19"/>
      <c r="K19"/>
      <c r="L19"/>
      <c r="M19"/>
      <c r="N19"/>
    </row>
    <row r="20" spans="2:19" ht="16.05" customHeight="1" x14ac:dyDescent="0.3">
      <c r="B20" s="83">
        <v>13</v>
      </c>
      <c r="C20" s="84" t="str">
        <f>IFERROR(_xll.ECONOMATICA($C$4,"Name of invest",,$C$2,,,,,,,,CONCATENATE("std.cac.nm=",B20,";","std.cac.fam=1")),"")</f>
        <v>Kapitalo Kappa Avignon Fc FI Mult  - Cotas de fundos</v>
      </c>
      <c r="D20" s="84" t="str">
        <f t="shared" si="1"/>
        <v xml:space="preserve">Kapitalo Kappa Avignon Fc FI Mult  </v>
      </c>
      <c r="E20" s="84" t="str">
        <f t="shared" si="0"/>
        <v>Cotas de fundos</v>
      </c>
      <c r="F20" s="85">
        <f>IFERROR(_xll.ECONOMATICA($C$4,"Funds Invested",,$C$2,,,,"decimal",,,,CONCATENATE("std.cac.ccacq=5;","std.cac.nm=",B20,";","std.cac.fam=1")),"")</f>
        <v>1.5632485123000001E-2</v>
      </c>
      <c r="G20" s="86">
        <f>IFERROR(_xll.ECONOMATICA($C$4,"Funds Invested",,$C$2,,,,"UNITS",,,,CONCATENATE("std.cac.naop=true;","std.cac.ccacq=5;","std.cac.nm=",B20,";","std.cac.fam=1")),"")</f>
        <v>1396198.73</v>
      </c>
      <c r="I20"/>
      <c r="J20"/>
      <c r="K20"/>
      <c r="L20"/>
      <c r="M20"/>
      <c r="N20"/>
    </row>
    <row r="21" spans="2:19" ht="16.05" customHeight="1" x14ac:dyDescent="0.3">
      <c r="B21" s="57">
        <v>14</v>
      </c>
      <c r="C21" s="58" t="str">
        <f>IFERROR(_xll.ECONOMATICA($C$4,"Name of invest",,$C$2,,,,,,,,CONCATENATE("std.cac.nm=",B21,";","std.cac.fam=1")),"")</f>
        <v>Legacy Capital Toulouse II Fc FI Mult  - Cotas de fundos</v>
      </c>
      <c r="D21" s="58" t="str">
        <f t="shared" si="1"/>
        <v xml:space="preserve">Legacy Capital Toulouse II Fc FI Mult  </v>
      </c>
      <c r="E21" s="58" t="str">
        <f t="shared" si="0"/>
        <v>Cotas de fundos</v>
      </c>
      <c r="F21" s="49">
        <f>IFERROR(_xll.ECONOMATICA($C$4,"Funds Invested",,$C$2,,,,"decimal",,,,CONCATENATE("std.cac.ccacq=5;","std.cac.nm=",B21,";","std.cac.fam=1")),"")</f>
        <v>1.4570804858999999E-2</v>
      </c>
      <c r="G21" s="59">
        <f>IFERROR(_xll.ECONOMATICA($C$4,"Funds Invested",,$C$2,,,,"UNITS",,,,CONCATENATE("std.cac.naop=true;","std.cac.ccacq=5;","std.cac.nm=",B21,";","std.cac.fam=1")),"")</f>
        <v>1301375.8899999999</v>
      </c>
      <c r="I21"/>
      <c r="J21"/>
      <c r="K21"/>
      <c r="L21"/>
      <c r="M21"/>
      <c r="N21"/>
    </row>
    <row r="22" spans="2:19" ht="16.05" customHeight="1" x14ac:dyDescent="0.3">
      <c r="B22" s="83">
        <v>15</v>
      </c>
      <c r="C22" s="84" t="str">
        <f>IFERROR(_xll.ECONOMATICA($C$4,"Name of invest",,$C$2,,,,,,,,CONCATENATE("std.cac.nm=",B22,";","std.cac.fam=1")),"")</f>
        <v>Ibiuna Hedge Sth Fc de FI Mult  - Cotas de fundos</v>
      </c>
      <c r="D22" s="84" t="str">
        <f t="shared" si="1"/>
        <v xml:space="preserve">Ibiuna Hedge Sth Fc de FI Mult  </v>
      </c>
      <c r="E22" s="84" t="str">
        <f t="shared" si="0"/>
        <v>Cotas de fundos</v>
      </c>
      <c r="F22" s="85">
        <f>IFERROR(_xll.ECONOMATICA($C$4,"Funds Invested",,$C$2,,,,"decimal",,,,CONCATENATE("std.cac.ccacq=5;","std.cac.nm=",B22,";","std.cac.fam=1")),"")</f>
        <v>1.1112054366000001E-2</v>
      </c>
      <c r="G22" s="86">
        <f>IFERROR(_xll.ECONOMATICA($C$4,"Funds Invested",,$C$2,,,,"UNITS",,,,CONCATENATE("std.cac.naop=true;","std.cac.ccacq=5;","std.cac.nm=",B22,";","std.cac.fam=1")),"")</f>
        <v>992461.28</v>
      </c>
      <c r="I22"/>
      <c r="J22"/>
      <c r="K22"/>
      <c r="L22"/>
      <c r="M22"/>
      <c r="N22"/>
    </row>
    <row r="23" spans="2:19" ht="16.05" customHeight="1" x14ac:dyDescent="0.3">
      <c r="B23" s="57">
        <v>16</v>
      </c>
      <c r="C23" s="58" t="str">
        <f>IFERROR(_xll.ECONOMATICA($C$4,"Name of invest",,$C$2,,,,,,,,CONCATENATE("std.cac.nm=",B23,";","std.cac.fam=1")),"")</f>
        <v>Moat Capital Equity Hedge FICFI Mult  - Cotas de fundos</v>
      </c>
      <c r="D23" s="58" t="str">
        <f t="shared" si="1"/>
        <v xml:space="preserve">Moat Capital Equity Hedge FICFI Mult  </v>
      </c>
      <c r="E23" s="58" t="str">
        <f t="shared" si="0"/>
        <v>Cotas de fundos</v>
      </c>
      <c r="F23" s="49">
        <f>IFERROR(_xll.ECONOMATICA($C$4,"Funds Invested",,$C$2,,,,"decimal",,,,CONCATENATE("std.cac.ccacq=5;","std.cac.nm=",B23,";","std.cac.fam=1")),"")</f>
        <v>9.0767538963999993E-3</v>
      </c>
      <c r="G23" s="59">
        <f>IFERROR(_xll.ECONOMATICA($C$4,"Funds Invested",,$C$2,,,,"UNITS",,,,CONCATENATE("std.cac.naop=true;","std.cac.ccacq=5;","std.cac.nm=",B23,";","std.cac.fam=1")),"")</f>
        <v>810680.59</v>
      </c>
      <c r="I23"/>
      <c r="J23"/>
      <c r="K23"/>
      <c r="L23"/>
      <c r="M23"/>
      <c r="N23"/>
    </row>
    <row r="24" spans="2:19" ht="16.05" customHeight="1" x14ac:dyDescent="0.3">
      <c r="B24" s="83">
        <v>17</v>
      </c>
      <c r="C24" s="84" t="str">
        <f>IFERROR(_xll.ECONOMATICA($C$4,"Name of invest",,$C$2,,,,,,,,CONCATENATE("std.cac.nm=",B24,";","std.cac.fam=1")),"")</f>
        <v>NTN-B 760199 2045-05-15 - Títulos públicos</v>
      </c>
      <c r="D24" s="84" t="str">
        <f t="shared" si="1"/>
        <v xml:space="preserve">NTN-B 760199 2045-05-15 </v>
      </c>
      <c r="E24" s="84" t="str">
        <f t="shared" si="0"/>
        <v>Títulos públicos</v>
      </c>
      <c r="F24" s="85">
        <f>IFERROR(_xll.ECONOMATICA($C$4,"Funds Invested",,$C$2,,,,"decimal",,,,CONCATENATE("std.cac.ccacq=5;","std.cac.nm=",B24,";","std.cac.fam=1")),"")</f>
        <v>6.7631914666999998E-3</v>
      </c>
      <c r="G24" s="86">
        <f>IFERROR(_xll.ECONOMATICA($C$4,"Funds Invested",,$C$2,,,,"UNITS",,,,CONCATENATE("std.cac.naop=true;","std.cac.ccacq=5;","std.cac.nm=",B24,";","std.cac.fam=1")),"")</f>
        <v>604047.23</v>
      </c>
      <c r="I24"/>
      <c r="J24"/>
      <c r="K24"/>
      <c r="L24"/>
      <c r="M24"/>
      <c r="N24"/>
    </row>
    <row r="25" spans="2:19" ht="16.05" customHeight="1" x14ac:dyDescent="0.3">
      <c r="B25" s="57">
        <v>18</v>
      </c>
      <c r="C25" s="58" t="str">
        <f>IFERROR(_xll.ECONOMATICA($C$4,"Name of invest",,$C$2,,,,,,,,CONCATENATE("std.cac.nm=",B25,";","std.cac.fam=1")),"")</f>
        <v>NTN-B 760199 2026-08-15 - Títulos públicos</v>
      </c>
      <c r="D25" s="58" t="str">
        <f t="shared" si="1"/>
        <v xml:space="preserve">NTN-B 760199 2026-08-15 </v>
      </c>
      <c r="E25" s="58" t="str">
        <f t="shared" si="0"/>
        <v>Títulos públicos</v>
      </c>
      <c r="F25" s="49">
        <f>IFERROR(_xll.ECONOMATICA($C$4,"Funds Invested",,$C$2,,,,"decimal",,,,CONCATENATE("std.cac.ccacq=5;","std.cac.nm=",B25,";","std.cac.fam=1")),"")</f>
        <v>3.6406330885000002E-3</v>
      </c>
      <c r="G25" s="59">
        <f>IFERROR(_xll.ECONOMATICA($C$4,"Funds Invested",,$C$2,,,,"UNITS",,,,CONCATENATE("std.cac.naop=true;","std.cac.ccacq=5;","std.cac.nm=",B25,";","std.cac.fam=1")),"")</f>
        <v>325159.26</v>
      </c>
      <c r="L25"/>
      <c r="M25"/>
      <c r="N25"/>
    </row>
    <row r="26" spans="2:19" ht="16.05" customHeight="1" x14ac:dyDescent="0.3">
      <c r="B26" s="83">
        <v>19</v>
      </c>
      <c r="C26" s="84" t="str">
        <f>IFERROR(_xll.ECONOMATICA($C$4,"Name of invest",,$C$2,,,,,,,,CONCATENATE("std.cac.nm=",B26,";","std.cac.fam=1")),"")</f>
        <v>Disponibilidades  - Disponibilidades</v>
      </c>
      <c r="D26" s="84" t="str">
        <f t="shared" si="1"/>
        <v xml:space="preserve">Disponibilidades  </v>
      </c>
      <c r="E26" s="84" t="str">
        <f t="shared" si="0"/>
        <v>Disponibilidades</v>
      </c>
      <c r="F26" s="85">
        <f>IFERROR(_xll.ECONOMATICA($C$4,"Funds Invested",,$C$2,,,,"decimal",,,,CONCATENATE("std.cac.ccacq=5;","std.cac.nm=",B26,";","std.cac.fam=1")),"")</f>
        <v>6.2032090734000003E-5</v>
      </c>
      <c r="G26" s="86">
        <f>IFERROR(_xll.ECONOMATICA($C$4,"Funds Invested",,$C$2,,,,"UNITS",,,,CONCATENATE("std.cac.naop=true;","std.cac.ccacq=5;","std.cac.nm=",B26,";","std.cac.fam=1")),"")</f>
        <v>5540.33</v>
      </c>
      <c r="L26"/>
      <c r="M26"/>
      <c r="N26"/>
    </row>
    <row r="27" spans="2:19" ht="16.05" customHeight="1" x14ac:dyDescent="0.3">
      <c r="B27" s="57">
        <v>20</v>
      </c>
      <c r="C27" s="58" t="str">
        <f>IFERROR(_xll.ECONOMATICA($C$4,"Name of invest",,$C$2,,,,,,,,CONCATENATE("std.cac.nm=",B27,";","std.cac.fam=1")),"")</f>
        <v>Valores a pagar  - Valores a pagar</v>
      </c>
      <c r="D27" s="58" t="str">
        <f t="shared" si="1"/>
        <v xml:space="preserve">Valores a pagar  </v>
      </c>
      <c r="E27" s="58" t="str">
        <f t="shared" si="0"/>
        <v>Valores a pagar</v>
      </c>
      <c r="F27" s="49">
        <f>IFERROR(_xll.ECONOMATICA($C$4,"Funds Invested",,$C$2,,,,"decimal",,,,CONCATENATE("std.cac.ccacq=5;","std.cac.nm=",B27,";","std.cac.fam=1")),"")</f>
        <v>-3.7703748836E-3</v>
      </c>
      <c r="G27" s="59">
        <f>IFERROR(_xll.ECONOMATICA($C$4,"Funds Invested",,$C$2,,,,"UNITS",,,,CONCATENATE("std.cac.naop=true;","std.cac.ccacq=5;","std.cac.nm=",B27,";","std.cac.fam=1")),"")</f>
        <v>-336747.01</v>
      </c>
    </row>
    <row r="28" spans="2:19" ht="16.05" customHeight="1" x14ac:dyDescent="0.3">
      <c r="B28" s="83">
        <v>21</v>
      </c>
      <c r="C28" s="84" t="str">
        <f>IFERROR(_xll.ECONOMATICA($C$4,"Name of invest",,$C$2,,,,,,,,CONCATENATE("std.cac.nm=",B28,";","std.cac.fam=1")),"")</f>
        <v>-</v>
      </c>
      <c r="D28" s="84" t="str">
        <f t="shared" si="1"/>
        <v/>
      </c>
      <c r="E28" s="84" t="str">
        <f t="shared" si="0"/>
        <v/>
      </c>
      <c r="F28" s="85" t="str">
        <f>IFERROR(_xll.ECONOMATICA($C$4,"Funds Invested",,$C$2,,,,"decimal",,,,CONCATENATE("std.cac.ccacq=5;","std.cac.nm=",B28,";","std.cac.fam=1")),"")</f>
        <v/>
      </c>
      <c r="G28" s="86" t="str">
        <f>IFERROR(_xll.ECONOMATICA($C$4,"Funds Invested",,$C$2,,,,"UNITS",,,,CONCATENATE("std.cac.naop=true;","std.cac.ccacq=5;","std.cac.nm=",B28,";","std.cac.fam=1")),"")</f>
        <v/>
      </c>
    </row>
    <row r="29" spans="2:19" ht="16.05" customHeight="1" thickBot="1" x14ac:dyDescent="0.35">
      <c r="B29" s="57">
        <v>22</v>
      </c>
      <c r="C29" s="58" t="str">
        <f>IFERROR(_xll.ECONOMATICA($C$4,"Name of invest",,$C$2,,,,,,,,CONCATENATE("std.cac.nm=",B29,";","std.cac.fam=1")),"")</f>
        <v>-</v>
      </c>
      <c r="D29" s="58" t="str">
        <f t="shared" si="1"/>
        <v/>
      </c>
      <c r="E29" s="58" t="str">
        <f t="shared" si="0"/>
        <v/>
      </c>
      <c r="F29" s="49" t="str">
        <f>IFERROR(_xll.ECONOMATICA($C$4,"Funds Invested",,$C$2,,,,"decimal",,,,CONCATENATE("std.cac.ccacq=5;","std.cac.nm=",B29,";","std.cac.fam=1")),"")</f>
        <v/>
      </c>
      <c r="G29" s="59" t="str">
        <f>IFERROR(_xll.ECONOMATICA($C$4,"Funds Invested",,$C$2,,,,"UNITS",,,,CONCATENATE("std.cac.naop=true;","std.cac.ccacq=5;","std.cac.nm=",B29,";","std.cac.fam=1")),"")</f>
        <v/>
      </c>
      <c r="I29" s="42" t="s">
        <v>12</v>
      </c>
      <c r="J29" s="43"/>
      <c r="K29" s="44">
        <f>SUM(K31:K59)</f>
        <v>0.9999999999937339</v>
      </c>
    </row>
    <row r="30" spans="2:19" ht="16.05" customHeight="1" thickTop="1" x14ac:dyDescent="0.3">
      <c r="B30" s="83">
        <v>23</v>
      </c>
      <c r="C30" s="84" t="str">
        <f>IFERROR(_xll.ECONOMATICA($C$4,"Name of invest",,$C$2,,,,,,,,CONCATENATE("std.cac.nm=",B30,";","std.cac.fam=1")),"")</f>
        <v>-</v>
      </c>
      <c r="D30" s="84" t="str">
        <f t="shared" si="1"/>
        <v/>
      </c>
      <c r="E30" s="84" t="str">
        <f t="shared" si="0"/>
        <v/>
      </c>
      <c r="F30" s="85" t="str">
        <f>IFERROR(_xll.ECONOMATICA($C$4,"Funds Invested",,$C$2,,,,"decimal",,,,CONCATENATE("std.cac.ccacq=5;","std.cac.nm=",B30,";","std.cac.fam=1")),"")</f>
        <v/>
      </c>
      <c r="G30" s="86" t="str">
        <f>IFERROR(_xll.ECONOMATICA($C$4,"Funds Invested",,$C$2,,,,"UNITS",,,,CONCATENATE("std.cac.naop=true;","std.cac.ccacq=5;","std.cac.nm=",B30,";","std.cac.fam=1")),"")</f>
        <v/>
      </c>
      <c r="I30" s="51"/>
      <c r="J30" s="51"/>
      <c r="K30" s="51"/>
    </row>
    <row r="31" spans="2:19" ht="16.05" customHeight="1" x14ac:dyDescent="0.3">
      <c r="B31" s="57">
        <v>24</v>
      </c>
      <c r="C31" s="58" t="str">
        <f>IFERROR(_xll.ECONOMATICA($C$4,"Name of invest",,$C$2,,,,,,,,CONCATENATE("std.cac.nm=",B31,";","std.cac.fam=1")),"")</f>
        <v>-</v>
      </c>
      <c r="D31" s="58" t="str">
        <f t="shared" si="1"/>
        <v/>
      </c>
      <c r="E31" s="58" t="str">
        <f t="shared" si="0"/>
        <v/>
      </c>
      <c r="F31" s="49" t="str">
        <f>IFERROR(_xll.ECONOMATICA($C$4,"Funds Invested",,$C$2,,,,"decimal",,,,CONCATENATE("std.cac.ccacq=5;","std.cac.nm=",B31,";","std.cac.fam=1")),"")</f>
        <v/>
      </c>
      <c r="G31" s="59" t="str">
        <f>IFERROR(_xll.ECONOMATICA($C$4,"Funds Invested",,$C$2,,,,"UNITS",,,,CONCATENATE("std.cac.naop=true;","std.cac.ccacq=5;","std.cac.nm=",B31,";","std.cac.fam=1")),"")</f>
        <v/>
      </c>
      <c r="I31" s="64" t="str">
        <f t="array" ref="I31">IFERROR(INDEX($E$8:$E$57,MATCH(0,COUNTIF($I$30:I30,$E$8:$E$57),0)),"")</f>
        <v>Cotas de fundos</v>
      </c>
      <c r="J31" s="67"/>
      <c r="K31" s="68">
        <f>IF(I31="","",SUMIF($E$8:$E$57,I31,$F$8:$F$57))</f>
        <v>0.86060184886439983</v>
      </c>
    </row>
    <row r="32" spans="2:19" ht="16.05" customHeight="1" x14ac:dyDescent="0.3">
      <c r="B32" s="83">
        <v>25</v>
      </c>
      <c r="C32" s="84" t="str">
        <f>IFERROR(_xll.ECONOMATICA($C$4,"Name of invest",,$C$2,,,,,,,,CONCATENATE("std.cac.nm=",B32,";","std.cac.fam=1")),"")</f>
        <v>-</v>
      </c>
      <c r="D32" s="84" t="str">
        <f t="shared" si="1"/>
        <v/>
      </c>
      <c r="E32" s="84" t="str">
        <f t="shared" si="0"/>
        <v/>
      </c>
      <c r="F32" s="85" t="str">
        <f>IFERROR(_xll.ECONOMATICA($C$4,"Funds Invested",,$C$2,,,,"decimal",,,,CONCATENATE("std.cac.ccacq=5;","std.cac.nm=",B32,";","std.cac.fam=1")),"")</f>
        <v/>
      </c>
      <c r="G32" s="86" t="str">
        <f>IFERROR(_xll.ECONOMATICA($C$4,"Funds Invested",,$C$2,,,,"UNITS",,,,CONCATENATE("std.cac.naop=true;","std.cac.ccacq=5;","std.cac.nm=",B32,";","std.cac.fam=1")),"")</f>
        <v/>
      </c>
      <c r="I32" s="87" t="str">
        <f t="array" ref="I32">IFERROR(INDEX($E$8:$E$57,MATCH(0,COUNTIF($I$30:I31,$E$8:$E$57),0)),"")</f>
        <v>FIP Mult  - Cotas de fundos</v>
      </c>
      <c r="J32" s="88"/>
      <c r="K32" s="89">
        <f>IF(I32="","",SUMIF($E$8:$E$57,I32,$F$8:$F$57))</f>
        <v>5.6173547481000001E-2</v>
      </c>
    </row>
    <row r="33" spans="2:11" customFormat="1" ht="16.05" customHeight="1" x14ac:dyDescent="0.3">
      <c r="B33" s="57">
        <v>26</v>
      </c>
      <c r="C33" s="58" t="str">
        <f>IFERROR(_xll.ECONOMATICA($C$4,"Name of invest",,$C$2,,,,,,,,CONCATENATE("std.cac.nm=",B33,";","std.cac.fam=1")),"")</f>
        <v>-</v>
      </c>
      <c r="D33" s="58" t="str">
        <f t="shared" ref="D33:D56" si="2">IFERROR(LEFT(C33,SEARCH("- ",C33)-1),"")</f>
        <v/>
      </c>
      <c r="E33" s="58" t="str">
        <f t="shared" ref="E33:E55" si="3">IFERROR(RIGHT(C33,LEN(C33)-SEARCH("- ",C33)-1),"")</f>
        <v/>
      </c>
      <c r="F33" s="49" t="str">
        <f>IFERROR(_xll.ECONOMATICA($C$4,"Funds Invested",,$C$2,,,,"decimal",,,,CONCATENATE("std.cac.ccacq=5;","std.cac.nm=",B33,";","std.cac.fam=1")),"")</f>
        <v/>
      </c>
      <c r="G33" s="59" t="str">
        <f>IFERROR(_xll.ECONOMATICA($C$4,"Funds Invested",,$C$2,,,,"UNITS",,,,CONCATENATE("std.cac.naop=true;","std.cac.ccacq=5;","std.cac.nm=",B33,";","std.cac.fam=1")),"")</f>
        <v/>
      </c>
      <c r="I33" s="65" t="str">
        <f t="array" ref="I33">IFERROR(INDEX($E$8:$E$57,MATCH(0,COUNTIF($I$30:I32,$E$8:$E$57),0)),"")</f>
        <v>Títulos públicos</v>
      </c>
      <c r="J33" s="69"/>
      <c r="K33" s="70">
        <f>IF(I33="","",SUMIF($E$8:$E$57,I33,$F$8:$F$57))</f>
        <v>6.8804122591200001E-2</v>
      </c>
    </row>
    <row r="34" spans="2:11" customFormat="1" ht="16.05" customHeight="1" x14ac:dyDescent="0.3">
      <c r="B34" s="83">
        <v>27</v>
      </c>
      <c r="C34" s="84" t="str">
        <f>IFERROR(_xll.ECONOMATICA($C$4,"Name of invest",,$C$2,,,,,,,,CONCATENATE("std.cac.nm=",B34,";","std.cac.fam=1")),"")</f>
        <v>-</v>
      </c>
      <c r="D34" s="84" t="str">
        <f t="shared" si="2"/>
        <v/>
      </c>
      <c r="E34" s="84" t="str">
        <f t="shared" si="3"/>
        <v/>
      </c>
      <c r="F34" s="85" t="str">
        <f>IFERROR(_xll.ECONOMATICA($C$4,"Funds Invested",,$C$2,,,,"decimal",,,,CONCATENATE("std.cac.ccacq=5;","std.cac.nm=",B34,";","std.cac.fam=1")),"")</f>
        <v/>
      </c>
      <c r="G34" s="86" t="str">
        <f>IFERROR(_xll.ECONOMATICA($C$4,"Funds Invested",,$C$2,,,,"UNITS",,,,CONCATENATE("std.cac.naop=true;","std.cac.ccacq=5;","std.cac.nm=",B34,";","std.cac.fam=1")),"")</f>
        <v/>
      </c>
      <c r="I34" s="87" t="str">
        <f t="array" ref="I34">IFERROR(INDEX($E$8:$E$57,MATCH(0,COUNTIF($I$30:I33,$E$8:$E$57),0)),"")</f>
        <v>Valores a receber</v>
      </c>
      <c r="J34" s="88"/>
      <c r="K34" s="89">
        <f t="shared" ref="K34:K59" si="4">IF(I34="","",SUMIF($E$8:$E$57,I34,$F$8:$F$57))</f>
        <v>1.812882385E-2</v>
      </c>
    </row>
    <row r="35" spans="2:11" customFormat="1" ht="16.05" customHeight="1" x14ac:dyDescent="0.3">
      <c r="B35" s="57">
        <v>28</v>
      </c>
      <c r="C35" s="58" t="str">
        <f>IFERROR(_xll.ECONOMATICA($C$4,"Name of invest",,$C$2,,,,,,,,CONCATENATE("std.cac.nm=",B35,";","std.cac.fam=1")),"")</f>
        <v>-</v>
      </c>
      <c r="D35" s="58" t="str">
        <f t="shared" si="2"/>
        <v/>
      </c>
      <c r="E35" s="58" t="str">
        <f t="shared" si="3"/>
        <v/>
      </c>
      <c r="F35" s="49" t="str">
        <f>IFERROR(_xll.ECONOMATICA($C$4,"Funds Invested",,$C$2,,,,"decimal",,,,CONCATENATE("std.cac.ccacq=5;","std.cac.nm=",B35,";","std.cac.fam=1")),"")</f>
        <v/>
      </c>
      <c r="G35" s="59" t="str">
        <f>IFERROR(_xll.ECONOMATICA($C$4,"Funds Invested",,$C$2,,,,"UNITS",,,,CONCATENATE("std.cac.naop=true;","std.cac.ccacq=5;","std.cac.nm=",B35,";","std.cac.fam=1")),"")</f>
        <v/>
      </c>
      <c r="I35" s="65" t="str">
        <f t="array" ref="I35">IFERROR(INDEX($E$8:$E$57,MATCH(0,COUNTIF($I$30:I34,$E$8:$E$57),0)),"")</f>
        <v>Disponibilidades</v>
      </c>
      <c r="J35" s="69"/>
      <c r="K35" s="70">
        <f t="shared" si="4"/>
        <v>6.2032090734000003E-5</v>
      </c>
    </row>
    <row r="36" spans="2:11" customFormat="1" ht="16.05" customHeight="1" x14ac:dyDescent="0.3">
      <c r="B36" s="83">
        <v>29</v>
      </c>
      <c r="C36" s="84" t="str">
        <f>IFERROR(_xll.ECONOMATICA($C$4,"Name of invest",,$C$2,,,,,,,,CONCATENATE("std.cac.nm=",B36,";","std.cac.fam=1")),"")</f>
        <v>-</v>
      </c>
      <c r="D36" s="84" t="str">
        <f t="shared" si="2"/>
        <v/>
      </c>
      <c r="E36" s="84" t="str">
        <f t="shared" si="3"/>
        <v/>
      </c>
      <c r="F36" s="85" t="str">
        <f>IFERROR(_xll.ECONOMATICA($C$4,"Funds Invested",,$C$2,,,,"decimal",,,,CONCATENATE("std.cac.ccacq=5;","std.cac.nm=",B36,";","std.cac.fam=1")),"")</f>
        <v/>
      </c>
      <c r="G36" s="86" t="str">
        <f>IFERROR(_xll.ECONOMATICA($C$4,"Funds Invested",,$C$2,,,,"UNITS",,,,CONCATENATE("std.cac.naop=true;","std.cac.ccacq=5;","std.cac.nm=",B36,";","std.cac.fam=1")),"")</f>
        <v/>
      </c>
      <c r="I36" s="87" t="str">
        <f t="array" ref="I36">IFERROR(INDEX($E$8:$E$57,MATCH(0,COUNTIF($I$30:I35,$E$8:$E$57),0)),"")</f>
        <v>Valores a pagar</v>
      </c>
      <c r="J36" s="88"/>
      <c r="K36" s="89">
        <f t="shared" si="4"/>
        <v>-3.7703748836E-3</v>
      </c>
    </row>
    <row r="37" spans="2:11" customFormat="1" ht="16.05" customHeight="1" x14ac:dyDescent="0.3">
      <c r="B37" s="57">
        <v>30</v>
      </c>
      <c r="C37" s="58" t="str">
        <f>IFERROR(_xll.ECONOMATICA($C$4,"Name of invest",,$C$2,,,,,,,,CONCATENATE("std.cac.nm=",B37,";","std.cac.fam=1")),"")</f>
        <v>-</v>
      </c>
      <c r="D37" s="58" t="str">
        <f t="shared" si="2"/>
        <v/>
      </c>
      <c r="E37" s="58" t="str">
        <f t="shared" si="3"/>
        <v/>
      </c>
      <c r="F37" s="49" t="str">
        <f>IFERROR(_xll.ECONOMATICA($C$4,"Funds Invested",,$C$2,,,,"decimal",,,,CONCATENATE("std.cac.ccacq=5;","std.cac.nm=",B37,";","std.cac.fam=1")),"")</f>
        <v/>
      </c>
      <c r="G37" s="59" t="str">
        <f>IFERROR(_xll.ECONOMATICA($C$4,"Funds Invested",,$C$2,,,,"UNITS",,,,CONCATENATE("std.cac.naop=true;","std.cac.ccacq=5;","std.cac.nm=",B37,";","std.cac.fam=1")),"")</f>
        <v/>
      </c>
      <c r="I37" s="65" t="str">
        <f t="array" ref="I37">IFERROR(INDEX($E$8:$E$57,MATCH(0,COUNTIF($I$30:I36,$E$8:$E$57),0)),"")</f>
        <v/>
      </c>
      <c r="J37" s="69"/>
      <c r="K37" s="70" t="str">
        <f t="shared" si="4"/>
        <v/>
      </c>
    </row>
    <row r="38" spans="2:11" customFormat="1" ht="16.05" customHeight="1" x14ac:dyDescent="0.3">
      <c r="B38" s="83">
        <v>31</v>
      </c>
      <c r="C38" s="84" t="str">
        <f>IFERROR(_xll.ECONOMATICA($C$4,"Name of invest",,$C$2,,,,,,,,CONCATENATE("std.cac.nm=",B38,";","std.cac.fam=1")),"")</f>
        <v>-</v>
      </c>
      <c r="D38" s="84" t="str">
        <f t="shared" si="2"/>
        <v/>
      </c>
      <c r="E38" s="84" t="str">
        <f t="shared" si="3"/>
        <v/>
      </c>
      <c r="F38" s="85" t="str">
        <f>IFERROR(_xll.ECONOMATICA($C$4,"Funds Invested",,$C$2,,,,"decimal",,,,CONCATENATE("std.cac.ccacq=5;","std.cac.nm=",B38,";","std.cac.fam=1")),"")</f>
        <v/>
      </c>
      <c r="G38" s="86" t="str">
        <f>IFERROR(_xll.ECONOMATICA($C$4,"Funds Invested",,$C$2,,,,"UNITS",,,,CONCATENATE("std.cac.naop=true;","std.cac.ccacq=5;","std.cac.nm=",B38,";","std.cac.fam=1")),"")</f>
        <v/>
      </c>
      <c r="I38" s="87" t="str">
        <f t="array" ref="I38">IFERROR(INDEX($E$8:$E$57,MATCH(0,COUNTIF($I$30:I37,$E$8:$E$57),0)),"")</f>
        <v/>
      </c>
      <c r="J38" s="88"/>
      <c r="K38" s="89" t="str">
        <f t="shared" si="4"/>
        <v/>
      </c>
    </row>
    <row r="39" spans="2:11" customFormat="1" ht="16.05" customHeight="1" x14ac:dyDescent="0.3">
      <c r="B39" s="57">
        <v>32</v>
      </c>
      <c r="C39" s="58" t="str">
        <f>IFERROR(_xll.ECONOMATICA($C$4,"Name of invest",,$C$2,,,,,,,,CONCATENATE("std.cac.nm=",B39,";","std.cac.fam=1")),"")</f>
        <v>-</v>
      </c>
      <c r="D39" s="58" t="str">
        <f t="shared" si="2"/>
        <v/>
      </c>
      <c r="E39" s="58" t="str">
        <f t="shared" si="3"/>
        <v/>
      </c>
      <c r="F39" s="49" t="str">
        <f>IFERROR(_xll.ECONOMATICA($C$4,"Funds Invested",,$C$2,,,,"decimal",,,,CONCATENATE("std.cac.ccacq=5;","std.cac.nm=",B39,";","std.cac.fam=1")),"")</f>
        <v/>
      </c>
      <c r="G39" s="59" t="str">
        <f>IFERROR(_xll.ECONOMATICA($C$4,"Funds Invested",,$C$2,,,,"UNITS",,,,CONCATENATE("std.cac.naop=true;","std.cac.ccacq=5;","std.cac.nm=",B39,";","std.cac.fam=1")),"")</f>
        <v/>
      </c>
      <c r="I39" s="65" t="str">
        <f t="array" ref="I39">IFERROR(INDEX($E$8:$E$57,MATCH(0,COUNTIF($I$30:I38,$E$8:$E$57),0)),"")</f>
        <v/>
      </c>
      <c r="J39" s="69"/>
      <c r="K39" s="70" t="str">
        <f t="shared" si="4"/>
        <v/>
      </c>
    </row>
    <row r="40" spans="2:11" customFormat="1" ht="16.05" customHeight="1" x14ac:dyDescent="0.3">
      <c r="B40" s="83">
        <v>33</v>
      </c>
      <c r="C40" s="84" t="str">
        <f>IFERROR(_xll.ECONOMATICA($C$4,"Name of invest",,$C$2,,,,,,,,CONCATENATE("std.cac.nm=",B40,";","std.cac.fam=1")),"")</f>
        <v>-</v>
      </c>
      <c r="D40" s="84" t="str">
        <f t="shared" si="2"/>
        <v/>
      </c>
      <c r="E40" s="84" t="str">
        <f t="shared" si="3"/>
        <v/>
      </c>
      <c r="F40" s="85" t="str">
        <f>IFERROR(_xll.ECONOMATICA($C$4,"Funds Invested",,$C$2,,,,"decimal",,,,CONCATENATE("std.cac.ccacq=5;","std.cac.nm=",B40,";","std.cac.fam=1")),"")</f>
        <v/>
      </c>
      <c r="G40" s="86" t="str">
        <f>IFERROR(_xll.ECONOMATICA($C$4,"Funds Invested",,$C$2,,,,"UNITS",,,,CONCATENATE("std.cac.naop=true;","std.cac.ccacq=5;","std.cac.nm=",B40,";","std.cac.fam=1")),"")</f>
        <v/>
      </c>
      <c r="I40" s="87" t="str">
        <f t="array" ref="I40">IFERROR(INDEX($E$8:$E$57,MATCH(0,COUNTIF($I$30:I39,$E$8:$E$57),0)),"")</f>
        <v/>
      </c>
      <c r="J40" s="88"/>
      <c r="K40" s="89" t="str">
        <f t="shared" si="4"/>
        <v/>
      </c>
    </row>
    <row r="41" spans="2:11" customFormat="1" ht="16.05" customHeight="1" x14ac:dyDescent="0.3">
      <c r="B41" s="57">
        <v>34</v>
      </c>
      <c r="C41" s="58" t="str">
        <f>IFERROR(_xll.ECONOMATICA($C$4,"Name of invest",,$C$2,,,,,,,,CONCATENATE("std.cac.nm=",B41,";","std.cac.fam=1")),"")</f>
        <v>-</v>
      </c>
      <c r="D41" s="58" t="str">
        <f t="shared" si="2"/>
        <v/>
      </c>
      <c r="E41" s="58" t="str">
        <f t="shared" si="3"/>
        <v/>
      </c>
      <c r="F41" s="49" t="str">
        <f>IFERROR(_xll.ECONOMATICA($C$4,"Funds Invested",,$C$2,,,,"decimal",,,,CONCATENATE("std.cac.ccacq=5;","std.cac.nm=",B41,";","std.cac.fam=1")),"")</f>
        <v/>
      </c>
      <c r="G41" s="59" t="str">
        <f>IFERROR(_xll.ECONOMATICA($C$4,"Funds Invested",,$C$2,,,,"UNITS",,,,CONCATENATE("std.cac.naop=true;","std.cac.ccacq=5;","std.cac.nm=",B41,";","std.cac.fam=1")),"")</f>
        <v/>
      </c>
      <c r="I41" s="65" t="str">
        <f t="array" ref="I41">IFERROR(INDEX($E$8:$E$57,MATCH(0,COUNTIF($I$30:I40,$E$8:$E$57),0)),"")</f>
        <v/>
      </c>
      <c r="J41" s="69"/>
      <c r="K41" s="70" t="str">
        <f t="shared" si="4"/>
        <v/>
      </c>
    </row>
    <row r="42" spans="2:11" customFormat="1" ht="16.05" customHeight="1" x14ac:dyDescent="0.3">
      <c r="B42" s="83">
        <v>35</v>
      </c>
      <c r="C42" s="84" t="str">
        <f>IFERROR(_xll.ECONOMATICA($C$4,"Name of invest",,$C$2,,,,,,,,CONCATENATE("std.cac.nm=",B42,";","std.cac.fam=1")),"")</f>
        <v>-</v>
      </c>
      <c r="D42" s="84" t="str">
        <f t="shared" si="2"/>
        <v/>
      </c>
      <c r="E42" s="84" t="str">
        <f t="shared" si="3"/>
        <v/>
      </c>
      <c r="F42" s="85" t="str">
        <f>IFERROR(_xll.ECONOMATICA($C$4,"Funds Invested",,$C$2,,,,"decimal",,,,CONCATENATE("std.cac.ccacq=5;","std.cac.nm=",B42,";","std.cac.fam=1")),"")</f>
        <v/>
      </c>
      <c r="G42" s="86" t="str">
        <f>IFERROR(_xll.ECONOMATICA($C$4,"Funds Invested",,$C$2,,,,"UNITS",,,,CONCATENATE("std.cac.naop=true;","std.cac.ccacq=5;","std.cac.nm=",B42,";","std.cac.fam=1")),"")</f>
        <v/>
      </c>
      <c r="I42" s="87" t="str">
        <f t="array" ref="I42">IFERROR(INDEX($E$8:$E$57,MATCH(0,COUNTIF($I$30:I41,$E$8:$E$57),0)),"")</f>
        <v/>
      </c>
      <c r="J42" s="88"/>
      <c r="K42" s="89" t="str">
        <f t="shared" si="4"/>
        <v/>
      </c>
    </row>
    <row r="43" spans="2:11" customFormat="1" ht="16.05" customHeight="1" x14ac:dyDescent="0.3">
      <c r="B43" s="57">
        <v>36</v>
      </c>
      <c r="C43" s="58" t="str">
        <f>IFERROR(_xll.ECONOMATICA($C$4,"Name of invest",,$C$2,,,,,,,,CONCATENATE("std.cac.nm=",B43,";","std.cac.fam=1")),"")</f>
        <v>-</v>
      </c>
      <c r="D43" s="58" t="str">
        <f t="shared" si="2"/>
        <v/>
      </c>
      <c r="E43" s="58" t="str">
        <f t="shared" si="3"/>
        <v/>
      </c>
      <c r="F43" s="49" t="str">
        <f>IFERROR(_xll.ECONOMATICA($C$4,"Funds Invested",,$C$2,,,,"decimal",,,,CONCATENATE("std.cac.ccacq=5;","std.cac.nm=",B43,";","std.cac.fam=1")),"")</f>
        <v/>
      </c>
      <c r="G43" s="59" t="str">
        <f>IFERROR(_xll.ECONOMATICA($C$4,"Funds Invested",,$C$2,,,,"UNITS",,,,CONCATENATE("std.cac.naop=true;","std.cac.ccacq=5;","std.cac.nm=",B43,";","std.cac.fam=1")),"")</f>
        <v/>
      </c>
      <c r="I43" s="65" t="str">
        <f t="array" ref="I43">IFERROR(INDEX($E$8:$E$57,MATCH(0,COUNTIF($I$30:I42,$E$8:$E$57),0)),"")</f>
        <v/>
      </c>
      <c r="J43" s="69"/>
      <c r="K43" s="70" t="str">
        <f t="shared" si="4"/>
        <v/>
      </c>
    </row>
    <row r="44" spans="2:11" customFormat="1" ht="16.05" customHeight="1" x14ac:dyDescent="0.3">
      <c r="B44" s="83">
        <v>37</v>
      </c>
      <c r="C44" s="84" t="str">
        <f>IFERROR(_xll.ECONOMATICA($C$4,"Name of invest",,$C$2,,,,,,,,CONCATENATE("std.cac.nm=",B44,";","std.cac.fam=1")),"")</f>
        <v>-</v>
      </c>
      <c r="D44" s="84" t="str">
        <f t="shared" si="2"/>
        <v/>
      </c>
      <c r="E44" s="84" t="str">
        <f t="shared" si="3"/>
        <v/>
      </c>
      <c r="F44" s="85" t="str">
        <f>IFERROR(_xll.ECONOMATICA($C$4,"Funds Invested",,$C$2,,,,"decimal",,,,CONCATENATE("std.cac.ccacq=5;","std.cac.nm=",B44,";","std.cac.fam=1")),"")</f>
        <v/>
      </c>
      <c r="G44" s="86" t="str">
        <f>IFERROR(_xll.ECONOMATICA($C$4,"Funds Invested",,$C$2,,,,"UNITS",,,,CONCATENATE("std.cac.naop=true;","std.cac.ccacq=5;","std.cac.nm=",B44,";","std.cac.fam=1")),"")</f>
        <v/>
      </c>
      <c r="I44" s="87" t="str">
        <f t="array" ref="I44">IFERROR(INDEX($E$8:$E$57,MATCH(0,COUNTIF($I$30:I43,$E$8:$E$57),0)),"")</f>
        <v/>
      </c>
      <c r="J44" s="88"/>
      <c r="K44" s="89" t="str">
        <f t="shared" si="4"/>
        <v/>
      </c>
    </row>
    <row r="45" spans="2:11" customFormat="1" ht="16.05" customHeight="1" x14ac:dyDescent="0.3">
      <c r="B45" s="57">
        <v>38</v>
      </c>
      <c r="C45" s="58" t="str">
        <f>IFERROR(_xll.ECONOMATICA($C$4,"Name of invest",,$C$2,,,,,,,,CONCATENATE("std.cac.nm=",B45,";","std.cac.fam=1")),"")</f>
        <v>-</v>
      </c>
      <c r="D45" s="58" t="str">
        <f t="shared" si="2"/>
        <v/>
      </c>
      <c r="E45" s="58" t="str">
        <f t="shared" si="3"/>
        <v/>
      </c>
      <c r="F45" s="49" t="str">
        <f>IFERROR(_xll.ECONOMATICA($C$4,"Funds Invested",,$C$2,,,,"decimal",,,,CONCATENATE("std.cac.ccacq=5;","std.cac.nm=",B45,";","std.cac.fam=1")),"")</f>
        <v/>
      </c>
      <c r="G45" s="59" t="str">
        <f>IFERROR(_xll.ECONOMATICA($C$4,"Funds Invested",,$C$2,,,,"UNITS",,,,CONCATENATE("std.cac.naop=true;","std.cac.ccacq=5;","std.cac.nm=",B45,";","std.cac.fam=1")),"")</f>
        <v/>
      </c>
      <c r="I45" s="65" t="str">
        <f t="array" ref="I45">IFERROR(INDEX($E$8:$E$57,MATCH(0,COUNTIF($I$30:I44,$E$8:$E$57),0)),"")</f>
        <v/>
      </c>
      <c r="J45" s="69"/>
      <c r="K45" s="70" t="str">
        <f t="shared" si="4"/>
        <v/>
      </c>
    </row>
    <row r="46" spans="2:11" customFormat="1" ht="16.05" customHeight="1" x14ac:dyDescent="0.3">
      <c r="B46" s="83">
        <v>39</v>
      </c>
      <c r="C46" s="84" t="str">
        <f>IFERROR(_xll.ECONOMATICA($C$4,"Name of invest",,$C$2,,,,,,,,CONCATENATE("std.cac.nm=",B46,";","std.cac.fam=1")),"")</f>
        <v>-</v>
      </c>
      <c r="D46" s="84" t="str">
        <f t="shared" si="2"/>
        <v/>
      </c>
      <c r="E46" s="84" t="str">
        <f t="shared" si="3"/>
        <v/>
      </c>
      <c r="F46" s="85" t="str">
        <f>IFERROR(_xll.ECONOMATICA($C$4,"Funds Invested",,$C$2,,,,"decimal",,,,CONCATENATE("std.cac.ccacq=5;","std.cac.nm=",B46,";","std.cac.fam=1")),"")</f>
        <v/>
      </c>
      <c r="G46" s="86" t="str">
        <f>IFERROR(_xll.ECONOMATICA($C$4,"Funds Invested",,$C$2,,,,"UNITS",,,,CONCATENATE("std.cac.naop=true;","std.cac.ccacq=5;","std.cac.nm=",B46,";","std.cac.fam=1")),"")</f>
        <v/>
      </c>
      <c r="I46" s="87" t="str">
        <f t="array" ref="I46">IFERROR(INDEX($E$8:$E$57,MATCH(0,COUNTIF($I$30:I45,$E$8:$E$57),0)),"")</f>
        <v/>
      </c>
      <c r="J46" s="88"/>
      <c r="K46" s="89" t="str">
        <f t="shared" si="4"/>
        <v/>
      </c>
    </row>
    <row r="47" spans="2:11" customFormat="1" ht="16.05" customHeight="1" x14ac:dyDescent="0.3">
      <c r="B47" s="57">
        <v>40</v>
      </c>
      <c r="C47" s="58" t="str">
        <f>IFERROR(_xll.ECONOMATICA($C$4,"Name of invest",,$C$2,,,,,,,,CONCATENATE("std.cac.nm=",B47,";","std.cac.fam=1")),"")</f>
        <v>-</v>
      </c>
      <c r="D47" s="58" t="str">
        <f t="shared" si="2"/>
        <v/>
      </c>
      <c r="E47" s="58" t="str">
        <f t="shared" si="3"/>
        <v/>
      </c>
      <c r="F47" s="49" t="str">
        <f>IFERROR(_xll.ECONOMATICA($C$4,"Funds Invested",,$C$2,,,,"decimal",,,,CONCATENATE("std.cac.ccacq=5;","std.cac.nm=",B47,";","std.cac.fam=1")),"")</f>
        <v/>
      </c>
      <c r="G47" s="59" t="str">
        <f>IFERROR(_xll.ECONOMATICA($C$4,"Funds Invested",,$C$2,,,,"UNITS",,,,CONCATENATE("std.cac.naop=true;","std.cac.ccacq=5;","std.cac.nm=",B47,";","std.cac.fam=1")),"")</f>
        <v/>
      </c>
      <c r="I47" s="65" t="str">
        <f t="array" ref="I47">IFERROR(INDEX($E$8:$E$57,MATCH(0,COUNTIF($I$30:I46,$E$8:$E$57),0)),"")</f>
        <v/>
      </c>
      <c r="J47" s="69"/>
      <c r="K47" s="70" t="str">
        <f t="shared" si="4"/>
        <v/>
      </c>
    </row>
    <row r="48" spans="2:11" customFormat="1" ht="16.05" customHeight="1" x14ac:dyDescent="0.3">
      <c r="B48" s="83">
        <v>41</v>
      </c>
      <c r="C48" s="84" t="str">
        <f>IFERROR(_xll.ECONOMATICA($C$4,"Name of invest",,$C$2,,,,,,,,CONCATENATE("std.cac.nm=",B48,";","std.cac.fam=1")),"")</f>
        <v>-</v>
      </c>
      <c r="D48" s="84" t="str">
        <f t="shared" si="2"/>
        <v/>
      </c>
      <c r="E48" s="84" t="str">
        <f t="shared" si="3"/>
        <v/>
      </c>
      <c r="F48" s="85" t="str">
        <f>IFERROR(_xll.ECONOMATICA($C$4,"Funds Invested",,$C$2,,,,"decimal",,,,CONCATENATE("std.cac.ccacq=5;","std.cac.nm=",B48,";","std.cac.fam=1")),"")</f>
        <v/>
      </c>
      <c r="G48" s="86" t="str">
        <f>IFERROR(_xll.ECONOMATICA($C$4,"Funds Invested",,$C$2,,,,"UNITS",,,,CONCATENATE("std.cac.naop=true;","std.cac.ccacq=5;","std.cac.nm=",B48,";","std.cac.fam=1")),"")</f>
        <v/>
      </c>
      <c r="I48" s="87" t="str">
        <f t="array" ref="I48">IFERROR(INDEX($E$8:$E$57,MATCH(0,COUNTIF($I$30:I47,$E$8:$E$57),0)),"")</f>
        <v/>
      </c>
      <c r="J48" s="88"/>
      <c r="K48" s="89" t="str">
        <f t="shared" si="4"/>
        <v/>
      </c>
    </row>
    <row r="49" spans="1:13" customFormat="1" ht="16.05" customHeight="1" x14ac:dyDescent="0.3">
      <c r="B49" s="57">
        <v>42</v>
      </c>
      <c r="C49" s="58" t="str">
        <f>IFERROR(_xll.ECONOMATICA($C$4,"Name of invest",,$C$2,,,,,,,,CONCATENATE("std.cac.nm=",B49,";","std.cac.fam=1")),"")</f>
        <v>-</v>
      </c>
      <c r="D49" s="58" t="str">
        <f t="shared" si="2"/>
        <v/>
      </c>
      <c r="E49" s="58" t="str">
        <f t="shared" si="3"/>
        <v/>
      </c>
      <c r="F49" s="49" t="str">
        <f>IFERROR(_xll.ECONOMATICA($C$4,"Funds Invested",,$C$2,,,,"decimal",,,,CONCATENATE("std.cac.ccacq=5;","std.cac.nm=",B49,";","std.cac.fam=1")),"")</f>
        <v/>
      </c>
      <c r="G49" s="59" t="str">
        <f>IFERROR(_xll.ECONOMATICA($C$4,"Funds Invested",,$C$2,,,,"UNITS",,,,CONCATENATE("std.cac.naop=true;","std.cac.ccacq=5;","std.cac.nm=",B49,";","std.cac.fam=1")),"")</f>
        <v/>
      </c>
      <c r="I49" s="65" t="str">
        <f t="array" ref="I49">IFERROR(INDEX($E$8:$E$57,MATCH(0,COUNTIF($I$30:I48,$E$8:$E$57),0)),"")</f>
        <v/>
      </c>
      <c r="J49" s="69"/>
      <c r="K49" s="70" t="str">
        <f t="shared" si="4"/>
        <v/>
      </c>
    </row>
    <row r="50" spans="1:13" customFormat="1" ht="16.05" customHeight="1" x14ac:dyDescent="0.3">
      <c r="B50" s="83">
        <v>43</v>
      </c>
      <c r="C50" s="84" t="str">
        <f>IFERROR(_xll.ECONOMATICA($C$4,"Name of invest",,$C$2,,,,,,,,CONCATENATE("std.cac.nm=",B50,";","std.cac.fam=1")),"")</f>
        <v>-</v>
      </c>
      <c r="D50" s="84" t="str">
        <f t="shared" si="2"/>
        <v/>
      </c>
      <c r="E50" s="84" t="str">
        <f t="shared" si="3"/>
        <v/>
      </c>
      <c r="F50" s="85" t="str">
        <f>IFERROR(_xll.ECONOMATICA($C$4,"Funds Invested",,$C$2,,,,"decimal",,,,CONCATENATE("std.cac.ccacq=5;","std.cac.nm=",B50,";","std.cac.fam=1")),"")</f>
        <v/>
      </c>
      <c r="G50" s="86" t="str">
        <f>IFERROR(_xll.ECONOMATICA($C$4,"Funds Invested",,$C$2,,,,"UNITS",,,,CONCATENATE("std.cac.naop=true;","std.cac.ccacq=5;","std.cac.nm=",B50,";","std.cac.fam=1")),"")</f>
        <v/>
      </c>
      <c r="I50" s="87" t="str">
        <f t="array" ref="I50">IFERROR(INDEX($E$8:$E$57,MATCH(0,COUNTIF($I$30:I49,$E$8:$E$57),0)),"")</f>
        <v/>
      </c>
      <c r="J50" s="88"/>
      <c r="K50" s="89" t="str">
        <f t="shared" si="4"/>
        <v/>
      </c>
    </row>
    <row r="51" spans="1:13" customFormat="1" ht="16.05" customHeight="1" x14ac:dyDescent="0.3">
      <c r="B51" s="57">
        <v>44</v>
      </c>
      <c r="C51" s="58" t="str">
        <f>IFERROR(_xll.ECONOMATICA($C$4,"Name of invest",,$C$2,,,,,,,,CONCATENATE("std.cac.nm=",B51,";","std.cac.fam=1")),"")</f>
        <v>-</v>
      </c>
      <c r="D51" s="58" t="str">
        <f t="shared" si="2"/>
        <v/>
      </c>
      <c r="E51" s="58" t="str">
        <f t="shared" si="3"/>
        <v/>
      </c>
      <c r="F51" s="49" t="str">
        <f>IFERROR(_xll.ECONOMATICA($C$4,"Funds Invested",,$C$2,,,,"decimal",,,,CONCATENATE("std.cac.ccacq=5;","std.cac.nm=",B51,";","std.cac.fam=1")),"")</f>
        <v/>
      </c>
      <c r="G51" s="59" t="str">
        <f>IFERROR(_xll.ECONOMATICA($C$4,"Funds Invested",,$C$2,,,,"UNITS",,,,CONCATENATE("std.cac.naop=true;","std.cac.ccacq=5;","std.cac.nm=",B51,";","std.cac.fam=1")),"")</f>
        <v/>
      </c>
      <c r="I51" s="65" t="str">
        <f t="array" ref="I51">IFERROR(INDEX($E$8:$E$57,MATCH(0,COUNTIF($I$30:I50,$E$8:$E$57),0)),"")</f>
        <v/>
      </c>
      <c r="J51" s="69"/>
      <c r="K51" s="70" t="str">
        <f t="shared" si="4"/>
        <v/>
      </c>
    </row>
    <row r="52" spans="1:13" customFormat="1" ht="16.05" customHeight="1" x14ac:dyDescent="0.3">
      <c r="B52" s="83">
        <v>45</v>
      </c>
      <c r="C52" s="84" t="str">
        <f>IFERROR(_xll.ECONOMATICA($C$4,"Name of invest",,$C$2,,,,,,,,CONCATENATE("std.cac.nm=",B52,";","std.cac.fam=1")),"")</f>
        <v>-</v>
      </c>
      <c r="D52" s="84" t="str">
        <f t="shared" si="2"/>
        <v/>
      </c>
      <c r="E52" s="84" t="str">
        <f t="shared" si="3"/>
        <v/>
      </c>
      <c r="F52" s="85" t="str">
        <f>IFERROR(_xll.ECONOMATICA($C$4,"Funds Invested",,$C$2,,,,"decimal",,,,CONCATENATE("std.cac.ccacq=5;","std.cac.nm=",B52,";","std.cac.fam=1")),"")</f>
        <v/>
      </c>
      <c r="G52" s="86" t="str">
        <f>IFERROR(_xll.ECONOMATICA($C$4,"Funds Invested",,$C$2,,,,"UNITS",,,,CONCATENATE("std.cac.naop=true;","std.cac.ccacq=5;","std.cac.nm=",B52,";","std.cac.fam=1")),"")</f>
        <v/>
      </c>
      <c r="I52" s="87" t="str">
        <f t="array" ref="I52">IFERROR(INDEX($E$8:$E$57,MATCH(0,COUNTIF($I$30:I51,$E$8:$E$57),0)),"")</f>
        <v/>
      </c>
      <c r="J52" s="88"/>
      <c r="K52" s="89" t="str">
        <f t="shared" si="4"/>
        <v/>
      </c>
    </row>
    <row r="53" spans="1:13" customFormat="1" ht="16.05" customHeight="1" x14ac:dyDescent="0.3">
      <c r="B53" s="57">
        <v>46</v>
      </c>
      <c r="C53" s="58" t="str">
        <f>IFERROR(_xll.ECONOMATICA($C$4,"Name of invest",,$C$2,,,,,,,,CONCATENATE("std.cac.nm=",B53,";","std.cac.fam=1")),"")</f>
        <v>-</v>
      </c>
      <c r="D53" s="58" t="str">
        <f t="shared" si="2"/>
        <v/>
      </c>
      <c r="E53" s="58" t="str">
        <f t="shared" si="3"/>
        <v/>
      </c>
      <c r="F53" s="49" t="str">
        <f>IFERROR(_xll.ECONOMATICA($C$4,"Funds Invested",,$C$2,,,,"decimal",,,,CONCATENATE("std.cac.ccacq=5;","std.cac.nm=",B53,";","std.cac.fam=1")),"")</f>
        <v/>
      </c>
      <c r="G53" s="59" t="str">
        <f>IFERROR(_xll.ECONOMATICA($C$4,"Funds Invested",,$C$2,,,,"UNITS",,,,CONCATENATE("std.cac.naop=true;","std.cac.ccacq=5;","std.cac.nm=",B53,";","std.cac.fam=1")),"")</f>
        <v/>
      </c>
      <c r="I53" s="65" t="str">
        <f t="array" ref="I53">IFERROR(INDEX($E$8:$E$57,MATCH(0,COUNTIF($I$30:I52,$E$8:$E$57),0)),"")</f>
        <v/>
      </c>
      <c r="J53" s="69"/>
      <c r="K53" s="70" t="str">
        <f t="shared" si="4"/>
        <v/>
      </c>
    </row>
    <row r="54" spans="1:13" ht="16.05" customHeight="1" x14ac:dyDescent="0.3">
      <c r="B54" s="83">
        <v>47</v>
      </c>
      <c r="C54" s="84" t="str">
        <f>IFERROR(_xll.ECONOMATICA($C$4,"Name of invest",,$C$2,,,,,,,,CONCATENATE("std.cac.nm=",B54,";","std.cac.fam=1")),"")</f>
        <v>-</v>
      </c>
      <c r="D54" s="84" t="str">
        <f t="shared" si="2"/>
        <v/>
      </c>
      <c r="E54" s="84" t="str">
        <f t="shared" si="3"/>
        <v/>
      </c>
      <c r="F54" s="85" t="str">
        <f>IFERROR(_xll.ECONOMATICA($C$4,"Funds Invested",,$C$2,,,,"decimal",,,,CONCATENATE("std.cac.ccacq=5;","std.cac.nm=",B54,";","std.cac.fam=1")),"")</f>
        <v/>
      </c>
      <c r="G54" s="86" t="str">
        <f>IFERROR(_xll.ECONOMATICA($C$4,"Funds Invested",,$C$2,,,,"UNITS",,,,CONCATENATE("std.cac.naop=true;","std.cac.ccacq=5;","std.cac.nm=",B54,";","std.cac.fam=1")),"")</f>
        <v/>
      </c>
      <c r="I54" s="87" t="str">
        <f t="array" ref="I54">IFERROR(INDEX($E$8:$E$57,MATCH(0,COUNTIF($I$30:I53,$E$8:$E$57),0)),"")</f>
        <v/>
      </c>
      <c r="J54" s="88"/>
      <c r="K54" s="89" t="str">
        <f t="shared" si="4"/>
        <v/>
      </c>
    </row>
    <row r="55" spans="1:13" ht="16.05" customHeight="1" x14ac:dyDescent="0.3">
      <c r="B55" s="57">
        <v>48</v>
      </c>
      <c r="C55" s="58" t="str">
        <f>IFERROR(_xll.ECONOMATICA($C$4,"Name of invest",,$C$2,,,,,,,,CONCATENATE("std.cac.nm=",B55,";","std.cac.fam=1")),"")</f>
        <v>-</v>
      </c>
      <c r="D55" s="58" t="str">
        <f t="shared" si="2"/>
        <v/>
      </c>
      <c r="E55" s="58" t="str">
        <f t="shared" si="3"/>
        <v/>
      </c>
      <c r="F55" s="49" t="str">
        <f>IFERROR(_xll.ECONOMATICA($C$4,"Funds Invested",,$C$2,,,,"decimal",,,,CONCATENATE("std.cac.ccacq=5;","std.cac.nm=",B55,";","std.cac.fam=1")),"")</f>
        <v/>
      </c>
      <c r="G55" s="59" t="str">
        <f>IFERROR(_xll.ECONOMATICA($C$4,"Funds Invested",,$C$2,,,,"UNITS",,,,CONCATENATE("std.cac.naop=true;","std.cac.ccacq=5;","std.cac.nm=",B55,";","std.cac.fam=1")),"")</f>
        <v/>
      </c>
      <c r="I55" s="65" t="str">
        <f t="array" ref="I55">IFERROR(INDEX($E$8:$E$57,MATCH(0,COUNTIF($I$30:I54,$E$8:$E$57),0)),"")</f>
        <v/>
      </c>
      <c r="J55" s="69"/>
      <c r="K55" s="70" t="str">
        <f t="shared" si="4"/>
        <v/>
      </c>
    </row>
    <row r="56" spans="1:13" ht="16.05" customHeight="1" x14ac:dyDescent="0.3">
      <c r="B56" s="83">
        <v>49</v>
      </c>
      <c r="C56" s="84" t="str">
        <f>IFERROR(_xll.ECONOMATICA($C$4,"Name of invest",,$C$2,,,,,,,,CONCATENATE("std.cac.nm=",B56,";","std.cac.fam=1")),"")</f>
        <v>-</v>
      </c>
      <c r="D56" s="84" t="str">
        <f t="shared" si="2"/>
        <v/>
      </c>
      <c r="E56" s="84" t="str">
        <f>IFERROR(RIGHT(C56,LEN(C56)-SEARCH("- ",C56)-1),"")</f>
        <v/>
      </c>
      <c r="F56" s="85" t="str">
        <f>IFERROR(_xll.ECONOMATICA($C$4,"Funds Invested",,$C$2,,,,"decimal",,,,CONCATENATE("std.cac.ccacq=5;","std.cac.nm=",B56,";","std.cac.fam=1")),"")</f>
        <v/>
      </c>
      <c r="G56" s="86" t="str">
        <f>IFERROR(_xll.ECONOMATICA($C$4,"Funds Invested",,$C$2,,,,"UNITS",,,,CONCATENATE("std.cac.naop=true;","std.cac.ccacq=5;","std.cac.nm=",B56,";","std.cac.fam=1")),"")</f>
        <v/>
      </c>
      <c r="I56" s="87" t="str">
        <f t="array" ref="I56">IFERROR(INDEX($E$8:$E$57,MATCH(0,COUNTIF($I$30:I55,$E$8:$E$57),0)),"")</f>
        <v/>
      </c>
      <c r="J56" s="88"/>
      <c r="K56" s="89" t="str">
        <f t="shared" si="4"/>
        <v/>
      </c>
    </row>
    <row r="57" spans="1:13" ht="16.05" customHeight="1" x14ac:dyDescent="0.3">
      <c r="B57" s="60">
        <v>50</v>
      </c>
      <c r="C57" s="61" t="str">
        <f>IFERROR(_xll.ECONOMATICA($C$4,"Name of invest",,$C$2,,,,,,,,CONCATENATE("std.cac.nm=",B57,";","std.cac.fam=1")),"")</f>
        <v>-</v>
      </c>
      <c r="D57" s="61" t="str">
        <f t="shared" ref="D57" si="5">IFERROR(LEFT(C57,SEARCH("- ",C57)-1),"")</f>
        <v/>
      </c>
      <c r="E57" s="61" t="str">
        <f t="shared" ref="E57" si="6">IFERROR(RIGHT(C57,LEN(C57)-SEARCH("- ",C57)-1),"")</f>
        <v/>
      </c>
      <c r="F57" s="62" t="str">
        <f>IFERROR(_xll.ECONOMATICA($C$4,"Funds Invested",,$C$2,,,,"decimal",,,,CONCATENATE("std.cac.ccacq=5;","std.cac.nm=",B57,";","std.cac.fam=1")),"")</f>
        <v/>
      </c>
      <c r="G57" s="63" t="str">
        <f>IFERROR(_xll.ECONOMATICA($C$4,"Funds Invested",,$C$2,,,,"UNITS",,,,CONCATENATE("std.cac.naop=true;","std.cac.ccacq=5;","std.cac.nm=",B57,";","std.cac.fam=1")),"")</f>
        <v/>
      </c>
      <c r="I57" s="66" t="str">
        <f t="array" ref="I57">IFERROR(INDEX($E$8:$E$57,MATCH(0,COUNTIF($I$30:I56,$E$8:$E$57),0)),"")</f>
        <v/>
      </c>
      <c r="J57" s="71"/>
      <c r="K57" s="72" t="str">
        <f t="shared" si="4"/>
        <v/>
      </c>
    </row>
    <row r="58" spans="1:13" ht="15.6" x14ac:dyDescent="0.3">
      <c r="A58"/>
      <c r="B58" s="9"/>
      <c r="C58"/>
      <c r="D58"/>
      <c r="E58"/>
      <c r="F58"/>
      <c r="G58"/>
      <c r="I58" s="52" t="str">
        <f t="array" ref="I58">IFERROR(INDEX($E$8:$E$57,MATCH(0,COUNTIF($I$30:I57,$E$8:$E$57),0)),"")</f>
        <v/>
      </c>
      <c r="J58" s="53"/>
      <c r="K58" s="54" t="str">
        <f t="shared" si="4"/>
        <v/>
      </c>
      <c r="L58" s="55"/>
      <c r="M58" s="55"/>
    </row>
    <row r="59" spans="1:13" ht="15.6" x14ac:dyDescent="0.3">
      <c r="A59"/>
      <c r="C59"/>
      <c r="D59"/>
      <c r="E59"/>
      <c r="F59"/>
      <c r="G59"/>
      <c r="I59" s="52" t="str">
        <f t="array" ref="I59">IFERROR(INDEX($E$8:$E$57,MATCH(0,COUNTIF($I$30:I58,$E$8:$E$57),0)),"")</f>
        <v/>
      </c>
      <c r="J59" s="53"/>
      <c r="K59" s="54" t="str">
        <f t="shared" si="4"/>
        <v/>
      </c>
      <c r="L59" s="55"/>
      <c r="M59" s="55"/>
    </row>
    <row r="60" spans="1:13" x14ac:dyDescent="0.3">
      <c r="I60" s="55"/>
      <c r="J60" s="55"/>
      <c r="K60" s="56"/>
      <c r="L60" s="55"/>
      <c r="M60" s="55"/>
    </row>
  </sheetData>
  <mergeCells count="5">
    <mergeCell ref="I7:K7"/>
    <mergeCell ref="I15:K15"/>
    <mergeCell ref="I30:K30"/>
    <mergeCell ref="I14:K14"/>
    <mergeCell ref="I29:J29"/>
  </mergeCells>
  <conditionalFormatting sqref="F8:F57">
    <cfRule type="dataBar" priority="4">
      <dataBar>
        <cfvo type="min"/>
        <cfvo type="max"/>
        <color rgb="FF006B66"/>
      </dataBar>
      <extLst>
        <ext xmlns:x14="http://schemas.microsoft.com/office/spreadsheetml/2009/9/main" uri="{B025F937-C7B1-47D3-B67F-A62EFF666E3E}">
          <x14:id>{3C347E1D-3F02-4A18-91FD-FCD3FDB64193}</x14:id>
        </ext>
      </extLst>
    </cfRule>
  </conditionalFormatting>
  <dataValidations count="1">
    <dataValidation type="list" allowBlank="1" showInputMessage="1" showErrorMessage="1" sqref="K8" xr:uid="{EA3D6AE5-59B1-4E65-BA62-B331CB240000}">
      <formula1>"CDI,BDRX,IDIV,IBOV,IBRA,IBXL,IBXX,ICO2,ICON,IEEX,IFNC,IGNM,IGCT,IGCX,IMAT,IMOB,IFIX,INDX,ISEE,ITAG,IVBX,MLCX,SMLL,UTIL"</formula1>
    </dataValidation>
  </dataValidations>
  <printOptions horizontalCentered="1" verticalCentered="1"/>
  <pageMargins left="0.19685039370078741" right="0.19685039370078741" top="0.19685039370078741" bottom="0.19685039370078741" header="0.31496062992125984" footer="0.31496062992125984"/>
  <pageSetup paperSize="9" scale="63" fitToWidth="0" fitToHeight="0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C347E1D-3F02-4A18-91FD-FCD3FDB64193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F8:F57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Posição da Carteira FIC's</vt:lpstr>
      <vt:lpstr>'Posição da Carteira FIC''s'!Area_de_impressao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Milton Santiago</cp:lastModifiedBy>
  <cp:lastPrinted>2019-04-23T14:03:23Z</cp:lastPrinted>
  <dcterms:created xsi:type="dcterms:W3CDTF">2019-03-25T13:36:04Z</dcterms:created>
  <dcterms:modified xsi:type="dcterms:W3CDTF">2024-09-30T19:05:28Z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1412189864</vt:lpwstr>
  </property>
  <property fmtid="{D5CDD505-2E9C-101B-9397-08002B2CF9AE}" pid="3" name="EcoUpdateMessage">
    <vt:lpwstr>2024/09/30-18:57:44</vt:lpwstr>
  </property>
  <property fmtid="{D5CDD505-2E9C-101B-9397-08002B2CF9AE}" pid="4" name="EcoUpdateStatus">
    <vt:lpwstr>2024-09-27=BRA:St,ME,Fd,TP;USA:St,ME;ARG:St,ME,Fd,TP;MEX:St,ME,Fd,TP;CHL:St,ME,Fd;PER:St,ME|2022-10-17=USA:TP|2021-11-17=CHL:TP|2014-02-26=VEN:St|2002-11-08=JPN:St|2024-09-09=GBR:St,ME|2016-08-18=NNN:St|2024-09-26=COL:St,ME;PER:Fd,TP|2024-09-25=COL:Fd|2007-01-31=ESP:St|2003-01-29=CHN:St|2003-01-28=TWN:St|2003-01-30=HKG:St;KOR:St|2023-01-19=OTH:St|2024-06-30=PAN:St|2024-09-30=SAU:St|2024-06-24=SAU:ME</vt:lpwstr>
  </property>
</Properties>
</file>