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1 - BDR`s\"/>
    </mc:Choice>
  </mc:AlternateContent>
  <xr:revisionPtr revIDLastSave="0" documentId="13_ncr:1_{2F58EAAB-51AE-4605-B4DF-75F33BA58583}" xr6:coauthVersionLast="47" xr6:coauthVersionMax="47" xr10:uidLastSave="{00000000-0000-0000-0000-000000000000}"/>
  <bookViews>
    <workbookView xWindow="28680" yWindow="-120" windowWidth="29040" windowHeight="15840" xr2:uid="{49004FCA-8DAE-413F-AE15-CDDD95FE11DD}"/>
  </bookViews>
  <sheets>
    <sheet name="BDR`s" sheetId="1" r:id="rId1"/>
  </sheets>
  <definedNames>
    <definedName name="_ECO_RANGE_ID007fa7912cd54b7083cb371a1cb98218" localSheetId="0" hidden="1">'BDR`s'!$Z$7:$Z$851</definedName>
    <definedName name="_ECO_RANGE_ID0709b99f9f0a4b0ca5e21fbdf6142be5" localSheetId="0" hidden="1">'BDR`s'!$AP$7:$AP$851</definedName>
    <definedName name="_ECO_RANGE_ID2209689b78f44b50b8fe258acbe96a1e" localSheetId="0" hidden="1">'BDR`s'!$V$7:$V$851</definedName>
    <definedName name="_ECO_RANGE_ID27b816128d4f4933bc3826cf55fdfc89" localSheetId="0" hidden="1">'BDR`s'!$L$7:$L$851</definedName>
    <definedName name="_ECO_RANGE_ID2809943e2b9f4bbd88bc5fe70b7c76d5" localSheetId="0" hidden="1">'BDR`s'!$U$7:$U$851</definedName>
    <definedName name="_ECO_RANGE_ID2cd43c0516174e0fbe133e7b65bbee56" localSheetId="0" hidden="1">'BDR`s'!$AB$7:$AB$851</definedName>
    <definedName name="_ECO_RANGE_ID3033844927ae42cabd153e01491732e3" localSheetId="0" hidden="1">'BDR`s'!$AJ$7:$AJ$851</definedName>
    <definedName name="_ECO_RANGE_ID3368b47e4b18425bbb1437d2f2d2deb6" localSheetId="0" hidden="1">'BDR`s'!$I$7:$I$851</definedName>
    <definedName name="_ECO_RANGE_ID3a45b11aa7284bc5ac983d80002930ed" localSheetId="0" hidden="1">'BDR`s'!$Q$7:$Q$851</definedName>
    <definedName name="_ECO_RANGE_ID3a6a3de545374e5388b134eea3f13632" localSheetId="0" hidden="1">'BDR`s'!$AM$7:$AM$851</definedName>
    <definedName name="_ECO_RANGE_ID3ab5a162641040088b4e983956e78af2" localSheetId="0" hidden="1">'BDR`s'!$AN$7:$AN$851</definedName>
    <definedName name="_ECO_RANGE_ID3e5be3991bf1451a8f0d32fcebae3057" localSheetId="0" hidden="1">'BDR`s'!$Y$7:$Y$851</definedName>
    <definedName name="_ECO_RANGE_ID4226cc4652b64b5099a90c1484ed7464" localSheetId="0" hidden="1">'BDR`s'!$P$7:$P$851</definedName>
    <definedName name="_ECO_RANGE_ID4d807d4e846f44aab44fc5c6c08584e4" localSheetId="0" hidden="1">'BDR`s'!$G$7:$G$851</definedName>
    <definedName name="_ECO_RANGE_ID5639388ef48444af9c4850c558293ede" localSheetId="0" hidden="1">'BDR`s'!$AC$7:$AC$851</definedName>
    <definedName name="_ECO_RANGE_ID5e81e572a0e14519a385c2bd6bb3aa41" localSheetId="0" hidden="1">'BDR`s'!$AH$7:$AH$851</definedName>
    <definedName name="_ECO_RANGE_ID62229f5a3dbd45bb8e9a290d2ad67433" localSheetId="0" hidden="1">'BDR`s'!$AK$7:$AK$851</definedName>
    <definedName name="_ECO_RANGE_ID6510ac463f8444c0920e840d402472cf" localSheetId="0" hidden="1">'BDR`s'!$N$7:$N$851</definedName>
    <definedName name="_ECO_RANGE_ID7b10c35d24c044bc87799f2cf00da2a3" localSheetId="0" hidden="1">'BDR`s'!$AO$7:$AO$851</definedName>
    <definedName name="_ECO_RANGE_ID8894c15b07d340c9ae33d6f2575c1c5a" localSheetId="0" hidden="1">'BDR`s'!$H$7:$H$851</definedName>
    <definedName name="_ECO_RANGE_ID9c98635ca3af4feeb1799107945996b8" localSheetId="0" hidden="1">'BDR`s'!$T$7:$T$851</definedName>
    <definedName name="_ECO_RANGE_IDabf45f8ef8044d8cbdb1389d9709dce5" localSheetId="0" hidden="1">'BDR`s'!$AQ$7:$AQ$851</definedName>
    <definedName name="_ECO_RANGE_IDaebec515fbb741bcba088baf84b65a3e" localSheetId="0" hidden="1">'BDR`s'!$F$7:$F$851</definedName>
    <definedName name="_ECO_RANGE_IDb0fab2464ef04ee383a45c788731b5a2" localSheetId="0" hidden="1">'BDR`s'!$AI$7:$AI$851</definedName>
    <definedName name="_ECO_RANGE_IDb5637d2ef814418794f645d24db43850" localSheetId="0" hidden="1">'BDR`s'!$AG$7:$AG$851</definedName>
    <definedName name="_ECO_RANGE_IDbf81c5decfca4b05820f575a5d922460" localSheetId="0" hidden="1">'BDR`s'!$AA$7:$AA$851</definedName>
    <definedName name="_ECO_RANGE_IDc18f6a7cb60a450385077ad476e92315" localSheetId="0" hidden="1">'BDR`s'!$D$7:$D$851</definedName>
    <definedName name="_ECO_RANGE_IDc3707e1481c344b3a66209f4a0dcabe9" localSheetId="0" hidden="1">'BDR`s'!$AF$7:$AF$851</definedName>
    <definedName name="_ECO_RANGE_IDc5a9e2b1bece4702af18971d8543f0f5" localSheetId="0" hidden="1">'BDR`s'!$J$7:$J$851</definedName>
    <definedName name="_ECO_RANGE_IDd20d8eb2b8a445208734724ce58be63b" localSheetId="0" hidden="1">'BDR`s'!$AD$7:$AD$851</definedName>
    <definedName name="_ECO_RANGE_IDdf1b0a20329b44d5a96c7ee585bcabca" localSheetId="0" hidden="1">'BDR`s'!$W$7:$W$851</definedName>
    <definedName name="_ECO_RANGE_IDe6e04f07207d408fa3b93b9252fb056d" localSheetId="0" hidden="1">'BDR`s'!$AR$7:$AR$851</definedName>
    <definedName name="_ECO_RANGE_IDe94fe186d0604019a94abcfc80ff5895" localSheetId="0" hidden="1">'BDR`s'!$X$7:$X$851</definedName>
    <definedName name="_ECO_RANGE_IDea2e6c9c3f7f4af480473638e1bb14e7" localSheetId="0" hidden="1">'BDR`s'!$B$7:$B$851</definedName>
    <definedName name="_ECO_RANGE_IDeafbcf1aa556456696ca5c82b90c3d05" localSheetId="0" hidden="1">'BDR`s'!$E$7:$E$851</definedName>
    <definedName name="_ECO_RANGE_IDf4840ba7a3404edb907ba1b7aa575ddb" localSheetId="0" hidden="1">'BDR`s'!$C$7:$C$851</definedName>
    <definedName name="_ECO_RANGE_IDf593761110a84c178660b826ee947508" localSheetId="0" hidden="1">'BDR`s'!$M$7:$M$851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l="1"/>
  <c r="R170" i="1" l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6" i="1"/>
  <c r="K9" i="1"/>
  <c r="K10" i="1"/>
  <c r="K11" i="1"/>
  <c r="K12" i="1"/>
  <c r="K13" i="1"/>
  <c r="K14" i="1"/>
  <c r="K15" i="1"/>
  <c r="I6" i="1"/>
  <c r="AK6" i="1"/>
  <c r="AB6" i="1"/>
  <c r="T6" i="1"/>
  <c r="M6" i="1"/>
  <c r="AN6" i="1"/>
  <c r="AJ6" i="1"/>
  <c r="AA6" i="1"/>
  <c r="Q6" i="1"/>
  <c r="AH6" i="1"/>
  <c r="N6" i="1"/>
  <c r="AG6" i="1"/>
  <c r="AR6" i="1"/>
  <c r="AI6" i="1"/>
  <c r="Z6" i="1"/>
  <c r="P6" i="1"/>
  <c r="Y6" i="1"/>
  <c r="V6" i="1"/>
  <c r="AQ6" i="1"/>
  <c r="X6" i="1"/>
  <c r="AD6" i="1"/>
  <c r="AP6" i="1"/>
  <c r="AO6" i="1"/>
  <c r="AF6" i="1"/>
  <c r="W6" i="1"/>
  <c r="L6" i="1"/>
  <c r="AM6" i="1"/>
  <c r="AC6" i="1"/>
  <c r="U6" i="1"/>
  <c r="R7" i="1" l="1"/>
  <c r="J6" i="1"/>
  <c r="B6" i="1"/>
  <c r="F6" i="1"/>
  <c r="H6" i="1"/>
  <c r="G6" i="1"/>
  <c r="E6" i="1"/>
  <c r="D6" i="1"/>
  <c r="C6" i="1"/>
  <c r="O7" i="1" l="1"/>
  <c r="K7" i="1"/>
  <c r="K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<sst xmlns="http://schemas.openxmlformats.org/spreadsheetml/2006/main" count="6767" uniqueCount="2640">
  <si>
    <t>12M</t>
  </si>
  <si>
    <t>Retorno</t>
  </si>
  <si>
    <t>Com</t>
  </si>
  <si>
    <t>Empresa de eletricidade, gás e água</t>
  </si>
  <si>
    <t>Fechamento vs Máximo 52 Semanas</t>
  </si>
  <si>
    <t>Volume vs Médio 3M</t>
  </si>
  <si>
    <t>MMMC34&lt;XBSP&gt;</t>
  </si>
  <si>
    <t>ABTT34&lt;XBSP&gt;</t>
  </si>
  <si>
    <t>ABBV34&lt;XBSP&gt;</t>
  </si>
  <si>
    <t>ACNB34&lt;XBSP&gt;</t>
  </si>
  <si>
    <t>GOGL35&lt;XBSP&gt;</t>
  </si>
  <si>
    <t>GOGL34&lt;XBSP&gt;</t>
  </si>
  <si>
    <t>AMZO34&lt;XBSP&gt;</t>
  </si>
  <si>
    <t>AALL34&lt;XBSP&gt;</t>
  </si>
  <si>
    <t>AXPB34&lt;XBSP&gt;</t>
  </si>
  <si>
    <t>AIGB34&lt;XBSP&gt;</t>
  </si>
  <si>
    <t>AMGN34&lt;XBSP&gt;</t>
  </si>
  <si>
    <t>AAPL34&lt;XBSP&gt;</t>
  </si>
  <si>
    <t>ARMT34&lt;XBSP&gt;</t>
  </si>
  <si>
    <t>ARNC34&lt;XBSP&gt;</t>
  </si>
  <si>
    <t>ATTB34&lt;XBSP&gt;</t>
  </si>
  <si>
    <t>BOAC34&lt;XBSP&gt;</t>
  </si>
  <si>
    <t>BONY34&lt;XBSP&gt;</t>
  </si>
  <si>
    <t>BERK34&lt;XBSP&gt;</t>
  </si>
  <si>
    <t>BBYY34&lt;XBSP&gt;</t>
  </si>
  <si>
    <t>BIIB34&lt;XBSP&gt;</t>
  </si>
  <si>
    <t>BLAK34&lt;XBSP&gt;</t>
  </si>
  <si>
    <t>BOEI34&lt;XBSP&gt;</t>
  </si>
  <si>
    <t>BOXP34&lt;XBSP&gt;</t>
  </si>
  <si>
    <t>BMYB34&lt;XBSP&gt;</t>
  </si>
  <si>
    <t>CATP34&lt;XBSP&gt;</t>
  </si>
  <si>
    <t>CHVX34&lt;XBSP&gt;</t>
  </si>
  <si>
    <t>CSCO34&lt;XBSP&gt;</t>
  </si>
  <si>
    <t>CTGP34&lt;XBSP&gt;</t>
  </si>
  <si>
    <t>COCA34&lt;XBSP&gt;</t>
  </si>
  <si>
    <t>CTSH34&lt;XBSP&gt;</t>
  </si>
  <si>
    <t>COLG34&lt;XBSP&gt;</t>
  </si>
  <si>
    <t>CMCS34&lt;XBSP&gt;</t>
  </si>
  <si>
    <t>COPH34&lt;XBSP&gt;</t>
  </si>
  <si>
    <t>COWC34&lt;XBSP&gt;</t>
  </si>
  <si>
    <t>COTY34&lt;XBSP&gt;</t>
  </si>
  <si>
    <t>CVSH34&lt;XBSP&gt;</t>
  </si>
  <si>
    <t>DHER34&lt;XBSP&gt;</t>
  </si>
  <si>
    <t>DEAI34&lt;XBSP&gt;</t>
  </si>
  <si>
    <t>DUKB34&lt;XBSP&gt;</t>
  </si>
  <si>
    <t>EBAY34&lt;XBSP&gt;</t>
  </si>
  <si>
    <t>EXXO34&lt;XBSP&gt;</t>
  </si>
  <si>
    <t>FDXB34&lt;XBSP&gt;</t>
  </si>
  <si>
    <t>FSLR34&lt;XBSP&gt;</t>
  </si>
  <si>
    <t>FMXB34&lt;XBSP&gt;</t>
  </si>
  <si>
    <t>FDMO34&lt;XBSP&gt;</t>
  </si>
  <si>
    <t>FCXO34&lt;XBSP&gt;</t>
  </si>
  <si>
    <t>GPSI34&lt;XBSP&gt;</t>
  </si>
  <si>
    <t>GDBR34&lt;XBSP&gt;</t>
  </si>
  <si>
    <t>GEOO34&lt;XBSP&gt;</t>
  </si>
  <si>
    <t>GMCO34&lt;XBSP&gt;</t>
  </si>
  <si>
    <t>GILD34&lt;XBSP&gt;</t>
  </si>
  <si>
    <t>GSGI34&lt;XBSP&gt;</t>
  </si>
  <si>
    <t>GPRO34&lt;XBSP&gt;</t>
  </si>
  <si>
    <t>HALI34&lt;XBSP&gt;</t>
  </si>
  <si>
    <t>HSHY34&lt;XBSP&gt;</t>
  </si>
  <si>
    <t>HOME34&lt;XBSP&gt;</t>
  </si>
  <si>
    <t>HONB34&lt;XBSP&gt;</t>
  </si>
  <si>
    <t>HPQB34&lt;XBSP&gt;</t>
  </si>
  <si>
    <t>ITLC34&lt;XBSP&gt;</t>
  </si>
  <si>
    <t>IBMB34&lt;XBSP&gt;</t>
  </si>
  <si>
    <t>JNJB34&lt;XBSP&gt;</t>
  </si>
  <si>
    <t>JPMC34&lt;XBSP&gt;</t>
  </si>
  <si>
    <t>KMBB34&lt;XBSP&gt;</t>
  </si>
  <si>
    <t>KHCB34&lt;XBSP&gt;</t>
  </si>
  <si>
    <t>LILY34&lt;XBSP&gt;</t>
  </si>
  <si>
    <t>LMTB34&lt;XBSP&gt;</t>
  </si>
  <si>
    <t>MACY34&lt;XBSP&gt;</t>
  </si>
  <si>
    <t>MSCD34&lt;XBSP&gt;</t>
  </si>
  <si>
    <t>MCDC34&lt;XBSP&gt;</t>
  </si>
  <si>
    <t>MDTC34&lt;XBSP&gt;</t>
  </si>
  <si>
    <t>MRCK34&lt;XBSP&gt;</t>
  </si>
  <si>
    <t>METB34&lt;XBSP&gt;</t>
  </si>
  <si>
    <t>MSFT34&lt;XBSP&gt;</t>
  </si>
  <si>
    <t>MDLZ34&lt;XBSP&gt;</t>
  </si>
  <si>
    <t>MSBR34&lt;XBSP&gt;</t>
  </si>
  <si>
    <t>MOSC34&lt;XBSP&gt;</t>
  </si>
  <si>
    <t>NFLX34&lt;XBSP&gt;</t>
  </si>
  <si>
    <t>NIKE34&lt;XBSP&gt;</t>
  </si>
  <si>
    <t>ORCL34&lt;XBSP&gt;</t>
  </si>
  <si>
    <t>PEPB34&lt;XBSP&gt;</t>
  </si>
  <si>
    <t>PFIZ34&lt;XBSP&gt;</t>
  </si>
  <si>
    <t>PGCO34&lt;XBSP&gt;</t>
  </si>
  <si>
    <t>QCOM34&lt;XBSP&gt;</t>
  </si>
  <si>
    <t>ROST34&lt;XBSP&gt;</t>
  </si>
  <si>
    <t>SSFO34&lt;XBSP&gt;</t>
  </si>
  <si>
    <t>SLBG34&lt;XBSP&gt;</t>
  </si>
  <si>
    <t>SCHW34&lt;XBSP&gt;</t>
  </si>
  <si>
    <t>SBUB34&lt;XBSP&gt;</t>
  </si>
  <si>
    <t>TGTB34&lt;XBSP&gt;</t>
  </si>
  <si>
    <t>TSLA34&lt;XBSP&gt;</t>
  </si>
  <si>
    <t>TEXA34&lt;XBSP&gt;</t>
  </si>
  <si>
    <t>TMOS34&lt;XBSP&gt;</t>
  </si>
  <si>
    <t>RIGG34&lt;XBSP&gt;</t>
  </si>
  <si>
    <t>TRVC34&lt;XBSP&gt;</t>
  </si>
  <si>
    <t>UBSG34&lt;XBSP&gt;</t>
  </si>
  <si>
    <t>UPAC34&lt;XBSP&gt;</t>
  </si>
  <si>
    <t>UPSS34&lt;XBSP&gt;</t>
  </si>
  <si>
    <t>USSX34&lt;XBSP&gt;</t>
  </si>
  <si>
    <t>USBC34&lt;XBSP&gt;</t>
  </si>
  <si>
    <t>VLOE34&lt;XBSP&gt;</t>
  </si>
  <si>
    <t>VERZ34&lt;XBSP&gt;</t>
  </si>
  <si>
    <t>VISA34&lt;XBSP&gt;</t>
  </si>
  <si>
    <t>WALM34&lt;XBSP&gt;</t>
  </si>
  <si>
    <t>DISB34&lt;XBSP&gt;</t>
  </si>
  <si>
    <t>WFCO34&lt;XBSP&gt;</t>
  </si>
  <si>
    <t>WUNI34&lt;XBSP&gt;</t>
  </si>
  <si>
    <t>XRXB34&lt;XBSP&gt;</t>
  </si>
  <si>
    <t>Com A</t>
  </si>
  <si>
    <t>Capital stock</t>
  </si>
  <si>
    <t>Ord</t>
  </si>
  <si>
    <t>Com B</t>
  </si>
  <si>
    <t>UBD</t>
  </si>
  <si>
    <t>Abbott Laboratories</t>
  </si>
  <si>
    <t>Abbvie Inc</t>
  </si>
  <si>
    <t>Accenture Plc</t>
  </si>
  <si>
    <t>Alphabet Inc</t>
  </si>
  <si>
    <t>American Airlines Group Inc</t>
  </si>
  <si>
    <t>Amgen Inc</t>
  </si>
  <si>
    <t>Apple Inc</t>
  </si>
  <si>
    <t>Arcelormittal</t>
  </si>
  <si>
    <t>AT&amp;T Inc</t>
  </si>
  <si>
    <t>Bank Of America Corp</t>
  </si>
  <si>
    <t>Berkshire Hathaway Inc</t>
  </si>
  <si>
    <t>Biogen Inc</t>
  </si>
  <si>
    <t>Caterpillar Inc</t>
  </si>
  <si>
    <t>Chevron Corp</t>
  </si>
  <si>
    <t>Cisco Systems, Inc</t>
  </si>
  <si>
    <t>Citigroup Inc</t>
  </si>
  <si>
    <t>Coca Cola Co</t>
  </si>
  <si>
    <t>Cognizant Technology Solutions Corp</t>
  </si>
  <si>
    <t>Comcast Corp</t>
  </si>
  <si>
    <t>Conocophillips</t>
  </si>
  <si>
    <t>Costco Wholesale Corp</t>
  </si>
  <si>
    <t>Coty Inc</t>
  </si>
  <si>
    <t>CVS Health Corp</t>
  </si>
  <si>
    <t>Danaher Corp</t>
  </si>
  <si>
    <t>Duke Energy Corp</t>
  </si>
  <si>
    <t>Ebay Inc</t>
  </si>
  <si>
    <t>Exxon Mobil Corp</t>
  </si>
  <si>
    <t>Fedex Corp</t>
  </si>
  <si>
    <t>First Solar, Inc</t>
  </si>
  <si>
    <t>Fomento Econ Mex</t>
  </si>
  <si>
    <t>Ford Motor Co</t>
  </si>
  <si>
    <t>Freeport-Mcmoran Inc</t>
  </si>
  <si>
    <t>General Dynamics Corp</t>
  </si>
  <si>
    <t>Gopro, Inc</t>
  </si>
  <si>
    <t>Hershey Co</t>
  </si>
  <si>
    <t>Honeywell Intl Inc</t>
  </si>
  <si>
    <t>Hp Inc</t>
  </si>
  <si>
    <t>Intel Corp</t>
  </si>
  <si>
    <t>Intl Business Machines Corp</t>
  </si>
  <si>
    <t>Johnson &amp; Johnson</t>
  </si>
  <si>
    <t>Jpmorgan Chase &amp; Co</t>
  </si>
  <si>
    <t>Kraft Heinz Co</t>
  </si>
  <si>
    <t>Lockheed Martin Corp</t>
  </si>
  <si>
    <t>Macy'S, Inc</t>
  </si>
  <si>
    <t>Mastercard Inc</t>
  </si>
  <si>
    <t>Medtronic Plc</t>
  </si>
  <si>
    <t>Merck &amp; Co., Inc</t>
  </si>
  <si>
    <t>Microsoft Corp</t>
  </si>
  <si>
    <t>Morgan Stanley</t>
  </si>
  <si>
    <t>Mosaic Co</t>
  </si>
  <si>
    <t>Oracle Corp</t>
  </si>
  <si>
    <t>Serviços profissionais, científicos e técnicos</t>
  </si>
  <si>
    <t>MMMC34</t>
  </si>
  <si>
    <t>ABTT34</t>
  </si>
  <si>
    <t>ABBV34</t>
  </si>
  <si>
    <t>ACNB34</t>
  </si>
  <si>
    <t>GOGL35</t>
  </si>
  <si>
    <t>GOGL34</t>
  </si>
  <si>
    <t>AMZO34</t>
  </si>
  <si>
    <t>AALL34</t>
  </si>
  <si>
    <t>AXPB34</t>
  </si>
  <si>
    <t>AIGB34</t>
  </si>
  <si>
    <t>AMGN34</t>
  </si>
  <si>
    <t>AAPL34</t>
  </si>
  <si>
    <t>ARMT34</t>
  </si>
  <si>
    <t>ARNC34</t>
  </si>
  <si>
    <t>ATTB34</t>
  </si>
  <si>
    <t>BOAC34</t>
  </si>
  <si>
    <t>BONY34</t>
  </si>
  <si>
    <t>BERK34</t>
  </si>
  <si>
    <t>BBYY34</t>
  </si>
  <si>
    <t>BIIB34</t>
  </si>
  <si>
    <t>BLAK34</t>
  </si>
  <si>
    <t>BOEI34</t>
  </si>
  <si>
    <t>BOXP34</t>
  </si>
  <si>
    <t>BMYB34</t>
  </si>
  <si>
    <t>CATP34</t>
  </si>
  <si>
    <t>CHVX34</t>
  </si>
  <si>
    <t>CSCO34</t>
  </si>
  <si>
    <t>CTGP34</t>
  </si>
  <si>
    <t>COCA34</t>
  </si>
  <si>
    <t>CTSH34</t>
  </si>
  <si>
    <t>COLG34</t>
  </si>
  <si>
    <t>CMCS34</t>
  </si>
  <si>
    <t>COPH34</t>
  </si>
  <si>
    <t>COWC34</t>
  </si>
  <si>
    <t>COTY34</t>
  </si>
  <si>
    <t>CVSH34</t>
  </si>
  <si>
    <t>DHER34</t>
  </si>
  <si>
    <t>DEAI34</t>
  </si>
  <si>
    <t>DUKB34</t>
  </si>
  <si>
    <t>EBAY34</t>
  </si>
  <si>
    <t>EXXO34</t>
  </si>
  <si>
    <t>FDXB34</t>
  </si>
  <si>
    <t>FSLR34</t>
  </si>
  <si>
    <t>FMXB34</t>
  </si>
  <si>
    <t>FDMO34</t>
  </si>
  <si>
    <t>FCXO34</t>
  </si>
  <si>
    <t>GPSI34</t>
  </si>
  <si>
    <t>GDBR34</t>
  </si>
  <si>
    <t>GEOO34</t>
  </si>
  <si>
    <t>GMCO34</t>
  </si>
  <si>
    <t>GILD34</t>
  </si>
  <si>
    <t>GSGI34</t>
  </si>
  <si>
    <t>GPRO34</t>
  </si>
  <si>
    <t>HALI34</t>
  </si>
  <si>
    <t>HSHY34</t>
  </si>
  <si>
    <t>HOME34</t>
  </si>
  <si>
    <t>HONB34</t>
  </si>
  <si>
    <t>HPQB34</t>
  </si>
  <si>
    <t>ITLC34</t>
  </si>
  <si>
    <t>IBMB34</t>
  </si>
  <si>
    <t>JNJB34</t>
  </si>
  <si>
    <t>JPMC34</t>
  </si>
  <si>
    <t>KMBB34</t>
  </si>
  <si>
    <t>KHCB34</t>
  </si>
  <si>
    <t>LILY34</t>
  </si>
  <si>
    <t>LMTB34</t>
  </si>
  <si>
    <t>MACY34</t>
  </si>
  <si>
    <t>MSCD34</t>
  </si>
  <si>
    <t>MCDC34</t>
  </si>
  <si>
    <t>MDTC34</t>
  </si>
  <si>
    <t>MRCK34</t>
  </si>
  <si>
    <t>METB34</t>
  </si>
  <si>
    <t>MSFT34</t>
  </si>
  <si>
    <t>MDLZ34</t>
  </si>
  <si>
    <t>MSBR34</t>
  </si>
  <si>
    <t>MOSC34</t>
  </si>
  <si>
    <t>NFLX34</t>
  </si>
  <si>
    <t>NIKE34</t>
  </si>
  <si>
    <t>ORCL34</t>
  </si>
  <si>
    <t>PEPB34</t>
  </si>
  <si>
    <t>Pfizer Inc</t>
  </si>
  <si>
    <t>Procter &amp; Gamble Co</t>
  </si>
  <si>
    <t>Qualcomm Inc</t>
  </si>
  <si>
    <t>Schlumberger Ltd</t>
  </si>
  <si>
    <t>Schwab Charles Corp</t>
  </si>
  <si>
    <t>Starbucks Corp</t>
  </si>
  <si>
    <t>Target Corp</t>
  </si>
  <si>
    <t>Tesla, Inc</t>
  </si>
  <si>
    <t>Texas Instruments Inc</t>
  </si>
  <si>
    <t>Thermo Fisher Scientific Inc</t>
  </si>
  <si>
    <t>Travelers Companies, Inc</t>
  </si>
  <si>
    <t>Ubs Group Ag</t>
  </si>
  <si>
    <t>Union Pacific Corp</t>
  </si>
  <si>
    <t>United States Steel Corp</t>
  </si>
  <si>
    <t>US Bancorp</t>
  </si>
  <si>
    <t>Valero Energy Corp</t>
  </si>
  <si>
    <t>Verizon Comm Inc</t>
  </si>
  <si>
    <t>Visa Inc</t>
  </si>
  <si>
    <t>Walmart Inc</t>
  </si>
  <si>
    <t>Walt Disney Co</t>
  </si>
  <si>
    <t>Wells Fargo &amp; Company</t>
  </si>
  <si>
    <t>Western Union Co</t>
  </si>
  <si>
    <t>Xerox Corp</t>
  </si>
  <si>
    <t>PFIZ34</t>
  </si>
  <si>
    <t>PGCO34</t>
  </si>
  <si>
    <t>QCOM34</t>
  </si>
  <si>
    <t>ROST34</t>
  </si>
  <si>
    <t>SSFO34</t>
  </si>
  <si>
    <t>SLBG34</t>
  </si>
  <si>
    <t>SCHW34</t>
  </si>
  <si>
    <t>SBUB34</t>
  </si>
  <si>
    <t>TGTB34</t>
  </si>
  <si>
    <t>TSLA34</t>
  </si>
  <si>
    <t>TEXA34</t>
  </si>
  <si>
    <t>TMOS34</t>
  </si>
  <si>
    <t>RIGG34</t>
  </si>
  <si>
    <t>TRVC34</t>
  </si>
  <si>
    <t>UBSG34</t>
  </si>
  <si>
    <t>UPAC34</t>
  </si>
  <si>
    <t>UPSS34</t>
  </si>
  <si>
    <t>USSX34</t>
  </si>
  <si>
    <t>USBC34</t>
  </si>
  <si>
    <t>VLOE34</t>
  </si>
  <si>
    <t>VERZ34</t>
  </si>
  <si>
    <t>VISA34</t>
  </si>
  <si>
    <t>WALM34</t>
  </si>
  <si>
    <t>DISB34</t>
  </si>
  <si>
    <t>WFCO34</t>
  </si>
  <si>
    <t>WUNI34</t>
  </si>
  <si>
    <t>XRXB34</t>
  </si>
  <si>
    <t>US</t>
  </si>
  <si>
    <t>LU</t>
  </si>
  <si>
    <t>AR</t>
  </si>
  <si>
    <t>MX</t>
  </si>
  <si>
    <t>CH</t>
  </si>
  <si>
    <t>Negócios vs Média 3M</t>
  </si>
  <si>
    <t>Risco</t>
  </si>
  <si>
    <t>52W</t>
  </si>
  <si>
    <t>Informações Financeiras</t>
  </si>
  <si>
    <t>Dollar US</t>
  </si>
  <si>
    <t>Peso Argentina</t>
  </si>
  <si>
    <t>Peso Mexico</t>
  </si>
  <si>
    <t>Sim</t>
  </si>
  <si>
    <t>Unidades:</t>
  </si>
  <si>
    <t>Thousands</t>
  </si>
  <si>
    <t>Indústria manufatureira</t>
  </si>
  <si>
    <t>Serviços de apoio a empresas e gerenciamento de resíduos e remediação</t>
  </si>
  <si>
    <t>Comércio varejista</t>
  </si>
  <si>
    <t>Transporte e armazenamento</t>
  </si>
  <si>
    <t>Serviços financeiros e seguros</t>
  </si>
  <si>
    <t>Informação</t>
  </si>
  <si>
    <t>Mineração, exploração de pedreiras e extração de petróleo e gás</t>
  </si>
  <si>
    <t>Hotel e restaurante</t>
  </si>
  <si>
    <t>Imobiliária e locadora de outros bens</t>
  </si>
  <si>
    <t>ATVI34&lt;XBSP&gt;</t>
  </si>
  <si>
    <t>ADBE34&lt;XBSP&gt;</t>
  </si>
  <si>
    <t>A1AP34&lt;XBSP&gt;</t>
  </si>
  <si>
    <t>A1MD34&lt;XBSP&gt;</t>
  </si>
  <si>
    <t>A1ES34&lt;XBSP&gt;</t>
  </si>
  <si>
    <t>A1FL34&lt;XBSP&gt;</t>
  </si>
  <si>
    <t>A1GI34&lt;XBSP&gt;</t>
  </si>
  <si>
    <t>A1PD34&lt;XBSP&gt;</t>
  </si>
  <si>
    <t>A1KA34&lt;XBSP&gt;</t>
  </si>
  <si>
    <t>A1LK34&lt;XBSP&gt;</t>
  </si>
  <si>
    <t>A1LB34&lt;XBSP&gt;</t>
  </si>
  <si>
    <t>A1RE34&lt;XBSP&gt;</t>
  </si>
  <si>
    <t>BABA34&lt;XBSP&gt;</t>
  </si>
  <si>
    <t>A1LG34&lt;XBSP&gt;</t>
  </si>
  <si>
    <t>A1GN34&lt;XBSP&gt;</t>
  </si>
  <si>
    <t>A1LL34&lt;XBSP&gt;</t>
  </si>
  <si>
    <t>A1EN34&lt;XBSP&gt;</t>
  </si>
  <si>
    <t>A1TT34&lt;XBSP&gt;</t>
  </si>
  <si>
    <t>MOOO34&lt;XBSP&gt;</t>
  </si>
  <si>
    <t>A1EE34&lt;XBSP&gt;</t>
  </si>
  <si>
    <t>A1EP34&lt;XBSP&gt;</t>
  </si>
  <si>
    <t>T1OW34&lt;XBSP&gt;</t>
  </si>
  <si>
    <t>A1WK34&lt;XBSP&gt;</t>
  </si>
  <si>
    <t>A1MP34&lt;XBSP&gt;</t>
  </si>
  <si>
    <t>A1ME34&lt;XBSP&gt;</t>
  </si>
  <si>
    <t>A1PH34&lt;XBSP&gt;</t>
  </si>
  <si>
    <t>A1DI34&lt;XBSP&gt;</t>
  </si>
  <si>
    <t>ABUD34&lt;XBSP&gt;</t>
  </si>
  <si>
    <t>A1NS34&lt;XBSP&gt;</t>
  </si>
  <si>
    <t>A1ON34&lt;XBSP&gt;</t>
  </si>
  <si>
    <t>A1PA34&lt;XBSP&gt;</t>
  </si>
  <si>
    <t>A1IV34&lt;XBSP&gt;</t>
  </si>
  <si>
    <t>A1MT34&lt;XBSP&gt;</t>
  </si>
  <si>
    <t>APTV34&lt;XBSP&gt;</t>
  </si>
  <si>
    <t>A1DM34&lt;XBSP&gt;</t>
  </si>
  <si>
    <t>A1NE34&lt;XBSP&gt;</t>
  </si>
  <si>
    <t>AWII34&lt;XBSP&gt;</t>
  </si>
  <si>
    <t>A1JG34&lt;XBSP&gt;</t>
  </si>
  <si>
    <t>ASML34&lt;XBSP&gt;</t>
  </si>
  <si>
    <t>A1SU34&lt;XBSP&gt;</t>
  </si>
  <si>
    <t>A1TM34&lt;XBSP&gt;</t>
  </si>
  <si>
    <t>A1UT34&lt;XBSP&gt;</t>
  </si>
  <si>
    <t>ADPR34&lt;XBSP&gt;</t>
  </si>
  <si>
    <t>AZOI34&lt;XBSP&gt;</t>
  </si>
  <si>
    <t>A1VB34&lt;XBSP&gt;</t>
  </si>
  <si>
    <t>A1VY34&lt;XBSP&gt;</t>
  </si>
  <si>
    <t>BIDU34&lt;XBSP&gt;</t>
  </si>
  <si>
    <t>B1KR34&lt;XBSP&gt;</t>
  </si>
  <si>
    <t>B1LL34&lt;XBSP&gt;</t>
  </si>
  <si>
    <t>BILB34&lt;XBSP&gt;</t>
  </si>
  <si>
    <t>BCSA34&lt;XBSP&gt;</t>
  </si>
  <si>
    <t>B1AX34&lt;XBSP&gt;</t>
  </si>
  <si>
    <t>B1DX34&lt;XBSP&gt;</t>
  </si>
  <si>
    <t>B1MR34&lt;XBSP&gt;</t>
  </si>
  <si>
    <t>BKNG34&lt;XBSP&gt;</t>
  </si>
  <si>
    <t>B1WA34&lt;XBSP&gt;</t>
  </si>
  <si>
    <t>B1SX34&lt;XBSP&gt;</t>
  </si>
  <si>
    <t>AVGO34&lt;XBSP&gt;</t>
  </si>
  <si>
    <t>B1RF34&lt;XBSP&gt;</t>
  </si>
  <si>
    <t>B1FC34&lt;XBSP&gt;</t>
  </si>
  <si>
    <t>C1HR34&lt;XBSP&gt;</t>
  </si>
  <si>
    <t>C1OG34&lt;XBSP&gt;</t>
  </si>
  <si>
    <t>C1DN34&lt;XBSP&gt;</t>
  </si>
  <si>
    <t>C1PB34&lt;XBSP&gt;</t>
  </si>
  <si>
    <t>CNIC34&lt;XBSP&gt;</t>
  </si>
  <si>
    <t>CPRL34&lt;XBSP&gt;</t>
  </si>
  <si>
    <t>CAON34&lt;XBSP&gt;</t>
  </si>
  <si>
    <t>CAPH34&lt;XBSP&gt;</t>
  </si>
  <si>
    <t>C1AH34&lt;XBSP&gt;</t>
  </si>
  <si>
    <t>K1MX34&lt;XBSP&gt;</t>
  </si>
  <si>
    <t>C1CL34&lt;XBSP&gt;</t>
  </si>
  <si>
    <t>CRIN34&lt;XBSP&gt;</t>
  </si>
  <si>
    <t>C1BO34&lt;XBSP&gt;</t>
  </si>
  <si>
    <t>C1BR34&lt;XBSP&gt;</t>
  </si>
  <si>
    <t>C1NS34&lt;XBSP&gt;</t>
  </si>
  <si>
    <t>C1NC34&lt;XBSP&gt;</t>
  </si>
  <si>
    <t>C1NP34&lt;XBSP&gt;</t>
  </si>
  <si>
    <t>C1FI34&lt;XBSP&gt;</t>
  </si>
  <si>
    <t>CHCM34&lt;XBSP&gt;</t>
  </si>
  <si>
    <t>C1HK34&lt;XBSP&gt;</t>
  </si>
  <si>
    <t>C1MG34&lt;XBSP&gt;</t>
  </si>
  <si>
    <t>C1BL34&lt;XBSP&gt;</t>
  </si>
  <si>
    <t>CHDC34&lt;XBSP&gt;</t>
  </si>
  <si>
    <t>C1IC34&lt;XBSP&gt;</t>
  </si>
  <si>
    <t>CINF34&lt;XBSP&gt;</t>
  </si>
  <si>
    <t>C1TA34&lt;XBSP&gt;</t>
  </si>
  <si>
    <t>C1FG34&lt;XBSP&gt;</t>
  </si>
  <si>
    <t>CHME34&lt;XBSP&gt;</t>
  </si>
  <si>
    <t>C1MS34&lt;XBSP&gt;</t>
  </si>
  <si>
    <t>C1MA34&lt;XBSP&gt;</t>
  </si>
  <si>
    <t>C1AG34&lt;XBSP&gt;</t>
  </si>
  <si>
    <t>E1DI34&lt;XBSP&gt;</t>
  </si>
  <si>
    <t>STZB34&lt;XBSP&gt;</t>
  </si>
  <si>
    <t>C1PR34&lt;XBSP&gt;</t>
  </si>
  <si>
    <t>G1LW34&lt;XBSP&gt;</t>
  </si>
  <si>
    <t>CRDA34&lt;XBSP&gt;</t>
  </si>
  <si>
    <t>C1CI34&lt;XBSP&gt;</t>
  </si>
  <si>
    <t>CSXC34&lt;XBSP&gt;</t>
  </si>
  <si>
    <t>C1MI34&lt;XBSP&gt;</t>
  </si>
  <si>
    <t>D1RI34&lt;XBSP&gt;</t>
  </si>
  <si>
    <t>DVAI34&lt;XBSP&gt;</t>
  </si>
  <si>
    <t>DEEC34&lt;XBSP&gt;</t>
  </si>
  <si>
    <t>D1EL34&lt;XBSP&gt;</t>
  </si>
  <si>
    <t>XRAY34&lt;XBSP&gt;</t>
  </si>
  <si>
    <t>DBAG34&lt;XBSP&gt;</t>
  </si>
  <si>
    <t>D1VN34&lt;XBSP&gt;</t>
  </si>
  <si>
    <t>DEOP34&lt;XBSP&gt;</t>
  </si>
  <si>
    <t>F1AN34&lt;XBSP&gt;</t>
  </si>
  <si>
    <t>D1LR34&lt;XBSP&gt;</t>
  </si>
  <si>
    <t>D1FS34&lt;XBSP&gt;</t>
  </si>
  <si>
    <t>D1IS34&lt;XBSP&gt;</t>
  </si>
  <si>
    <t>DGCO34&lt;XBSP&gt;</t>
  </si>
  <si>
    <t>DLTR34&lt;XBSP&gt;</t>
  </si>
  <si>
    <t>D1OM34&lt;XBSP&gt;</t>
  </si>
  <si>
    <t>D1OV34&lt;XBSP&gt;</t>
  </si>
  <si>
    <t>D1TE34&lt;XBSP&gt;</t>
  </si>
  <si>
    <t>DDNB34&lt;XBSP&gt;</t>
  </si>
  <si>
    <t>D1XC34&lt;XBSP&gt;</t>
  </si>
  <si>
    <t>E1MN34&lt;XBSP&gt;</t>
  </si>
  <si>
    <t>E1TN34&lt;XBSP&gt;</t>
  </si>
  <si>
    <t>E1CL34&lt;XBSP&gt;</t>
  </si>
  <si>
    <t>E1IX34&lt;XBSP&gt;</t>
  </si>
  <si>
    <t>E1WL34&lt;XBSP&gt;</t>
  </si>
  <si>
    <t>EAIN34&lt;XBSP&gt;</t>
  </si>
  <si>
    <t>E1MR34&lt;XBSP&gt;</t>
  </si>
  <si>
    <t>E1TR34&lt;XBSP&gt;</t>
  </si>
  <si>
    <t>E1OG34&lt;XBSP&gt;</t>
  </si>
  <si>
    <t>EQIX34&lt;XBSP&gt;</t>
  </si>
  <si>
    <t>E1QR34&lt;XBSP&gt;</t>
  </si>
  <si>
    <t>E1SS34&lt;XBSP&gt;</t>
  </si>
  <si>
    <t>ELCI34&lt;XBSP&gt;</t>
  </si>
  <si>
    <t>E1VE34&lt;XBSP&gt;</t>
  </si>
  <si>
    <t>E1VR34&lt;XBSP&gt;</t>
  </si>
  <si>
    <t>E1SE34&lt;XBSP&gt;</t>
  </si>
  <si>
    <t>E1XC34&lt;XBSP&gt;</t>
  </si>
  <si>
    <t>EXGR34&lt;XBSP&gt;</t>
  </si>
  <si>
    <t>E1XP34&lt;XBSP&gt;</t>
  </si>
  <si>
    <t>E1XR34&lt;XBSP&gt;</t>
  </si>
  <si>
    <t>F1FI34&lt;XBSP&gt;</t>
  </si>
  <si>
    <t>FASL34&lt;XBSP&gt;</t>
  </si>
  <si>
    <t>F1NI34&lt;XBSP&gt;</t>
  </si>
  <si>
    <t>FFTD34&lt;XBSP&gt;</t>
  </si>
  <si>
    <t>F1EC34&lt;XBSP&gt;</t>
  </si>
  <si>
    <t>F1IS34&lt;XBSP&gt;</t>
  </si>
  <si>
    <t>F1LS34&lt;XBSP&gt;</t>
  </si>
  <si>
    <t>F1MC34&lt;XBSP&gt;</t>
  </si>
  <si>
    <t>F1TN34&lt;XBSP&gt;</t>
  </si>
  <si>
    <t>F1TV34&lt;XBSP&gt;</t>
  </si>
  <si>
    <t>F1BH34&lt;XBSP&gt;</t>
  </si>
  <si>
    <t>FOXC34&lt;XBSP&gt;</t>
  </si>
  <si>
    <t>F1RA34&lt;XBSP&gt;</t>
  </si>
  <si>
    <t>FMSC34&lt;XBSP&gt;</t>
  </si>
  <si>
    <t>G1RM34&lt;XBSP&gt;</t>
  </si>
  <si>
    <t>G1AR34&lt;XBSP&gt;</t>
  </si>
  <si>
    <t>G1MI34&lt;XBSP&gt;</t>
  </si>
  <si>
    <t>G1PC34&lt;XBSP&gt;</t>
  </si>
  <si>
    <t>GPRK34&lt;XBSP&gt;</t>
  </si>
  <si>
    <t>G1PI34&lt;XBSP&gt;</t>
  </si>
  <si>
    <t>G1LL34&lt;XBSP&gt;</t>
  </si>
  <si>
    <t>H1RB34&lt;XBSP&gt;</t>
  </si>
  <si>
    <t>H1BI34&lt;XBSP&gt;</t>
  </si>
  <si>
    <t>THGI34&lt;XBSP&gt;</t>
  </si>
  <si>
    <t>H1OG34&lt;XBSP&gt;</t>
  </si>
  <si>
    <t>H1AS34&lt;XBSP&gt;</t>
  </si>
  <si>
    <t>H1CA34&lt;XBSP&gt;</t>
  </si>
  <si>
    <t>P1EA34&lt;XBSP&gt;</t>
  </si>
  <si>
    <t>J1KH34&lt;XBSP&gt;</t>
  </si>
  <si>
    <t>H1SI34&lt;XBSP&gt;</t>
  </si>
  <si>
    <t>H1ES34&lt;XBSP&gt;</t>
  </si>
  <si>
    <t>H1PE34&lt;XBSP&gt;</t>
  </si>
  <si>
    <t>H1LT34&lt;XBSP&gt;</t>
  </si>
  <si>
    <t>H1FC34&lt;XBSP&gt;</t>
  </si>
  <si>
    <t>H1OL34&lt;XBSP&gt;</t>
  </si>
  <si>
    <t>HOND34&lt;XBSP&gt;</t>
  </si>
  <si>
    <t>H1RL34&lt;XBSP&gt;</t>
  </si>
  <si>
    <t>D1HI34&lt;XBSP&gt;</t>
  </si>
  <si>
    <t>H1ST34&lt;XBSP&gt;</t>
  </si>
  <si>
    <t>H1UM34&lt;XBSP&gt;</t>
  </si>
  <si>
    <t>J1BH34&lt;XBSP&gt;</t>
  </si>
  <si>
    <t>H1BA34&lt;XBSP&gt;</t>
  </si>
  <si>
    <t>H1II34&lt;XBSP&gt;</t>
  </si>
  <si>
    <t>I1DX34&lt;XBSP&gt;</t>
  </si>
  <si>
    <t>I1TW34&lt;XBSP&gt;</t>
  </si>
  <si>
    <t>I1LM34&lt;XBSP&gt;</t>
  </si>
  <si>
    <t>I1NC34&lt;XBSP&gt;</t>
  </si>
  <si>
    <t>INGG34&lt;XBSP&gt;</t>
  </si>
  <si>
    <t>I1CE34&lt;XBSP&gt;</t>
  </si>
  <si>
    <t>I1PH34&lt;XBSP&gt;</t>
  </si>
  <si>
    <t>I1FF34&lt;XBSP&gt;</t>
  </si>
  <si>
    <t>I1PC34&lt;XBSP&gt;</t>
  </si>
  <si>
    <t>INTU34&lt;XBSP&gt;</t>
  </si>
  <si>
    <t>I1SR34&lt;XBSP&gt;</t>
  </si>
  <si>
    <t>I1VZ34&lt;XBSP&gt;</t>
  </si>
  <si>
    <t>I1PG34&lt;XBSP&gt;</t>
  </si>
  <si>
    <t>I1QV34&lt;XBSP&gt;</t>
  </si>
  <si>
    <t>I1RM34&lt;XBSP&gt;</t>
  </si>
  <si>
    <t>J1EG34&lt;XBSP&gt;</t>
  </si>
  <si>
    <t>JDCO34&lt;XBSP&gt;</t>
  </si>
  <si>
    <t>J1EF34&lt;XBSP&gt;</t>
  </si>
  <si>
    <t>J1CI34&lt;XBSP&gt;</t>
  </si>
  <si>
    <t>J1NP34&lt;XBSP&gt;</t>
  </si>
  <si>
    <t>K1EL34&lt;XBSP&gt;</t>
  </si>
  <si>
    <t>KMPR34&lt;XBSP&gt;</t>
  </si>
  <si>
    <t>K1EY34&lt;XBSP&gt;</t>
  </si>
  <si>
    <t>K1SG34&lt;XBSP&gt;</t>
  </si>
  <si>
    <t>K1IM34&lt;XBSP&gt;</t>
  </si>
  <si>
    <t>KMIC34&lt;XBSP&gt;</t>
  </si>
  <si>
    <t>K1LA34&lt;XBSP&gt;</t>
  </si>
  <si>
    <t>K1SS34&lt;XBSP&gt;</t>
  </si>
  <si>
    <t>PHGN34&lt;XBSP&gt;</t>
  </si>
  <si>
    <t>L1HX34&lt;XBSP&gt;</t>
  </si>
  <si>
    <t>L1CA34&lt;XBSP&gt;</t>
  </si>
  <si>
    <t>L1RC34&lt;XBSP&gt;</t>
  </si>
  <si>
    <t>L1WH34&lt;XBSP&gt;</t>
  </si>
  <si>
    <t>L1EG34&lt;XBSP&gt;</t>
  </si>
  <si>
    <t>L1EN34&lt;XBSP&gt;</t>
  </si>
  <si>
    <t>LBRD34&lt;XBSP&gt;</t>
  </si>
  <si>
    <t>L1NC34&lt;XBSP&gt;</t>
  </si>
  <si>
    <t>L1KQ34&lt;XBSP&gt;</t>
  </si>
  <si>
    <t>L1OE34&lt;XBSP&gt;</t>
  </si>
  <si>
    <t>LOWC34&lt;XBSP&gt;</t>
  </si>
  <si>
    <t>L1UL34&lt;XBSP&gt;</t>
  </si>
  <si>
    <t>L1YB34&lt;XBSP&gt;</t>
  </si>
  <si>
    <t>M1TB34&lt;XBSP&gt;</t>
  </si>
  <si>
    <t>M1RO34&lt;XBSP&gt;</t>
  </si>
  <si>
    <t>M1PC34&lt;XBSP&gt;</t>
  </si>
  <si>
    <t>MKLC34&lt;XBSP&gt;</t>
  </si>
  <si>
    <t>M1TT34&lt;XBSP&gt;</t>
  </si>
  <si>
    <t>M1MC34&lt;XBSP&gt;</t>
  </si>
  <si>
    <t>M1LM34&lt;XBSP&gt;</t>
  </si>
  <si>
    <t>M1AS34&lt;XBSP&gt;</t>
  </si>
  <si>
    <t>M1KC34&lt;XBSP&gt;</t>
  </si>
  <si>
    <t>M1CK34&lt;XBSP&gt;</t>
  </si>
  <si>
    <t>MELI34&lt;XBSP&gt;</t>
  </si>
  <si>
    <t>M1TD34&lt;XBSP&gt;</t>
  </si>
  <si>
    <t>M1GM34&lt;XBSP&gt;</t>
  </si>
  <si>
    <t>M1CH34&lt;XBSP&gt;</t>
  </si>
  <si>
    <t>MUTC34&lt;XBSP&gt;</t>
  </si>
  <si>
    <t>M1AA34&lt;XBSP&gt;</t>
  </si>
  <si>
    <t>M1HK34&lt;XBSP&gt;</t>
  </si>
  <si>
    <t>M1CB34&lt;XBSP&gt;</t>
  </si>
  <si>
    <t>M1NS34&lt;XBSP&gt;</t>
  </si>
  <si>
    <t>MCOR34&lt;XBSP&gt;</t>
  </si>
  <si>
    <t>M1SI34&lt;XBSP&gt;</t>
  </si>
  <si>
    <t>M1SC34&lt;XBSP&gt;</t>
  </si>
  <si>
    <t>N1DA34&lt;XBSP&gt;</t>
  </si>
  <si>
    <t>N1OV34&lt;XBSP&gt;</t>
  </si>
  <si>
    <t>N1TA34&lt;XBSP&gt;</t>
  </si>
  <si>
    <t>NETE34&lt;XBSP&gt;</t>
  </si>
  <si>
    <t>N1WL34&lt;XBSP&gt;</t>
  </si>
  <si>
    <t>N1EM34&lt;XBSP&gt;</t>
  </si>
  <si>
    <t>N1WS34&lt;XBSP&gt;</t>
  </si>
  <si>
    <t>NEXT34&lt;XBSP&gt;</t>
  </si>
  <si>
    <t>N1IS34&lt;XBSP&gt;</t>
  </si>
  <si>
    <t>NOKI34&lt;XBSP&gt;</t>
  </si>
  <si>
    <t>NMRH34&lt;XBSP&gt;</t>
  </si>
  <si>
    <t>J1WN34&lt;XBSP&gt;</t>
  </si>
  <si>
    <t>N1SC34&lt;XBSP&gt;</t>
  </si>
  <si>
    <t>N1TR34&lt;XBSP&gt;</t>
  </si>
  <si>
    <t>NOCG34&lt;XBSP&gt;</t>
  </si>
  <si>
    <t>S1YM34&lt;XBSP&gt;</t>
  </si>
  <si>
    <t>N1CL34&lt;XBSP&gt;</t>
  </si>
  <si>
    <t>N1RG34&lt;XBSP&gt;</t>
  </si>
  <si>
    <t>N1UE34&lt;XBSP&gt;</t>
  </si>
  <si>
    <t>NVDC34&lt;XBSP&gt;</t>
  </si>
  <si>
    <t>N1VR34&lt;XBSP&gt;</t>
  </si>
  <si>
    <t>N1XP34&lt;XBSP&gt;</t>
  </si>
  <si>
    <t>ORLY34&lt;XBSP&gt;</t>
  </si>
  <si>
    <t>OXYP34&lt;XBSP&gt;</t>
  </si>
  <si>
    <t>O1MC34&lt;XBSP&gt;</t>
  </si>
  <si>
    <t>O1KE34&lt;XBSP&gt;</t>
  </si>
  <si>
    <t>P1AC34&lt;XBSP&gt;</t>
  </si>
  <si>
    <t>P1KG34&lt;XBSP&gt;</t>
  </si>
  <si>
    <t>P1HC34&lt;XBSP&gt;</t>
  </si>
  <si>
    <t>P1AY34&lt;XBSP&gt;</t>
  </si>
  <si>
    <t>PYPL34&lt;XBSP&gt;</t>
  </si>
  <si>
    <t>P1NR34&lt;XBSP&gt;</t>
  </si>
  <si>
    <t>P1RG34&lt;XBSP&gt;</t>
  </si>
  <si>
    <t>PHMO34&lt;XBSP&gt;</t>
  </si>
  <si>
    <t>P1SX34&lt;XBSP&gt;</t>
  </si>
  <si>
    <t>P1NW34&lt;XBSP&gt;</t>
  </si>
  <si>
    <t>PNCS34&lt;XBSP&gt;</t>
  </si>
  <si>
    <t>P1PG34&lt;XBSP&gt;</t>
  </si>
  <si>
    <t>P1PL34&lt;XBSP&gt;</t>
  </si>
  <si>
    <t>T1RO34&lt;XBSP&gt;</t>
  </si>
  <si>
    <t>P1FG34&lt;XBSP&gt;</t>
  </si>
  <si>
    <t>P1GR34&lt;XBSP&gt;</t>
  </si>
  <si>
    <t>P1LD34&lt;XBSP&gt;</t>
  </si>
  <si>
    <t>P1DT34&lt;XBSP&gt;</t>
  </si>
  <si>
    <t>P1EG34&lt;XBSP&gt;</t>
  </si>
  <si>
    <t>P1SA34&lt;XBSP&gt;</t>
  </si>
  <si>
    <t>P1HM34&lt;XBSP&gt;</t>
  </si>
  <si>
    <t>P1VH34&lt;XBSP&gt;</t>
  </si>
  <si>
    <t>Q1RV34&lt;XBSP&gt;</t>
  </si>
  <si>
    <t>Q1UA34&lt;XBSP&gt;</t>
  </si>
  <si>
    <t>Q1UE34&lt;XBSP&gt;</t>
  </si>
  <si>
    <t>R1LC34&lt;XBSP&gt;</t>
  </si>
  <si>
    <t>R1JF34&lt;XBSP&gt;</t>
  </si>
  <si>
    <t>R1IN34&lt;XBSP&gt;</t>
  </si>
  <si>
    <t>R1EG34&lt;XBSP&gt;</t>
  </si>
  <si>
    <t>REGN34&lt;XBSP&gt;</t>
  </si>
  <si>
    <t>R1FC34&lt;XBSP&gt;</t>
  </si>
  <si>
    <t>R1SG34&lt;XBSP&gt;</t>
  </si>
  <si>
    <t>R1MD34&lt;XBSP&gt;</t>
  </si>
  <si>
    <t>RIOT34&lt;XBSP&gt;</t>
  </si>
  <si>
    <t>R1HI34&lt;XBSP&gt;</t>
  </si>
  <si>
    <t>R1OK34&lt;XBSP&gt;</t>
  </si>
  <si>
    <t>R1OL34&lt;XBSP&gt;</t>
  </si>
  <si>
    <t>R1OP34&lt;XBSP&gt;</t>
  </si>
  <si>
    <t>R1CL34&lt;XBSP&gt;</t>
  </si>
  <si>
    <t>SPGI34&lt;XBSP&gt;</t>
  </si>
  <si>
    <t>SAPP34&lt;XBSP&gt;</t>
  </si>
  <si>
    <t>S1BA34&lt;XBSP&gt;</t>
  </si>
  <si>
    <t>S1TX34&lt;XBSP&gt;</t>
  </si>
  <si>
    <t>S1EA34&lt;XBSP&gt;</t>
  </si>
  <si>
    <t>S1RE34&lt;XBSP&gt;</t>
  </si>
  <si>
    <t>SIMN34&lt;XBSP&gt;</t>
  </si>
  <si>
    <t>SRXM34&lt;XBSP&gt;</t>
  </si>
  <si>
    <t>S1SL34&lt;XBSP&gt;</t>
  </si>
  <si>
    <t>S1LG34&lt;XBSP&gt;</t>
  </si>
  <si>
    <t>A1OS34&lt;XBSP&gt;</t>
  </si>
  <si>
    <t>S1NA34&lt;XBSP&gt;</t>
  </si>
  <si>
    <t>SNEC34&lt;XBSP&gt;</t>
  </si>
  <si>
    <t>S1OU34&lt;XBSP&gt;</t>
  </si>
  <si>
    <t>S1PO34&lt;XBSP&gt;</t>
  </si>
  <si>
    <t>S1WK34&lt;XBSP&gt;</t>
  </si>
  <si>
    <t>S1TT34&lt;XBSP&gt;</t>
  </si>
  <si>
    <t>STMN34&lt;XBSP&gt;</t>
  </si>
  <si>
    <t>S1YK34&lt;XBSP&gt;</t>
  </si>
  <si>
    <t>S1YF34&lt;XBSP&gt;</t>
  </si>
  <si>
    <t>S1NP34&lt;XBSP&gt;</t>
  </si>
  <si>
    <t>S1YY34&lt;XBSP&gt;</t>
  </si>
  <si>
    <t>TSMC34&lt;XBSP&gt;</t>
  </si>
  <si>
    <t>TAKP34&lt;XBSP&gt;</t>
  </si>
  <si>
    <t>T1TW34&lt;XBSP&gt;</t>
  </si>
  <si>
    <t>TPRY34&lt;XBSP&gt;</t>
  </si>
  <si>
    <t>T1EL34&lt;XBSP&gt;</t>
  </si>
  <si>
    <t>T1EC34&lt;XBSP&gt;</t>
  </si>
  <si>
    <t>T1FX34&lt;XBSP&gt;</t>
  </si>
  <si>
    <t>TLNC34&lt;XBSP&gt;</t>
  </si>
  <si>
    <t>TXSA34&lt;XBSP&gt;</t>
  </si>
  <si>
    <t>T1XT34&lt;XBSP&gt;</t>
  </si>
  <si>
    <t>CLXC34&lt;XBSP&gt;</t>
  </si>
  <si>
    <t>C1OO34&lt;XBSP&gt;</t>
  </si>
  <si>
    <t>H1IG34&lt;XBSP&gt;</t>
  </si>
  <si>
    <t>S1JM34&lt;XBSP&gt;</t>
  </si>
  <si>
    <t>K1RC34&lt;XBSP&gt;</t>
  </si>
  <si>
    <t>S1HW34&lt;XBSP&gt;</t>
  </si>
  <si>
    <t>T1SO34&lt;XBSP&gt;</t>
  </si>
  <si>
    <t>TJXC34&lt;XBSP&gt;</t>
  </si>
  <si>
    <t>T1MU34&lt;XBSP&gt;</t>
  </si>
  <si>
    <t>TMCO34&lt;XBSP&gt;</t>
  </si>
  <si>
    <t>T1SC34&lt;XBSP&gt;</t>
  </si>
  <si>
    <t>I1RP34&lt;XBSP&gt;</t>
  </si>
  <si>
    <t>T1DG34&lt;XBSP&gt;</t>
  </si>
  <si>
    <t>CRIP34&lt;XBSP&gt;</t>
  </si>
  <si>
    <t>T1RI34&lt;XBSP&gt;</t>
  </si>
  <si>
    <t>B1BT34&lt;XBSP&gt;</t>
  </si>
  <si>
    <t>TSNF34&lt;XBSP&gt;</t>
  </si>
  <si>
    <t>U1BE34&lt;XBSP&gt;</t>
  </si>
  <si>
    <t>U1DR34&lt;XBSP&gt;</t>
  </si>
  <si>
    <t>U1LT34&lt;XBSP&gt;</t>
  </si>
  <si>
    <t>U1AI34&lt;XBSP&gt;</t>
  </si>
  <si>
    <t>ULEV34&lt;XBSP&gt;</t>
  </si>
  <si>
    <t>U1AL34&lt;XBSP&gt;</t>
  </si>
  <si>
    <t>U1RI34&lt;XBSP&gt;</t>
  </si>
  <si>
    <t>RYTT34&lt;XBSP&gt;</t>
  </si>
  <si>
    <t>UNHH34&lt;XBSP&gt;</t>
  </si>
  <si>
    <t>U1HS34&lt;XBSP&gt;</t>
  </si>
  <si>
    <t>U1NM34&lt;XBSP&gt;</t>
  </si>
  <si>
    <t>VFCO34&lt;XBSP&gt;</t>
  </si>
  <si>
    <t>VLYB34&lt;XBSP&gt;</t>
  </si>
  <si>
    <t>V1TA34&lt;XBSP&gt;</t>
  </si>
  <si>
    <t>VRSN34&lt;XBSP&gt;</t>
  </si>
  <si>
    <t>V1RS34&lt;XBSP&gt;</t>
  </si>
  <si>
    <t>VRTX34&lt;XBSP&gt;</t>
  </si>
  <si>
    <t>C1BS34&lt;XBSP&gt;</t>
  </si>
  <si>
    <t>V1NO34&lt;XBSP&gt;</t>
  </si>
  <si>
    <t>V1MC34&lt;XBSP&gt;</t>
  </si>
  <si>
    <t>G1WW34&lt;XBSP&gt;</t>
  </si>
  <si>
    <t>WGBA34&lt;XBSP&gt;</t>
  </si>
  <si>
    <t>W1MC34&lt;XBSP&gt;</t>
  </si>
  <si>
    <t>WATC34&lt;XBSP&gt;</t>
  </si>
  <si>
    <t>W1EC34&lt;XBSP&gt;</t>
  </si>
  <si>
    <t>W1EL34&lt;XBSP&gt;</t>
  </si>
  <si>
    <t>WABC34&lt;XBSP&gt;</t>
  </si>
  <si>
    <t>W1DC34&lt;XBSP&gt;</t>
  </si>
  <si>
    <t>W1AB34&lt;XBSP&gt;</t>
  </si>
  <si>
    <t>W1RK34&lt;XBSP&gt;</t>
  </si>
  <si>
    <t>W1YC34&lt;XBSP&gt;</t>
  </si>
  <si>
    <t>W1HR34&lt;XBSP&gt;</t>
  </si>
  <si>
    <t>W1MB34&lt;XBSP&gt;</t>
  </si>
  <si>
    <t>W1LT34&lt;XBSP&gt;</t>
  </si>
  <si>
    <t>W1DA34&lt;XBSP&gt;</t>
  </si>
  <si>
    <t>W1YN34&lt;XBSP&gt;</t>
  </si>
  <si>
    <t>X1EL34&lt;XBSP&gt;</t>
  </si>
  <si>
    <t>X1YL34&lt;XBSP&gt;</t>
  </si>
  <si>
    <t>YUMR34&lt;XBSP&gt;</t>
  </si>
  <si>
    <t>Z1BH34&lt;XBSP&gt;</t>
  </si>
  <si>
    <t>Z1IO34&lt;XBSP&gt;</t>
  </si>
  <si>
    <t>Z1TS34&lt;XBSP&gt;</t>
  </si>
  <si>
    <t>IE</t>
  </si>
  <si>
    <t>HK</t>
  </si>
  <si>
    <t>BE</t>
  </si>
  <si>
    <t>UK</t>
  </si>
  <si>
    <t>NL</t>
  </si>
  <si>
    <t>CN</t>
  </si>
  <si>
    <t>ES</t>
  </si>
  <si>
    <t>SG</t>
  </si>
  <si>
    <t>CA</t>
  </si>
  <si>
    <t>JP</t>
  </si>
  <si>
    <t>IL</t>
  </si>
  <si>
    <t>DE</t>
  </si>
  <si>
    <t>Comércio atacadista</t>
  </si>
  <si>
    <t>Assistência médica e social</t>
  </si>
  <si>
    <t>Com C</t>
  </si>
  <si>
    <t>Euro</t>
  </si>
  <si>
    <t>Yuan</t>
  </si>
  <si>
    <t>Dollar Canada</t>
  </si>
  <si>
    <t>Yen</t>
  </si>
  <si>
    <t>Pound Sterling</t>
  </si>
  <si>
    <t>Activision Blizzard, Inc</t>
  </si>
  <si>
    <t>Adobe Inc</t>
  </si>
  <si>
    <t>Advance Auto Parts, Inc</t>
  </si>
  <si>
    <t>Advanced Micro Devices, Inc</t>
  </si>
  <si>
    <t>AES Corp</t>
  </si>
  <si>
    <t>Aflac Inc</t>
  </si>
  <si>
    <t>Agilent Technologies, Inc</t>
  </si>
  <si>
    <t>Air Products And Chemicals, Inc</t>
  </si>
  <si>
    <t>Akamai Technologies, Inc</t>
  </si>
  <si>
    <t>Alaska Air Group, Inc</t>
  </si>
  <si>
    <t>Albemarle Corp</t>
  </si>
  <si>
    <t>Alexandria Real Estate Equities, Inc</t>
  </si>
  <si>
    <t>Alibaba Group Holding Ltd</t>
  </si>
  <si>
    <t>Align Technology, Inc</t>
  </si>
  <si>
    <t>Allegion Plc</t>
  </si>
  <si>
    <t>Alliant Energy Corp</t>
  </si>
  <si>
    <t>Allstate Corp</t>
  </si>
  <si>
    <t>Altria Group, Inc</t>
  </si>
  <si>
    <t>Amazon.Com, Inc</t>
  </si>
  <si>
    <t>Ameren Corp</t>
  </si>
  <si>
    <t>American Electric Power Co Inc</t>
  </si>
  <si>
    <t>American Intl Group, Inc</t>
  </si>
  <si>
    <t>American Tower Corp</t>
  </si>
  <si>
    <t>American Water Works Company, Inc</t>
  </si>
  <si>
    <t>Amphenol Corp</t>
  </si>
  <si>
    <t>Analog Devices, Inc</t>
  </si>
  <si>
    <t>Anheuser-Busch Inbev Sa/Nv</t>
  </si>
  <si>
    <t>Ansys, Inc</t>
  </si>
  <si>
    <t>Aon Plc</t>
  </si>
  <si>
    <t>Apache Corp</t>
  </si>
  <si>
    <t>Apartment Investment &amp; Mngmt Co</t>
  </si>
  <si>
    <t>Applied Materials Inc</t>
  </si>
  <si>
    <t>Aptiv Plc</t>
  </si>
  <si>
    <t>Archer-Daniels-Midland Co</t>
  </si>
  <si>
    <t>Arista Networks, Inc</t>
  </si>
  <si>
    <t>Arthur J. Gallagher &amp; Co.</t>
  </si>
  <si>
    <t>Asml Holding Nv</t>
  </si>
  <si>
    <t>Assurant, Inc</t>
  </si>
  <si>
    <t>Atmos Energy Corp</t>
  </si>
  <si>
    <t>Autodesk, Inc</t>
  </si>
  <si>
    <t>Automatic Data Processing, Inc</t>
  </si>
  <si>
    <t>Autozone Inc</t>
  </si>
  <si>
    <t>Avalonbay Communities, Inc</t>
  </si>
  <si>
    <t>Avery Dennison Corp</t>
  </si>
  <si>
    <t>Baidu, Inc.</t>
  </si>
  <si>
    <t>Ball Corp</t>
  </si>
  <si>
    <t>Banco Bilbao Vizcaya Argentaria, S.A.</t>
  </si>
  <si>
    <t>Banco Santander, S.A.</t>
  </si>
  <si>
    <t>Baxter Intl Inc</t>
  </si>
  <si>
    <t>Becton, Dickinson And Company</t>
  </si>
  <si>
    <t>Best Buy Co., Inc</t>
  </si>
  <si>
    <t>Biomarin Pharmaceutical Inc</t>
  </si>
  <si>
    <t>Booking Hldg Inc</t>
  </si>
  <si>
    <t>Borgwarner Inc</t>
  </si>
  <si>
    <t>Boston Scientific Corp</t>
  </si>
  <si>
    <t>Broadridge Financial Solutions, Inc</t>
  </si>
  <si>
    <t>Brown-Forman Corp</t>
  </si>
  <si>
    <t>C.H. Robinson Worldwide, Inc</t>
  </si>
  <si>
    <t>Campbell Soup Co</t>
  </si>
  <si>
    <t>Canadian National Railway Co</t>
  </si>
  <si>
    <t>Capital One Financial Corp</t>
  </si>
  <si>
    <t>Capri Holdings Ltd</t>
  </si>
  <si>
    <t>Cardinal Health, Inc</t>
  </si>
  <si>
    <t>Carmax Inc</t>
  </si>
  <si>
    <t>Carnival Corp</t>
  </si>
  <si>
    <t>CBOE Global Markets, Inc</t>
  </si>
  <si>
    <t>CBRE Group, Inc</t>
  </si>
  <si>
    <t>Celanese Corp</t>
  </si>
  <si>
    <t>Centene Corp</t>
  </si>
  <si>
    <t>CF Industries Hldg Inc</t>
  </si>
  <si>
    <t>Charter Comm, Inc</t>
  </si>
  <si>
    <t>Check Point Software Technologies Ltd</t>
  </si>
  <si>
    <t>Chipotle Mexican Grill, Inc</t>
  </si>
  <si>
    <t>Chubb Ltd</t>
  </si>
  <si>
    <t>Cincinnati Financial Corp</t>
  </si>
  <si>
    <t>Cintas Corp</t>
  </si>
  <si>
    <t>Citizens Financial Group Inc</t>
  </si>
  <si>
    <t>CME Group Inc</t>
  </si>
  <si>
    <t>CMS Energy Corp</t>
  </si>
  <si>
    <t>Colgate-Palmolive Company</t>
  </si>
  <si>
    <t>Comerica Inc</t>
  </si>
  <si>
    <t>Conagra Brands, Inc</t>
  </si>
  <si>
    <t>Consolidated Edison Inc</t>
  </si>
  <si>
    <t>Constellation Brands, Inc</t>
  </si>
  <si>
    <t>Copart, Inc</t>
  </si>
  <si>
    <t>Corning Inc</t>
  </si>
  <si>
    <t>Credit Acceptance Corp</t>
  </si>
  <si>
    <t>CSX Corp</t>
  </si>
  <si>
    <t>Cummins Inc</t>
  </si>
  <si>
    <t>Davita Inc</t>
  </si>
  <si>
    <t>Deere &amp; Co</t>
  </si>
  <si>
    <t>Dell Inc</t>
  </si>
  <si>
    <t>Delta Air Lines, Inc</t>
  </si>
  <si>
    <t>Dentsply Sirona Inc</t>
  </si>
  <si>
    <t>Deutsche Bank Aktiengesellschaft</t>
  </si>
  <si>
    <t>Devon Energy Corp</t>
  </si>
  <si>
    <t>Diageo Plc</t>
  </si>
  <si>
    <t>Diamondback Energy, Inc</t>
  </si>
  <si>
    <t>Digital Realty Trust, Inc</t>
  </si>
  <si>
    <t>Discover Financial Services</t>
  </si>
  <si>
    <t>Dish Network Corp</t>
  </si>
  <si>
    <t>ATVI34</t>
  </si>
  <si>
    <t>ADBE34</t>
  </si>
  <si>
    <t>A1AP34</t>
  </si>
  <si>
    <t>A1MD34</t>
  </si>
  <si>
    <t>A1ES34</t>
  </si>
  <si>
    <t>A1FL34</t>
  </si>
  <si>
    <t>A1GI34</t>
  </si>
  <si>
    <t>A1PD34</t>
  </si>
  <si>
    <t>A1KA34</t>
  </si>
  <si>
    <t>A1LK34</t>
  </si>
  <si>
    <t>A1LB34</t>
  </si>
  <si>
    <t>A1RE34</t>
  </si>
  <si>
    <t>BABA34</t>
  </si>
  <si>
    <t>A1LG34</t>
  </si>
  <si>
    <t>A1GN34</t>
  </si>
  <si>
    <t>A1LL34</t>
  </si>
  <si>
    <t>A1EN34</t>
  </si>
  <si>
    <t>A1TT34</t>
  </si>
  <si>
    <t>MOOO34</t>
  </si>
  <si>
    <t>A1EE34</t>
  </si>
  <si>
    <t>A1EP34</t>
  </si>
  <si>
    <t>T1OW34</t>
  </si>
  <si>
    <t>A1WK34</t>
  </si>
  <si>
    <t>A1MP34</t>
  </si>
  <si>
    <t>A1ME34</t>
  </si>
  <si>
    <t>A1PH34</t>
  </si>
  <si>
    <t>A1DI34</t>
  </si>
  <si>
    <t>ABUD34</t>
  </si>
  <si>
    <t>A1NS34</t>
  </si>
  <si>
    <t>A1ON34</t>
  </si>
  <si>
    <t>A1PA34</t>
  </si>
  <si>
    <t>A1IV34</t>
  </si>
  <si>
    <t>A1MT34</t>
  </si>
  <si>
    <t>APTV34</t>
  </si>
  <si>
    <t>A1DM34</t>
  </si>
  <si>
    <t>A1NE34</t>
  </si>
  <si>
    <t>AWII34</t>
  </si>
  <si>
    <t>A1JG34</t>
  </si>
  <si>
    <t>ASML34</t>
  </si>
  <si>
    <t>A1SU34</t>
  </si>
  <si>
    <t>A1TM34</t>
  </si>
  <si>
    <t>A1UT34</t>
  </si>
  <si>
    <t>ADPR34</t>
  </si>
  <si>
    <t>AZOI34</t>
  </si>
  <si>
    <t>A1VB34</t>
  </si>
  <si>
    <t>A1VY34</t>
  </si>
  <si>
    <t>BIDU34</t>
  </si>
  <si>
    <t>B1KR34</t>
  </si>
  <si>
    <t>B1LL34</t>
  </si>
  <si>
    <t>BILB34</t>
  </si>
  <si>
    <t>BCSA34</t>
  </si>
  <si>
    <t>B1AX34</t>
  </si>
  <si>
    <t>B1DX34</t>
  </si>
  <si>
    <t>B1MR34</t>
  </si>
  <si>
    <t>BKNG34</t>
  </si>
  <si>
    <t>B1WA34</t>
  </si>
  <si>
    <t>B1SX34</t>
  </si>
  <si>
    <t>AVGO34</t>
  </si>
  <si>
    <t>B1RF34</t>
  </si>
  <si>
    <t>B1FC34</t>
  </si>
  <si>
    <t>C1HR34</t>
  </si>
  <si>
    <t>C1OG34</t>
  </si>
  <si>
    <t>C1DN34</t>
  </si>
  <si>
    <t>C1PB34</t>
  </si>
  <si>
    <t>CNIC34</t>
  </si>
  <si>
    <t>CPRL34</t>
  </si>
  <si>
    <t>CAON34</t>
  </si>
  <si>
    <t>CAPH34</t>
  </si>
  <si>
    <t>C1AH34</t>
  </si>
  <si>
    <t>K1MX34</t>
  </si>
  <si>
    <t>C1CL34</t>
  </si>
  <si>
    <t>CRIN34</t>
  </si>
  <si>
    <t>C1BO34</t>
  </si>
  <si>
    <t>C1BR34</t>
  </si>
  <si>
    <t>C1NS34</t>
  </si>
  <si>
    <t>C1NC34</t>
  </si>
  <si>
    <t>C1NP34</t>
  </si>
  <si>
    <t>C1FI34</t>
  </si>
  <si>
    <t>CHCM34</t>
  </si>
  <si>
    <t>C1HK34</t>
  </si>
  <si>
    <t>C1MG34</t>
  </si>
  <si>
    <t>C1BL34</t>
  </si>
  <si>
    <t>CHDC34</t>
  </si>
  <si>
    <t>C1IC34</t>
  </si>
  <si>
    <t>CINF34</t>
  </si>
  <si>
    <t>C1TA34</t>
  </si>
  <si>
    <t>C1FG34</t>
  </si>
  <si>
    <t>CHME34</t>
  </si>
  <si>
    <t>C1MS34</t>
  </si>
  <si>
    <t>C1MA34</t>
  </si>
  <si>
    <t>C1AG34</t>
  </si>
  <si>
    <t>E1DI34</t>
  </si>
  <si>
    <t>STZB34</t>
  </si>
  <si>
    <t>C1PR34</t>
  </si>
  <si>
    <t>G1LW34</t>
  </si>
  <si>
    <t>CRDA34</t>
  </si>
  <si>
    <t>C1CI34</t>
  </si>
  <si>
    <t>CSXC34</t>
  </si>
  <si>
    <t>C1MI34</t>
  </si>
  <si>
    <t>D1RI34</t>
  </si>
  <si>
    <t>DVAI34</t>
  </si>
  <si>
    <t>DEEC34</t>
  </si>
  <si>
    <t>D1EL34</t>
  </si>
  <si>
    <t>XRAY34</t>
  </si>
  <si>
    <t>DBAG34</t>
  </si>
  <si>
    <t>D1VN34</t>
  </si>
  <si>
    <t>DEOP34</t>
  </si>
  <si>
    <t>F1AN34</t>
  </si>
  <si>
    <t>D1LR34</t>
  </si>
  <si>
    <t>D1FS34</t>
  </si>
  <si>
    <t>D1IS34</t>
  </si>
  <si>
    <t>DGCO34</t>
  </si>
  <si>
    <t>DLTR34</t>
  </si>
  <si>
    <t>D1OM34</t>
  </si>
  <si>
    <t>D1OV34</t>
  </si>
  <si>
    <t>D1TE34</t>
  </si>
  <si>
    <t>DDNB34</t>
  </si>
  <si>
    <t>D1XC34</t>
  </si>
  <si>
    <t>E1MN34</t>
  </si>
  <si>
    <t>E1TN34</t>
  </si>
  <si>
    <t>E1CL34</t>
  </si>
  <si>
    <t>E1IX34</t>
  </si>
  <si>
    <t>E1WL34</t>
  </si>
  <si>
    <t>EAIN34</t>
  </si>
  <si>
    <t>E1MR34</t>
  </si>
  <si>
    <t>E1TR34</t>
  </si>
  <si>
    <t>E1OG34</t>
  </si>
  <si>
    <t>EQIX34</t>
  </si>
  <si>
    <t>E1QR34</t>
  </si>
  <si>
    <t>E1SS34</t>
  </si>
  <si>
    <t>ELCI34</t>
  </si>
  <si>
    <t>E1VE34</t>
  </si>
  <si>
    <t>E1VR34</t>
  </si>
  <si>
    <t>E1SE34</t>
  </si>
  <si>
    <t>E1XC34</t>
  </si>
  <si>
    <t>EXGR34</t>
  </si>
  <si>
    <t>E1XP34</t>
  </si>
  <si>
    <t>E1XR34</t>
  </si>
  <si>
    <t>F1FI34</t>
  </si>
  <si>
    <t>FASL34</t>
  </si>
  <si>
    <t>F1NI34</t>
  </si>
  <si>
    <t>FFTD34</t>
  </si>
  <si>
    <t>F1EC34</t>
  </si>
  <si>
    <t>F1IS34</t>
  </si>
  <si>
    <t>F1LS34</t>
  </si>
  <si>
    <t>F1MC34</t>
  </si>
  <si>
    <t>F1TN34</t>
  </si>
  <si>
    <t>F1TV34</t>
  </si>
  <si>
    <t>F1BH34</t>
  </si>
  <si>
    <t>FOXC34</t>
  </si>
  <si>
    <t>F1RA34</t>
  </si>
  <si>
    <t>FMSC34</t>
  </si>
  <si>
    <t>G1RM34</t>
  </si>
  <si>
    <t>G1AR34</t>
  </si>
  <si>
    <t>G1MI34</t>
  </si>
  <si>
    <t>G1PC34</t>
  </si>
  <si>
    <t>GPRK34</t>
  </si>
  <si>
    <t>G1PI34</t>
  </si>
  <si>
    <t>G1LL34</t>
  </si>
  <si>
    <t>H1RB34</t>
  </si>
  <si>
    <t>H1BI34</t>
  </si>
  <si>
    <t>THGI34</t>
  </si>
  <si>
    <t>H1OG34</t>
  </si>
  <si>
    <t>H1AS34</t>
  </si>
  <si>
    <t>H1CA34</t>
  </si>
  <si>
    <t>P1EA34</t>
  </si>
  <si>
    <t>J1KH34</t>
  </si>
  <si>
    <t>H1SI34</t>
  </si>
  <si>
    <t>H1ES34</t>
  </si>
  <si>
    <t>H1PE34</t>
  </si>
  <si>
    <t>H1LT34</t>
  </si>
  <si>
    <t>H1FC34</t>
  </si>
  <si>
    <t>H1OL34</t>
  </si>
  <si>
    <t>HOND34</t>
  </si>
  <si>
    <t>H1RL34</t>
  </si>
  <si>
    <t>D1HI34</t>
  </si>
  <si>
    <t>H1ST34</t>
  </si>
  <si>
    <t>H1UM34</t>
  </si>
  <si>
    <t>J1BH34</t>
  </si>
  <si>
    <t>H1BA34</t>
  </si>
  <si>
    <t>H1II34</t>
  </si>
  <si>
    <t>I1DX34</t>
  </si>
  <si>
    <t>I1TW34</t>
  </si>
  <si>
    <t>I1LM34</t>
  </si>
  <si>
    <t>I1NC34</t>
  </si>
  <si>
    <t>INGG34</t>
  </si>
  <si>
    <t>I1CE34</t>
  </si>
  <si>
    <t>I1PH34</t>
  </si>
  <si>
    <t>I1FF34</t>
  </si>
  <si>
    <t>I1PC34</t>
  </si>
  <si>
    <t>INTU34</t>
  </si>
  <si>
    <t>I1SR34</t>
  </si>
  <si>
    <t>I1VZ34</t>
  </si>
  <si>
    <t>I1PG34</t>
  </si>
  <si>
    <t>I1QV34</t>
  </si>
  <si>
    <t>I1RM34</t>
  </si>
  <si>
    <t>J1EG34</t>
  </si>
  <si>
    <t>JDCO34</t>
  </si>
  <si>
    <t>J1EF34</t>
  </si>
  <si>
    <t>J1CI34</t>
  </si>
  <si>
    <t>J1NP34</t>
  </si>
  <si>
    <t>K1EL34</t>
  </si>
  <si>
    <t>KMPR34</t>
  </si>
  <si>
    <t>K1EY34</t>
  </si>
  <si>
    <t>K1SG34</t>
  </si>
  <si>
    <t>K1IM34</t>
  </si>
  <si>
    <t>KMIC34</t>
  </si>
  <si>
    <t>K1LA34</t>
  </si>
  <si>
    <t>K1SS34</t>
  </si>
  <si>
    <t>PHGN34</t>
  </si>
  <si>
    <t>L1HX34</t>
  </si>
  <si>
    <t>L1CA34</t>
  </si>
  <si>
    <t>L1RC34</t>
  </si>
  <si>
    <t>L1WH34</t>
  </si>
  <si>
    <t>L1EG34</t>
  </si>
  <si>
    <t>L1EN34</t>
  </si>
  <si>
    <t>LBRD34</t>
  </si>
  <si>
    <t>L1NC34</t>
  </si>
  <si>
    <t>L1KQ34</t>
  </si>
  <si>
    <t>L1OE34</t>
  </si>
  <si>
    <t>LOWC34</t>
  </si>
  <si>
    <t>L1UL34</t>
  </si>
  <si>
    <t>L1YB34</t>
  </si>
  <si>
    <t>M1TB34</t>
  </si>
  <si>
    <t>M1RO34</t>
  </si>
  <si>
    <t>M1PC34</t>
  </si>
  <si>
    <t>MKLC34</t>
  </si>
  <si>
    <t>M1TT34</t>
  </si>
  <si>
    <t>M1MC34</t>
  </si>
  <si>
    <t>M1LM34</t>
  </si>
  <si>
    <t>M1AS34</t>
  </si>
  <si>
    <t>M1KC34</t>
  </si>
  <si>
    <t>M1CK34</t>
  </si>
  <si>
    <t>MELI34</t>
  </si>
  <si>
    <t>M1TD34</t>
  </si>
  <si>
    <t>M1GM34</t>
  </si>
  <si>
    <t>M1CH34</t>
  </si>
  <si>
    <t>MUTC34</t>
  </si>
  <si>
    <t>M1AA34</t>
  </si>
  <si>
    <t>M1HK34</t>
  </si>
  <si>
    <t>M1CB34</t>
  </si>
  <si>
    <t>M1NS34</t>
  </si>
  <si>
    <t>MCOR34</t>
  </si>
  <si>
    <t>M1SI34</t>
  </si>
  <si>
    <t>M1SC34</t>
  </si>
  <si>
    <t>N1DA34</t>
  </si>
  <si>
    <t>N1OV34</t>
  </si>
  <si>
    <t>N1TA34</t>
  </si>
  <si>
    <t>NETE34</t>
  </si>
  <si>
    <t>N1WL34</t>
  </si>
  <si>
    <t>N1EM34</t>
  </si>
  <si>
    <t>N1WS34</t>
  </si>
  <si>
    <t>NEXT34</t>
  </si>
  <si>
    <t>N1IS34</t>
  </si>
  <si>
    <t>NOKI34</t>
  </si>
  <si>
    <t>NMRH34</t>
  </si>
  <si>
    <t>J1WN34</t>
  </si>
  <si>
    <t>N1SC34</t>
  </si>
  <si>
    <t>N1TR34</t>
  </si>
  <si>
    <t>NOCG34</t>
  </si>
  <si>
    <t>S1YM34</t>
  </si>
  <si>
    <t>N1CL34</t>
  </si>
  <si>
    <t>N1RG34</t>
  </si>
  <si>
    <t>N1UE34</t>
  </si>
  <si>
    <t>NVDC34</t>
  </si>
  <si>
    <t>N1VR34</t>
  </si>
  <si>
    <t>N1XP34</t>
  </si>
  <si>
    <t>ORLY34</t>
  </si>
  <si>
    <t>OXYP34</t>
  </si>
  <si>
    <t>O1MC34</t>
  </si>
  <si>
    <t>O1KE34</t>
  </si>
  <si>
    <t>P1AC34</t>
  </si>
  <si>
    <t>P1KG34</t>
  </si>
  <si>
    <t>P1HC34</t>
  </si>
  <si>
    <t>P1AY34</t>
  </si>
  <si>
    <t>PYPL34</t>
  </si>
  <si>
    <t>P1NR34</t>
  </si>
  <si>
    <t>P1RG34</t>
  </si>
  <si>
    <t>PHMO34</t>
  </si>
  <si>
    <t>P1SX34</t>
  </si>
  <si>
    <t>P1NW34</t>
  </si>
  <si>
    <t>PNCS34</t>
  </si>
  <si>
    <t>P1PG34</t>
  </si>
  <si>
    <t>P1PL34</t>
  </si>
  <si>
    <t>T1RO34</t>
  </si>
  <si>
    <t>P1FG34</t>
  </si>
  <si>
    <t>P1GR34</t>
  </si>
  <si>
    <t>P1LD34</t>
  </si>
  <si>
    <t>P1DT34</t>
  </si>
  <si>
    <t>P1EG34</t>
  </si>
  <si>
    <t>P1SA34</t>
  </si>
  <si>
    <t>P1HM34</t>
  </si>
  <si>
    <t>P1VH34</t>
  </si>
  <si>
    <t>Q1RV34</t>
  </si>
  <si>
    <t>Q1UA34</t>
  </si>
  <si>
    <t>Q1UE34</t>
  </si>
  <si>
    <t>R1LC34</t>
  </si>
  <si>
    <t>R1JF34</t>
  </si>
  <si>
    <t>R1IN34</t>
  </si>
  <si>
    <t>R1EG34</t>
  </si>
  <si>
    <t>REGN34</t>
  </si>
  <si>
    <t>R1FC34</t>
  </si>
  <si>
    <t>R1SG34</t>
  </si>
  <si>
    <t>R1MD34</t>
  </si>
  <si>
    <t>RIOT34</t>
  </si>
  <si>
    <t>R1HI34</t>
  </si>
  <si>
    <t>R1OK34</t>
  </si>
  <si>
    <t>R1OL34</t>
  </si>
  <si>
    <t>R1OP34</t>
  </si>
  <si>
    <t>R1CL34</t>
  </si>
  <si>
    <t>SPGI34</t>
  </si>
  <si>
    <t>SAPP34</t>
  </si>
  <si>
    <t>S1BA34</t>
  </si>
  <si>
    <t>S1TX34</t>
  </si>
  <si>
    <t>S1EA34</t>
  </si>
  <si>
    <t>S1RE34</t>
  </si>
  <si>
    <t>SIMN34</t>
  </si>
  <si>
    <t>SRXM34</t>
  </si>
  <si>
    <t>S1SL34</t>
  </si>
  <si>
    <t>S1LG34</t>
  </si>
  <si>
    <t>A1OS34</t>
  </si>
  <si>
    <t>S1NA34</t>
  </si>
  <si>
    <t>SNEC34</t>
  </si>
  <si>
    <t>S1OU34</t>
  </si>
  <si>
    <t>S1PO34</t>
  </si>
  <si>
    <t>S1WK34</t>
  </si>
  <si>
    <t>S1TT34</t>
  </si>
  <si>
    <t>STMN34</t>
  </si>
  <si>
    <t>S1YK34</t>
  </si>
  <si>
    <t>S1YF34</t>
  </si>
  <si>
    <t>S1NP34</t>
  </si>
  <si>
    <t>S1YY34</t>
  </si>
  <si>
    <t>TSMC34</t>
  </si>
  <si>
    <t>TAKP34</t>
  </si>
  <si>
    <t>T1TW34</t>
  </si>
  <si>
    <t>TPRY34</t>
  </si>
  <si>
    <t>T1EL34</t>
  </si>
  <si>
    <t>T1EC34</t>
  </si>
  <si>
    <t>T1FX34</t>
  </si>
  <si>
    <t>TLNC34</t>
  </si>
  <si>
    <t>TXSA34</t>
  </si>
  <si>
    <t>T1XT34</t>
  </si>
  <si>
    <t>CLXC34</t>
  </si>
  <si>
    <t>C1OO34</t>
  </si>
  <si>
    <t>H1IG34</t>
  </si>
  <si>
    <t>S1JM34</t>
  </si>
  <si>
    <t>K1RC34</t>
  </si>
  <si>
    <t>S1HW34</t>
  </si>
  <si>
    <t>T1SO34</t>
  </si>
  <si>
    <t>TJXC34</t>
  </si>
  <si>
    <t>T1MU34</t>
  </si>
  <si>
    <t>TMCO34</t>
  </si>
  <si>
    <t>T1SC34</t>
  </si>
  <si>
    <t>I1RP34</t>
  </si>
  <si>
    <t>T1DG34</t>
  </si>
  <si>
    <t>CRIP34</t>
  </si>
  <si>
    <t>T1RI34</t>
  </si>
  <si>
    <t>B1BT34</t>
  </si>
  <si>
    <t>TSNF34</t>
  </si>
  <si>
    <t>U1BE34</t>
  </si>
  <si>
    <t>U1DR34</t>
  </si>
  <si>
    <t>U1LT34</t>
  </si>
  <si>
    <t>U1AI34</t>
  </si>
  <si>
    <t>ULEV34</t>
  </si>
  <si>
    <t>U1AL34</t>
  </si>
  <si>
    <t>U1RI34</t>
  </si>
  <si>
    <t>RYTT34</t>
  </si>
  <si>
    <t>UNHH34</t>
  </si>
  <si>
    <t>U1HS34</t>
  </si>
  <si>
    <t>U1NM34</t>
  </si>
  <si>
    <t>VFCO34</t>
  </si>
  <si>
    <t>VLYB34</t>
  </si>
  <si>
    <t>V1TA34</t>
  </si>
  <si>
    <t>VRSN34</t>
  </si>
  <si>
    <t>V1RS34</t>
  </si>
  <si>
    <t>VRTX34</t>
  </si>
  <si>
    <t>C1BS34</t>
  </si>
  <si>
    <t>V1NO34</t>
  </si>
  <si>
    <t>V1MC34</t>
  </si>
  <si>
    <t>G1WW34</t>
  </si>
  <si>
    <t>WGBA34</t>
  </si>
  <si>
    <t>W1MC34</t>
  </si>
  <si>
    <t>WATC34</t>
  </si>
  <si>
    <t>W1EC34</t>
  </si>
  <si>
    <t>W1EL34</t>
  </si>
  <si>
    <t>WABC34</t>
  </si>
  <si>
    <t>W1DC34</t>
  </si>
  <si>
    <t>W1AB34</t>
  </si>
  <si>
    <t>W1RK34</t>
  </si>
  <si>
    <t>W1YC34</t>
  </si>
  <si>
    <t>W1HR34</t>
  </si>
  <si>
    <t>W1MB34</t>
  </si>
  <si>
    <t>W1LT34</t>
  </si>
  <si>
    <t>W1DA34</t>
  </si>
  <si>
    <t>W1YN34</t>
  </si>
  <si>
    <t>X1EL34</t>
  </si>
  <si>
    <t>X1YL34</t>
  </si>
  <si>
    <t>YUMR34</t>
  </si>
  <si>
    <t>Z1BH34</t>
  </si>
  <si>
    <t>Z1IO34</t>
  </si>
  <si>
    <t>Z1TS34</t>
  </si>
  <si>
    <t>BM</t>
  </si>
  <si>
    <t>CL</t>
  </si>
  <si>
    <t>FI</t>
  </si>
  <si>
    <t>TW</t>
  </si>
  <si>
    <t>Dollar Tree, Inc</t>
  </si>
  <si>
    <t>Dominion Energy, Inc</t>
  </si>
  <si>
    <t>Dover Corp</t>
  </si>
  <si>
    <t>DTE Energy Co</t>
  </si>
  <si>
    <t>Dupont De Nemours, Inc</t>
  </si>
  <si>
    <t>Eastman Chemical Co</t>
  </si>
  <si>
    <t>Eaton Corp Plc</t>
  </si>
  <si>
    <t>Ecolab Inc</t>
  </si>
  <si>
    <t>Edison Intl</t>
  </si>
  <si>
    <t>Edwards Lifesciences Corp</t>
  </si>
  <si>
    <t>Electronic Arts Inc</t>
  </si>
  <si>
    <t>Eli Lilly And Company</t>
  </si>
  <si>
    <t>Emerson Electric Co.</t>
  </si>
  <si>
    <t>Entergy Corp</t>
  </si>
  <si>
    <t>EOG Resources Inc</t>
  </si>
  <si>
    <t>Equifax Inc</t>
  </si>
  <si>
    <t>Equinix, Inc</t>
  </si>
  <si>
    <t>Equity Residential</t>
  </si>
  <si>
    <t>Essex Property Trust, Inc</t>
  </si>
  <si>
    <t>Estee Lauder Companies Inc</t>
  </si>
  <si>
    <t>Evergy Kansas Central, Inc</t>
  </si>
  <si>
    <t>Eversource Energy</t>
  </si>
  <si>
    <t>Exelon Corp</t>
  </si>
  <si>
    <t>Expedia Group, Inc</t>
  </si>
  <si>
    <t>Extra Space Storage Inc</t>
  </si>
  <si>
    <t>Fastenal Co</t>
  </si>
  <si>
    <t>Fidelity National Information Services, Inc</t>
  </si>
  <si>
    <t>Fifth Third Bancorp</t>
  </si>
  <si>
    <t>Firstenergy Corp</t>
  </si>
  <si>
    <t>Fiserv, Inc</t>
  </si>
  <si>
    <t>Flowserve Corp</t>
  </si>
  <si>
    <t>FMC Corp</t>
  </si>
  <si>
    <t>Fortinet, Inc</t>
  </si>
  <si>
    <t>Fortive Corp</t>
  </si>
  <si>
    <t>Fox Corp</t>
  </si>
  <si>
    <t>Franklin Resources Inc</t>
  </si>
  <si>
    <t>Gap, Inc</t>
  </si>
  <si>
    <t>Garmin Ltd</t>
  </si>
  <si>
    <t>Gartner, Inc</t>
  </si>
  <si>
    <t>General Motors Company</t>
  </si>
  <si>
    <t>Genuine Parts Co</t>
  </si>
  <si>
    <t>Geopark Ltd</t>
  </si>
  <si>
    <t>Gilead Sciences, Inc</t>
  </si>
  <si>
    <t>Global Payments Inc</t>
  </si>
  <si>
    <t>Globe Life Inc</t>
  </si>
  <si>
    <t>H&amp;R Block, Inc</t>
  </si>
  <si>
    <t>Hanesbrands Inc</t>
  </si>
  <si>
    <t>Hanover Insurance Group, Inc</t>
  </si>
  <si>
    <t>Harley-Davidson, Inc</t>
  </si>
  <si>
    <t>Hasbro, Inc</t>
  </si>
  <si>
    <t>HCA Healthcare, Inc</t>
  </si>
  <si>
    <t>Healthpeak Properties, Inc</t>
  </si>
  <si>
    <t>Hess Corp</t>
  </si>
  <si>
    <t>Hilton Worldwide Hldg Inc</t>
  </si>
  <si>
    <t>Hollyfrontier Corp</t>
  </si>
  <si>
    <t>Hologic, Inc</t>
  </si>
  <si>
    <t>Home Depot, Inc</t>
  </si>
  <si>
    <t>Honda Motor Co Ltd</t>
  </si>
  <si>
    <t>Hormel Foods Corp</t>
  </si>
  <si>
    <t>Host Hotels &amp; Resorts, Inc</t>
  </si>
  <si>
    <t>Howmet Aerospace Inc</t>
  </si>
  <si>
    <t>Humana Inc</t>
  </si>
  <si>
    <t>Huntington Bancshares Inc</t>
  </si>
  <si>
    <t>Huntington Ingalls Industries, Inc</t>
  </si>
  <si>
    <t>Idexx Laboratories Inc</t>
  </si>
  <si>
    <t>Illinois Tool Works Inc</t>
  </si>
  <si>
    <t>Illumina, Inc</t>
  </si>
  <si>
    <t>Incyte Corp</t>
  </si>
  <si>
    <t>Ing Groep Nv</t>
  </si>
  <si>
    <t>Intercontinental Exchange, Inc</t>
  </si>
  <si>
    <t>Interpublic Group Of Companies, Inc</t>
  </si>
  <si>
    <t>Intl Flavors &amp; Fragrances Inc</t>
  </si>
  <si>
    <t>Intl Paper Company</t>
  </si>
  <si>
    <t>Intuit Inc</t>
  </si>
  <si>
    <t>Intuitive Surgical, Inc</t>
  </si>
  <si>
    <t>Invesco Ltd.</t>
  </si>
  <si>
    <t>IPG Photonics Corp</t>
  </si>
  <si>
    <t>Iqvia Hldg Inc</t>
  </si>
  <si>
    <t>Iron Mountain Inc</t>
  </si>
  <si>
    <t>Jd.Com, Inc.</t>
  </si>
  <si>
    <t>Jefferies Financial Group Inc</t>
  </si>
  <si>
    <t>Johnson Controls International Plc</t>
  </si>
  <si>
    <t>Juniper Networks, Inc</t>
  </si>
  <si>
    <t>Kemper Corp</t>
  </si>
  <si>
    <t>Keycorp</t>
  </si>
  <si>
    <t>Keysight Technologies, Inc</t>
  </si>
  <si>
    <t>Kimberly-Clark Corp</t>
  </si>
  <si>
    <t>Kimco Realty Corp</t>
  </si>
  <si>
    <t>Kinder Morgan, Inc</t>
  </si>
  <si>
    <t>Kla Corp</t>
  </si>
  <si>
    <t>Koninklijke Philips Nv</t>
  </si>
  <si>
    <t>L3harris Technologies, Inc</t>
  </si>
  <si>
    <t>Lam Research Corp</t>
  </si>
  <si>
    <t>Lamb Weston Hldg Inc</t>
  </si>
  <si>
    <t>Leggett &amp; Platt, Inc</t>
  </si>
  <si>
    <t>Lennar Corp</t>
  </si>
  <si>
    <t>Liberty Broadband Corp</t>
  </si>
  <si>
    <t>Lincoln National Corp</t>
  </si>
  <si>
    <t>LKQ Corp</t>
  </si>
  <si>
    <t>Loews Corp</t>
  </si>
  <si>
    <t>LoweS Companies, Inc</t>
  </si>
  <si>
    <t>Lululemon Athletica Inc.</t>
  </si>
  <si>
    <t>Lyondellbasell Industries N.V.</t>
  </si>
  <si>
    <t>M&amp;T Bank Corp</t>
  </si>
  <si>
    <t>Marathon Oil Corp</t>
  </si>
  <si>
    <t>Marathon Petroleum Corp</t>
  </si>
  <si>
    <t>Marriott Intl Inc</t>
  </si>
  <si>
    <t>Marsh &amp; Mclennan Companies, Inc</t>
  </si>
  <si>
    <t>Masco Corp</t>
  </si>
  <si>
    <t>McdonaldS Corp</t>
  </si>
  <si>
    <t>Mckesson Corp</t>
  </si>
  <si>
    <t>Mercado Libre</t>
  </si>
  <si>
    <t>Metlife, Inc</t>
  </si>
  <si>
    <t>Mettler Toledo Intl Inc</t>
  </si>
  <si>
    <t>MGM Resorts Intl</t>
  </si>
  <si>
    <t>Microchip Technology Inc</t>
  </si>
  <si>
    <t>Micron Technology, Inc</t>
  </si>
  <si>
    <t>Mid America Apartment Communities Inc</t>
  </si>
  <si>
    <t>Mohawk Industries, Inc</t>
  </si>
  <si>
    <t>Molson Coors Beverage Company</t>
  </si>
  <si>
    <t>Monster Beverage Corp</t>
  </si>
  <si>
    <t>MoodyS Corp</t>
  </si>
  <si>
    <t>Motorola Solutions, Inc</t>
  </si>
  <si>
    <t>MSCI Inc</t>
  </si>
  <si>
    <t>Nasdaq, Inc</t>
  </si>
  <si>
    <t>Netapp, Inc</t>
  </si>
  <si>
    <t>Netease, Inc.</t>
  </si>
  <si>
    <t>Netflix, Inc</t>
  </si>
  <si>
    <t>Newell Brands Inc</t>
  </si>
  <si>
    <t>Newmont Corp</t>
  </si>
  <si>
    <t>News Corp</t>
  </si>
  <si>
    <t>Nike, Inc</t>
  </si>
  <si>
    <t>Nisource Inc</t>
  </si>
  <si>
    <t>Nokia Corp</t>
  </si>
  <si>
    <t>Nomura Holdings Inc</t>
  </si>
  <si>
    <t>Nordstrom, Inc</t>
  </si>
  <si>
    <t>Norfolk Southern Corp</t>
  </si>
  <si>
    <t>Northern Trust Corp</t>
  </si>
  <si>
    <t>Northrop Grumman Corp</t>
  </si>
  <si>
    <t>Norwegian Cruise Line Hldg Ltd.</t>
  </si>
  <si>
    <t>NRG Energy, Inc</t>
  </si>
  <si>
    <t>Nucor Corp</t>
  </si>
  <si>
    <t>Nvidia Corp</t>
  </si>
  <si>
    <t>NVR Inc</t>
  </si>
  <si>
    <t>Nxp Semiconductors N.V.</t>
  </si>
  <si>
    <t>Occidental Petroleum Corp</t>
  </si>
  <si>
    <t>Omnicom Group Inc</t>
  </si>
  <si>
    <t>Oneok, Inc</t>
  </si>
  <si>
    <t>Paccar Inc</t>
  </si>
  <si>
    <t>Packaging Corp Of America</t>
  </si>
  <si>
    <t>Parker-Hannifin Corp</t>
  </si>
  <si>
    <t>Paypal Hldg Inc</t>
  </si>
  <si>
    <t>Pentair Plc</t>
  </si>
  <si>
    <t>Pepsico, Inc</t>
  </si>
  <si>
    <t>Perrigo Company Plc</t>
  </si>
  <si>
    <t>Philip Morris Intl Inc</t>
  </si>
  <si>
    <t>Phillips 66</t>
  </si>
  <si>
    <t>Pinnacle West Capital Corp</t>
  </si>
  <si>
    <t>PNC Financial Services Group, Inc</t>
  </si>
  <si>
    <t>PPL Corp</t>
  </si>
  <si>
    <t>Price T Rowe Group Inc</t>
  </si>
  <si>
    <t>Principal Financial Group, Inc</t>
  </si>
  <si>
    <t>Progressive Corp</t>
  </si>
  <si>
    <t>Prologis, Inc</t>
  </si>
  <si>
    <t>Prudential Financial, Inc</t>
  </si>
  <si>
    <t>Public Service Enterprise Group Inc</t>
  </si>
  <si>
    <t>Public Storage</t>
  </si>
  <si>
    <t>Pultegroup Inc</t>
  </si>
  <si>
    <t>PVH Corp</t>
  </si>
  <si>
    <t>Qorvo, Inc</t>
  </si>
  <si>
    <t>Quanta Services, Inc</t>
  </si>
  <si>
    <t>Quest Diagnostics Inc</t>
  </si>
  <si>
    <t>Ralph Lauren Corp</t>
  </si>
  <si>
    <t>Raymond James Financial, Inc</t>
  </si>
  <si>
    <t>Realty Income Corp</t>
  </si>
  <si>
    <t>Regency Centers Corp</t>
  </si>
  <si>
    <t>Regeneron Pharmaceuticals, Inc</t>
  </si>
  <si>
    <t>Regions Financial Corp</t>
  </si>
  <si>
    <t>Republic Services, Inc</t>
  </si>
  <si>
    <t>Resmed Inc</t>
  </si>
  <si>
    <t>Rio Tinto Plc</t>
  </si>
  <si>
    <t>Rockwell Automation, Inc</t>
  </si>
  <si>
    <t>Rollins, Inc</t>
  </si>
  <si>
    <t>Roper Technologies, Inc</t>
  </si>
  <si>
    <t>Ross Stores, Inc</t>
  </si>
  <si>
    <t>Royal Caribbean Cruises Ltd</t>
  </si>
  <si>
    <t>S&amp;P Global Inc</t>
  </si>
  <si>
    <t>Sap Se</t>
  </si>
  <si>
    <t>SBA Comm Corp</t>
  </si>
  <si>
    <t>Sealed Air Corp</t>
  </si>
  <si>
    <t>Sirius XM Hldg Inc</t>
  </si>
  <si>
    <t>Skyworks Solutions, Inc</t>
  </si>
  <si>
    <t>Sl Green Realty Corp</t>
  </si>
  <si>
    <t>Snap-On Inc</t>
  </si>
  <si>
    <t>Southwest Airlines Co.</t>
  </si>
  <si>
    <t>Spotify Technology S.A.</t>
  </si>
  <si>
    <t>Stanley Black &amp; Decker, Inc</t>
  </si>
  <si>
    <t>State Street Corp</t>
  </si>
  <si>
    <t>Stryker Corp</t>
  </si>
  <si>
    <t>Synchrony Financial</t>
  </si>
  <si>
    <t>Synopsys, Inc</t>
  </si>
  <si>
    <t>Sysco Corp</t>
  </si>
  <si>
    <t>Taiwan Semiconductor Manufacturing Co Ltd</t>
  </si>
  <si>
    <t>Take-Two Interactive Software, Inc</t>
  </si>
  <si>
    <t>Tapestry, Inc</t>
  </si>
  <si>
    <t>Te Connectivity Ltd.</t>
  </si>
  <si>
    <t>Technipfmc Plc</t>
  </si>
  <si>
    <t>Teleflex Inc</t>
  </si>
  <si>
    <t>Telefonica S A</t>
  </si>
  <si>
    <t>Ternium</t>
  </si>
  <si>
    <t>Textron Inc</t>
  </si>
  <si>
    <t>The Cooper Companies, Inc</t>
  </si>
  <si>
    <t>The Hartford Financial Services Group, Inc</t>
  </si>
  <si>
    <t>The J. M. Smucker Company</t>
  </si>
  <si>
    <t>The Kroger Co.</t>
  </si>
  <si>
    <t>The Sherwin-Williams Company</t>
  </si>
  <si>
    <t>The TJX Companies, Inc</t>
  </si>
  <si>
    <t>T-Mobile US, Inc</t>
  </si>
  <si>
    <t>Toyota Motor Corp/</t>
  </si>
  <si>
    <t>Tractor Supply Co</t>
  </si>
  <si>
    <t>Trane Technologies Plc</t>
  </si>
  <si>
    <t>Transdigm Group Inc</t>
  </si>
  <si>
    <t>Transocean Ltd</t>
  </si>
  <si>
    <t>Trip.Com Group Ltd</t>
  </si>
  <si>
    <t>Tripadvisor, Inc</t>
  </si>
  <si>
    <t>Truist Financial Corp</t>
  </si>
  <si>
    <t>Tyson Foods, Inc</t>
  </si>
  <si>
    <t>Uber Technologies, Inc</t>
  </si>
  <si>
    <t>UDR, Inc</t>
  </si>
  <si>
    <t>Ulta Beauty, Inc</t>
  </si>
  <si>
    <t>Under Armour, Inc</t>
  </si>
  <si>
    <t>Unilever Plc</t>
  </si>
  <si>
    <t>United Airlines Hldg Inc</t>
  </si>
  <si>
    <t>United Parcel Service, Inc</t>
  </si>
  <si>
    <t>United Rentals, Inc</t>
  </si>
  <si>
    <t>Unitedhealth Group Inc</t>
  </si>
  <si>
    <t>Universal Health Services Inc</t>
  </si>
  <si>
    <t>Unum Group</t>
  </si>
  <si>
    <t>Valley National Bancorp</t>
  </si>
  <si>
    <t>Ventas, Inc</t>
  </si>
  <si>
    <t>Verisign Inc</t>
  </si>
  <si>
    <t>Verisk Analytics, Inc</t>
  </si>
  <si>
    <t>Vertex Pharmaceuticals Inc / Ma</t>
  </si>
  <si>
    <t>Vornado Realty Trust</t>
  </si>
  <si>
    <t>Vulcan Materials Company</t>
  </si>
  <si>
    <t>W.W. Grainger, Inc</t>
  </si>
  <si>
    <t>Walgreens Boots Alliance, Inc</t>
  </si>
  <si>
    <t>Waste Mngmt, Inc</t>
  </si>
  <si>
    <t>Waters Corp</t>
  </si>
  <si>
    <t>Wec Energy Group, Inc</t>
  </si>
  <si>
    <t>Welltower Inc</t>
  </si>
  <si>
    <t>Western Alliance Bancorporation</t>
  </si>
  <si>
    <t>Western Digital Corp</t>
  </si>
  <si>
    <t>Westinghouse Air Brake Technologies Corp</t>
  </si>
  <si>
    <t>Westrock Co</t>
  </si>
  <si>
    <t>Whirlpool Corp</t>
  </si>
  <si>
    <t>Williams Companies, Inc</t>
  </si>
  <si>
    <t>Willis Towers Watson Plc</t>
  </si>
  <si>
    <t>Workday, Inc</t>
  </si>
  <si>
    <t>Wynn Resorts, Limited</t>
  </si>
  <si>
    <t>Xcel Energy Inc</t>
  </si>
  <si>
    <t>Xylem Inc</t>
  </si>
  <si>
    <t>Zimmer Biomet Hldg Inc</t>
  </si>
  <si>
    <t>Zions Bancorporation, National Association</t>
  </si>
  <si>
    <t>Zoetis Inc</t>
  </si>
  <si>
    <t>Construção</t>
  </si>
  <si>
    <t>Agricultura, pecuária, silvicultura, pesca e caça</t>
  </si>
  <si>
    <t>Outros serviços (exceto administração pública)</t>
  </si>
  <si>
    <t>Artes, entretenimento e recreação</t>
  </si>
  <si>
    <t>Dollar Taiwan</t>
  </si>
  <si>
    <t>-</t>
  </si>
  <si>
    <t>ABAM34&lt;XBSP&gt;</t>
  </si>
  <si>
    <t>A2SO34&lt;XBSP&gt;</t>
  </si>
  <si>
    <t>A2HC34&lt;XBSP&gt;</t>
  </si>
  <si>
    <t>A1EG34&lt;XBSP&gt;</t>
  </si>
  <si>
    <t>AIRB34&lt;XBSP&gt;</t>
  </si>
  <si>
    <t>AKZA34&lt;XBSP&gt;</t>
  </si>
  <si>
    <t>A2LC34&lt;XBSP&gt;</t>
  </si>
  <si>
    <t>ALFG34&lt;XBSP&gt;</t>
  </si>
  <si>
    <t>A1LN34&lt;XBSP&gt;</t>
  </si>
  <si>
    <t>A1YX34&lt;XBSP&gt;</t>
  </si>
  <si>
    <t>A2MB34&lt;XBSP&gt;</t>
  </si>
  <si>
    <t>A1CR34&lt;XBSP&gt;</t>
  </si>
  <si>
    <t>D2OX34&lt;XBSP&gt;</t>
  </si>
  <si>
    <t>A2ME34&lt;XBSP&gt;</t>
  </si>
  <si>
    <t>COLD34&lt;XBSP&gt;</t>
  </si>
  <si>
    <t>AAGO34&lt;XBSP&gt;</t>
  </si>
  <si>
    <t>N2LY34&lt;XBSP&gt;</t>
  </si>
  <si>
    <t>A2TR34&lt;XBSP&gt;</t>
  </si>
  <si>
    <t>A1RC34&lt;XBSP&gt;</t>
  </si>
  <si>
    <t>A2RE34&lt;XBSP&gt;</t>
  </si>
  <si>
    <t>A1RG34&lt;XBSP&gt;</t>
  </si>
  <si>
    <t>A2RW34&lt;XBSP&gt;</t>
  </si>
  <si>
    <t>A2RR34&lt;XBSP&gt;</t>
  </si>
  <si>
    <t>A1SN34&lt;XBSP&gt;</t>
  </si>
  <si>
    <t>AMLG34&lt;XBSP&gt;</t>
  </si>
  <si>
    <t>A1ZN34&lt;XBSP&gt;</t>
  </si>
  <si>
    <t>S2RE34&lt;XBSP&gt;</t>
  </si>
  <si>
    <t>T1AM34&lt;XBSP&gt;</t>
  </si>
  <si>
    <t>A1TH34&lt;XBSP&gt;</t>
  </si>
  <si>
    <t>A2XO34&lt;XBSP&gt;</t>
  </si>
  <si>
    <t>A2ZT34&lt;XBSP&gt;</t>
  </si>
  <si>
    <t>B2CP34&lt;XBSP&gt;</t>
  </si>
  <si>
    <t>B1SA34&lt;XBSP&gt;</t>
  </si>
  <si>
    <t>C2OL34&lt;XBSP&gt;</t>
  </si>
  <si>
    <t>BNSB34&lt;XBSP&gt;</t>
  </si>
  <si>
    <t>B1CS34&lt;XBSP&gt;</t>
  </si>
  <si>
    <t>BARR34&lt;XBSP&gt;</t>
  </si>
  <si>
    <t>B1BW34&lt;XBSP&gt;</t>
  </si>
  <si>
    <t>B1GN34&lt;XBSP&gt;</t>
  </si>
  <si>
    <t>B2YN34&lt;XBSP&gt;</t>
  </si>
  <si>
    <t>B1IL34&lt;XBSP&gt;</t>
  </si>
  <si>
    <t>B2HI34&lt;XBSP&gt;</t>
  </si>
  <si>
    <t>B1NT34&lt;XBSP&gt;</t>
  </si>
  <si>
    <t>T1CH34&lt;XBSP&gt;</t>
  </si>
  <si>
    <t>B2LN34&lt;XBSP&gt;</t>
  </si>
  <si>
    <t>S2QU34&lt;XBSP&gt;</t>
  </si>
  <si>
    <t>B2AH34&lt;XBSP&gt;</t>
  </si>
  <si>
    <t>B1PP34&lt;XBSP&gt;</t>
  </si>
  <si>
    <t>B1TI34&lt;XBSP&gt;</t>
  </si>
  <si>
    <t>B1AM34&lt;XBSP&gt;</t>
  </si>
  <si>
    <t>B2RK34&lt;XBSP&gt;</t>
  </si>
  <si>
    <t>B2MB34&lt;XBSP&gt;</t>
  </si>
  <si>
    <t>B2UR34&lt;XBSP&gt;</t>
  </si>
  <si>
    <t>C1AB34&lt;XBSP&gt;</t>
  </si>
  <si>
    <t>C2AC34&lt;XBSP&gt;</t>
  </si>
  <si>
    <t>C2ZR34&lt;XBSP&gt;</t>
  </si>
  <si>
    <t>C2PT34&lt;XBSP&gt;</t>
  </si>
  <si>
    <t>C1RR34&lt;XBSP&gt;</t>
  </si>
  <si>
    <t>C1DW34&lt;XBSP&gt;</t>
  </si>
  <si>
    <t>C2EM34&lt;XBSP&gt;</t>
  </si>
  <si>
    <t>C1CO34&lt;XBSP&gt;</t>
  </si>
  <si>
    <t>C2RN34&lt;XBSP&gt;</t>
  </si>
  <si>
    <t>C2HP34&lt;XBSP&gt;</t>
  </si>
  <si>
    <t>C1HT34&lt;XBSP&gt;</t>
  </si>
  <si>
    <t>C2HD34&lt;XBSP&gt;</t>
  </si>
  <si>
    <t>N2ET34&lt;XBSP&gt;</t>
  </si>
  <si>
    <t>CLOV34&lt;XBSP&gt;</t>
  </si>
  <si>
    <t>C2CA34&lt;XBSP&gt;</t>
  </si>
  <si>
    <t>C2GN34&lt;XBSP&gt;</t>
  </si>
  <si>
    <t>C2OI34&lt;XBSP&gt;</t>
  </si>
  <si>
    <t>C2SW34&lt;XBSP&gt;</t>
  </si>
  <si>
    <t>CPAY34&lt;XBSP&gt;</t>
  </si>
  <si>
    <t>C1TV34&lt;XBSP&gt;</t>
  </si>
  <si>
    <t>C1GP34&lt;XBSP&gt;</t>
  </si>
  <si>
    <t>C2OU34&lt;XBSP&gt;</t>
  </si>
  <si>
    <t>C2PR34&lt;XBSP&gt;</t>
  </si>
  <si>
    <t>B2AP34&lt;XBSP&gt;</t>
  </si>
  <si>
    <t>C1RH34&lt;XBSP&gt;</t>
  </si>
  <si>
    <t>C2RS34&lt;XBSP&gt;</t>
  </si>
  <si>
    <t>C2RW34&lt;XBSP&gt;</t>
  </si>
  <si>
    <t>D2AR34&lt;XBSP&gt;</t>
  </si>
  <si>
    <t>D1DG34&lt;XBSP&gt;</t>
  </si>
  <si>
    <t>D2NL34&lt;XBSP&gt;</t>
  </si>
  <si>
    <t>D1EX34&lt;XBSP&gt;</t>
  </si>
  <si>
    <t>D2KS34&lt;XBSP&gt;</t>
  </si>
  <si>
    <t>D1OC34&lt;XBSP&gt;</t>
  </si>
  <si>
    <t>D2PZ34&lt;XBSP&gt;</t>
  </si>
  <si>
    <t>D2AS34&lt;XBSP&gt;</t>
  </si>
  <si>
    <t>D1OW34&lt;XBSP&gt;</t>
  </si>
  <si>
    <t>D2OC34&lt;XBSP&gt;</t>
  </si>
  <si>
    <t>R1DY34&lt;XBSP&gt;</t>
  </si>
  <si>
    <t>D2KN34&lt;XBSP&gt;</t>
  </si>
  <si>
    <t>D2TC34&lt;XBSP&gt;</t>
  </si>
  <si>
    <t>E2AG34&lt;XBSP&gt;</t>
  </si>
  <si>
    <t>E1CO34&lt;XBSP&gt;</t>
  </si>
  <si>
    <t>E2ST34&lt;XBSP&gt;</t>
  </si>
  <si>
    <t>E1LV34&lt;XBSP&gt;</t>
  </si>
  <si>
    <t>E2HC34&lt;XBSP&gt;</t>
  </si>
  <si>
    <t>E2NO34&lt;XBSP&gt;</t>
  </si>
  <si>
    <t>E2NP34&lt;XBSP&gt;</t>
  </si>
  <si>
    <t>E2NT34&lt;XBSP&gt;</t>
  </si>
  <si>
    <t>E2PA34&lt;XBSP&gt;</t>
  </si>
  <si>
    <t>EFXB31&lt;XBSP&gt;</t>
  </si>
  <si>
    <t>E1QN34&lt;XBSP&gt;</t>
  </si>
  <si>
    <t>E2LS34&lt;XBSP&gt;</t>
  </si>
  <si>
    <t>E1RI34&lt;XBSP&gt;</t>
  </si>
  <si>
    <t>E2TS34&lt;XBSP&gt;</t>
  </si>
  <si>
    <t>E2EF34&lt;XBSP&gt;</t>
  </si>
  <si>
    <t>EVTC31&lt;XBSP&gt;</t>
  </si>
  <si>
    <t>E2XA34&lt;XBSP&gt;</t>
  </si>
  <si>
    <t>E2XE34&lt;XBSP&gt;</t>
  </si>
  <si>
    <t>EXCO32&lt;XBSP&gt;</t>
  </si>
  <si>
    <t>E2XP34&lt;XBSP&gt;</t>
  </si>
  <si>
    <t>EPER34&lt;XBSP&gt;</t>
  </si>
  <si>
    <t>F2IC34&lt;XBSP&gt;</t>
  </si>
  <si>
    <t>F1SL34&lt;XBSP&gt;</t>
  </si>
  <si>
    <t>F2RT34&lt;XBSP&gt;</t>
  </si>
  <si>
    <t>F2SK34&lt;XBSP&gt;</t>
  </si>
  <si>
    <t>F2IV34&lt;XBSP&gt;</t>
  </si>
  <si>
    <t>F2VR34&lt;XBSP&gt;</t>
  </si>
  <si>
    <t>F2NV34&lt;XBSP&gt;</t>
  </si>
  <si>
    <t>F2RS34&lt;XBSP&gt;</t>
  </si>
  <si>
    <t>G1LP34&lt;XBSP&gt;</t>
  </si>
  <si>
    <t>G1AM34&lt;XBSP&gt;</t>
  </si>
  <si>
    <t>G1DS34&lt;XBSP&gt;</t>
  </si>
  <si>
    <t>GEHC34&lt;XBSP&gt;</t>
  </si>
  <si>
    <t>G2EV34&lt;XBSP&gt;</t>
  </si>
  <si>
    <t>G2NT34&lt;XBSP&gt;</t>
  </si>
  <si>
    <t>GLEN34&lt;XBSP&gt;</t>
  </si>
  <si>
    <t>BAIQ39&lt;XBSP&gt;</t>
  </si>
  <si>
    <t>G1LO34&lt;XBSP&gt;</t>
  </si>
  <si>
    <t>G2ME34&lt;XBSP&gt;</t>
  </si>
  <si>
    <t>G2DD34&lt;XBSP&gt;</t>
  </si>
  <si>
    <t>G1FI34&lt;XBSP&gt;</t>
  </si>
  <si>
    <t>P2CF34&lt;XBSP&gt;</t>
  </si>
  <si>
    <t>G1SK34&lt;XBSP&gt;</t>
  </si>
  <si>
    <t>G2WR34&lt;XBSP&gt;</t>
  </si>
  <si>
    <t>H1TH34&lt;XBSP&gt;</t>
  </si>
  <si>
    <t>H2AI34&lt;XBSP&gt;</t>
  </si>
  <si>
    <t>H1DB34&lt;XBSP&gt;</t>
  </si>
  <si>
    <t>H2TA34&lt;XBSP&gt;</t>
  </si>
  <si>
    <t>H1EI34&lt;XBSP&gt;</t>
  </si>
  <si>
    <t>HEIO34&lt;XBSP&gt;</t>
  </si>
  <si>
    <t>HEIA34&lt;XBSP&gt;</t>
  </si>
  <si>
    <t>HIWP34&lt;XBSP&gt;</t>
  </si>
  <si>
    <t>H1SB34&lt;XBSP&gt;</t>
  </si>
  <si>
    <t>H2UB34&lt;XBSP&gt;</t>
  </si>
  <si>
    <t>I1AC34&lt;XBSP&gt;</t>
  </si>
  <si>
    <t>I1BN34&lt;XBSP&gt;</t>
  </si>
  <si>
    <t>I2CM34&lt;XBSP&gt;</t>
  </si>
  <si>
    <t>I1EX34&lt;XBSP&gt;</t>
  </si>
  <si>
    <t>N2AR34&lt;XBSP&gt;</t>
  </si>
  <si>
    <t>I2ND34&lt;XBSP&gt;</t>
  </si>
  <si>
    <t>I1FO34&lt;XBSP&gt;</t>
  </si>
  <si>
    <t>I2RS34&lt;XBSP&gt;</t>
  </si>
  <si>
    <t>I2NG34&lt;XBSP&gt;</t>
  </si>
  <si>
    <t>P2OD34&lt;XBSP&gt;</t>
  </si>
  <si>
    <t>INBR32&lt;XBSP&gt;</t>
  </si>
  <si>
    <t>I1HG34&lt;XBSP&gt;</t>
  </si>
  <si>
    <t>I2TC34&lt;XBSP&gt;</t>
  </si>
  <si>
    <t>I2NV34&lt;XBSP&gt;</t>
  </si>
  <si>
    <t>I1QY34&lt;XBSP&gt;</t>
  </si>
  <si>
    <t>BBGR39&lt;XBSP&gt;</t>
  </si>
  <si>
    <t>I2TR34&lt;XBSP&gt;</t>
  </si>
  <si>
    <t>J2BL34&lt;XBSP&gt;</t>
  </si>
  <si>
    <t>J2AZ34&lt;XBSP&gt;</t>
  </si>
  <si>
    <t>J2WA34&lt;XBSP&gt;</t>
  </si>
  <si>
    <t>K1BF34&lt;XBSP&gt;</t>
  </si>
  <si>
    <t>K2RC34&lt;XBSP&gt;</t>
  </si>
  <si>
    <t>K2CG34&lt;XBSP&gt;</t>
  </si>
  <si>
    <t>K1TC34&lt;XBSP&gt;</t>
  </si>
  <si>
    <t>L1VS34&lt;XBSP&gt;</t>
  </si>
  <si>
    <t>L2SC34&lt;XBSP&gt;</t>
  </si>
  <si>
    <t>L1DO34&lt;XBSP&gt;</t>
  </si>
  <si>
    <t>L2SI34&lt;XBSP&gt;</t>
  </si>
  <si>
    <t>L2IV34&lt;XBSP&gt;</t>
  </si>
  <si>
    <t>L1YV34&lt;XBSP&gt;</t>
  </si>
  <si>
    <t>L1YG34&lt;XBSP&gt;</t>
  </si>
  <si>
    <t>LSEG34&lt;XBSP&gt;</t>
  </si>
  <si>
    <t>L2PL34&lt;XBSP&gt;</t>
  </si>
  <si>
    <t>L1MN34&lt;XBSP&gt;</t>
  </si>
  <si>
    <t>L2AZ34&lt;XBSP&gt;</t>
  </si>
  <si>
    <t>M1KT34&lt;XBSP&gt;</t>
  </si>
  <si>
    <t>M2RV34&lt;XBSP&gt;</t>
  </si>
  <si>
    <t>M2AS34&lt;XBSP&gt;</t>
  </si>
  <si>
    <t>M1TC34&lt;XBSP&gt;</t>
  </si>
  <si>
    <t>M2PW34&lt;XBSP&gt;</t>
  </si>
  <si>
    <t>M1LC34&lt;XBSP&gt;</t>
  </si>
  <si>
    <t>M2MS34&lt;XBSP&gt;</t>
  </si>
  <si>
    <t>M1TA34&lt;XBSP&gt;</t>
  </si>
  <si>
    <t>M2ST34&lt;XBSP&gt;</t>
  </si>
  <si>
    <t>M2RT34&lt;XBSP&gt;</t>
  </si>
  <si>
    <t>M1UF34&lt;XBSP&gt;</t>
  </si>
  <si>
    <t>M2KS34&lt;XBSP&gt;</t>
  </si>
  <si>
    <t>M1BT34&lt;XBSP&gt;</t>
  </si>
  <si>
    <t>M1RN34&lt;XBSP&gt;</t>
  </si>
  <si>
    <t>M1DB34&lt;XBSP&gt;</t>
  </si>
  <si>
    <t>M2PR34&lt;XBSP&gt;</t>
  </si>
  <si>
    <t>M2PM34&lt;XBSP&gt;</t>
  </si>
  <si>
    <t>N1GG34&lt;XBSP&gt;</t>
  </si>
  <si>
    <t>NSAT34&lt;XBSP&gt;</t>
  </si>
  <si>
    <t>E2YE34&lt;XBSP&gt;</t>
  </si>
  <si>
    <t>N1WG34&lt;XBSP&gt;</t>
  </si>
  <si>
    <t>N2EO34&lt;XBSP&gt;</t>
  </si>
  <si>
    <t>NTST34&lt;XBSP&gt;</t>
  </si>
  <si>
    <t>N1BI34&lt;XBSP&gt;</t>
  </si>
  <si>
    <t>E1DU34&lt;XBSP&gt;</t>
  </si>
  <si>
    <t>N1WS35&lt;XBSP&gt;</t>
  </si>
  <si>
    <t>N1IC34&lt;XBSP&gt;</t>
  </si>
  <si>
    <t>N1VS34&lt;XBSP&gt;</t>
  </si>
  <si>
    <t>N1VO34&lt;XBSP&gt;</t>
  </si>
  <si>
    <t>N2VC34&lt;XBSP&gt;</t>
  </si>
  <si>
    <t>ROXO34&lt;XBSP&gt;</t>
  </si>
  <si>
    <t>N2TN34&lt;XBSP&gt;</t>
  </si>
  <si>
    <t>O1KT34&lt;XBSP&gt;</t>
  </si>
  <si>
    <t>O1DF34&lt;XBSP&gt;</t>
  </si>
  <si>
    <t>O2HI34&lt;XBSP&gt;</t>
  </si>
  <si>
    <t>O2NS34&lt;XBSP&gt;</t>
  </si>
  <si>
    <t>O2PC34&lt;XBSP&gt;</t>
  </si>
  <si>
    <t>I1XC34&lt;XBSP&gt;</t>
  </si>
  <si>
    <t>O1TI34&lt;XBSP&gt;</t>
  </si>
  <si>
    <t>PAGS34&lt;XBSP&gt;</t>
  </si>
  <si>
    <t>P2LT34&lt;XBSP&gt;</t>
  </si>
  <si>
    <t>P2AN34&lt;XBSP&gt;</t>
  </si>
  <si>
    <t>P2AX34&lt;XBSP&gt;</t>
  </si>
  <si>
    <t>P1YC34&lt;XBSP&gt;</t>
  </si>
  <si>
    <t>P2CY34&lt;XBSP&gt;</t>
  </si>
  <si>
    <t>P1DD34&lt;XBSP&gt;</t>
  </si>
  <si>
    <t>P2EG34&lt;XBSP&gt;</t>
  </si>
  <si>
    <t>P2EN34&lt;XBSP&gt;</t>
  </si>
  <si>
    <t>P2NB34&lt;XBSP&gt;</t>
  </si>
  <si>
    <t>T1LK34&lt;XBSP&gt;</t>
  </si>
  <si>
    <t>P2IN34&lt;XBSP&gt;</t>
  </si>
  <si>
    <t>P2LN34&lt;XBSP&gt;</t>
  </si>
  <si>
    <t>P1KX34&lt;XBSP&gt;</t>
  </si>
  <si>
    <t>P2OS34&lt;XBSP&gt;</t>
  </si>
  <si>
    <t>P2WS34&lt;XBSP&gt;</t>
  </si>
  <si>
    <t>P2BH34&lt;XBSP&gt;</t>
  </si>
  <si>
    <t>P2CO34&lt;XBSP&gt;</t>
  </si>
  <si>
    <t>P1UK34&lt;XBSP&gt;</t>
  </si>
  <si>
    <t>P2TC34&lt;XBSP&gt;</t>
  </si>
  <si>
    <t>P2ST34&lt;XBSP&gt;</t>
  </si>
  <si>
    <t>Q2SC34&lt;XBSP&gt;</t>
  </si>
  <si>
    <t>R2PD34&lt;XBSP&gt;</t>
  </si>
  <si>
    <t>R2DF34&lt;XBSP&gt;</t>
  </si>
  <si>
    <t>R2RX34&lt;XBSP&gt;</t>
  </si>
  <si>
    <t>R1EL34&lt;XBSP&gt;</t>
  </si>
  <si>
    <t>R2GE34&lt;XBSP&gt;</t>
  </si>
  <si>
    <t>R1VT34&lt;XBSP&gt;</t>
  </si>
  <si>
    <t>R2HH34&lt;XBSP&gt;</t>
  </si>
  <si>
    <t>R2NG34&lt;XBSP&gt;</t>
  </si>
  <si>
    <t>R2BL34&lt;XBSP&gt;</t>
  </si>
  <si>
    <t>R1KU34&lt;XBSP&gt;</t>
  </si>
  <si>
    <t>RYBD34&lt;XBSP&gt;</t>
  </si>
  <si>
    <t>R1YA34&lt;XBSP&gt;</t>
  </si>
  <si>
    <t>S1RP34&lt;XBSP&gt;</t>
  </si>
  <si>
    <t>S2EA34&lt;XBSP&gt;</t>
  </si>
  <si>
    <t>S2EI34&lt;XBSP&gt;</t>
  </si>
  <si>
    <t>N1OW34&lt;XBSP&gt;</t>
  </si>
  <si>
    <t>S2WA34&lt;XBSP&gt;</t>
  </si>
  <si>
    <t>S2HO34&lt;XBSP&gt;</t>
  </si>
  <si>
    <t>S1BS34&lt;XBSP&gt;</t>
  </si>
  <si>
    <t>S2GM34&lt;XBSP&gt;</t>
  </si>
  <si>
    <t>S2LA34&lt;XBSP&gt;</t>
  </si>
  <si>
    <t>F1UN34&lt;XBSP&gt;</t>
  </si>
  <si>
    <t>S1KM34&lt;XBSP&gt;</t>
  </si>
  <si>
    <t>S2MA34&lt;XBSP&gt;</t>
  </si>
  <si>
    <t>S1NN34&lt;XBSP&gt;</t>
  </si>
  <si>
    <t>S2NA34&lt;XBSP&gt;</t>
  </si>
  <si>
    <t>S2NW34&lt;XBSP&gt;</t>
  </si>
  <si>
    <t>S2CH34&lt;XBSP&gt;</t>
  </si>
  <si>
    <t>S2ED34&lt;XBSP&gt;</t>
  </si>
  <si>
    <t>S1PL34&lt;XBSP&gt;</t>
  </si>
  <si>
    <t>S2FM34&lt;XBSP&gt;</t>
  </si>
  <si>
    <t>S2QS34&lt;XBSP&gt;</t>
  </si>
  <si>
    <t>S1SN34&lt;XBSP&gt;</t>
  </si>
  <si>
    <t>S2TA34&lt;XBSP&gt;</t>
  </si>
  <si>
    <t>STCH34&lt;XBSP&gt;</t>
  </si>
  <si>
    <t>S2TW34&lt;XBSP&gt;</t>
  </si>
  <si>
    <t>S2CL34&lt;XBSP&gt;</t>
  </si>
  <si>
    <t>S1TE34&lt;XBSP&gt;</t>
  </si>
  <si>
    <t>STOC31&lt;XBSP&gt;</t>
  </si>
  <si>
    <t>STOC31G&lt;XBSP&gt;</t>
  </si>
  <si>
    <t>L2RN34&lt;XBSP&gt;</t>
  </si>
  <si>
    <t>S1MF34&lt;XBSP&gt;</t>
  </si>
  <si>
    <t>S2UI34&lt;XBSP&gt;</t>
  </si>
  <si>
    <t>S2YN34&lt;XBSP&gt;</t>
  </si>
  <si>
    <t>T1AL34&lt;XBSP&gt;</t>
  </si>
  <si>
    <t>T2ND34&lt;XBSP&gt;</t>
  </si>
  <si>
    <t>T2DH34&lt;XBSP&gt;</t>
  </si>
  <si>
    <t>T2PX34&lt;XBSP&gt;</t>
  </si>
  <si>
    <t>T1SS34&lt;XBSP&gt;</t>
  </si>
  <si>
    <t>T2ER34&lt;XBSP&gt;</t>
  </si>
  <si>
    <t>TCCO34&lt;XBSP&gt;</t>
  </si>
  <si>
    <t>T1EV34&lt;XBSP&gt;</t>
  </si>
  <si>
    <t>S2MP34&lt;XBSP&gt;</t>
  </si>
  <si>
    <t>THRE34&lt;XBSP&gt;</t>
  </si>
  <si>
    <t>T2TD34&lt;XBSP&gt;</t>
  </si>
  <si>
    <t>T2RE34&lt;XBSP&gt;</t>
  </si>
  <si>
    <t>T2RM34&lt;XBSP&gt;</t>
  </si>
  <si>
    <t>T1WL34&lt;XBSP&gt;</t>
  </si>
  <si>
    <t>T2YL34&lt;XBSP&gt;</t>
  </si>
  <si>
    <t>P2AT34&lt;XBSP&gt;</t>
  </si>
  <si>
    <t>R2AR34&lt;XBSP&gt;</t>
  </si>
  <si>
    <t>U2NF34&lt;XBSP&gt;</t>
  </si>
  <si>
    <t>U2TH34&lt;XBSP&gt;</t>
  </si>
  <si>
    <t>U2ST34&lt;XBSP&gt;</t>
  </si>
  <si>
    <t>O2LE34&lt;XBSP&gt;</t>
  </si>
  <si>
    <t>U2PS34&lt;XBSP&gt;</t>
  </si>
  <si>
    <t>U2PW34&lt;XBSP&gt;</t>
  </si>
  <si>
    <t>V2RN34&lt;XBSP&gt;</t>
  </si>
  <si>
    <t>V2EE34&lt;XBSP&gt;</t>
  </si>
  <si>
    <t>V2ME34&lt;XBSP&gt;</t>
  </si>
  <si>
    <t>V1IP34&lt;XBSP&gt;</t>
  </si>
  <si>
    <t>V1OD34&lt;XBSP&gt;</t>
  </si>
  <si>
    <t>V2TX34&lt;XBSP&gt;</t>
  </si>
  <si>
    <t>W1RB34&lt;XBSP&gt;</t>
  </si>
  <si>
    <t>W1BD34&lt;XBSP&gt;</t>
  </si>
  <si>
    <t>W1MG34&lt;XBSP&gt;</t>
  </si>
  <si>
    <t>W1SO34&lt;XBSP&gt;</t>
  </si>
  <si>
    <t>W2YF34&lt;XBSP&gt;</t>
  </si>
  <si>
    <t>W1BO34&lt;XBSP&gt;</t>
  </si>
  <si>
    <t>W2ST34&lt;XBSP&gt;</t>
  </si>
  <si>
    <t>W2EX34&lt;XBSP&gt;</t>
  </si>
  <si>
    <t>W1IX34&lt;XBSP&gt;</t>
  </si>
  <si>
    <t>W2OL34&lt;XBSP&gt;</t>
  </si>
  <si>
    <t>W1PP34&lt;XBSP&gt;</t>
  </si>
  <si>
    <t>XPBR31&lt;XBSP&gt;</t>
  </si>
  <si>
    <t>Y2PF34&lt;XBSP&gt;</t>
  </si>
  <si>
    <t>Z1BR34&lt;XBSP&gt;</t>
  </si>
  <si>
    <t>Z2DV34&lt;XBSP&gt;</t>
  </si>
  <si>
    <t>Z2LL34&lt;XBSP&gt;</t>
  </si>
  <si>
    <t>Z2LL35&lt;XBSP&gt;</t>
  </si>
  <si>
    <t>Z1OM34&lt;XBSP&gt;</t>
  </si>
  <si>
    <t>Z2IT34&lt;XBSP&gt;</t>
  </si>
  <si>
    <t>Z2SC34&lt;XBSP&gt;</t>
  </si>
  <si>
    <t>Z1TO34&lt;XBSP&gt;</t>
  </si>
  <si>
    <t>Peso Chile</t>
  </si>
  <si>
    <t>Peso Colombia</t>
  </si>
  <si>
    <t>Swedish Krona</t>
  </si>
  <si>
    <t>Indian Rupee</t>
  </si>
  <si>
    <t>Real</t>
  </si>
  <si>
    <t>Won</t>
  </si>
  <si>
    <t>Russian Ruble</t>
  </si>
  <si>
    <t>Danish Krone</t>
  </si>
  <si>
    <t>Rupiah Indonesia</t>
  </si>
  <si>
    <t>South African Rand</t>
  </si>
  <si>
    <t>Ord A</t>
  </si>
  <si>
    <t>N</t>
  </si>
  <si>
    <t>B</t>
  </si>
  <si>
    <t>CPO</t>
  </si>
  <si>
    <t>L</t>
  </si>
  <si>
    <t>C1</t>
  </si>
  <si>
    <t>ON</t>
  </si>
  <si>
    <t>UNT</t>
  </si>
  <si>
    <t>Ord D</t>
  </si>
  <si>
    <t>Administração de empresas e empreendimentos</t>
  </si>
  <si>
    <t>Educacão</t>
  </si>
  <si>
    <t>3M Company</t>
  </si>
  <si>
    <t>A. O. Smith Corp</t>
  </si>
  <si>
    <t>Abn Amro Bank N.V</t>
  </si>
  <si>
    <t>Academy Sports And Outdoors, Inc</t>
  </si>
  <si>
    <t>Adapthealth Corp</t>
  </si>
  <si>
    <t>Aegon Ltd.</t>
  </si>
  <si>
    <t>Airbnb, Inc</t>
  </si>
  <si>
    <t>Akzo Nobel N.V</t>
  </si>
  <si>
    <t>Alcon Inc</t>
  </si>
  <si>
    <t>Allfunds Group Plc</t>
  </si>
  <si>
    <t>Alnylam Pharmaceuticals, Inc</t>
  </si>
  <si>
    <t>Alteryx, Inc</t>
  </si>
  <si>
    <t>Ambarella Inc</t>
  </si>
  <si>
    <t>Amcor Plc</t>
  </si>
  <si>
    <t>Amdocs Ltd</t>
  </si>
  <si>
    <t>Amedisys Inc</t>
  </si>
  <si>
    <t>American Express Company</t>
  </si>
  <si>
    <t>Americold Realty Trust, Inc</t>
  </si>
  <si>
    <t>Ameriprise Financial Inc</t>
  </si>
  <si>
    <t>Ametek, Inc</t>
  </si>
  <si>
    <t>Anglo American Plc</t>
  </si>
  <si>
    <t>Annaly Capital Mngmt Inc</t>
  </si>
  <si>
    <t>Aptargroup, Inc</t>
  </si>
  <si>
    <t>Arcos Dorados</t>
  </si>
  <si>
    <t>Ares Mngmt Corp</t>
  </si>
  <si>
    <t>Argenx Se</t>
  </si>
  <si>
    <t>Armstrong World Industries Inc</t>
  </si>
  <si>
    <t>Arrow Electronics, Inc</t>
  </si>
  <si>
    <t>Arrowhead Pharmaceuticals, Inc</t>
  </si>
  <si>
    <t>Ascendis Pharma A/S</t>
  </si>
  <si>
    <t>Aston Martin Lagonda Global Holdings Plc</t>
  </si>
  <si>
    <t>Astrazeneca Plc</t>
  </si>
  <si>
    <t>Asureste</t>
  </si>
  <si>
    <t>Atlassian Corp</t>
  </si>
  <si>
    <t>Autohome Inc.</t>
  </si>
  <si>
    <t>Axon Enterprise, Inc</t>
  </si>
  <si>
    <t>Azenta, Inc</t>
  </si>
  <si>
    <t>Baker Hughes Hldg Llc</t>
  </si>
  <si>
    <t>Balchem Corp</t>
  </si>
  <si>
    <t>Banco Santander-Chile</t>
  </si>
  <si>
    <t>Bancolombia</t>
  </si>
  <si>
    <t>Bank Of Nova Scotia</t>
  </si>
  <si>
    <t>Barclays Plc</t>
  </si>
  <si>
    <t>Barrick Gold Corp</t>
  </si>
  <si>
    <t>Bath &amp; Body Works, Inc</t>
  </si>
  <si>
    <t>Beigene, Ltd.</t>
  </si>
  <si>
    <t>Beyond Meat, Inc</t>
  </si>
  <si>
    <t>Bilibili Inc.</t>
  </si>
  <si>
    <t>Bill Hldg Inc</t>
  </si>
  <si>
    <t>Biontech Se</t>
  </si>
  <si>
    <t>Bio-Techne Corp</t>
  </si>
  <si>
    <t>Blackline, Inc</t>
  </si>
  <si>
    <t>Blackrock Inc</t>
  </si>
  <si>
    <t>Block, Inc</t>
  </si>
  <si>
    <t>Booz Allen Hamilton Holding Corp</t>
  </si>
  <si>
    <t>Bp Plc</t>
  </si>
  <si>
    <t>Bread Financial Hldg Inc</t>
  </si>
  <si>
    <t>Bristol-Myers Squibb Company</t>
  </si>
  <si>
    <t>British American Tobacco P.L.C.</t>
  </si>
  <si>
    <t>Broadcom Inc</t>
  </si>
  <si>
    <t>Brookfield Asset Management Ltd</t>
  </si>
  <si>
    <t>Bruker Corp</t>
  </si>
  <si>
    <t>Bumble Inc</t>
  </si>
  <si>
    <t>Burlington Stores, Inc</t>
  </si>
  <si>
    <t>Bxp, Inc</t>
  </si>
  <si>
    <t>Cable One, Inc</t>
  </si>
  <si>
    <t>Caci Intl Inc</t>
  </si>
  <si>
    <t>Cadence Design Systems, Inc</t>
  </si>
  <si>
    <t>Caesars Entertainment, Inc</t>
  </si>
  <si>
    <t>Camden Property Trust</t>
  </si>
  <si>
    <t>Canadian Pacific Kansas City Ltd</t>
  </si>
  <si>
    <t>Carrier Global Corp</t>
  </si>
  <si>
    <t>CarterS, Inc</t>
  </si>
  <si>
    <t>CDW Corp</t>
  </si>
  <si>
    <t>Cemex</t>
  </si>
  <si>
    <t>Cencora, Inc</t>
  </si>
  <si>
    <t>Centerpoint Energy Inc</t>
  </si>
  <si>
    <t>Cerence Inc</t>
  </si>
  <si>
    <t>Chargepoint Hldg Inc</t>
  </si>
  <si>
    <t>Chunghwa Telecom Co Ltd</t>
  </si>
  <si>
    <t>Church &amp; Dwight Co Inc</t>
  </si>
  <si>
    <t>Churchill Downs Inc</t>
  </si>
  <si>
    <t>Clorox Co</t>
  </si>
  <si>
    <t>Cloudflare, Inc</t>
  </si>
  <si>
    <t>Clover Health Investments, Corp</t>
  </si>
  <si>
    <t>Coca Cola Femsa</t>
  </si>
  <si>
    <t>Cognex Corp</t>
  </si>
  <si>
    <t>Coinbase Global, Inc</t>
  </si>
  <si>
    <t>Columbia Sportswear Co</t>
  </si>
  <si>
    <t>Corpay, Inc</t>
  </si>
  <si>
    <t>Corteva, Inc</t>
  </si>
  <si>
    <t>Costar Group, Inc</t>
  </si>
  <si>
    <t>Coterra Energy Inc</t>
  </si>
  <si>
    <t>Coursera, Inc</t>
  </si>
  <si>
    <t>Cousins Properties Inc</t>
  </si>
  <si>
    <t>Credicorp</t>
  </si>
  <si>
    <t>Crh Public Limited Company</t>
  </si>
  <si>
    <t>Crispr Therapeutics Ag</t>
  </si>
  <si>
    <t>Crowdstrike Hldg Inc</t>
  </si>
  <si>
    <t>Crown Castle Inc</t>
  </si>
  <si>
    <t>D.R. Horton, Inc</t>
  </si>
  <si>
    <t>Darden Restaurants, Inc</t>
  </si>
  <si>
    <t>Darling Ingredients Inc</t>
  </si>
  <si>
    <t>Datadog, Inc</t>
  </si>
  <si>
    <t>Denali Therapeutics Inc</t>
  </si>
  <si>
    <t>Dexcom, Inc</t>
  </si>
  <si>
    <t>DickS Sporting Goods, Inc</t>
  </si>
  <si>
    <t>Docusign, Inc</t>
  </si>
  <si>
    <t>Dollar General Corp Oration</t>
  </si>
  <si>
    <t>Dominos Pizza Inc</t>
  </si>
  <si>
    <t>Doordash, Inc</t>
  </si>
  <si>
    <t>Dow Inc</t>
  </si>
  <si>
    <t>Doximity, Inc</t>
  </si>
  <si>
    <t>Dr Reddys Laboratories Ltd</t>
  </si>
  <si>
    <t>Draftkings Inc</t>
  </si>
  <si>
    <t>Dxc Technology Company</t>
  </si>
  <si>
    <t>Dynatrace, Inc</t>
  </si>
  <si>
    <t>Eagle Materials Inc</t>
  </si>
  <si>
    <t>Ecopetrol</t>
  </si>
  <si>
    <t>Elastic N.V.</t>
  </si>
  <si>
    <t>Elevance Health, Inc</t>
  </si>
  <si>
    <t>Encompass Health Corp</t>
  </si>
  <si>
    <t>Enovis Corp</t>
  </si>
  <si>
    <t>Enphase Energy, Inc</t>
  </si>
  <si>
    <t>Entegris Inc</t>
  </si>
  <si>
    <t>Epam Systems, Inc</t>
  </si>
  <si>
    <t>Equinor Asa</t>
  </si>
  <si>
    <t>Equity Lifestyle Properties, Inc</t>
  </si>
  <si>
    <t>Ericsson Lm Telephone Co</t>
  </si>
  <si>
    <t>Etsy, Inc</t>
  </si>
  <si>
    <t>Euronet Worldwide, Inc</t>
  </si>
  <si>
    <t>Everest Group, Ltd.</t>
  </si>
  <si>
    <t>Evertec, Inc.</t>
  </si>
  <si>
    <t>Exact Sciences Corp</t>
  </si>
  <si>
    <t>Exelixis, Inc</t>
  </si>
  <si>
    <t>Exito</t>
  </si>
  <si>
    <t>Exp World Hldg Inc</t>
  </si>
  <si>
    <t>Expeditors Intl Of Washington Inc</t>
  </si>
  <si>
    <t>Experian Plc</t>
  </si>
  <si>
    <t>F5, Inc</t>
  </si>
  <si>
    <t>Fair Isaac Corp</t>
  </si>
  <si>
    <t>Fastly, Inc</t>
  </si>
  <si>
    <t>First Industrial Realty Trust, Inc</t>
  </si>
  <si>
    <t>Fisker Inc</t>
  </si>
  <si>
    <t>Five9, Inc</t>
  </si>
  <si>
    <t>Fiverr International Ltd.</t>
  </si>
  <si>
    <t>Fortune Brands Innovations, Inc</t>
  </si>
  <si>
    <t>Franco Nevada Corp</t>
  </si>
  <si>
    <t>Fresenius Medical Care Ag</t>
  </si>
  <si>
    <t>Freshworks Inc</t>
  </si>
  <si>
    <t>Galapagos Nv</t>
  </si>
  <si>
    <t>Gaming And Leisure Properties, Inc</t>
  </si>
  <si>
    <t>Gds Holdings Ltd</t>
  </si>
  <si>
    <t>Ge Healthcare Technologies Inc</t>
  </si>
  <si>
    <t>Ge Vernova Inc</t>
  </si>
  <si>
    <t>Gen Digital Inc</t>
  </si>
  <si>
    <t>General Electric Company</t>
  </si>
  <si>
    <t>General Mills Inc</t>
  </si>
  <si>
    <t>Gentex Corp</t>
  </si>
  <si>
    <t>Glencore Plc</t>
  </si>
  <si>
    <t>Global X Artificial Intelligence &amp; Technology ETF</t>
  </si>
  <si>
    <t>Globant S.A.</t>
  </si>
  <si>
    <t>Globus Medical, Inc</t>
  </si>
  <si>
    <t>Godaddy Inc</t>
  </si>
  <si>
    <t>Gold Fields Ltd</t>
  </si>
  <si>
    <t>Gpo Aeroport Pacif</t>
  </si>
  <si>
    <t>Gsk Plc</t>
  </si>
  <si>
    <t>Guidewire Software, Inc</t>
  </si>
  <si>
    <t>H World Group Ltd</t>
  </si>
  <si>
    <t>Hain Celestial Group Inc</t>
  </si>
  <si>
    <t>Halliburton Company</t>
  </si>
  <si>
    <t>Hdfc Bank Limited</t>
  </si>
  <si>
    <t>Healthcare Realty Trust Inc</t>
  </si>
  <si>
    <t>Heico Corp</t>
  </si>
  <si>
    <t>Heineken Holding N.V.</t>
  </si>
  <si>
    <t>Heineken N.V.</t>
  </si>
  <si>
    <t>Henry Schein, Inc</t>
  </si>
  <si>
    <t>Hewlett Packard Enterprise Company</t>
  </si>
  <si>
    <t>Highwoods Properties, Inc</t>
  </si>
  <si>
    <t>Hsbc Holdings Plc</t>
  </si>
  <si>
    <t>Hubspot Inc</t>
  </si>
  <si>
    <t>IAC Inc</t>
  </si>
  <si>
    <t>Icici Bank Ltd</t>
  </si>
  <si>
    <t>Icu Medical Inc</t>
  </si>
  <si>
    <t>Idex Corp</t>
  </si>
  <si>
    <t>Inari Medical, Inc</t>
  </si>
  <si>
    <t>Indie Semiconductor Inc</t>
  </si>
  <si>
    <t>Infosys Ltd</t>
  </si>
  <si>
    <t>Ingersoll Rand Inc</t>
  </si>
  <si>
    <t>Ingredion Inc</t>
  </si>
  <si>
    <t>Insulet Corp</t>
  </si>
  <si>
    <t>Inter &amp; Co, Inc.</t>
  </si>
  <si>
    <t>Intercontinental Hotels Group Plc /New/</t>
  </si>
  <si>
    <t>Intra-Cellular Therapies, Inc</t>
  </si>
  <si>
    <t>Invitation Homes Inc</t>
  </si>
  <si>
    <t>Iqiyi, Inc.</t>
  </si>
  <si>
    <t>iShares Usd Green</t>
  </si>
  <si>
    <t>Itron, Inc</t>
  </si>
  <si>
    <t>J.B. Hunt Transport Services, Inc</t>
  </si>
  <si>
    <t>Jabil Inc</t>
  </si>
  <si>
    <t>Jack Henry &amp; Associates, Inc</t>
  </si>
  <si>
    <t>Jacobs Solutions Inc</t>
  </si>
  <si>
    <t>Jazz Pharmaceuticals Plc</t>
  </si>
  <si>
    <t>John Wiley &amp; Sons, Inc</t>
  </si>
  <si>
    <t>Kb Financial Group Inc.</t>
  </si>
  <si>
    <t>Kellanova</t>
  </si>
  <si>
    <t>Kilroy Realty Corp</t>
  </si>
  <si>
    <t>Kingsoft Cloud Holdings Ltd</t>
  </si>
  <si>
    <t>Kohls Corp</t>
  </si>
  <si>
    <t>Kt Corp</t>
  </si>
  <si>
    <t>Labcorp Hldg Inc</t>
  </si>
  <si>
    <t>Las Vegas Sands Corp</t>
  </si>
  <si>
    <t>Lattice Semiconductor Corp</t>
  </si>
  <si>
    <t>Leidos Hldg Inc</t>
  </si>
  <si>
    <t>Life Storage, Inc</t>
  </si>
  <si>
    <t>Livanova Plc</t>
  </si>
  <si>
    <t>Live Nation Entertainment, Inc</t>
  </si>
  <si>
    <t>Lloyds Banking Group Plc</t>
  </si>
  <si>
    <t>London Stock Exchange Group</t>
  </si>
  <si>
    <t>LPL Financial Hldg Inc</t>
  </si>
  <si>
    <t>Lumen Technologies, Inc</t>
  </si>
  <si>
    <t>Luminar Technologies, Inc</t>
  </si>
  <si>
    <t>Markel Group Inc</t>
  </si>
  <si>
    <t>Marketaxess Hldg Inc</t>
  </si>
  <si>
    <t>Martin Marietta Materials Inc</t>
  </si>
  <si>
    <t>Marvell Technology Group Ltd</t>
  </si>
  <si>
    <t>Masimo Corp</t>
  </si>
  <si>
    <t>Match Group, Inc</t>
  </si>
  <si>
    <t>Mccormick &amp; Company, Inc</t>
  </si>
  <si>
    <t>Medical Properties Trust Inc</t>
  </si>
  <si>
    <t>Melco Resorts &amp; Entertainment Ltd</t>
  </si>
  <si>
    <t>Merit Medical Systems Inc</t>
  </si>
  <si>
    <t>Meta Platforms, Inc</t>
  </si>
  <si>
    <t>Microstrategy Inc</t>
  </si>
  <si>
    <t>Mirati Therapeutics, Inc</t>
  </si>
  <si>
    <t>Mitsubishi Ufj Financial Group, Inc.</t>
  </si>
  <si>
    <t>MKS Instruments Inc</t>
  </si>
  <si>
    <t>Mobile Telesystems Public Joint Stock Co</t>
  </si>
  <si>
    <t>Moderna, Inc</t>
  </si>
  <si>
    <t>Mondelez Intl, Inc</t>
  </si>
  <si>
    <t>Mongodb, Inc</t>
  </si>
  <si>
    <t>Monolithic Power Systems Inc</t>
  </si>
  <si>
    <t>Mp Materials Corp / De</t>
  </si>
  <si>
    <t>National Grid Plc</t>
  </si>
  <si>
    <t>National Storage Affiliates Trust</t>
  </si>
  <si>
    <t>National Vision Hldg Inc</t>
  </si>
  <si>
    <t>Natwest Group Plc</t>
  </si>
  <si>
    <t>Neogen Corp</t>
  </si>
  <si>
    <t>Netstreit Corp</t>
  </si>
  <si>
    <t>Neurocrine Biosciences, Inc</t>
  </si>
  <si>
    <t>New Oriental Education &amp; Technology Group Inc.</t>
  </si>
  <si>
    <t>Nextera Energy, Inc</t>
  </si>
  <si>
    <t>Nice Ltd.</t>
  </si>
  <si>
    <t>Nov Inc</t>
  </si>
  <si>
    <t>Novartis Ag</t>
  </si>
  <si>
    <t>Novo Nordisk A S</t>
  </si>
  <si>
    <t>Novocure Limited</t>
  </si>
  <si>
    <t>Nu Holdings Ltd</t>
  </si>
  <si>
    <t>Nutanix, Inc</t>
  </si>
  <si>
    <t>O Reilly Automotive Inc</t>
  </si>
  <si>
    <t>Okta, Inc</t>
  </si>
  <si>
    <t>Old Dominion Freight Line, Inc</t>
  </si>
  <si>
    <t>Omega Healthcare Investors Inc</t>
  </si>
  <si>
    <t>On Semiconductor Corp</t>
  </si>
  <si>
    <t>Option Care Health, Inc</t>
  </si>
  <si>
    <t>Orix Corp</t>
  </si>
  <si>
    <t>Otis Worldwide Corp</t>
  </si>
  <si>
    <t>Pagseguro Digital Ltd.</t>
  </si>
  <si>
    <t>Palantir Technologies Inc</t>
  </si>
  <si>
    <t>Palo Alto Networks, Inc</t>
  </si>
  <si>
    <t>Paramount Global</t>
  </si>
  <si>
    <t>Patria Investments Ltd</t>
  </si>
  <si>
    <t>Paychex Inc</t>
  </si>
  <si>
    <t>Paycom Software, Inc</t>
  </si>
  <si>
    <t>Paylocity Holding Corp</t>
  </si>
  <si>
    <t>Pdd Holdings Inc.</t>
  </si>
  <si>
    <t>Pegasystems Inc</t>
  </si>
  <si>
    <t>Penn Entertainment, Inc</t>
  </si>
  <si>
    <t>Penumbra, Inc</t>
  </si>
  <si>
    <t>Perusahaan Perseroan Persero Pt Telekomunikasi Ind</t>
  </si>
  <si>
    <t>Pinterest, Inc</t>
  </si>
  <si>
    <t>Planet Fitness, Inc</t>
  </si>
  <si>
    <t>Posco Holdings Inc.</t>
  </si>
  <si>
    <t>Post Hldg Inc</t>
  </si>
  <si>
    <t>Powerschool Hldg Inc</t>
  </si>
  <si>
    <t>PPG Industries Inc</t>
  </si>
  <si>
    <t>Prestige Consumer Healthcare Inc</t>
  </si>
  <si>
    <t>Procore Technologies, Inc</t>
  </si>
  <si>
    <t>Prudential Plc</t>
  </si>
  <si>
    <t>PTC Inc</t>
  </si>
  <si>
    <t>Pure Storage, Inc</t>
  </si>
  <si>
    <t>Quantumscape Corp</t>
  </si>
  <si>
    <t>Rapid7, Inc</t>
  </si>
  <si>
    <t>Redfin Corp</t>
  </si>
  <si>
    <t>Regal Rexnord Corp</t>
  </si>
  <si>
    <t>Relx Plc</t>
  </si>
  <si>
    <t>Repligen Corp</t>
  </si>
  <si>
    <t>Revvity, Inc</t>
  </si>
  <si>
    <t>Rh</t>
  </si>
  <si>
    <t>Ringcentral, Inc</t>
  </si>
  <si>
    <t>Robert Half Inc</t>
  </si>
  <si>
    <t>Roblox Corp</t>
  </si>
  <si>
    <t>Roku, Inc</t>
  </si>
  <si>
    <t>Royal Bank Of Canada</t>
  </si>
  <si>
    <t>Rtx Corp</t>
  </si>
  <si>
    <t>Ryanair Holdings Plc</t>
  </si>
  <si>
    <t>Salesforce, Inc</t>
  </si>
  <si>
    <t>Sarepta Therapeutics, Inc</t>
  </si>
  <si>
    <t>Sea Ltd</t>
  </si>
  <si>
    <t>Seagate Technology Holdings Plc</t>
  </si>
  <si>
    <t>SEI Investments Company</t>
  </si>
  <si>
    <t>Sempra</t>
  </si>
  <si>
    <t>Servicenow, Inc</t>
  </si>
  <si>
    <t>Shockwave Medical, Inc</t>
  </si>
  <si>
    <t>Shopify Inc.</t>
  </si>
  <si>
    <t>Sibanye Stillwater Ltd</t>
  </si>
  <si>
    <t>Sigma Lithium Corp</t>
  </si>
  <si>
    <t>Silicon Laboratories Inc</t>
  </si>
  <si>
    <t>Simon Property Group, Inc</t>
  </si>
  <si>
    <t>Six Flags Entertainment Corp</t>
  </si>
  <si>
    <t>Sk Telecom Co Ltd</t>
  </si>
  <si>
    <t>Smartsheet Inc</t>
  </si>
  <si>
    <t>Smith &amp; Nephew Plc</t>
  </si>
  <si>
    <t>Snap Inc</t>
  </si>
  <si>
    <t>Snowflake Inc</t>
  </si>
  <si>
    <t>Sociedad Quimica Y Minera De Chile S.A.</t>
  </si>
  <si>
    <t>Solaredge Technologies, Inc.</t>
  </si>
  <si>
    <t>Sony Group Corp</t>
  </si>
  <si>
    <t>Southern Co</t>
  </si>
  <si>
    <t>Splunk Inc</t>
  </si>
  <si>
    <t>Sprouts Farmers Market, Inc</t>
  </si>
  <si>
    <t>Squarespace, Inc</t>
  </si>
  <si>
    <t>Ss&amp;C Technologies Hldg Inc</t>
  </si>
  <si>
    <t>Stag Industrial, Inc</t>
  </si>
  <si>
    <t>Standard Chartered</t>
  </si>
  <si>
    <t>Starwood Property Trust, Inc</t>
  </si>
  <si>
    <t>Stepan Co</t>
  </si>
  <si>
    <t>Steris Plc</t>
  </si>
  <si>
    <t>Stmicroelectronics N.V.</t>
  </si>
  <si>
    <t>Stoneco Ltd.</t>
  </si>
  <si>
    <t>Stride, Inc</t>
  </si>
  <si>
    <t>Sumitomo Mitsui Financial Group, Inc.</t>
  </si>
  <si>
    <t>Sun Communities Inc</t>
  </si>
  <si>
    <t>Synaptics Inc</t>
  </si>
  <si>
    <t>Takeda Pharmaceutical Co Ltd</t>
  </si>
  <si>
    <t>Tal Education Group</t>
  </si>
  <si>
    <t>Tandem Diabetes Care, Inc</t>
  </si>
  <si>
    <t>Teladoc Health, Inc</t>
  </si>
  <si>
    <t>Tempur Sealy Intl, Inc</t>
  </si>
  <si>
    <t>Tenaris S.A.</t>
  </si>
  <si>
    <t>Teradyne, Inc</t>
  </si>
  <si>
    <t>Tesco Plc</t>
  </si>
  <si>
    <t>Teva Pharmaceutical Industries Limited</t>
  </si>
  <si>
    <t>The Bank Of New York Mellon Corp</t>
  </si>
  <si>
    <t>The Boeing Company</t>
  </si>
  <si>
    <t>The Cigna Group</t>
  </si>
  <si>
    <t>The Goldman Sachs Group, Inc</t>
  </si>
  <si>
    <t>The Simply Good Foods Company</t>
  </si>
  <si>
    <t>Thomson Reuters Corp</t>
  </si>
  <si>
    <t>Trade Desk, Inc</t>
  </si>
  <si>
    <t>Trex Co Inc</t>
  </si>
  <si>
    <t>Trimble Inc</t>
  </si>
  <si>
    <t>Twilio Inc</t>
  </si>
  <si>
    <t>Tyler Technologies, Inc</t>
  </si>
  <si>
    <t>Uipath, Inc</t>
  </si>
  <si>
    <t>Ultragenyx Pharmaceutical Inc</t>
  </si>
  <si>
    <t>United Natural Foods, Inc</t>
  </si>
  <si>
    <t>United Therapeutics Corp</t>
  </si>
  <si>
    <t>Unity Software Inc</t>
  </si>
  <si>
    <t>Universal Display Corp</t>
  </si>
  <si>
    <t>Upstart Hldg Inc</t>
  </si>
  <si>
    <t>Upwork Inc</t>
  </si>
  <si>
    <t>V. F. Corp</t>
  </si>
  <si>
    <t>Varonis Systems, Inc</t>
  </si>
  <si>
    <t>Veeva Systems Inc</t>
  </si>
  <si>
    <t>Vimeo, Inc</t>
  </si>
  <si>
    <t>Vipshop Holdings Ltd</t>
  </si>
  <si>
    <t>Vodafone Group Public Ltd Co</t>
  </si>
  <si>
    <t>Vtex</t>
  </si>
  <si>
    <t>W. R. Berkley Corp</t>
  </si>
  <si>
    <t>Warner Bros. Discovery, Inc</t>
  </si>
  <si>
    <t>Warner Music Group Corp</t>
  </si>
  <si>
    <t>Watsco, Inc</t>
  </si>
  <si>
    <t>Wayfair Inc</t>
  </si>
  <si>
    <t>Weibo Corp</t>
  </si>
  <si>
    <t>West Pharmaceutical Services, Inc</t>
  </si>
  <si>
    <t>Wex Inc</t>
  </si>
  <si>
    <t>Weyerhaeuser Co</t>
  </si>
  <si>
    <t>Wix.Com Ltd.</t>
  </si>
  <si>
    <t>Wolfspeed, Inc</t>
  </si>
  <si>
    <t>Wpp Plc</t>
  </si>
  <si>
    <t>Xp Inc.</t>
  </si>
  <si>
    <t>Ypf S.A.</t>
  </si>
  <si>
    <t>Yum! Brands, Inc</t>
  </si>
  <si>
    <t>Zebra Technologies Corp</t>
  </si>
  <si>
    <t>Ziff Davis, Inc</t>
  </si>
  <si>
    <t>Zillow Group, Inc</t>
  </si>
  <si>
    <t>Zoom Video Comm, Inc</t>
  </si>
  <si>
    <t>Zoominfo Technologies Inc</t>
  </si>
  <si>
    <t>Zscaler, Inc</t>
  </si>
  <si>
    <t>Zto Express (Cayman) Inc.</t>
  </si>
  <si>
    <t>JE</t>
  </si>
  <si>
    <t>DK</t>
  </si>
  <si>
    <t>CO</t>
  </si>
  <si>
    <t>KY</t>
  </si>
  <si>
    <t>PE</t>
  </si>
  <si>
    <t>IN</t>
  </si>
  <si>
    <t>NO</t>
  </si>
  <si>
    <t>SE</t>
  </si>
  <si>
    <t>PR</t>
  </si>
  <si>
    <t>ZA</t>
  </si>
  <si>
    <t>KR</t>
  </si>
  <si>
    <t>RU</t>
  </si>
  <si>
    <t>ID</t>
  </si>
  <si>
    <t>ABAM34</t>
  </si>
  <si>
    <t>A2SO34</t>
  </si>
  <si>
    <t>A2HC34</t>
  </si>
  <si>
    <t>A1EG34</t>
  </si>
  <si>
    <t>AIRB34</t>
  </si>
  <si>
    <t>AKZA34</t>
  </si>
  <si>
    <t>A2LC34</t>
  </si>
  <si>
    <t>ALFG34</t>
  </si>
  <si>
    <t>A1LN34</t>
  </si>
  <si>
    <t>A1YX34</t>
  </si>
  <si>
    <t>A2MB34</t>
  </si>
  <si>
    <t>A1CR34</t>
  </si>
  <si>
    <t>D2OX34</t>
  </si>
  <si>
    <t>A2ME34</t>
  </si>
  <si>
    <t>COLD34</t>
  </si>
  <si>
    <t>AAGO34</t>
  </si>
  <si>
    <t>N2LY34</t>
  </si>
  <si>
    <t>A2TR34</t>
  </si>
  <si>
    <t>A1RC34</t>
  </si>
  <si>
    <t>A2RE34</t>
  </si>
  <si>
    <t>A1RG34</t>
  </si>
  <si>
    <t>A2RW34</t>
  </si>
  <si>
    <t>A2RR34</t>
  </si>
  <si>
    <t>A1SN34</t>
  </si>
  <si>
    <t>AMLG34</t>
  </si>
  <si>
    <t>A1ZN34</t>
  </si>
  <si>
    <t>S2RE34</t>
  </si>
  <si>
    <t>T1AM34</t>
  </si>
  <si>
    <t>A1TH34</t>
  </si>
  <si>
    <t>A2XO34</t>
  </si>
  <si>
    <t>A2ZT34</t>
  </si>
  <si>
    <t>B2CP34</t>
  </si>
  <si>
    <t>B1SA34</t>
  </si>
  <si>
    <t>C2OL34</t>
  </si>
  <si>
    <t>BNSB34</t>
  </si>
  <si>
    <t>B1CS34</t>
  </si>
  <si>
    <t>BARR34</t>
  </si>
  <si>
    <t>B1BW34</t>
  </si>
  <si>
    <t>B1GN34</t>
  </si>
  <si>
    <t>B2YN34</t>
  </si>
  <si>
    <t>B1IL34</t>
  </si>
  <si>
    <t>B2HI34</t>
  </si>
  <si>
    <t>B1NT34</t>
  </si>
  <si>
    <t>T1CH34</t>
  </si>
  <si>
    <t>B2LN34</t>
  </si>
  <si>
    <t>S2QU34</t>
  </si>
  <si>
    <t>B2AH34</t>
  </si>
  <si>
    <t>B1PP34</t>
  </si>
  <si>
    <t>B1TI34</t>
  </si>
  <si>
    <t>B1AM34</t>
  </si>
  <si>
    <t>B2RK34</t>
  </si>
  <si>
    <t>B2MB34</t>
  </si>
  <si>
    <t>B2UR34</t>
  </si>
  <si>
    <t>C1AB34</t>
  </si>
  <si>
    <t>C2AC34</t>
  </si>
  <si>
    <t>C2ZR34</t>
  </si>
  <si>
    <t>C2PT34</t>
  </si>
  <si>
    <t>C1RR34</t>
  </si>
  <si>
    <t>C1DW34</t>
  </si>
  <si>
    <t>C2EM34</t>
  </si>
  <si>
    <t>C1CO34</t>
  </si>
  <si>
    <t>C2RN34</t>
  </si>
  <si>
    <t>C2HP34</t>
  </si>
  <si>
    <t>C1HT34</t>
  </si>
  <si>
    <t>C2HD34</t>
  </si>
  <si>
    <t>N2ET34</t>
  </si>
  <si>
    <t>CLOV34</t>
  </si>
  <si>
    <t>C2CA34</t>
  </si>
  <si>
    <t>C2GN34</t>
  </si>
  <si>
    <t>C2OI34</t>
  </si>
  <si>
    <t>C2SW34</t>
  </si>
  <si>
    <t>CPAY34</t>
  </si>
  <si>
    <t>C1TV34</t>
  </si>
  <si>
    <t>C1GP34</t>
  </si>
  <si>
    <t>C2OU34</t>
  </si>
  <si>
    <t>C2PR34</t>
  </si>
  <si>
    <t>B2AP34</t>
  </si>
  <si>
    <t>C1RH34</t>
  </si>
  <si>
    <t>C2RS34</t>
  </si>
  <si>
    <t>C2RW34</t>
  </si>
  <si>
    <t>D2AR34</t>
  </si>
  <si>
    <t>D1DG34</t>
  </si>
  <si>
    <t>D2NL34</t>
  </si>
  <si>
    <t>D1EX34</t>
  </si>
  <si>
    <t>D2KS34</t>
  </si>
  <si>
    <t>D1OC34</t>
  </si>
  <si>
    <t>D2PZ34</t>
  </si>
  <si>
    <t>D2AS34</t>
  </si>
  <si>
    <t>D1OW34</t>
  </si>
  <si>
    <t>D2OC34</t>
  </si>
  <si>
    <t>R1DY34</t>
  </si>
  <si>
    <t>D2KN34</t>
  </si>
  <si>
    <t>D2TC34</t>
  </si>
  <si>
    <t>E2AG34</t>
  </si>
  <si>
    <t>E1CO34</t>
  </si>
  <si>
    <t>E2ST34</t>
  </si>
  <si>
    <t>E1LV34</t>
  </si>
  <si>
    <t>E2HC34</t>
  </si>
  <si>
    <t>E2NO34</t>
  </si>
  <si>
    <t>E2NP34</t>
  </si>
  <si>
    <t>E2NT34</t>
  </si>
  <si>
    <t>E2PA34</t>
  </si>
  <si>
    <t>EFXB31</t>
  </si>
  <si>
    <t>E1QN34</t>
  </si>
  <si>
    <t>E2LS34</t>
  </si>
  <si>
    <t>E1RI34</t>
  </si>
  <si>
    <t>E2TS34</t>
  </si>
  <si>
    <t>E2EF34</t>
  </si>
  <si>
    <t>EVTC31</t>
  </si>
  <si>
    <t>E2XA34</t>
  </si>
  <si>
    <t>E2XE34</t>
  </si>
  <si>
    <t>EXCO32</t>
  </si>
  <si>
    <t>E2XP34</t>
  </si>
  <si>
    <t>EPER34</t>
  </si>
  <si>
    <t>F2IC34</t>
  </si>
  <si>
    <t>F1SL34</t>
  </si>
  <si>
    <t>F2RT34</t>
  </si>
  <si>
    <t>F2SK34</t>
  </si>
  <si>
    <t>F2IV34</t>
  </si>
  <si>
    <t>F2VR34</t>
  </si>
  <si>
    <t>F2NV34</t>
  </si>
  <si>
    <t>F2RS34</t>
  </si>
  <si>
    <t>G1LP34</t>
  </si>
  <si>
    <t>G1AM34</t>
  </si>
  <si>
    <t>G1DS34</t>
  </si>
  <si>
    <t>GEHC34</t>
  </si>
  <si>
    <t>G2EV34</t>
  </si>
  <si>
    <t>G2NT34</t>
  </si>
  <si>
    <t>GLEN34</t>
  </si>
  <si>
    <t>BAIQ39</t>
  </si>
  <si>
    <t>G1LO34</t>
  </si>
  <si>
    <t>G2ME34</t>
  </si>
  <si>
    <t>G2DD34</t>
  </si>
  <si>
    <t>G1FI34</t>
  </si>
  <si>
    <t>P2CF34</t>
  </si>
  <si>
    <t>G1SK34</t>
  </si>
  <si>
    <t>G2WR34</t>
  </si>
  <si>
    <t>H1TH34</t>
  </si>
  <si>
    <t>H2AI34</t>
  </si>
  <si>
    <t>H1DB34</t>
  </si>
  <si>
    <t>H2TA34</t>
  </si>
  <si>
    <t>H1EI34</t>
  </si>
  <si>
    <t>HEIO34</t>
  </si>
  <si>
    <t>HEIA34</t>
  </si>
  <si>
    <t>HIWP34</t>
  </si>
  <si>
    <t>H1SB34</t>
  </si>
  <si>
    <t>H2UB34</t>
  </si>
  <si>
    <t>I1AC34</t>
  </si>
  <si>
    <t>I1BN34</t>
  </si>
  <si>
    <t>I2CM34</t>
  </si>
  <si>
    <t>I1EX34</t>
  </si>
  <si>
    <t>N2AR34</t>
  </si>
  <si>
    <t>I2ND34</t>
  </si>
  <si>
    <t>I1FO34</t>
  </si>
  <si>
    <t>I2RS34</t>
  </si>
  <si>
    <t>I2NG34</t>
  </si>
  <si>
    <t>P2OD34</t>
  </si>
  <si>
    <t>INBR32</t>
  </si>
  <si>
    <t>I1HG34</t>
  </si>
  <si>
    <t>I2TC34</t>
  </si>
  <si>
    <t>I2NV34</t>
  </si>
  <si>
    <t>I1QY34</t>
  </si>
  <si>
    <t>BBGR39</t>
  </si>
  <si>
    <t>I2TR34</t>
  </si>
  <si>
    <t>J2BL34</t>
  </si>
  <si>
    <t>J2AZ34</t>
  </si>
  <si>
    <t>J2WA34</t>
  </si>
  <si>
    <t>K1BF34</t>
  </si>
  <si>
    <t>K2RC34</t>
  </si>
  <si>
    <t>K2CG34</t>
  </si>
  <si>
    <t>K1TC34</t>
  </si>
  <si>
    <t>L1VS34</t>
  </si>
  <si>
    <t>L2SC34</t>
  </si>
  <si>
    <t>L1DO34</t>
  </si>
  <si>
    <t>L2SI34</t>
  </si>
  <si>
    <t>L2IV34</t>
  </si>
  <si>
    <t>L1YV34</t>
  </si>
  <si>
    <t>L1YG34</t>
  </si>
  <si>
    <t>LSEG34</t>
  </si>
  <si>
    <t>L2PL34</t>
  </si>
  <si>
    <t>L1MN34</t>
  </si>
  <si>
    <t>L2AZ34</t>
  </si>
  <si>
    <t>M1KT34</t>
  </si>
  <si>
    <t>M2RV34</t>
  </si>
  <si>
    <t>M2AS34</t>
  </si>
  <si>
    <t>M1TC34</t>
  </si>
  <si>
    <t>M2PW34</t>
  </si>
  <si>
    <t>M1LC34</t>
  </si>
  <si>
    <t>M2MS34</t>
  </si>
  <si>
    <t>M1TA34</t>
  </si>
  <si>
    <t>M2ST34</t>
  </si>
  <si>
    <t>M2RT34</t>
  </si>
  <si>
    <t>M1UF34</t>
  </si>
  <si>
    <t>M2KS34</t>
  </si>
  <si>
    <t>M1BT34</t>
  </si>
  <si>
    <t>M1RN34</t>
  </si>
  <si>
    <t>M1DB34</t>
  </si>
  <si>
    <t>M2PR34</t>
  </si>
  <si>
    <t>M2PM34</t>
  </si>
  <si>
    <t>N1GG34</t>
  </si>
  <si>
    <t>NSAT34</t>
  </si>
  <si>
    <t>E2YE34</t>
  </si>
  <si>
    <t>N1WG34</t>
  </si>
  <si>
    <t>N2EO34</t>
  </si>
  <si>
    <t>NTST34</t>
  </si>
  <si>
    <t>N1BI34</t>
  </si>
  <si>
    <t>E1DU34</t>
  </si>
  <si>
    <t>N1WS35</t>
  </si>
  <si>
    <t>N1IC34</t>
  </si>
  <si>
    <t>N1VS34</t>
  </si>
  <si>
    <t>N1VO34</t>
  </si>
  <si>
    <t>N2VC34</t>
  </si>
  <si>
    <t>ROXO34</t>
  </si>
  <si>
    <t>N2TN34</t>
  </si>
  <si>
    <t>O1KT34</t>
  </si>
  <si>
    <t>O1DF34</t>
  </si>
  <si>
    <t>O2HI34</t>
  </si>
  <si>
    <t>O2NS34</t>
  </si>
  <si>
    <t>O2PC34</t>
  </si>
  <si>
    <t>I1XC34</t>
  </si>
  <si>
    <t>O1TI34</t>
  </si>
  <si>
    <t>PAGS34</t>
  </si>
  <si>
    <t>P2LT34</t>
  </si>
  <si>
    <t>P2AN34</t>
  </si>
  <si>
    <t>P2AX34</t>
  </si>
  <si>
    <t>P1YC34</t>
  </si>
  <si>
    <t>P2CY34</t>
  </si>
  <si>
    <t>P1DD34</t>
  </si>
  <si>
    <t>P2EG34</t>
  </si>
  <si>
    <t>P2EN34</t>
  </si>
  <si>
    <t>P2NB34</t>
  </si>
  <si>
    <t>T1LK34</t>
  </si>
  <si>
    <t>P2IN34</t>
  </si>
  <si>
    <t>P2LN34</t>
  </si>
  <si>
    <t>P1KX34</t>
  </si>
  <si>
    <t>P2OS34</t>
  </si>
  <si>
    <t>P2WS34</t>
  </si>
  <si>
    <t>P2BH34</t>
  </si>
  <si>
    <t>P2CO34</t>
  </si>
  <si>
    <t>P1UK34</t>
  </si>
  <si>
    <t>P2TC34</t>
  </si>
  <si>
    <t>P2ST34</t>
  </si>
  <si>
    <t>Q2SC34</t>
  </si>
  <si>
    <t>R2PD34</t>
  </si>
  <si>
    <t>R2DF34</t>
  </si>
  <si>
    <t>R2RX34</t>
  </si>
  <si>
    <t>R1EL34</t>
  </si>
  <si>
    <t>R2GE34</t>
  </si>
  <si>
    <t>R1VT34</t>
  </si>
  <si>
    <t>R2HH34</t>
  </si>
  <si>
    <t>R2NG34</t>
  </si>
  <si>
    <t>R2BL34</t>
  </si>
  <si>
    <t>R1KU34</t>
  </si>
  <si>
    <t>RYBD34</t>
  </si>
  <si>
    <t>R1YA34</t>
  </si>
  <si>
    <t>S1RP34</t>
  </si>
  <si>
    <t>S2EA34</t>
  </si>
  <si>
    <t>S2EI34</t>
  </si>
  <si>
    <t>N1OW34</t>
  </si>
  <si>
    <t>S2WA34</t>
  </si>
  <si>
    <t>S2HO34</t>
  </si>
  <si>
    <t>S1BS34</t>
  </si>
  <si>
    <t>S2GM34</t>
  </si>
  <si>
    <t>S2LA34</t>
  </si>
  <si>
    <t>F1UN34</t>
  </si>
  <si>
    <t>S1KM34</t>
  </si>
  <si>
    <t>S2MA34</t>
  </si>
  <si>
    <t>S1NN34</t>
  </si>
  <si>
    <t>S2NA34</t>
  </si>
  <si>
    <t>S2NW34</t>
  </si>
  <si>
    <t>S2CH34</t>
  </si>
  <si>
    <t>S2ED34</t>
  </si>
  <si>
    <t>S1PL34</t>
  </si>
  <si>
    <t>S2FM34</t>
  </si>
  <si>
    <t>S2QS34</t>
  </si>
  <si>
    <t>S1SN34</t>
  </si>
  <si>
    <t>S2TA34</t>
  </si>
  <si>
    <t>STCH34</t>
  </si>
  <si>
    <t>S2TW34</t>
  </si>
  <si>
    <t>S2CL34</t>
  </si>
  <si>
    <t>S1TE34</t>
  </si>
  <si>
    <t>STOC31</t>
  </si>
  <si>
    <t>STOC31G</t>
  </si>
  <si>
    <t>L2RN34</t>
  </si>
  <si>
    <t>S1MF34</t>
  </si>
  <si>
    <t>S2UI34</t>
  </si>
  <si>
    <t>S2YN34</t>
  </si>
  <si>
    <t>T1AL34</t>
  </si>
  <si>
    <t>T2ND34</t>
  </si>
  <si>
    <t>T2DH34</t>
  </si>
  <si>
    <t>T2PX34</t>
  </si>
  <si>
    <t>T1SS34</t>
  </si>
  <si>
    <t>T2ER34</t>
  </si>
  <si>
    <t>TCCO34</t>
  </si>
  <si>
    <t>T1EV34</t>
  </si>
  <si>
    <t>S2MP34</t>
  </si>
  <si>
    <t>THRE34</t>
  </si>
  <si>
    <t>T2TD34</t>
  </si>
  <si>
    <t>T2RE34</t>
  </si>
  <si>
    <t>T2RM34</t>
  </si>
  <si>
    <t>T1WL34</t>
  </si>
  <si>
    <t>T2YL34</t>
  </si>
  <si>
    <t>P2AT34</t>
  </si>
  <si>
    <t>R2AR34</t>
  </si>
  <si>
    <t>U2NF34</t>
  </si>
  <si>
    <t>U2TH34</t>
  </si>
  <si>
    <t>U2ST34</t>
  </si>
  <si>
    <t>O2LE34</t>
  </si>
  <si>
    <t>U2PS34</t>
  </si>
  <si>
    <t>U2PW34</t>
  </si>
  <si>
    <t>V2RN34</t>
  </si>
  <si>
    <t>V2EE34</t>
  </si>
  <si>
    <t>V2ME34</t>
  </si>
  <si>
    <t>V1IP34</t>
  </si>
  <si>
    <t>V1OD34</t>
  </si>
  <si>
    <t>V2TX34</t>
  </si>
  <si>
    <t>W1RB34</t>
  </si>
  <si>
    <t>W1BD34</t>
  </si>
  <si>
    <t>W1MG34</t>
  </si>
  <si>
    <t>W1SO34</t>
  </si>
  <si>
    <t>W2YF34</t>
  </si>
  <si>
    <t>W1BO34</t>
  </si>
  <si>
    <t>W2ST34</t>
  </si>
  <si>
    <t>W2EX34</t>
  </si>
  <si>
    <t>W1IX34</t>
  </si>
  <si>
    <t>W2OL34</t>
  </si>
  <si>
    <t>W1PP34</t>
  </si>
  <si>
    <t>XPBR31</t>
  </si>
  <si>
    <t>Y2PF34</t>
  </si>
  <si>
    <t>Z1BR34</t>
  </si>
  <si>
    <t>Z2DV34</t>
  </si>
  <si>
    <t>Z2LL34</t>
  </si>
  <si>
    <t>Z2LL35</t>
  </si>
  <si>
    <t>Z1OM34</t>
  </si>
  <si>
    <t>Z2IT34</t>
  </si>
  <si>
    <t>Z2SC34</t>
  </si>
  <si>
    <t>Z1TO34</t>
  </si>
  <si>
    <t>Não</t>
  </si>
  <si>
    <r>
      <t>Planilha de</t>
    </r>
    <r>
      <rPr>
        <b/>
        <sz val="28"/>
        <color rgb="FFB1AE2D"/>
        <rFont val="Calibri"/>
        <family val="2"/>
        <scheme val="minor"/>
      </rPr>
      <t xml:space="preserve"> ETF`s</t>
    </r>
  </si>
  <si>
    <t xml:space="preserve">Dta. Últ. Cot.: </t>
  </si>
  <si>
    <t xml:space="preserve">Dta. Pref. Últ. Cot.: 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</si>
  <si>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</si>
  <si>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</si>
  <si>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>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</si>
  <si>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↓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 xml:space="preserve">Escolha a </t>
    </r>
    <r>
      <rPr>
        <b/>
        <sz val="10"/>
        <color rgb="FFB1AE2D"/>
        <rFont val="Calibri"/>
        <family val="2"/>
        <scheme val="minor"/>
      </rPr>
      <t>Janela de Período</t>
    </r>
    <r>
      <rPr>
        <b/>
        <sz val="10"/>
        <color rgb="FF023A4A"/>
        <rFont val="Calibri"/>
        <family val="2"/>
        <scheme val="minor"/>
      </rPr>
      <t xml:space="preserve"> (Ex.: </t>
    </r>
    <r>
      <rPr>
        <b/>
        <sz val="10"/>
        <color rgb="FFB1AE2D"/>
        <rFont val="Calibri"/>
        <family val="2"/>
        <scheme val="minor"/>
      </rPr>
      <t>1D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1Mês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1Q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1Trimestre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1Y </t>
    </r>
    <r>
      <rPr>
        <b/>
        <sz val="10"/>
        <color rgb="FF023A4A"/>
        <rFont val="Calibri"/>
        <family val="2"/>
        <scheme val="minor"/>
      </rPr>
      <t>=</t>
    </r>
    <r>
      <rPr>
        <b/>
        <sz val="10"/>
        <color rgb="FFB1AE2D"/>
        <rFont val="Calibri"/>
        <family val="2"/>
        <scheme val="minor"/>
      </rPr>
      <t xml:space="preserve"> 1Ano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</si>
  <si>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↓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 xml:space="preserve">Escolha a </t>
    </r>
    <r>
      <rPr>
        <b/>
        <sz val="10"/>
        <color rgb="FFB1AE2D"/>
        <rFont val="Calibri"/>
        <family val="2"/>
        <scheme val="minor"/>
      </rPr>
      <t>Janela de Período</t>
    </r>
    <r>
      <rPr>
        <b/>
        <sz val="10"/>
        <color rgb="FF023A4A"/>
        <rFont val="Calibri"/>
        <family val="2"/>
        <scheme val="minor"/>
      </rPr>
      <t xml:space="preserve"> (Ex.: </t>
    </r>
    <r>
      <rPr>
        <b/>
        <sz val="10"/>
        <color rgb="FFB1AE2D"/>
        <rFont val="Calibri"/>
        <family val="2"/>
        <scheme val="minor"/>
      </rPr>
      <t>1D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1Mês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1Q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1Trimestre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1Y </t>
    </r>
    <r>
      <rPr>
        <b/>
        <sz val="10"/>
        <color rgb="FF023A4A"/>
        <rFont val="Calibri"/>
        <family val="2"/>
        <scheme val="minor"/>
      </rPr>
      <t>=</t>
    </r>
    <r>
      <rPr>
        <b/>
        <sz val="10"/>
        <color rgb="FFB1AE2D"/>
        <rFont val="Calibri"/>
        <family val="2"/>
        <scheme val="minor"/>
      </rPr>
      <t xml:space="preserve"> 1Ano</t>
    </r>
    <r>
      <rPr>
        <b/>
        <sz val="10"/>
        <color rgb="FF023A4A"/>
        <rFont val="Calibri"/>
        <family val="2"/>
        <scheme val="minor"/>
      </rPr>
      <t xml:space="preserve">) </t>
    </r>
    <r>
      <rPr>
        <b/>
        <sz val="10"/>
        <color rgb="FFB1AE2D"/>
        <rFont val="Calibri"/>
        <family val="2"/>
        <scheme val="minor"/>
      </rPr>
      <t>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</si>
</sst>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  <numFmt numFmtId="165" formatCode="_-[$$-409]* #,##0.00_ ;_-[$$-409]* \-#,##0.00\ ;_-[$$-409]* &quot;-&quot;??_ ;_-@_ "/>
    <numFmt numFmtId="166" formatCode="_-[$$-409]* #,##0_ ;_-[$$-409]* \-#,##0\ ;_-[$$-409]* &quot;-&quot;??_ ;_-@_ "/>
    <numFmt numFmtId="167" formatCode="0.0%"/>
    <numFmt numFmtId="168" formatCode="#,##0.0%;[Red]\-#,##0.0%"/>
    <numFmt numFmtId="169" formatCode="0.000"/>
    <numFmt numFmtId="170" formatCode="_-* #,##0_-;\-* #,##0_-;_-* &quot;-&quot;??_-;_-@_-"/>
    <numFmt numFmtId="171" formatCode="#,##0.00_ ;[Red]\-#,##0.00\ "/>
    <numFmt numFmtId="172" formatCode="#,##0_ ;[Red]\-#,##0\ "/>
    <numFmt numFmtId="174" formatCode="&quot;R$&quot;\ #,##0"/>
    <numFmt numFmtId="175" formatCode="dd/mm/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5">
    <border>
      <left/>
      <right/>
      <top/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 style="thin">
        <color theme="0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/>
      <top/>
      <bottom style="thick">
        <color rgb="FFB1AE2D"/>
      </bottom>
      <diagonal/>
    </border>
    <border>
      <left/>
      <right/>
      <top style="thick">
        <color rgb="FFB1AE2D"/>
      </top>
      <bottom style="thin">
        <color theme="0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8" fontId="2" fillId="0" borderId="0" xfId="1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14" fontId="2" fillId="0" borderId="0" xfId="1" applyNumberFormat="1" applyFont="1" applyAlignment="1">
      <alignment horizontal="center"/>
    </xf>
    <xf numFmtId="167" fontId="2" fillId="0" borderId="0" xfId="1" applyNumberFormat="1" applyFont="1" applyAlignment="1">
      <alignment horizontal="center"/>
    </xf>
    <xf numFmtId="165" fontId="2" fillId="0" borderId="0" xfId="0" applyNumberFormat="1" applyFont="1"/>
    <xf numFmtId="166" fontId="2" fillId="0" borderId="0" xfId="0" applyNumberFormat="1" applyFont="1" applyAlignment="1">
      <alignment horizontal="center"/>
    </xf>
    <xf numFmtId="2" fontId="2" fillId="0" borderId="0" xfId="1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167" fontId="2" fillId="0" borderId="0" xfId="1" applyNumberFormat="1" applyFont="1" applyAlignment="1">
      <alignment horizontal="centerContinuous"/>
    </xf>
    <xf numFmtId="170" fontId="2" fillId="0" borderId="0" xfId="2" applyNumberFormat="1" applyFont="1" applyAlignment="1">
      <alignment horizontal="centerContinuous"/>
    </xf>
    <xf numFmtId="0" fontId="2" fillId="0" borderId="0" xfId="0" applyFont="1" applyAlignment="1">
      <alignment vertical="center"/>
    </xf>
    <xf numFmtId="170" fontId="2" fillId="0" borderId="0" xfId="2" applyNumberFormat="1" applyFont="1" applyAlignment="1">
      <alignment horizontal="center"/>
    </xf>
    <xf numFmtId="166" fontId="2" fillId="0" borderId="0" xfId="0" applyNumberFormat="1" applyFont="1"/>
    <xf numFmtId="1" fontId="2" fillId="0" borderId="0" xfId="0" applyNumberFormat="1" applyFont="1" applyAlignment="1">
      <alignment horizontal="center"/>
    </xf>
    <xf numFmtId="168" fontId="2" fillId="0" borderId="0" xfId="1" applyNumberFormat="1" applyFont="1"/>
    <xf numFmtId="2" fontId="2" fillId="0" borderId="0" xfId="1" applyNumberFormat="1" applyFont="1"/>
    <xf numFmtId="14" fontId="2" fillId="0" borderId="0" xfId="1" applyNumberFormat="1" applyFont="1"/>
    <xf numFmtId="167" fontId="2" fillId="0" borderId="0" xfId="1" applyNumberFormat="1" applyFont="1"/>
    <xf numFmtId="0" fontId="0" fillId="0" borderId="0" xfId="0" applyFont="1"/>
    <xf numFmtId="174" fontId="5" fillId="0" borderId="0" xfId="0" applyNumberFormat="1" applyFont="1" applyAlignment="1">
      <alignment vertical="center"/>
    </xf>
    <xf numFmtId="174" fontId="7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74" fontId="3" fillId="0" borderId="0" xfId="3" applyNumberFormat="1" applyFont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175" fontId="8" fillId="0" borderId="3" xfId="0" applyNumberFormat="1" applyFont="1" applyBorder="1" applyAlignment="1">
      <alignment horizontal="center" vertical="center"/>
    </xf>
    <xf numFmtId="14" fontId="11" fillId="2" borderId="6" xfId="0" applyNumberFormat="1" applyFont="1" applyFill="1" applyBorder="1" applyAlignment="1">
      <alignment horizontal="center" vertical="center"/>
    </xf>
    <xf numFmtId="166" fontId="12" fillId="3" borderId="7" xfId="0" applyNumberFormat="1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165" fontId="12" fillId="3" borderId="9" xfId="0" applyNumberFormat="1" applyFont="1" applyFill="1" applyBorder="1" applyAlignment="1">
      <alignment horizontal="center" vertic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166" fontId="12" fillId="3" borderId="9" xfId="0" applyNumberFormat="1" applyFont="1" applyFill="1" applyBorder="1" applyAlignment="1">
      <alignment horizontal="center" vertical="center" wrapText="1"/>
    </xf>
    <xf numFmtId="168" fontId="12" fillId="3" borderId="8" xfId="1" applyNumberFormat="1" applyFont="1" applyFill="1" applyBorder="1" applyAlignment="1">
      <alignment horizontal="center" vertical="center" wrapText="1"/>
    </xf>
    <xf numFmtId="168" fontId="12" fillId="3" borderId="9" xfId="1" applyNumberFormat="1" applyFont="1" applyFill="1" applyBorder="1" applyAlignment="1">
      <alignment horizontal="center" vertical="center" wrapText="1"/>
    </xf>
    <xf numFmtId="2" fontId="12" fillId="3" borderId="7" xfId="1" applyNumberFormat="1" applyFont="1" applyFill="1" applyBorder="1" applyAlignment="1">
      <alignment horizontal="center" vertical="center" wrapText="1"/>
    </xf>
    <xf numFmtId="10" fontId="12" fillId="3" borderId="8" xfId="1" applyNumberFormat="1" applyFont="1" applyFill="1" applyBorder="1" applyAlignment="1">
      <alignment horizontal="center" vertical="center" wrapText="1"/>
    </xf>
    <xf numFmtId="2" fontId="12" fillId="3" borderId="9" xfId="1" applyNumberFormat="1" applyFont="1" applyFill="1" applyBorder="1" applyAlignment="1">
      <alignment horizontal="center" vertical="center" wrapText="1"/>
    </xf>
    <xf numFmtId="10" fontId="12" fillId="3" borderId="9" xfId="1" applyNumberFormat="1" applyFont="1" applyFill="1" applyBorder="1" applyAlignment="1">
      <alignment horizontal="center" vertical="center" wrapText="1"/>
    </xf>
    <xf numFmtId="0" fontId="12" fillId="3" borderId="7" xfId="1" applyNumberFormat="1" applyFont="1" applyFill="1" applyBorder="1" applyAlignment="1">
      <alignment horizontal="center" vertical="center" wrapText="1"/>
    </xf>
    <xf numFmtId="167" fontId="12" fillId="3" borderId="8" xfId="1" applyNumberFormat="1" applyFont="1" applyFill="1" applyBorder="1" applyAlignment="1">
      <alignment horizontal="center" vertical="center" wrapText="1"/>
    </xf>
    <xf numFmtId="14" fontId="12" fillId="3" borderId="9" xfId="1" applyNumberFormat="1" applyFont="1" applyFill="1" applyBorder="1" applyAlignment="1">
      <alignment horizontal="center" vertical="center" wrapText="1"/>
    </xf>
    <xf numFmtId="169" fontId="12" fillId="3" borderId="9" xfId="1" applyNumberFormat="1" applyFont="1" applyFill="1" applyBorder="1" applyAlignment="1">
      <alignment horizontal="center" vertical="center" wrapText="1"/>
    </xf>
    <xf numFmtId="170" fontId="12" fillId="3" borderId="7" xfId="2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165" fontId="2" fillId="0" borderId="11" xfId="0" applyNumberFormat="1" applyFont="1" applyBorder="1"/>
    <xf numFmtId="14" fontId="2" fillId="0" borderId="11" xfId="0" applyNumberFormat="1" applyFont="1" applyBorder="1" applyAlignment="1">
      <alignment horizontal="center"/>
    </xf>
    <xf numFmtId="166" fontId="2" fillId="0" borderId="11" xfId="0" applyNumberFormat="1" applyFont="1" applyBorder="1" applyAlignment="1">
      <alignment horizontal="center"/>
    </xf>
    <xf numFmtId="168" fontId="2" fillId="0" borderId="11" xfId="1" applyNumberFormat="1" applyFont="1" applyBorder="1" applyAlignment="1">
      <alignment horizontal="center"/>
    </xf>
    <xf numFmtId="2" fontId="2" fillId="0" borderId="11" xfId="1" applyNumberFormat="1" applyFont="1" applyBorder="1" applyAlignment="1">
      <alignment horizontal="center"/>
    </xf>
    <xf numFmtId="0" fontId="4" fillId="0" borderId="11" xfId="0" applyFont="1" applyBorder="1"/>
    <xf numFmtId="10" fontId="11" fillId="2" borderId="12" xfId="1" applyNumberFormat="1" applyFont="1" applyFill="1" applyBorder="1" applyAlignment="1">
      <alignment horizontal="center"/>
    </xf>
    <xf numFmtId="14" fontId="11" fillId="2" borderId="11" xfId="1" applyNumberFormat="1" applyFont="1" applyFill="1" applyBorder="1" applyAlignment="1">
      <alignment horizontal="center"/>
    </xf>
    <xf numFmtId="14" fontId="11" fillId="2" borderId="13" xfId="1" applyNumberFormat="1" applyFont="1" applyFill="1" applyBorder="1" applyAlignment="1">
      <alignment horizontal="center"/>
    </xf>
    <xf numFmtId="168" fontId="8" fillId="0" borderId="14" xfId="1" applyNumberFormat="1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5" xfId="0" applyFont="1" applyBorder="1" applyAlignment="1">
      <alignment horizontal="center" vertical="center"/>
    </xf>
    <xf numFmtId="14" fontId="8" fillId="0" borderId="14" xfId="1" applyNumberFormat="1" applyFont="1" applyBorder="1" applyAlignment="1">
      <alignment horizontal="center" vertical="center"/>
    </xf>
    <xf numFmtId="0" fontId="8" fillId="0" borderId="16" xfId="0" applyFont="1" applyBorder="1"/>
    <xf numFmtId="0" fontId="0" fillId="0" borderId="17" xfId="0" applyFont="1" applyBorder="1"/>
    <xf numFmtId="0" fontId="0" fillId="0" borderId="17" xfId="0" applyFont="1" applyBorder="1" applyAlignment="1">
      <alignment horizontal="center"/>
    </xf>
    <xf numFmtId="0" fontId="0" fillId="0" borderId="17" xfId="0" applyFont="1" applyBorder="1" applyAlignment="1">
      <alignment horizontal="left"/>
    </xf>
    <xf numFmtId="14" fontId="0" fillId="0" borderId="17" xfId="0" applyNumberFormat="1" applyFont="1" applyBorder="1" applyAlignment="1">
      <alignment horizontal="center"/>
    </xf>
    <xf numFmtId="171" fontId="0" fillId="0" borderId="17" xfId="0" applyNumberFormat="1" applyFont="1" applyBorder="1" applyAlignment="1">
      <alignment horizontal="center"/>
    </xf>
    <xf numFmtId="167" fontId="0" fillId="0" borderId="17" xfId="1" applyNumberFormat="1" applyFont="1" applyBorder="1" applyAlignment="1">
      <alignment horizontal="center"/>
    </xf>
    <xf numFmtId="172" fontId="0" fillId="0" borderId="17" xfId="0" applyNumberFormat="1" applyFont="1" applyBorder="1" applyAlignment="1">
      <alignment horizontal="center"/>
    </xf>
    <xf numFmtId="0" fontId="0" fillId="0" borderId="17" xfId="1" applyNumberFormat="1" applyFont="1" applyBorder="1" applyAlignment="1">
      <alignment horizontal="center"/>
    </xf>
    <xf numFmtId="1" fontId="0" fillId="0" borderId="17" xfId="1" applyNumberFormat="1" applyFont="1" applyBorder="1" applyAlignment="1">
      <alignment horizontal="center"/>
    </xf>
    <xf numFmtId="167" fontId="0" fillId="0" borderId="18" xfId="1" applyNumberFormat="1" applyFont="1" applyBorder="1" applyAlignment="1">
      <alignment horizontal="center"/>
    </xf>
    <xf numFmtId="0" fontId="8" fillId="0" borderId="19" xfId="0" applyFont="1" applyBorder="1"/>
    <xf numFmtId="0" fontId="0" fillId="0" borderId="20" xfId="0" applyFont="1" applyBorder="1"/>
    <xf numFmtId="0" fontId="0" fillId="0" borderId="20" xfId="0" applyFont="1" applyBorder="1" applyAlignment="1">
      <alignment horizontal="center"/>
    </xf>
    <xf numFmtId="0" fontId="0" fillId="0" borderId="20" xfId="0" applyFont="1" applyBorder="1" applyAlignment="1">
      <alignment horizontal="left"/>
    </xf>
    <xf numFmtId="14" fontId="0" fillId="0" borderId="20" xfId="0" applyNumberFormat="1" applyFont="1" applyBorder="1" applyAlignment="1">
      <alignment horizontal="center"/>
    </xf>
    <xf numFmtId="171" fontId="0" fillId="0" borderId="20" xfId="0" applyNumberFormat="1" applyFont="1" applyBorder="1" applyAlignment="1">
      <alignment horizontal="center"/>
    </xf>
    <xf numFmtId="167" fontId="0" fillId="0" borderId="20" xfId="1" applyNumberFormat="1" applyFont="1" applyBorder="1" applyAlignment="1">
      <alignment horizontal="center"/>
    </xf>
    <xf numFmtId="172" fontId="0" fillId="0" borderId="20" xfId="0" applyNumberFormat="1" applyFont="1" applyBorder="1" applyAlignment="1">
      <alignment horizontal="center"/>
    </xf>
    <xf numFmtId="0" fontId="0" fillId="0" borderId="20" xfId="1" applyNumberFormat="1" applyFont="1" applyBorder="1" applyAlignment="1">
      <alignment horizontal="center"/>
    </xf>
    <xf numFmtId="1" fontId="0" fillId="0" borderId="20" xfId="1" applyNumberFormat="1" applyFont="1" applyBorder="1" applyAlignment="1">
      <alignment horizontal="center"/>
    </xf>
    <xf numFmtId="167" fontId="0" fillId="0" borderId="21" xfId="1" applyNumberFormat="1" applyFont="1" applyBorder="1" applyAlignment="1">
      <alignment horizontal="center"/>
    </xf>
    <xf numFmtId="0" fontId="8" fillId="0" borderId="22" xfId="0" applyFont="1" applyBorder="1"/>
    <xf numFmtId="0" fontId="0" fillId="0" borderId="23" xfId="0" applyFont="1" applyBorder="1"/>
    <xf numFmtId="0" fontId="0" fillId="0" borderId="23" xfId="0" applyFont="1" applyBorder="1" applyAlignment="1">
      <alignment horizontal="center"/>
    </xf>
    <xf numFmtId="0" fontId="0" fillId="0" borderId="23" xfId="0" applyFont="1" applyBorder="1" applyAlignment="1">
      <alignment horizontal="left"/>
    </xf>
    <xf numFmtId="14" fontId="0" fillId="0" borderId="23" xfId="0" applyNumberFormat="1" applyFont="1" applyBorder="1" applyAlignment="1">
      <alignment horizontal="center"/>
    </xf>
    <xf numFmtId="171" fontId="0" fillId="0" borderId="23" xfId="0" applyNumberFormat="1" applyFont="1" applyBorder="1" applyAlignment="1">
      <alignment horizontal="center"/>
    </xf>
    <xf numFmtId="167" fontId="0" fillId="0" borderId="23" xfId="1" applyNumberFormat="1" applyFont="1" applyBorder="1" applyAlignment="1">
      <alignment horizontal="center"/>
    </xf>
    <xf numFmtId="172" fontId="0" fillId="0" borderId="23" xfId="0" applyNumberFormat="1" applyFont="1" applyBorder="1" applyAlignment="1">
      <alignment horizontal="center"/>
    </xf>
    <xf numFmtId="0" fontId="0" fillId="0" borderId="23" xfId="1" applyNumberFormat="1" applyFont="1" applyBorder="1" applyAlignment="1">
      <alignment horizontal="center"/>
    </xf>
    <xf numFmtId="1" fontId="0" fillId="0" borderId="23" xfId="1" applyNumberFormat="1" applyFont="1" applyBorder="1" applyAlignment="1">
      <alignment horizontal="center"/>
    </xf>
    <xf numFmtId="167" fontId="0" fillId="0" borderId="24" xfId="1" applyNumberFormat="1" applyFont="1" applyBorder="1" applyAlignment="1">
      <alignment horizontal="center"/>
    </xf>
    <xf numFmtId="168" fontId="0" fillId="0" borderId="16" xfId="1" applyNumberFormat="1" applyFont="1" applyBorder="1" applyAlignment="1">
      <alignment horizontal="center"/>
    </xf>
    <xf numFmtId="168" fontId="0" fillId="0" borderId="17" xfId="1" applyNumberFormat="1" applyFont="1" applyBorder="1" applyAlignment="1">
      <alignment horizontal="center"/>
    </xf>
    <xf numFmtId="2" fontId="0" fillId="0" borderId="18" xfId="1" applyNumberFormat="1" applyFont="1" applyBorder="1" applyAlignment="1">
      <alignment horizontal="center"/>
    </xf>
    <xf numFmtId="168" fontId="0" fillId="0" borderId="19" xfId="1" applyNumberFormat="1" applyFont="1" applyBorder="1" applyAlignment="1">
      <alignment horizontal="center"/>
    </xf>
    <xf numFmtId="168" fontId="0" fillId="0" borderId="20" xfId="1" applyNumberFormat="1" applyFont="1" applyBorder="1" applyAlignment="1">
      <alignment horizontal="center"/>
    </xf>
    <xf numFmtId="2" fontId="0" fillId="0" borderId="21" xfId="1" applyNumberFormat="1" applyFont="1" applyBorder="1" applyAlignment="1">
      <alignment horizontal="center"/>
    </xf>
    <xf numFmtId="168" fontId="0" fillId="0" borderId="22" xfId="1" applyNumberFormat="1" applyFont="1" applyBorder="1" applyAlignment="1">
      <alignment horizontal="center"/>
    </xf>
    <xf numFmtId="168" fontId="0" fillId="0" borderId="23" xfId="1" applyNumberFormat="1" applyFont="1" applyBorder="1" applyAlignment="1">
      <alignment horizontal="center"/>
    </xf>
    <xf numFmtId="2" fontId="0" fillId="0" borderId="24" xfId="1" applyNumberFormat="1" applyFont="1" applyBorder="1" applyAlignment="1">
      <alignment horizontal="center"/>
    </xf>
    <xf numFmtId="10" fontId="0" fillId="0" borderId="16" xfId="1" applyNumberFormat="1" applyFont="1" applyBorder="1" applyAlignment="1">
      <alignment horizontal="center"/>
    </xf>
    <xf numFmtId="10" fontId="0" fillId="0" borderId="17" xfId="1" applyNumberFormat="1" applyFont="1" applyBorder="1" applyAlignment="1">
      <alignment horizontal="center"/>
    </xf>
    <xf numFmtId="2" fontId="0" fillId="0" borderId="17" xfId="0" applyNumberFormat="1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10" fontId="0" fillId="0" borderId="19" xfId="1" applyNumberFormat="1" applyFont="1" applyBorder="1" applyAlignment="1">
      <alignment horizontal="center"/>
    </xf>
    <xf numFmtId="10" fontId="0" fillId="0" borderId="20" xfId="1" applyNumberFormat="1" applyFont="1" applyBorder="1" applyAlignment="1">
      <alignment horizontal="center"/>
    </xf>
    <xf numFmtId="2" fontId="0" fillId="0" borderId="20" xfId="0" applyNumberFormat="1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10" fontId="0" fillId="0" borderId="22" xfId="1" applyNumberFormat="1" applyFont="1" applyBorder="1" applyAlignment="1">
      <alignment horizontal="center"/>
    </xf>
    <xf numFmtId="10" fontId="0" fillId="0" borderId="23" xfId="1" applyNumberFormat="1" applyFont="1" applyBorder="1" applyAlignment="1">
      <alignment horizontal="center"/>
    </xf>
    <xf numFmtId="2" fontId="0" fillId="0" borderId="23" xfId="0" applyNumberFormat="1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167" fontId="0" fillId="0" borderId="16" xfId="1" applyNumberFormat="1" applyFont="1" applyBorder="1" applyAlignment="1">
      <alignment horizontal="center"/>
    </xf>
    <xf numFmtId="170" fontId="0" fillId="0" borderId="18" xfId="2" applyNumberFormat="1" applyFont="1" applyBorder="1" applyAlignment="1">
      <alignment horizontal="center"/>
    </xf>
    <xf numFmtId="167" fontId="0" fillId="0" borderId="19" xfId="1" applyNumberFormat="1" applyFont="1" applyBorder="1" applyAlignment="1">
      <alignment horizontal="center"/>
    </xf>
    <xf numFmtId="170" fontId="0" fillId="0" borderId="21" xfId="2" applyNumberFormat="1" applyFont="1" applyBorder="1" applyAlignment="1">
      <alignment horizontal="center"/>
    </xf>
    <xf numFmtId="167" fontId="0" fillId="0" borderId="22" xfId="1" applyNumberFormat="1" applyFont="1" applyBorder="1" applyAlignment="1">
      <alignment horizontal="center"/>
    </xf>
    <xf numFmtId="170" fontId="0" fillId="0" borderId="24" xfId="2" applyNumberFormat="1" applyFont="1" applyBorder="1" applyAlignment="1">
      <alignment horizontal="center"/>
    </xf>
    <xf numFmtId="0" fontId="8" fillId="2" borderId="19" xfId="0" applyFont="1" applyFill="1" applyBorder="1"/>
    <xf numFmtId="0" fontId="0" fillId="2" borderId="20" xfId="0" applyFont="1" applyFill="1" applyBorder="1"/>
    <xf numFmtId="0" fontId="0" fillId="2" borderId="20" xfId="0" applyFont="1" applyFill="1" applyBorder="1" applyAlignment="1">
      <alignment horizontal="center"/>
    </xf>
    <xf numFmtId="0" fontId="0" fillId="2" borderId="20" xfId="0" applyFont="1" applyFill="1" applyBorder="1" applyAlignment="1">
      <alignment horizontal="left"/>
    </xf>
    <xf numFmtId="14" fontId="0" fillId="2" borderId="20" xfId="0" applyNumberFormat="1" applyFont="1" applyFill="1" applyBorder="1" applyAlignment="1">
      <alignment horizontal="center"/>
    </xf>
    <xf numFmtId="171" fontId="0" fillId="2" borderId="20" xfId="0" applyNumberFormat="1" applyFont="1" applyFill="1" applyBorder="1" applyAlignment="1">
      <alignment horizontal="center"/>
    </xf>
    <xf numFmtId="167" fontId="0" fillId="2" borderId="20" xfId="1" applyNumberFormat="1" applyFont="1" applyFill="1" applyBorder="1" applyAlignment="1">
      <alignment horizontal="center"/>
    </xf>
    <xf numFmtId="172" fontId="0" fillId="2" borderId="20" xfId="0" applyNumberFormat="1" applyFont="1" applyFill="1" applyBorder="1" applyAlignment="1">
      <alignment horizontal="center"/>
    </xf>
    <xf numFmtId="0" fontId="0" fillId="2" borderId="20" xfId="1" applyNumberFormat="1" applyFont="1" applyFill="1" applyBorder="1" applyAlignment="1">
      <alignment horizontal="center"/>
    </xf>
    <xf numFmtId="1" fontId="0" fillId="2" borderId="20" xfId="1" applyNumberFormat="1" applyFont="1" applyFill="1" applyBorder="1" applyAlignment="1">
      <alignment horizontal="center"/>
    </xf>
    <xf numFmtId="167" fontId="0" fillId="2" borderId="21" xfId="1" applyNumberFormat="1" applyFont="1" applyFill="1" applyBorder="1" applyAlignment="1">
      <alignment horizontal="center"/>
    </xf>
    <xf numFmtId="168" fontId="0" fillId="2" borderId="19" xfId="1" applyNumberFormat="1" applyFont="1" applyFill="1" applyBorder="1" applyAlignment="1">
      <alignment horizontal="center"/>
    </xf>
    <xf numFmtId="168" fontId="0" fillId="2" borderId="20" xfId="1" applyNumberFormat="1" applyFont="1" applyFill="1" applyBorder="1" applyAlignment="1">
      <alignment horizontal="center"/>
    </xf>
    <xf numFmtId="2" fontId="0" fillId="2" borderId="21" xfId="1" applyNumberFormat="1" applyFont="1" applyFill="1" applyBorder="1" applyAlignment="1">
      <alignment horizontal="center"/>
    </xf>
    <xf numFmtId="10" fontId="0" fillId="2" borderId="19" xfId="1" applyNumberFormat="1" applyFont="1" applyFill="1" applyBorder="1" applyAlignment="1">
      <alignment horizontal="center"/>
    </xf>
    <xf numFmtId="10" fontId="0" fillId="2" borderId="20" xfId="1" applyNumberFormat="1" applyFont="1" applyFill="1" applyBorder="1" applyAlignment="1">
      <alignment horizontal="center"/>
    </xf>
    <xf numFmtId="2" fontId="0" fillId="2" borderId="20" xfId="0" applyNumberFormat="1" applyFont="1" applyFill="1" applyBorder="1" applyAlignment="1">
      <alignment horizontal="center"/>
    </xf>
    <xf numFmtId="0" fontId="0" fillId="2" borderId="21" xfId="0" applyFont="1" applyFill="1" applyBorder="1" applyAlignment="1">
      <alignment horizontal="center"/>
    </xf>
    <xf numFmtId="167" fontId="0" fillId="2" borderId="19" xfId="1" applyNumberFormat="1" applyFont="1" applyFill="1" applyBorder="1" applyAlignment="1">
      <alignment horizontal="center"/>
    </xf>
    <xf numFmtId="170" fontId="0" fillId="2" borderId="21" xfId="2" applyNumberFormat="1" applyFont="1" applyFill="1" applyBorder="1" applyAlignment="1">
      <alignment horizontal="center"/>
    </xf>
    <xf numFmtId="0" fontId="0" fillId="0" borderId="0" xfId="0" applyFont="1" applyBorder="1"/>
  </cellXfs>
  <cellStyles count="4">
    <cellStyle name="Moeda" xfId="3" builtinId="4"/>
    <cellStyle name="Normal" xfId="0" builtinId="0"/>
    <cellStyle name="Porcentagem" xfId="1" builtinId="5"/>
    <cellStyle name="Vírgula" xfId="2" builtinId="3"/>
  </cellStyles>
  <dxfs count="2">
    <dxf>
      <numFmt numFmtId="173" formatCode="0.00\ \x"/>
    </dxf>
    <dxf>
      <numFmt numFmtId="3" formatCode="#,##0"/>
    </dxf>
  </dxfs>
  <tableStyles count="0" defaultTableStyle="TableStyleMedium2" defaultPivotStyle="PivotStyleLight16"/>
  <colors>
    <mruColors>
      <color rgb="FF023A4A"/>
      <color rgb="FFCCD8DB"/>
      <color rgb="FFB1AE2D"/>
      <color rgb="FF006B66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58a199fc79fd4d73ba53edb721556759">
      <tp>
        <v>2</v>
        <stp/>
        <stp>57742f7d-31a2-4e96-8b73-9c8d92351f79</stp>
        <tr r="G6" s="1"/>
      </tp>
      <tp>
        <v>2</v>
        <stp/>
        <stp>3b8d817c-1aca-438b-bb60-a2b50fdbc6f3</stp>
        <tr r="J6" s="1"/>
      </tp>
    </main>
    <main first="rtdsrv_eco_58a199fc79fd4d73ba53edb721556759">
      <tp>
        <v>2</v>
        <stp/>
        <stp>8d9f593f-091f-4b99-bfa6-a6888e8e8326</stp>
        <tr r="AN6" s="1"/>
      </tp>
    </main>
    <main first="rtdsrv_eco_58a199fc79fd4d73ba53edb721556759">
      <tp>
        <v>2</v>
        <stp/>
        <stp>36eb3b8b-31d3-46da-82d8-d5d040ec8253</stp>
        <tr r="M6" s="1"/>
      </tp>
    </main>
    <main first="rtdsrv_eco_58a199fc79fd4d73ba53edb721556759">
      <tp>
        <v>2</v>
        <stp/>
        <stp>0c852608-b8b3-4968-8d09-6f00b75e88b3</stp>
        <tr r="F6" s="1"/>
      </tp>
    </main>
    <main first="rtdsrv_eco_58a199fc79fd4d73ba53edb721556759">
      <tp>
        <v>2</v>
        <stp/>
        <stp>45a075c8-84ad-4959-9f0b-be4241000370</stp>
        <tr r="T6" s="1"/>
      </tp>
    </main>
    <main first="rtdsrv_eco_58a199fc79fd4d73ba53edb721556759">
      <tp>
        <v>2</v>
        <stp/>
        <stp>e87d8dd0-2152-4b31-940e-6247c8ac224f</stp>
        <tr r="L6" s="1"/>
      </tp>
    </main>
    <main first="rtdsrv_eco_58a199fc79fd4d73ba53edb721556759">
      <tp>
        <v>2</v>
        <stp/>
        <stp>d862282b-a6bc-4904-bba4-b6122f436475</stp>
        <tr r="AO6" s="1"/>
      </tp>
    </main>
    <main first="rtdsrv_eco_58a199fc79fd4d73ba53edb721556759">
      <tp>
        <v>2</v>
        <stp/>
        <stp>e5956b9c-9f7c-42c2-85b8-08a98bbe4474</stp>
        <tr r="D6" s="1"/>
      </tp>
    </main>
    <main first="rtdsrv_eco_58a199fc79fd4d73ba53edb721556759">
      <tp>
        <v>2</v>
        <stp/>
        <stp>6129a67c-a8e7-4847-a72b-efdc84ce5a73</stp>
        <tr r="AA6" s="1"/>
      </tp>
    </main>
    <main first="rtdsrv_eco_58a199fc79fd4d73ba53edb721556759">
      <tp>
        <v>2</v>
        <stp/>
        <stp>abf5f4dd-8597-46a3-87ee-226e1ca6e82f</stp>
        <tr r="AR6" s="1"/>
      </tp>
    </main>
    <main first="rtdsrv_eco_58a199fc79fd4d73ba53edb721556759">
      <tp>
        <v>2</v>
        <stp/>
        <stp>c63c7192-7418-4a12-83e9-fa2e773abc26</stp>
        <tr r="D2" s="1"/>
      </tp>
    </main>
    <main first="rtdsrv_eco_58a199fc79fd4d73ba53edb721556759">
      <tp>
        <v>2</v>
        <stp/>
        <stp>d52b1a10-d69c-40f5-9490-195eb4825cff</stp>
        <tr r="AF6" s="1"/>
      </tp>
    </main>
    <main first="rtdsrv_eco_58a199fc79fd4d73ba53edb721556759">
      <tp>
        <v>2</v>
        <stp/>
        <stp>980f9ccc-bc8e-4963-96d7-9a3791ecfb90</stp>
        <tr r="AJ6" s="1"/>
      </tp>
    </main>
    <main first="rtdsrv_eco_58a199fc79fd4d73ba53edb721556759">
      <tp>
        <v>2</v>
        <stp/>
        <stp>00706f22-1969-4383-b1b1-084cdf29f767</stp>
        <tr r="AB6" s="1"/>
      </tp>
    </main>
    <main first="rtdsrv_eco_58a199fc79fd4d73ba53edb721556759">
      <tp>
        <v>2</v>
        <stp/>
        <stp>ad5e8c61-e1d0-411b-b892-cdf1ad890fc7</stp>
        <tr r="N6" s="1"/>
      </tp>
    </main>
    <main first="rtdsrv_eco_58a199fc79fd4d73ba53edb721556759">
      <tp>
        <v>2</v>
        <stp/>
        <stp>ee1ebf92-2880-4bef-9785-41886ad0bf51</stp>
        <tr r="AM6" s="1"/>
      </tp>
    </main>
    <main first="rtdsrv_eco_58a199fc79fd4d73ba53edb721556759">
      <tp>
        <v>2</v>
        <stp/>
        <stp>f751fd70-92a1-4dcc-9a25-7ac6b8d72816</stp>
        <tr r="AC6" s="1"/>
      </tp>
    </main>
    <main first="rtdsrv_eco_58a199fc79fd4d73ba53edb721556759">
      <tp>
        <v>2</v>
        <stp/>
        <stp>479f19f3-a372-47ab-b553-9f1751a8b4cf</stp>
        <tr r="P6" s="1"/>
      </tp>
    </main>
    <main first="rtdsrv_eco_58a199fc79fd4d73ba53edb721556759">
      <tp>
        <v>2</v>
        <stp/>
        <stp>f0fe75c1-24ac-486f-b023-1c675a80fe6b</stp>
        <tr r="I6" s="1"/>
      </tp>
    </main>
    <main first="rtdsrv_eco_58a199fc79fd4d73ba53edb721556759">
      <tp>
        <v>2</v>
        <stp/>
        <stp>7cf7a998-9a60-4b14-a957-24919d854635</stp>
        <tr r="B6" s="1"/>
      </tp>
    </main>
    <main first="rtdsrv_eco_58a199fc79fd4d73ba53edb721556759">
      <tp>
        <v>2</v>
        <stp/>
        <stp>796af667-f034-4039-a0b9-c4a681c0b3ff</stp>
        <tr r="W6" s="1"/>
      </tp>
    </main>
    <main first="rtdsrv_eco_58a199fc79fd4d73ba53edb721556759">
      <tp>
        <v>2</v>
        <stp/>
        <stp>92af9d86-349d-4695-a927-7ec02a0b4c3a</stp>
        <tr r="AH6" s="1"/>
      </tp>
    </main>
    <main first="rtdsrv_eco_58a199fc79fd4d73ba53edb721556759">
      <tp>
        <v>2</v>
        <stp/>
        <stp>74bd48d4-3e1c-43aa-b461-269e38e36c59</stp>
        <tr r="H6" s="1"/>
      </tp>
    </main>
    <main first="rtdsrv_eco_58a199fc79fd4d73ba53edb721556759">
      <tp>
        <v>2</v>
        <stp/>
        <stp>a2e077bd-40fa-47f7-83da-7f0cd23ae3b3</stp>
        <tr r="V6" s="1"/>
      </tp>
    </main>
    <main first="rtdsrv_eco_58a199fc79fd4d73ba53edb721556759">
      <tp>
        <v>2</v>
        <stp/>
        <stp>21a91ab1-91ee-447e-8e7e-094523ed84d2</stp>
        <tr r="X6" s="1"/>
      </tp>
    </main>
    <main first="rtdsrv_eco_58a199fc79fd4d73ba53edb721556759">
      <tp>
        <v>2</v>
        <stp/>
        <stp>9e4f6067-6d4c-4121-942a-bf368c550b7b</stp>
        <tr r="AG6" s="1"/>
      </tp>
    </main>
    <main first="rtdsrv_eco_58a199fc79fd4d73ba53edb721556759">
      <tp>
        <v>2</v>
        <stp/>
        <stp>259a0ef7-c66b-4e0a-8a60-7d3b9f298a6f</stp>
        <tr r="AI6" s="1"/>
      </tp>
    </main>
    <main first="rtdsrv_eco_58a199fc79fd4d73ba53edb721556759">
      <tp>
        <v>2</v>
        <stp/>
        <stp>cd8ba27a-db50-40b3-a821-2e6847b02a13</stp>
        <tr r="Q6" s="1"/>
      </tp>
    </main>
    <main first="rtdsrv_eco_58a199fc79fd4d73ba53edb721556759">
      <tp>
        <v>2</v>
        <stp/>
        <stp>53c41d44-69cc-4ef9-902f-39d02b2ba132</stp>
        <tr r="U6" s="1"/>
      </tp>
    </main>
    <main first="rtdsrv_eco_58a199fc79fd4d73ba53edb721556759">
      <tp>
        <v>2</v>
        <stp/>
        <stp>e0c5fb40-e0c2-4c5d-8718-00180df7646f</stp>
        <tr r="C6" s="1"/>
      </tp>
    </main>
    <main first="rtdsrv_eco_58a199fc79fd4d73ba53edb721556759">
      <tp>
        <v>2</v>
        <stp/>
        <stp>dd84a4b5-d00f-4d8c-ba05-961bba8102c9</stp>
        <tr r="AK6" s="1"/>
      </tp>
    </main>
    <main first="rtdsrv_eco_58a199fc79fd4d73ba53edb721556759">
      <tp>
        <v>2</v>
        <stp/>
        <stp>33b777f9-a7b4-48a9-9e7e-ae8a040cc928</stp>
        <tr r="Y6" s="1"/>
      </tp>
    </main>
    <main first="rtdsrv_eco_58a199fc79fd4d73ba53edb721556759">
      <tp>
        <v>2</v>
        <stp/>
        <stp>dfb727ac-9e46-485d-97f9-3cf3c59d206a</stp>
        <tr r="AQ6" s="1"/>
      </tp>
    </main>
    <main first="rtdsrv_eco_58a199fc79fd4d73ba53edb721556759">
      <tp>
        <v>2</v>
        <stp/>
        <stp>baaf81f6-c162-49aa-a8dc-a111b20d296a</stp>
        <tr r="AD6" s="1"/>
      </tp>
    </main>
    <main first="rtdsrv_eco_58a199fc79fd4d73ba53edb721556759">
      <tp>
        <v>2</v>
        <stp/>
        <stp>d3207207-52cf-4ce4-87e9-7aebd2a039cd</stp>
        <tr r="AP6" s="1"/>
      </tp>
    </main>
    <main first="rtdsrv_eco_58a199fc79fd4d73ba53edb721556759">
      <tp>
        <v>2</v>
        <stp/>
        <stp>23112927-cd17-4065-8fb9-c144a0861661</stp>
        <tr r="E6" s="1"/>
      </tp>
    </main>
    <main first="rtdsrv_eco_58a199fc79fd4d73ba53edb721556759">
      <tp>
        <v>2</v>
        <stp/>
        <stp>3f4369a7-91cc-484f-aa9e-bbbe62648b73</stp>
        <tr r="Z6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107156</xdr:rowOff>
    </xdr:from>
    <xdr:to>
      <xdr:col>3</xdr:col>
      <xdr:colOff>135097</xdr:colOff>
      <xdr:row>0</xdr:row>
      <xdr:rowOff>665159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D94382C-6723-4D96-92F2-60F1DDE409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81000" y="105251"/>
          <a:ext cx="2323942" cy="5637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24D83-F49B-43E9-9410-A6210DD35440}">
  <sheetPr>
    <tabColor rgb="FF023A4A"/>
  </sheetPr>
  <dimension ref="B1:AR1033"/>
  <sheetViews>
    <sheetView showGridLines="0" tabSelected="1" zoomScale="80" zoomScaleNormal="80" workbookViewId="0"/>
  </sheetViews>
  <sheetFormatPr defaultColWidth="9.109375" defaultRowHeight="13.8" x14ac:dyDescent="0.3"/>
  <cols>
    <col min="1" max="1" width="2.77734375" style="1" customWidth="1"/>
    <col min="2" max="2" width="17.44140625" style="1" bestFit="1" customWidth="1"/>
    <col min="3" max="3" width="17" style="1" customWidth="1"/>
    <col min="4" max="4" width="17" style="2" customWidth="1"/>
    <col min="5" max="5" width="44.33203125" style="3" bestFit="1" customWidth="1"/>
    <col min="6" max="6" width="13.33203125" style="1" bestFit="1" customWidth="1"/>
    <col min="7" max="7" width="73.5546875" style="3" bestFit="1" customWidth="1"/>
    <col min="8" max="8" width="18.77734375" style="1" customWidth="1"/>
    <col min="9" max="10" width="18.77734375" style="9" customWidth="1"/>
    <col min="11" max="12" width="18.77734375" style="1" customWidth="1"/>
    <col min="13" max="15" width="18.77734375" style="17" customWidth="1"/>
    <col min="16" max="16" width="18.77734375" style="1" customWidth="1"/>
    <col min="17" max="17" width="18.77734375" style="18" customWidth="1"/>
    <col min="18" max="18" width="18.77734375" style="17" customWidth="1"/>
    <col min="19" max="19" width="2.77734375" style="1" customWidth="1"/>
    <col min="20" max="29" width="18.77734375" style="19" customWidth="1"/>
    <col min="30" max="30" width="18.77734375" style="20" customWidth="1"/>
    <col min="31" max="31" width="2.77734375" style="1" customWidth="1"/>
    <col min="32" max="37" width="19" style="1" customWidth="1"/>
    <col min="38" max="38" width="2.77734375" style="1" customWidth="1"/>
    <col min="39" max="39" width="18.6640625" style="21" customWidth="1"/>
    <col min="40" max="40" width="18.6640625" style="22" customWidth="1"/>
    <col min="41" max="41" width="18.6640625" style="5" customWidth="1"/>
    <col min="42" max="43" width="18.6640625" style="2" customWidth="1"/>
    <col min="44" max="44" width="18.6640625" style="16" customWidth="1"/>
    <col min="45" max="16384" width="9.109375" style="1"/>
  </cols>
  <sheetData>
    <row r="1" spans="2:44" ht="60" customHeight="1" x14ac:dyDescent="0.3">
      <c r="D1" s="1"/>
      <c r="E1" s="24" t="s">
        <v>2632</v>
      </c>
      <c r="G1" s="25"/>
      <c r="H1" s="25"/>
      <c r="I1" s="25"/>
      <c r="J1" s="25"/>
      <c r="M1" s="1"/>
      <c r="N1" s="1"/>
      <c r="O1" s="1"/>
      <c r="Q1" s="1"/>
      <c r="R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M1" s="1"/>
      <c r="AN1" s="1"/>
      <c r="AO1" s="1"/>
      <c r="AP1" s="1"/>
      <c r="AQ1" s="1"/>
      <c r="AR1" s="1"/>
    </row>
    <row r="2" spans="2:44" ht="17.100000000000001" customHeight="1" x14ac:dyDescent="0.3">
      <c r="B2" s="26" t="s">
        <v>2633</v>
      </c>
      <c r="C2" s="27"/>
      <c r="D2" s="33" cm="1">
        <f t="array" ref="D2">IF($D$3="",_xll.ECONOMATICA("IBOV","Date of Last Quote"),$D$3)</f>
        <v>45554</v>
      </c>
      <c r="E2" s="30" t="s">
        <v>2635</v>
      </c>
      <c r="I2" s="1"/>
      <c r="J2" s="1"/>
      <c r="M2" s="1"/>
      <c r="N2" s="1"/>
      <c r="O2" s="1"/>
      <c r="Q2" s="1"/>
      <c r="R2" s="1"/>
      <c r="T2" s="1"/>
      <c r="U2" s="1"/>
      <c r="V2" s="4"/>
      <c r="W2" s="4"/>
      <c r="X2" s="4"/>
      <c r="Y2" s="4"/>
      <c r="Z2" s="1"/>
      <c r="AA2" s="1"/>
      <c r="AB2" s="1"/>
      <c r="AC2" s="1"/>
      <c r="AD2" s="1"/>
      <c r="AH2" s="5"/>
      <c r="AI2" s="6"/>
      <c r="AJ2" s="6"/>
      <c r="AK2" s="2"/>
      <c r="AM2" s="7"/>
      <c r="AN2" s="8"/>
      <c r="AO2" s="1"/>
      <c r="AP2" s="1"/>
      <c r="AQ2" s="1"/>
      <c r="AR2" s="2"/>
    </row>
    <row r="3" spans="2:44" ht="17.100000000000001" customHeight="1" thickBot="1" x14ac:dyDescent="0.35">
      <c r="B3" s="28" t="s">
        <v>2634</v>
      </c>
      <c r="C3" s="29"/>
      <c r="D3" s="34"/>
      <c r="E3" s="30" t="s">
        <v>2636</v>
      </c>
      <c r="H3" s="2"/>
      <c r="I3" s="1"/>
      <c r="J3" s="1"/>
      <c r="M3" s="1"/>
      <c r="N3" s="1"/>
      <c r="O3" s="1"/>
      <c r="Q3" s="1"/>
      <c r="R3" s="1"/>
      <c r="T3" s="66" t="s">
        <v>1</v>
      </c>
      <c r="U3" s="66"/>
      <c r="V3" s="66"/>
      <c r="W3" s="66"/>
      <c r="X3" s="66"/>
      <c r="Y3" s="66"/>
      <c r="Z3" s="66"/>
      <c r="AA3" s="66"/>
      <c r="AB3" s="66"/>
      <c r="AC3" s="66"/>
      <c r="AD3" s="1"/>
      <c r="AF3" s="67" t="s">
        <v>306</v>
      </c>
      <c r="AG3" s="67"/>
      <c r="AH3" s="67"/>
      <c r="AI3" s="67"/>
      <c r="AJ3" s="67"/>
      <c r="AK3" s="67"/>
      <c r="AM3" s="70" t="s">
        <v>308</v>
      </c>
      <c r="AN3" s="70"/>
      <c r="AO3" s="70"/>
      <c r="AP3" s="70"/>
      <c r="AQ3" s="70"/>
      <c r="AR3" s="70"/>
    </row>
    <row r="4" spans="2:44" ht="17.100000000000001" customHeight="1" thickTop="1" x14ac:dyDescent="0.3">
      <c r="B4" s="28" t="s">
        <v>313</v>
      </c>
      <c r="C4" s="29"/>
      <c r="D4" s="32" t="s">
        <v>314</v>
      </c>
      <c r="E4" s="31" t="s">
        <v>2637</v>
      </c>
      <c r="H4" s="2"/>
      <c r="J4" s="1"/>
      <c r="M4" s="1"/>
      <c r="N4" s="1"/>
      <c r="O4" s="1"/>
      <c r="Q4" s="2"/>
      <c r="R4" s="10"/>
      <c r="AD4" s="11"/>
      <c r="AF4" s="69" t="s">
        <v>2639</v>
      </c>
      <c r="AG4" s="69"/>
      <c r="AH4" s="69"/>
      <c r="AI4" s="69"/>
      <c r="AJ4" s="69"/>
      <c r="AK4" s="69"/>
      <c r="AM4" s="68" t="s">
        <v>2638</v>
      </c>
      <c r="AN4" s="13"/>
      <c r="AO4" s="12"/>
      <c r="AP4" s="12"/>
      <c r="AQ4" s="12"/>
      <c r="AR4" s="14"/>
    </row>
    <row r="5" spans="2:44" ht="17.100000000000001" customHeight="1" thickBot="1" x14ac:dyDescent="0.35">
      <c r="B5" s="53"/>
      <c r="C5" s="54"/>
      <c r="D5" s="55"/>
      <c r="E5" s="56"/>
      <c r="F5" s="54"/>
      <c r="G5" s="56"/>
      <c r="H5" s="55"/>
      <c r="I5" s="57"/>
      <c r="J5" s="57"/>
      <c r="K5" s="54"/>
      <c r="L5" s="58"/>
      <c r="M5" s="59"/>
      <c r="N5" s="59"/>
      <c r="O5" s="59"/>
      <c r="P5" s="55"/>
      <c r="Q5" s="55"/>
      <c r="R5" s="59"/>
      <c r="S5" s="54"/>
      <c r="T5" s="60"/>
      <c r="U5" s="60"/>
      <c r="V5" s="60"/>
      <c r="W5" s="60"/>
      <c r="X5" s="60"/>
      <c r="Y5" s="60"/>
      <c r="Z5" s="60"/>
      <c r="AA5" s="60"/>
      <c r="AB5" s="60"/>
      <c r="AC5" s="60"/>
      <c r="AD5" s="61"/>
      <c r="AE5" s="54"/>
      <c r="AF5" s="63" t="s">
        <v>307</v>
      </c>
      <c r="AG5" s="63"/>
      <c r="AH5" s="63"/>
      <c r="AI5" s="63" t="s">
        <v>0</v>
      </c>
      <c r="AJ5" s="63"/>
      <c r="AK5" s="63"/>
      <c r="AL5" s="62"/>
      <c r="AM5" s="64" t="s">
        <v>0</v>
      </c>
      <c r="AN5" s="64"/>
      <c r="AO5" s="64"/>
      <c r="AP5" s="64"/>
      <c r="AQ5" s="64"/>
      <c r="AR5" s="65"/>
    </row>
    <row r="6" spans="2:44" s="15" customFormat="1" ht="48" thickTop="1" thickBot="1" x14ac:dyDescent="0.35">
      <c r="B6" s="36" t="str">
        <f>_xll.ECOSECURITIES("ADR","Active",,,"XBSP")</f>
        <v>Código</v>
      </c>
      <c r="C6" s="37" t="str">
        <f>_xll.ECONOMATICA($B$7:$B$1000,"ticker")</f>
        <v>Código</v>
      </c>
      <c r="D6" s="37" t="str">
        <f>_xll.ECONOMATICA($B$7:$B$1000,"Country of Origin")</f>
        <v>Pais Sede</v>
      </c>
      <c r="E6" s="37" t="str">
        <f>_xll.ECONOMATICA($B$7:$B$1000,"name")</f>
        <v>Nome</v>
      </c>
      <c r="F6" s="37" t="str">
        <f>_xll.ECONOMATICA($B$7:$B$1000,"class")</f>
        <v>Classe</v>
      </c>
      <c r="G6" s="37" t="str">
        <f>_xll.ECONOMATICA($B$7:$B$1000,"Sector NAICS",,,,,,,,,,{"nivnaics=1"})</f>
        <v>Setor NAICS nivel 1</v>
      </c>
      <c r="H6" s="38" t="str">
        <f>_xll.ECONOMATICA($B$7:$B$1000,"Date of Last Quote")</f>
        <v>Data da Últ Cotação</v>
      </c>
      <c r="I6" s="39" t="str">
        <f>_xll.ECONOMATICA($B$7:$B$1000,"close",,IF($D$2="","LATEST",$D$2),,,,,,,"Fechamento (R$)")</f>
        <v>Fechamento (R$)</v>
      </c>
      <c r="J6" s="39" t="str">
        <f>_xll.ECONOMATICA($B$7:$B$1000,"Max of the serie","52W",IF($D$2="","LATEST",$D$2),,,,,,,"Máximo do Fechamento 52 Semanas (R$)")</f>
        <v>Máximo do Fechamento 52 Semanas (R$)</v>
      </c>
      <c r="K6" s="38" t="s">
        <v>4</v>
      </c>
      <c r="L6" s="40" t="str">
        <f>_xll.ECONOMATICA($B$7:$B$1000,"Max of the serie","52W",IF($D$2="","LATEST",$D$2),,,,,,,"Data do Máximo 52 (W)",{"std.tec.dtovlr=true"})</f>
        <v>Data do Máximo 52 (W)</v>
      </c>
      <c r="M6" s="41" t="str">
        <f>_xll.ECONOMATICA($B$7:$B$1000,"Volume$",,IF($D$2="","LATEST",$D$2),,,,,,,"Volume do dia (R$)")</f>
        <v>Volume do dia (R$)</v>
      </c>
      <c r="N6" s="41" t="str">
        <f>_xll.ECONOMATICA($B$7:$B$1000,"Hist Average","3M",IF($D$2="","LATEST",$D$2),,,,,,,"Volume Médio 3M (R$)",{"std.tec.cals=7"})</f>
        <v>Volume Médio 3M (R$)</v>
      </c>
      <c r="O6" s="41" t="s">
        <v>5</v>
      </c>
      <c r="P6" s="38" t="str">
        <f>_xll.ECONOMATICA($B$7:$B$1000,"#Trades",,IF($D$2="","LATEST",$D$2),,,,,,,"Negócios no dia")</f>
        <v>Negócios no dia</v>
      </c>
      <c r="Q6" s="38" t="str">
        <f>_xll.ECONOMATICA($B$7:$B$1000,"Hist Average","3M",IF($D$2="","LATEST",$D$2),,,,,,,"Negócios Médio diário 3M",{"std.tec.cals=5"})</f>
        <v>Negócios Médio diário 3M</v>
      </c>
      <c r="R6" s="35" t="s">
        <v>305</v>
      </c>
      <c r="S6" s="1"/>
      <c r="T6" s="42" t="str">
        <f>_xll.ECONOMATICA($B$7:$B$1000,"return","1D",IF($D$2="","LATEST",$D$2),,,,"DECIMAL",,,"Retorno 1D")</f>
        <v>Retorno 1D</v>
      </c>
      <c r="U6" s="43" t="str">
        <f>_xll.ECONOMATICA($B$7:$B$1000,"Premium","1D",IF($D$2="","LATEST",$D$2),,,,"decimal",,,"Prêmio vs BDRX 1D",{"tc.dft=true";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BDRX 1D</v>
      </c>
      <c r="V6" s="43" t="str">
        <f>_xll.ECONOMATICA($B$7:$B$1000,"return","1M",IF($D$2="","LATEST",$D$2),,,,"DECIMAL",,,"Retorno 1M")</f>
        <v>Retorno 1M</v>
      </c>
      <c r="W6" s="43" t="str">
        <f>_xll.ECONOMATICA($B$7:$B$1000,"Premium","1M",IF($D$2="","LATEST",$D$2),,,,"decimal",,,"Prêmio vs BDRX 1M",{"tc.dft=true";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BDRX 1M</v>
      </c>
      <c r="X6" s="43" t="str">
        <f>_xll.ECONOMATICA($B$7:$B$1000,"return","12M",IF($D$2="","LATEST",$D$2),,,,"DECIMAL",,,"Retorno 12M")</f>
        <v>Retorno 12M</v>
      </c>
      <c r="Y6" s="43" t="str">
        <f>_xll.ECONOMATICA($B$7:$B$1000,"Premium","12M",IF($D$2="","LATEST",$D$2),,,,"decimal",,,"Prêmio vs BDRX 12M",{"tc.dft=true";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BDRX 12M</v>
      </c>
      <c r="Z6" s="43" t="str">
        <f>_xll.ECONOMATICA($B$7:$B$1000,"return","36M",IF($D$2="","LATEST",$D$2),,,,"DECIMAL",,,"Retorno 36M")</f>
        <v>Retorno 36M</v>
      </c>
      <c r="AA6" s="43" t="str">
        <f>_xll.ECONOMATICA($B$7:$B$1000,"Premium","36M",IF($D$2="","LATEST",$D$2),,,,"decimal",,,"Prêmio vs BDRX 36M",{"tc.dft=true";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BDRX 36M</v>
      </c>
      <c r="AB6" s="43" t="str">
        <f>_xll.ECONOMATICA($B$7:$B$1000,"return","YTD",IF($D$2="","LATEST",$D$2),,,,"DECIMAL",,,"Retorno no Ano")</f>
        <v>Retorno no Ano</v>
      </c>
      <c r="AC6" s="43" t="str">
        <f>_xll.ECONOMATICA($B$7:$B$1000,"Premium","YTD",IF($D$2="","LATEST",$D$2),,,,"decimal",,,"Prêmio vs BDRX no Ano",{"tc.dft=true";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BDRX no Ano</v>
      </c>
      <c r="AD6" s="44" t="str">
        <f>_xll.ECONOMATICA($B$7:$B$1000,"Presence","3M",IF($D$2="","LATEST",$D$2),,,,,,,"Presença 3M")</f>
        <v>Presença 3M</v>
      </c>
      <c r="AE6" s="1"/>
      <c r="AF6" s="45" t="str">
        <f>_xll.ECONOMATICA($B$7:$B$1000,"Volatility",$AF$5,IF($D$2="","LATEST",$D$2),,,,"DECIMAL",,,"Volatilidade "&amp;$AF$5,{"jtc.per=1"})</f>
        <v>Volatilidade 52W</v>
      </c>
      <c r="AG6" s="46" t="str">
        <f>_xll.ECONOMATICA($B$7:$B$1000,"VAR %",$AF$5,IF($D$2="","LATEST",$D$2),,,,"decimal",,,"Var 95% 1D (Últ. "&amp;$AF$5&amp;")",{"jtc.per=1"})</f>
        <v>Var 95% 1D (Últ. 52W)</v>
      </c>
      <c r="AH6" s="46" t="str">
        <f>_xll.ECONOMATICA($B$7:$B$1000,"Sharpe",$AF$5,"D-0",,,,,,,"Sharpe "&amp;$AF$5,{"jtc.per=1"})</f>
        <v>Sharpe 52W</v>
      </c>
      <c r="AI6" s="47" t="str">
        <f>_xll.ECONOMATICA($B$7:$B$1000,"Return M",$AI$5,IF($D$2="","LATEST",$D$2),,,,"DECIMAL",,,"Máximo Retorno Mensal "&amp;$AI$5)</f>
        <v>Máximo Retorno Mensal 12M</v>
      </c>
      <c r="AJ6" s="47" t="str">
        <f>_xll.ECONOMATICA($B$7:$B$1000,"Return M",$AI$5,IF($D$2="","LATEST",$D$2),,,,"DECIMAL",,,"Mínimo Retorno Mensal "&amp;$AI$5,{"std.tec.dret.mom=true"})</f>
        <v>Mínimo Retorno Mensal 12M</v>
      </c>
      <c r="AK6" s="48" t="str">
        <f>_xll.ECONOMATICA($B$7:$B$1000,"Number Premium",$AI$5,IF($D$2="","LATEST",$D$2),,,,,,,"Meses Acima do BDRX "&amp;$AI$5,{"std.tec.stt.bmk=0:58323,1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dret.noprc=true"})</f>
        <v>Meses Acima do BDRX 12M</v>
      </c>
      <c r="AL6" s="1"/>
      <c r="AM6" s="49" t="str">
        <f>_xll.ECONOMATICA($B$7:$B$1000,"Div Yld (start)",$AM$5,IF($D$2="","LATEST",$D$2),,,,"decimal",,,"Dividend Yield % "&amp;$AM$5)</f>
        <v>Dividend Yield % 12M</v>
      </c>
      <c r="AN6" s="46" t="str">
        <f>_xll.ECONOMATICA($B$7:$B$1000,"Divid per Share",$AM$5,IF($D$2="","LATEST",$D$2),,,"USD",,,,"Dividendos e JCP por Ação (US$) "&amp;$AM$5)</f>
        <v>Dividendos e JCP por Ação (US$) 12M</v>
      </c>
      <c r="AO6" s="50" t="str">
        <f>_xll.ECONOMATICA($B$7:$B$1000,"Fin Statm Date",,"latest",,,,,,,"Data do Último Balanço",{"ppf.setdef=0:0,1:6337,2:2272,3:79783,4:2550,5:8106,6:-1,7:0,8:0,9:0,10:0,11:8866,12:9563,13:0,14:0,15:-1,16:0,17:0,18:0,19:0,20:0,21:0,22:0,23:0,24:0,25:0,26:0,27:0,28:0,29:0,30:0,31:0"})</f>
        <v>Data do Último Balanço</v>
      </c>
      <c r="AP6" s="51" t="str">
        <f>_xll.ECONOMATICA($B$7:$B$1000,"Fin Statement Currency",,IF($D$2="","LATEST",$D$2),,,,,,,"Moeda dos Balanço")</f>
        <v>Moeda dos Balanço</v>
      </c>
      <c r="AQ6" s="51" t="str">
        <f>_xll.ECONOMATICA($B$7:$B$1000,"Consol",,"latest",,,,,,,"Balanço Consolidado")</f>
        <v>Balanço Consolidado</v>
      </c>
      <c r="AR6" s="52" t="str">
        <f>_xll.ECONOMATICA($B$7:$B$1000,"Net Income",$AM$5,"latest",,,,$D$4,,," Lucro Líquido "&amp;$AM$5&amp;" "&amp;$D$4)</f>
        <v xml:space="preserve"> Lucro Líquido 12M Thousands</v>
      </c>
    </row>
    <row r="7" spans="2:44" ht="16.2" thickTop="1" x14ac:dyDescent="0.3">
      <c r="B7" s="71" t="s">
        <v>6</v>
      </c>
      <c r="C7" s="72" t="s">
        <v>170</v>
      </c>
      <c r="D7" s="73" t="s">
        <v>300</v>
      </c>
      <c r="E7" s="74" t="s">
        <v>1880</v>
      </c>
      <c r="F7" s="72" t="s">
        <v>2</v>
      </c>
      <c r="G7" s="74" t="s">
        <v>315</v>
      </c>
      <c r="H7" s="75">
        <v>45554</v>
      </c>
      <c r="I7" s="76">
        <v>182.05</v>
      </c>
      <c r="J7" s="76">
        <v>191.18</v>
      </c>
      <c r="K7" s="77">
        <f>IFERROR(I7/J7,"")</f>
        <v>0.95224395857307254</v>
      </c>
      <c r="L7" s="75">
        <v>45537</v>
      </c>
      <c r="M7" s="78">
        <v>160029.44</v>
      </c>
      <c r="N7" s="78">
        <v>150382.70196999999</v>
      </c>
      <c r="O7" s="77">
        <f>IFERROR(M7/N7,"")</f>
        <v>1.0641479232892388</v>
      </c>
      <c r="P7" s="79">
        <v>13</v>
      </c>
      <c r="Q7" s="80">
        <v>42.742424241999998</v>
      </c>
      <c r="R7" s="81">
        <f>IFERROR(P7/Q7,"")</f>
        <v>0.30414746544080684</v>
      </c>
      <c r="S7" s="23"/>
      <c r="T7" s="104">
        <v>1.6481705279000001E-4</v>
      </c>
      <c r="U7" s="105">
        <v>-1.7108864431000001E-2</v>
      </c>
      <c r="V7" s="105">
        <v>6.220026285E-2</v>
      </c>
      <c r="W7" s="105">
        <v>4.9579968795999997E-2</v>
      </c>
      <c r="X7" s="105">
        <v>0.84189844301000005</v>
      </c>
      <c r="Y7" s="105">
        <v>0.34729899474999998</v>
      </c>
      <c r="Z7" s="105">
        <v>-5.4063896905000002E-3</v>
      </c>
      <c r="AA7" s="105">
        <v>-0.44400835245999998</v>
      </c>
      <c r="AB7" s="105">
        <v>0.67827867637999995</v>
      </c>
      <c r="AC7" s="105">
        <v>0.27932671656000002</v>
      </c>
      <c r="AD7" s="106">
        <v>100</v>
      </c>
      <c r="AE7" s="23"/>
      <c r="AF7" s="113">
        <v>0.32953665053999998</v>
      </c>
      <c r="AG7" s="114">
        <v>3.5525053951000002E-2</v>
      </c>
      <c r="AH7" s="115">
        <v>2.2848991109000001</v>
      </c>
      <c r="AI7" s="114">
        <v>0.26601330066000001</v>
      </c>
      <c r="AJ7" s="114">
        <v>-0.11798007246</v>
      </c>
      <c r="AK7" s="116">
        <v>6</v>
      </c>
      <c r="AL7" s="23"/>
      <c r="AM7" s="125">
        <v>3.7432985618999999E-2</v>
      </c>
      <c r="AN7" s="77">
        <v>0.75455713802000002</v>
      </c>
      <c r="AO7" s="115">
        <v>45473</v>
      </c>
      <c r="AP7" s="75" t="s">
        <v>309</v>
      </c>
      <c r="AQ7" s="73" t="s">
        <v>312</v>
      </c>
      <c r="AR7" s="126">
        <v>943000</v>
      </c>
    </row>
    <row r="8" spans="2:44" ht="15.6" x14ac:dyDescent="0.3">
      <c r="B8" s="131" t="s">
        <v>644</v>
      </c>
      <c r="C8" s="132" t="s">
        <v>1166</v>
      </c>
      <c r="D8" s="133" t="s">
        <v>300</v>
      </c>
      <c r="E8" s="134" t="s">
        <v>1881</v>
      </c>
      <c r="F8" s="132" t="s">
        <v>2</v>
      </c>
      <c r="G8" s="134" t="s">
        <v>315</v>
      </c>
      <c r="H8" s="135">
        <v>45538</v>
      </c>
      <c r="I8" s="136"/>
      <c r="J8" s="136">
        <v>482.49789626</v>
      </c>
      <c r="K8" s="137">
        <f t="shared" ref="K8:K71" si="0">IFERROR(I8/J8,"")</f>
        <v>0</v>
      </c>
      <c r="L8" s="135">
        <v>45488</v>
      </c>
      <c r="M8" s="138"/>
      <c r="N8" s="138">
        <v>118.33939393</v>
      </c>
      <c r="O8" s="137">
        <f t="shared" ref="O8:O71" si="1">IFERROR(M8/N8,"")</f>
        <v>0</v>
      </c>
      <c r="P8" s="139"/>
      <c r="Q8" s="140">
        <v>0.15151515152</v>
      </c>
      <c r="R8" s="141">
        <f t="shared" ref="R8:R71" si="2">IFERROR(P8/Q8,"")</f>
        <v>0</v>
      </c>
      <c r="S8" s="23"/>
      <c r="T8" s="142"/>
      <c r="U8" s="143"/>
      <c r="V8" s="143"/>
      <c r="W8" s="143"/>
      <c r="X8" s="143"/>
      <c r="Y8" s="143"/>
      <c r="Z8" s="143"/>
      <c r="AA8" s="143"/>
      <c r="AB8" s="143"/>
      <c r="AC8" s="143"/>
      <c r="AD8" s="144">
        <v>7.5757575758</v>
      </c>
      <c r="AE8" s="23"/>
      <c r="AF8" s="145"/>
      <c r="AG8" s="146"/>
      <c r="AH8" s="147"/>
      <c r="AI8" s="146">
        <v>-9.2727282335999996E-3</v>
      </c>
      <c r="AJ8" s="146">
        <v>-2.6354006493000001E-2</v>
      </c>
      <c r="AK8" s="148"/>
      <c r="AL8" s="23"/>
      <c r="AM8" s="149"/>
      <c r="AN8" s="137">
        <v>0.85657310778999995</v>
      </c>
      <c r="AO8" s="147">
        <v>45473</v>
      </c>
      <c r="AP8" s="135" t="s">
        <v>309</v>
      </c>
      <c r="AQ8" s="133" t="s">
        <v>312</v>
      </c>
      <c r="AR8" s="150">
        <v>576500</v>
      </c>
    </row>
    <row r="9" spans="2:44" ht="15.6" x14ac:dyDescent="0.3">
      <c r="B9" s="82" t="s">
        <v>7</v>
      </c>
      <c r="C9" s="83" t="s">
        <v>171</v>
      </c>
      <c r="D9" s="84" t="s">
        <v>300</v>
      </c>
      <c r="E9" s="85" t="s">
        <v>118</v>
      </c>
      <c r="F9" s="83" t="s">
        <v>2</v>
      </c>
      <c r="G9" s="85" t="s">
        <v>315</v>
      </c>
      <c r="H9" s="86">
        <v>45554</v>
      </c>
      <c r="I9" s="87">
        <v>51.4</v>
      </c>
      <c r="J9" s="87">
        <v>54.85</v>
      </c>
      <c r="K9" s="88">
        <f t="shared" si="0"/>
        <v>0.93710118505013673</v>
      </c>
      <c r="L9" s="86">
        <v>45545</v>
      </c>
      <c r="M9" s="89">
        <v>46260</v>
      </c>
      <c r="N9" s="89">
        <v>7657.4203029999999</v>
      </c>
      <c r="O9" s="88">
        <f t="shared" si="1"/>
        <v>6.041199016054585</v>
      </c>
      <c r="P9" s="90">
        <v>1</v>
      </c>
      <c r="Q9" s="91">
        <v>3.1363636364</v>
      </c>
      <c r="R9" s="92">
        <f t="shared" si="2"/>
        <v>0.31884057970644825</v>
      </c>
      <c r="S9" s="23"/>
      <c r="T9" s="107">
        <v>-3.1102733269999999E-2</v>
      </c>
      <c r="U9" s="108">
        <v>-4.8376414754000001E-2</v>
      </c>
      <c r="V9" s="108">
        <v>1.0617381047E-2</v>
      </c>
      <c r="W9" s="108">
        <v>-2.0029130064000002E-3</v>
      </c>
      <c r="X9" s="108">
        <v>0.28089012532000002</v>
      </c>
      <c r="Y9" s="108">
        <v>-0.21370932293</v>
      </c>
      <c r="Z9" s="108">
        <v>-4.6528791447999998E-2</v>
      </c>
      <c r="AA9" s="108">
        <v>-0.48513075422000002</v>
      </c>
      <c r="AB9" s="108">
        <v>0.15990971449999999</v>
      </c>
      <c r="AC9" s="108">
        <v>-0.23904224531000001</v>
      </c>
      <c r="AD9" s="109">
        <v>86.363636364000001</v>
      </c>
      <c r="AE9" s="23"/>
      <c r="AF9" s="117">
        <v>0.23911348916</v>
      </c>
      <c r="AG9" s="118">
        <v>2.4723166665000001E-2</v>
      </c>
      <c r="AH9" s="119">
        <v>0.46708441228000003</v>
      </c>
      <c r="AI9" s="118">
        <v>8.4728564180999999E-2</v>
      </c>
      <c r="AJ9" s="118">
        <v>-4.2239288600000001E-2</v>
      </c>
      <c r="AK9" s="120">
        <v>5</v>
      </c>
      <c r="AL9" s="23"/>
      <c r="AM9" s="127">
        <v>1.5218357473E-2</v>
      </c>
      <c r="AN9" s="88">
        <v>0.12103749846</v>
      </c>
      <c r="AO9" s="119">
        <v>45473</v>
      </c>
      <c r="AP9" s="86" t="s">
        <v>309</v>
      </c>
      <c r="AQ9" s="84" t="s">
        <v>312</v>
      </c>
      <c r="AR9" s="128">
        <v>5557000</v>
      </c>
    </row>
    <row r="10" spans="2:44" ht="15.6" x14ac:dyDescent="0.3">
      <c r="B10" s="131" t="s">
        <v>8</v>
      </c>
      <c r="C10" s="132" t="s">
        <v>172</v>
      </c>
      <c r="D10" s="133" t="s">
        <v>300</v>
      </c>
      <c r="E10" s="134" t="s">
        <v>119</v>
      </c>
      <c r="F10" s="132" t="s">
        <v>2</v>
      </c>
      <c r="G10" s="134" t="s">
        <v>315</v>
      </c>
      <c r="H10" s="135">
        <v>45554</v>
      </c>
      <c r="I10" s="136">
        <v>65.23</v>
      </c>
      <c r="J10" s="136">
        <v>69.91</v>
      </c>
      <c r="K10" s="137">
        <f t="shared" si="0"/>
        <v>0.9330567872979546</v>
      </c>
      <c r="L10" s="135">
        <v>45545</v>
      </c>
      <c r="M10" s="138">
        <v>64660.3</v>
      </c>
      <c r="N10" s="138">
        <v>65369.776211999997</v>
      </c>
      <c r="O10" s="137">
        <f t="shared" si="1"/>
        <v>0.98914672417266503</v>
      </c>
      <c r="P10" s="139">
        <v>13</v>
      </c>
      <c r="Q10" s="140">
        <v>23.242424241999998</v>
      </c>
      <c r="R10" s="141">
        <f t="shared" si="2"/>
        <v>0.55932203390851443</v>
      </c>
      <c r="S10" s="23"/>
      <c r="T10" s="142">
        <v>-1.2265293762E-2</v>
      </c>
      <c r="U10" s="143">
        <v>-2.9538975246E-2</v>
      </c>
      <c r="V10" s="143">
        <v>-2.2185579372999999E-2</v>
      </c>
      <c r="W10" s="143">
        <v>-3.4805873426999999E-2</v>
      </c>
      <c r="X10" s="143">
        <v>0.44023213630000002</v>
      </c>
      <c r="Y10" s="143">
        <v>-5.4367311949999997E-2</v>
      </c>
      <c r="Z10" s="143">
        <v>0.97925199291999998</v>
      </c>
      <c r="AA10" s="143">
        <v>0.54065003015000002</v>
      </c>
      <c r="AB10" s="143">
        <v>0.42455277641</v>
      </c>
      <c r="AC10" s="143">
        <v>2.5600816596000001E-2</v>
      </c>
      <c r="AD10" s="144">
        <v>100</v>
      </c>
      <c r="AE10" s="23"/>
      <c r="AF10" s="145">
        <v>0.23027985577000001</v>
      </c>
      <c r="AG10" s="146">
        <v>2.3975284486E-2</v>
      </c>
      <c r="AH10" s="147">
        <v>1.3443005935000001</v>
      </c>
      <c r="AI10" s="146">
        <v>0.15002885169999999</v>
      </c>
      <c r="AJ10" s="146">
        <v>-8.2137575677999994E-2</v>
      </c>
      <c r="AK10" s="148">
        <v>6</v>
      </c>
      <c r="AL10" s="23"/>
      <c r="AM10" s="149">
        <v>2.8470191345999998E-2</v>
      </c>
      <c r="AN10" s="137">
        <v>0.25899807477999998</v>
      </c>
      <c r="AO10" s="147">
        <v>45473</v>
      </c>
      <c r="AP10" s="135" t="s">
        <v>309</v>
      </c>
      <c r="AQ10" s="133" t="s">
        <v>312</v>
      </c>
      <c r="AR10" s="150">
        <v>5339000</v>
      </c>
    </row>
    <row r="11" spans="2:44" ht="15.6" x14ac:dyDescent="0.3">
      <c r="B11" s="82" t="s">
        <v>1522</v>
      </c>
      <c r="C11" s="83" t="s">
        <v>2294</v>
      </c>
      <c r="D11" s="84" t="s">
        <v>729</v>
      </c>
      <c r="E11" s="85" t="s">
        <v>1882</v>
      </c>
      <c r="F11" s="83" t="s">
        <v>2</v>
      </c>
      <c r="G11" s="85" t="s">
        <v>1521</v>
      </c>
      <c r="H11" s="86"/>
      <c r="I11" s="87"/>
      <c r="J11" s="87"/>
      <c r="K11" s="88" t="str">
        <f t="shared" si="0"/>
        <v/>
      </c>
      <c r="L11" s="86"/>
      <c r="M11" s="89"/>
      <c r="N11" s="89"/>
      <c r="O11" s="88" t="str">
        <f t="shared" si="1"/>
        <v/>
      </c>
      <c r="P11" s="90"/>
      <c r="Q11" s="91"/>
      <c r="R11" s="92" t="str">
        <f t="shared" si="2"/>
        <v/>
      </c>
      <c r="S11" s="23"/>
      <c r="T11" s="107"/>
      <c r="U11" s="108"/>
      <c r="V11" s="108"/>
      <c r="W11" s="108"/>
      <c r="X11" s="108"/>
      <c r="Y11" s="108"/>
      <c r="Z11" s="108"/>
      <c r="AA11" s="108"/>
      <c r="AB11" s="108"/>
      <c r="AC11" s="108"/>
      <c r="AD11" s="109">
        <v>0</v>
      </c>
      <c r="AE11" s="23"/>
      <c r="AF11" s="117"/>
      <c r="AG11" s="118"/>
      <c r="AH11" s="119"/>
      <c r="AI11" s="118"/>
      <c r="AJ11" s="118"/>
      <c r="AK11" s="120"/>
      <c r="AL11" s="23"/>
      <c r="AM11" s="127"/>
      <c r="AN11" s="88"/>
      <c r="AO11" s="119"/>
      <c r="AP11" s="86" t="s">
        <v>309</v>
      </c>
      <c r="AQ11" s="84" t="s">
        <v>1521</v>
      </c>
      <c r="AR11" s="128"/>
    </row>
    <row r="12" spans="2:44" ht="15.6" x14ac:dyDescent="0.3">
      <c r="B12" s="131" t="s">
        <v>1523</v>
      </c>
      <c r="C12" s="132" t="s">
        <v>2295</v>
      </c>
      <c r="D12" s="133" t="s">
        <v>300</v>
      </c>
      <c r="E12" s="134" t="s">
        <v>1883</v>
      </c>
      <c r="F12" s="132" t="s">
        <v>2</v>
      </c>
      <c r="G12" s="134" t="s">
        <v>317</v>
      </c>
      <c r="H12" s="135">
        <v>45523</v>
      </c>
      <c r="I12" s="136"/>
      <c r="J12" s="136">
        <v>81.331312354000005</v>
      </c>
      <c r="K12" s="137">
        <f t="shared" si="0"/>
        <v>0</v>
      </c>
      <c r="L12" s="135">
        <v>45372</v>
      </c>
      <c r="M12" s="138"/>
      <c r="N12" s="138">
        <v>375.85909091000002</v>
      </c>
      <c r="O12" s="137">
        <f t="shared" si="1"/>
        <v>0</v>
      </c>
      <c r="P12" s="139"/>
      <c r="Q12" s="140">
        <v>0.13636363636000001</v>
      </c>
      <c r="R12" s="141">
        <f t="shared" si="2"/>
        <v>0</v>
      </c>
      <c r="S12" s="23"/>
      <c r="T12" s="142"/>
      <c r="U12" s="143"/>
      <c r="V12" s="143"/>
      <c r="W12" s="143"/>
      <c r="X12" s="143"/>
      <c r="Y12" s="143"/>
      <c r="Z12" s="143"/>
      <c r="AA12" s="143"/>
      <c r="AB12" s="143"/>
      <c r="AC12" s="143"/>
      <c r="AD12" s="144">
        <v>6.0606060605999996</v>
      </c>
      <c r="AE12" s="23"/>
      <c r="AF12" s="145"/>
      <c r="AG12" s="146"/>
      <c r="AH12" s="147"/>
      <c r="AI12" s="146">
        <v>0.30079682420999998</v>
      </c>
      <c r="AJ12" s="146">
        <v>-5.3803339518000003E-2</v>
      </c>
      <c r="AK12" s="148"/>
      <c r="AL12" s="23"/>
      <c r="AM12" s="149">
        <v>6.0639800260999998E-3</v>
      </c>
      <c r="AN12" s="137">
        <v>7.1412573384000005E-2</v>
      </c>
      <c r="AO12" s="147">
        <v>45507</v>
      </c>
      <c r="AP12" s="135" t="s">
        <v>309</v>
      </c>
      <c r="AQ12" s="133" t="s">
        <v>312</v>
      </c>
      <c r="AR12" s="150">
        <v>487198</v>
      </c>
    </row>
    <row r="13" spans="2:44" ht="15.6" x14ac:dyDescent="0.3">
      <c r="B13" s="82" t="s">
        <v>9</v>
      </c>
      <c r="C13" s="83" t="s">
        <v>173</v>
      </c>
      <c r="D13" s="84" t="s">
        <v>725</v>
      </c>
      <c r="E13" s="85" t="s">
        <v>120</v>
      </c>
      <c r="F13" s="83" t="s">
        <v>113</v>
      </c>
      <c r="G13" s="85" t="s">
        <v>316</v>
      </c>
      <c r="H13" s="86">
        <v>45554</v>
      </c>
      <c r="I13" s="87">
        <v>1807</v>
      </c>
      <c r="J13" s="87">
        <v>1967.33</v>
      </c>
      <c r="K13" s="88">
        <f t="shared" si="0"/>
        <v>0.91850375890165858</v>
      </c>
      <c r="L13" s="86">
        <v>45546</v>
      </c>
      <c r="M13" s="89">
        <v>9062</v>
      </c>
      <c r="N13" s="89">
        <v>243849.85803</v>
      </c>
      <c r="O13" s="88">
        <f t="shared" si="1"/>
        <v>3.7162211506742537E-2</v>
      </c>
      <c r="P13" s="90">
        <v>2</v>
      </c>
      <c r="Q13" s="91">
        <v>4.5454545455000002</v>
      </c>
      <c r="R13" s="92">
        <f t="shared" si="2"/>
        <v>0.43999999999559997</v>
      </c>
      <c r="S13" s="23"/>
      <c r="T13" s="107">
        <v>-1.5366172623E-2</v>
      </c>
      <c r="U13" s="108">
        <v>-3.2639854107000002E-2</v>
      </c>
      <c r="V13" s="108">
        <v>2.0327498589000001E-2</v>
      </c>
      <c r="W13" s="108">
        <v>7.7072045351000004E-3</v>
      </c>
      <c r="X13" s="108">
        <v>0.18254018237</v>
      </c>
      <c r="Y13" s="108">
        <v>-0.31205926588999999</v>
      </c>
      <c r="Z13" s="108">
        <v>4.7800628412000001E-2</v>
      </c>
      <c r="AA13" s="108">
        <v>-0.39080133435999997</v>
      </c>
      <c r="AB13" s="108">
        <v>6.5388841094000005E-2</v>
      </c>
      <c r="AC13" s="108">
        <v>-0.33356311872</v>
      </c>
      <c r="AD13" s="109">
        <v>75.757575758000002</v>
      </c>
      <c r="AE13" s="23"/>
      <c r="AF13" s="117">
        <v>0.27947823342</v>
      </c>
      <c r="AG13" s="118">
        <v>2.8912692726E-2</v>
      </c>
      <c r="AH13" s="119">
        <v>0.38113308835999998</v>
      </c>
      <c r="AI13" s="118">
        <v>0.1479269389</v>
      </c>
      <c r="AJ13" s="118">
        <v>-9.6306201073999995E-2</v>
      </c>
      <c r="AK13" s="120">
        <v>6</v>
      </c>
      <c r="AL13" s="23"/>
      <c r="AM13" s="127">
        <v>1.2053785881E-2</v>
      </c>
      <c r="AN13" s="88">
        <v>3.6031609340999999</v>
      </c>
      <c r="AO13" s="119">
        <v>45443</v>
      </c>
      <c r="AP13" s="86" t="s">
        <v>309</v>
      </c>
      <c r="AQ13" s="84" t="s">
        <v>312</v>
      </c>
      <c r="AR13" s="128">
        <v>6953449</v>
      </c>
    </row>
    <row r="14" spans="2:44" ht="15.6" x14ac:dyDescent="0.3">
      <c r="B14" s="131" t="s">
        <v>324</v>
      </c>
      <c r="C14" s="132" t="s">
        <v>846</v>
      </c>
      <c r="D14" s="133" t="s">
        <v>300</v>
      </c>
      <c r="E14" s="134" t="s">
        <v>745</v>
      </c>
      <c r="F14" s="132" t="s">
        <v>2</v>
      </c>
      <c r="G14" s="134" t="s">
        <v>320</v>
      </c>
      <c r="H14" s="135">
        <v>45212</v>
      </c>
      <c r="I14" s="136"/>
      <c r="J14" s="136">
        <v>489.99</v>
      </c>
      <c r="K14" s="137">
        <f t="shared" si="0"/>
        <v>0</v>
      </c>
      <c r="L14" s="135">
        <v>45212</v>
      </c>
      <c r="M14" s="138"/>
      <c r="N14" s="138">
        <v>0</v>
      </c>
      <c r="O14" s="137" t="str">
        <f t="shared" si="1"/>
        <v/>
      </c>
      <c r="P14" s="139"/>
      <c r="Q14" s="140">
        <v>0</v>
      </c>
      <c r="R14" s="141" t="str">
        <f t="shared" si="2"/>
        <v/>
      </c>
      <c r="S14" s="23"/>
      <c r="T14" s="142"/>
      <c r="U14" s="143"/>
      <c r="V14" s="143"/>
      <c r="W14" s="143"/>
      <c r="X14" s="143"/>
      <c r="Y14" s="143"/>
      <c r="Z14" s="143"/>
      <c r="AA14" s="143"/>
      <c r="AB14" s="143"/>
      <c r="AC14" s="143"/>
      <c r="AD14" s="144">
        <v>0</v>
      </c>
      <c r="AE14" s="23"/>
      <c r="AF14" s="145"/>
      <c r="AG14" s="146"/>
      <c r="AH14" s="147"/>
      <c r="AI14" s="146">
        <v>4.0075566216000003E-2</v>
      </c>
      <c r="AJ14" s="146">
        <v>4.0075566216000003E-2</v>
      </c>
      <c r="AK14" s="148"/>
      <c r="AL14" s="23"/>
      <c r="AM14" s="149">
        <v>0</v>
      </c>
      <c r="AN14" s="137">
        <v>0</v>
      </c>
      <c r="AO14" s="147">
        <v>45107</v>
      </c>
      <c r="AP14" s="135" t="s">
        <v>309</v>
      </c>
      <c r="AQ14" s="133" t="s">
        <v>312</v>
      </c>
      <c r="AR14" s="150">
        <v>2166000</v>
      </c>
    </row>
    <row r="15" spans="2:44" ht="15.6" x14ac:dyDescent="0.3">
      <c r="B15" s="82" t="s">
        <v>1524</v>
      </c>
      <c r="C15" s="83" t="s">
        <v>2296</v>
      </c>
      <c r="D15" s="84" t="s">
        <v>300</v>
      </c>
      <c r="E15" s="85" t="s">
        <v>1884</v>
      </c>
      <c r="F15" s="83" t="s">
        <v>113</v>
      </c>
      <c r="G15" s="85" t="s">
        <v>738</v>
      </c>
      <c r="H15" s="86"/>
      <c r="I15" s="87"/>
      <c r="J15" s="87"/>
      <c r="K15" s="88" t="str">
        <f t="shared" si="0"/>
        <v/>
      </c>
      <c r="L15" s="86"/>
      <c r="M15" s="89"/>
      <c r="N15" s="89"/>
      <c r="O15" s="88" t="str">
        <f t="shared" si="1"/>
        <v/>
      </c>
      <c r="P15" s="90"/>
      <c r="Q15" s="91"/>
      <c r="R15" s="92" t="str">
        <f t="shared" si="2"/>
        <v/>
      </c>
      <c r="S15" s="23"/>
      <c r="T15" s="107"/>
      <c r="U15" s="108"/>
      <c r="V15" s="108"/>
      <c r="W15" s="108"/>
      <c r="X15" s="108"/>
      <c r="Y15" s="108"/>
      <c r="Z15" s="108"/>
      <c r="AA15" s="108"/>
      <c r="AB15" s="108"/>
      <c r="AC15" s="108"/>
      <c r="AD15" s="109">
        <v>0</v>
      </c>
      <c r="AE15" s="23"/>
      <c r="AF15" s="117"/>
      <c r="AG15" s="118"/>
      <c r="AH15" s="119"/>
      <c r="AI15" s="118"/>
      <c r="AJ15" s="118"/>
      <c r="AK15" s="120"/>
      <c r="AL15" s="23"/>
      <c r="AM15" s="127"/>
      <c r="AN15" s="88"/>
      <c r="AO15" s="119">
        <v>45473</v>
      </c>
      <c r="AP15" s="86" t="s">
        <v>309</v>
      </c>
      <c r="AQ15" s="84" t="s">
        <v>312</v>
      </c>
      <c r="AR15" s="128">
        <v>-691278</v>
      </c>
    </row>
    <row r="16" spans="2:44" ht="15.6" x14ac:dyDescent="0.3">
      <c r="B16" s="131" t="s">
        <v>325</v>
      </c>
      <c r="C16" s="132" t="s">
        <v>847</v>
      </c>
      <c r="D16" s="133" t="s">
        <v>300</v>
      </c>
      <c r="E16" s="134" t="s">
        <v>746</v>
      </c>
      <c r="F16" s="132" t="s">
        <v>2</v>
      </c>
      <c r="G16" s="134" t="s">
        <v>320</v>
      </c>
      <c r="H16" s="135">
        <v>45554</v>
      </c>
      <c r="I16" s="136">
        <v>57.11</v>
      </c>
      <c r="J16" s="136">
        <v>65.59</v>
      </c>
      <c r="K16" s="137">
        <f t="shared" si="0"/>
        <v>0.87071199878030181</v>
      </c>
      <c r="L16" s="135">
        <v>45547</v>
      </c>
      <c r="M16" s="138">
        <v>266605.23</v>
      </c>
      <c r="N16" s="138">
        <v>475562.63196999999</v>
      </c>
      <c r="O16" s="137">
        <f t="shared" si="1"/>
        <v>0.56061013224608924</v>
      </c>
      <c r="P16" s="139">
        <v>54</v>
      </c>
      <c r="Q16" s="140">
        <v>79.121212120999999</v>
      </c>
      <c r="R16" s="141">
        <f t="shared" si="2"/>
        <v>0.6824971275391718</v>
      </c>
      <c r="S16" s="23"/>
      <c r="T16" s="142">
        <v>2.8082808280999998E-2</v>
      </c>
      <c r="U16" s="143">
        <v>1.0809126796999999E-2</v>
      </c>
      <c r="V16" s="143">
        <v>-6.2233169130000002E-2</v>
      </c>
      <c r="W16" s="143">
        <v>-7.4853463184000005E-2</v>
      </c>
      <c r="X16" s="143">
        <v>8.3886885556999996E-2</v>
      </c>
      <c r="Y16" s="143">
        <v>-0.41071256269</v>
      </c>
      <c r="Z16" s="143">
        <v>-0.17327735958000001</v>
      </c>
      <c r="AA16" s="143">
        <v>-0.61187932234999998</v>
      </c>
      <c r="AB16" s="143">
        <v>-5.0522648088999998E-3</v>
      </c>
      <c r="AC16" s="143">
        <v>-0.40400422463000002</v>
      </c>
      <c r="AD16" s="144">
        <v>100</v>
      </c>
      <c r="AE16" s="23"/>
      <c r="AF16" s="145">
        <v>0.31843360319000003</v>
      </c>
      <c r="AG16" s="146">
        <v>3.2894785814000002E-2</v>
      </c>
      <c r="AH16" s="147">
        <v>0.21180616155000001</v>
      </c>
      <c r="AI16" s="146">
        <v>0.3147444022</v>
      </c>
      <c r="AJ16" s="146">
        <v>-0.10988154612999999</v>
      </c>
      <c r="AK16" s="148">
        <v>5</v>
      </c>
      <c r="AL16" s="23"/>
      <c r="AM16" s="149">
        <v>0</v>
      </c>
      <c r="AN16" s="137">
        <v>0</v>
      </c>
      <c r="AO16" s="147">
        <v>45443</v>
      </c>
      <c r="AP16" s="135" t="s">
        <v>309</v>
      </c>
      <c r="AQ16" s="133" t="s">
        <v>312</v>
      </c>
      <c r="AR16" s="150">
        <v>5079000</v>
      </c>
    </row>
    <row r="17" spans="2:44" ht="15.6" x14ac:dyDescent="0.3">
      <c r="B17" s="82" t="s">
        <v>326</v>
      </c>
      <c r="C17" s="83" t="s">
        <v>848</v>
      </c>
      <c r="D17" s="84" t="s">
        <v>300</v>
      </c>
      <c r="E17" s="85" t="s">
        <v>747</v>
      </c>
      <c r="F17" s="83" t="s">
        <v>2</v>
      </c>
      <c r="G17" s="85" t="s">
        <v>317</v>
      </c>
      <c r="H17" s="86">
        <v>45554</v>
      </c>
      <c r="I17" s="87">
        <v>14.42</v>
      </c>
      <c r="J17" s="87">
        <v>26.946924312</v>
      </c>
      <c r="K17" s="88">
        <f t="shared" si="0"/>
        <v>0.53512600670268284</v>
      </c>
      <c r="L17" s="86">
        <v>45383</v>
      </c>
      <c r="M17" s="89">
        <v>575.30999999999995</v>
      </c>
      <c r="N17" s="89">
        <v>10042.568332999999</v>
      </c>
      <c r="O17" s="88">
        <f t="shared" si="1"/>
        <v>5.7287138202438158E-2</v>
      </c>
      <c r="P17" s="90">
        <v>9</v>
      </c>
      <c r="Q17" s="91">
        <v>10.318181817999999</v>
      </c>
      <c r="R17" s="92">
        <f t="shared" si="2"/>
        <v>0.87224669605061234</v>
      </c>
      <c r="S17" s="23"/>
      <c r="T17" s="107">
        <v>4.1782729804000001E-3</v>
      </c>
      <c r="U17" s="108">
        <v>-1.3095408503E-2</v>
      </c>
      <c r="V17" s="108">
        <v>-0.29795520935000003</v>
      </c>
      <c r="W17" s="108">
        <v>-0.31057550340000001</v>
      </c>
      <c r="X17" s="108">
        <v>-0.20023784103</v>
      </c>
      <c r="Y17" s="108">
        <v>-0.69483728927999999</v>
      </c>
      <c r="Z17" s="108">
        <v>-0.77903368280999996</v>
      </c>
      <c r="AA17" s="108">
        <v>-1.2176356455999999</v>
      </c>
      <c r="AB17" s="108">
        <v>-0.21789527350999999</v>
      </c>
      <c r="AC17" s="108">
        <v>-0.61684723333000002</v>
      </c>
      <c r="AD17" s="109">
        <v>96.969696970000001</v>
      </c>
      <c r="AE17" s="23"/>
      <c r="AF17" s="117">
        <v>0.50566149983999997</v>
      </c>
      <c r="AG17" s="118">
        <v>5.0872779710000003E-2</v>
      </c>
      <c r="AH17" s="119">
        <v>-0.33237333961999999</v>
      </c>
      <c r="AI17" s="118">
        <v>0.29796511628</v>
      </c>
      <c r="AJ17" s="118">
        <v>-0.29232804232999998</v>
      </c>
      <c r="AK17" s="120">
        <v>4</v>
      </c>
      <c r="AL17" s="23"/>
      <c r="AM17" s="127">
        <v>1.1740736278E-2</v>
      </c>
      <c r="AN17" s="88">
        <v>4.1890616131000001E-2</v>
      </c>
      <c r="AO17" s="119">
        <v>45486</v>
      </c>
      <c r="AP17" s="86" t="s">
        <v>309</v>
      </c>
      <c r="AQ17" s="84" t="s">
        <v>312</v>
      </c>
      <c r="AR17" s="128"/>
    </row>
    <row r="18" spans="2:44" ht="15.6" x14ac:dyDescent="0.3">
      <c r="B18" s="131" t="s">
        <v>327</v>
      </c>
      <c r="C18" s="132" t="s">
        <v>849</v>
      </c>
      <c r="D18" s="133" t="s">
        <v>300</v>
      </c>
      <c r="E18" s="134" t="s">
        <v>748</v>
      </c>
      <c r="F18" s="132" t="s">
        <v>2</v>
      </c>
      <c r="G18" s="134" t="s">
        <v>315</v>
      </c>
      <c r="H18" s="135">
        <v>45554</v>
      </c>
      <c r="I18" s="136">
        <v>106.2</v>
      </c>
      <c r="J18" s="136">
        <v>129.65</v>
      </c>
      <c r="K18" s="137">
        <f t="shared" si="0"/>
        <v>0.8191284226764366</v>
      </c>
      <c r="L18" s="135">
        <v>45357</v>
      </c>
      <c r="M18" s="138">
        <v>6522312.4100000001</v>
      </c>
      <c r="N18" s="138">
        <v>5670802.8043</v>
      </c>
      <c r="O18" s="137">
        <f t="shared" si="1"/>
        <v>1.1501568005599359</v>
      </c>
      <c r="P18" s="139">
        <v>452</v>
      </c>
      <c r="Q18" s="140">
        <v>880.78787879000004</v>
      </c>
      <c r="R18" s="141">
        <f t="shared" si="2"/>
        <v>0.51317690772600555</v>
      </c>
      <c r="S18" s="23"/>
      <c r="T18" s="142">
        <v>4.6408513153E-2</v>
      </c>
      <c r="U18" s="143">
        <v>2.913483167E-2</v>
      </c>
      <c r="V18" s="143">
        <v>1.2392755004E-2</v>
      </c>
      <c r="W18" s="143">
        <v>-2.2753904885999999E-4</v>
      </c>
      <c r="X18" s="143">
        <v>0.70767004341999995</v>
      </c>
      <c r="Y18" s="143">
        <v>0.21307059515999999</v>
      </c>
      <c r="Z18" s="143">
        <v>0.54559842820000004</v>
      </c>
      <c r="AA18" s="143">
        <v>0.10699646543000001</v>
      </c>
      <c r="AB18" s="143">
        <v>0.18223310698</v>
      </c>
      <c r="AC18" s="143">
        <v>-0.21671885284</v>
      </c>
      <c r="AD18" s="144">
        <v>100</v>
      </c>
      <c r="AE18" s="23"/>
      <c r="AF18" s="145">
        <v>0.45726592894000001</v>
      </c>
      <c r="AG18" s="146">
        <v>4.8108005377000003E-2</v>
      </c>
      <c r="AH18" s="147">
        <v>1.7043927761</v>
      </c>
      <c r="AI18" s="146">
        <v>0.20869214209</v>
      </c>
      <c r="AJ18" s="146">
        <v>-9.9471365638999998E-2</v>
      </c>
      <c r="AK18" s="148">
        <v>6</v>
      </c>
      <c r="AL18" s="23"/>
      <c r="AM18" s="149">
        <v>0</v>
      </c>
      <c r="AN18" s="137">
        <v>0</v>
      </c>
      <c r="AO18" s="147">
        <v>45472</v>
      </c>
      <c r="AP18" s="135" t="s">
        <v>309</v>
      </c>
      <c r="AQ18" s="133" t="s">
        <v>312</v>
      </c>
      <c r="AR18" s="150">
        <v>1354000</v>
      </c>
    </row>
    <row r="19" spans="2:44" ht="15.6" x14ac:dyDescent="0.3">
      <c r="B19" s="82" t="s">
        <v>1525</v>
      </c>
      <c r="C19" s="83" t="s">
        <v>2297</v>
      </c>
      <c r="D19" s="84" t="s">
        <v>729</v>
      </c>
      <c r="E19" s="85" t="s">
        <v>1885</v>
      </c>
      <c r="F19" s="83" t="s">
        <v>2</v>
      </c>
      <c r="G19" s="85" t="s">
        <v>319</v>
      </c>
      <c r="H19" s="86">
        <v>45554</v>
      </c>
      <c r="I19" s="87">
        <v>33.96</v>
      </c>
      <c r="J19" s="87">
        <v>35.496931349</v>
      </c>
      <c r="K19" s="88">
        <f t="shared" si="0"/>
        <v>0.95670241650217192</v>
      </c>
      <c r="L19" s="86">
        <v>45503</v>
      </c>
      <c r="M19" s="89">
        <v>10672.88</v>
      </c>
      <c r="N19" s="89">
        <v>3382.7565152000002</v>
      </c>
      <c r="O19" s="88">
        <f t="shared" si="1"/>
        <v>3.1550837170936559</v>
      </c>
      <c r="P19" s="90">
        <v>8</v>
      </c>
      <c r="Q19" s="91">
        <v>3</v>
      </c>
      <c r="R19" s="92">
        <f t="shared" si="2"/>
        <v>2.6666666666666665</v>
      </c>
      <c r="S19" s="23"/>
      <c r="T19" s="107">
        <v>2.9090909091000001E-2</v>
      </c>
      <c r="U19" s="108">
        <v>1.1817227607E-2</v>
      </c>
      <c r="V19" s="108">
        <v>-4.1199072239E-3</v>
      </c>
      <c r="W19" s="108">
        <v>-1.6740201278000001E-2</v>
      </c>
      <c r="X19" s="108">
        <v>0.44689339750000001</v>
      </c>
      <c r="Y19" s="108">
        <v>-4.7706050750999998E-2</v>
      </c>
      <c r="Z19" s="108">
        <v>0.50920485772000001</v>
      </c>
      <c r="AA19" s="108">
        <v>7.0602894952000006E-2</v>
      </c>
      <c r="AB19" s="108">
        <v>0.27138724153999999</v>
      </c>
      <c r="AC19" s="108">
        <v>-0.12756471827999999</v>
      </c>
      <c r="AD19" s="109">
        <v>83.333333332999999</v>
      </c>
      <c r="AE19" s="23"/>
      <c r="AF19" s="117">
        <v>0.19176256425999999</v>
      </c>
      <c r="AG19" s="118">
        <v>1.9899772307000001E-2</v>
      </c>
      <c r="AH19" s="119">
        <v>1.7019507627999999</v>
      </c>
      <c r="AI19" s="118">
        <v>0.15355004277000001</v>
      </c>
      <c r="AJ19" s="118">
        <v>-4.0793825798999997E-2</v>
      </c>
      <c r="AK19" s="120">
        <v>5</v>
      </c>
      <c r="AL19" s="23"/>
      <c r="AM19" s="127">
        <v>6.6627593137999999E-2</v>
      </c>
      <c r="AN19" s="88">
        <v>0.29802175607999998</v>
      </c>
      <c r="AO19" s="119">
        <v>45291</v>
      </c>
      <c r="AP19" s="86" t="s">
        <v>740</v>
      </c>
      <c r="AQ19" s="84" t="s">
        <v>312</v>
      </c>
      <c r="AR19" s="128">
        <v>-179000</v>
      </c>
    </row>
    <row r="20" spans="2:44" ht="15.6" x14ac:dyDescent="0.3">
      <c r="B20" s="131" t="s">
        <v>328</v>
      </c>
      <c r="C20" s="132" t="s">
        <v>850</v>
      </c>
      <c r="D20" s="133" t="s">
        <v>300</v>
      </c>
      <c r="E20" s="134" t="s">
        <v>749</v>
      </c>
      <c r="F20" s="132" t="s">
        <v>2</v>
      </c>
      <c r="G20" s="134" t="s">
        <v>3</v>
      </c>
      <c r="H20" s="135">
        <v>45554</v>
      </c>
      <c r="I20" s="136">
        <v>103.62</v>
      </c>
      <c r="J20" s="136">
        <v>112.17218491</v>
      </c>
      <c r="K20" s="137">
        <f t="shared" si="0"/>
        <v>0.92375841732189012</v>
      </c>
      <c r="L20" s="135">
        <v>45443</v>
      </c>
      <c r="M20" s="138">
        <v>1566.48</v>
      </c>
      <c r="N20" s="138">
        <v>34885.537121000001</v>
      </c>
      <c r="O20" s="137">
        <f t="shared" si="1"/>
        <v>4.4903422142152663E-2</v>
      </c>
      <c r="P20" s="139">
        <v>3</v>
      </c>
      <c r="Q20" s="140">
        <v>1.8181818182</v>
      </c>
      <c r="R20" s="141">
        <f t="shared" si="2"/>
        <v>1.6499999999835</v>
      </c>
      <c r="S20" s="23"/>
      <c r="T20" s="142">
        <v>-1.6047858703E-2</v>
      </c>
      <c r="U20" s="143">
        <v>-3.3321540187000002E-2</v>
      </c>
      <c r="V20" s="143">
        <v>9.8833510074E-2</v>
      </c>
      <c r="W20" s="143">
        <v>8.6213216019999997E-2</v>
      </c>
      <c r="X20" s="143">
        <v>0.29005789492</v>
      </c>
      <c r="Y20" s="143">
        <v>-0.20454155332999999</v>
      </c>
      <c r="Z20" s="143">
        <v>-0.15836856167999999</v>
      </c>
      <c r="AA20" s="143">
        <v>-0.59697052445999998</v>
      </c>
      <c r="AB20" s="143">
        <v>0.11829340764</v>
      </c>
      <c r="AC20" s="143">
        <v>-0.28065855217000002</v>
      </c>
      <c r="AD20" s="144">
        <v>59.090909091</v>
      </c>
      <c r="AE20" s="23"/>
      <c r="AF20" s="145">
        <v>0.43332807326</v>
      </c>
      <c r="AG20" s="146">
        <v>4.5252639487999999E-2</v>
      </c>
      <c r="AH20" s="147">
        <v>0.76669435343000003</v>
      </c>
      <c r="AI20" s="146">
        <v>0.21659482759000001</v>
      </c>
      <c r="AJ20" s="146">
        <v>-0.12223206377</v>
      </c>
      <c r="AK20" s="148">
        <v>7</v>
      </c>
      <c r="AL20" s="23"/>
      <c r="AM20" s="149">
        <v>2.8585774115999999E-2</v>
      </c>
      <c r="AN20" s="137">
        <v>0.45522293384000001</v>
      </c>
      <c r="AO20" s="147">
        <v>45473</v>
      </c>
      <c r="AP20" s="135" t="s">
        <v>309</v>
      </c>
      <c r="AQ20" s="133" t="s">
        <v>312</v>
      </c>
      <c r="AR20" s="150">
        <v>754000</v>
      </c>
    </row>
    <row r="21" spans="2:44" ht="15.6" x14ac:dyDescent="0.3">
      <c r="B21" s="82" t="s">
        <v>329</v>
      </c>
      <c r="C21" s="83" t="s">
        <v>851</v>
      </c>
      <c r="D21" s="84" t="s">
        <v>300</v>
      </c>
      <c r="E21" s="85" t="s">
        <v>750</v>
      </c>
      <c r="F21" s="83" t="s">
        <v>2</v>
      </c>
      <c r="G21" s="85" t="s">
        <v>319</v>
      </c>
      <c r="H21" s="86">
        <v>45552</v>
      </c>
      <c r="I21" s="87"/>
      <c r="J21" s="87">
        <v>613.5</v>
      </c>
      <c r="K21" s="88">
        <f t="shared" si="0"/>
        <v>0</v>
      </c>
      <c r="L21" s="86">
        <v>45545</v>
      </c>
      <c r="M21" s="89"/>
      <c r="N21" s="89">
        <v>164.97696970000001</v>
      </c>
      <c r="O21" s="88">
        <f t="shared" si="1"/>
        <v>0</v>
      </c>
      <c r="P21" s="90"/>
      <c r="Q21" s="91">
        <v>0.16666666666999999</v>
      </c>
      <c r="R21" s="92">
        <f t="shared" si="2"/>
        <v>0</v>
      </c>
      <c r="S21" s="23"/>
      <c r="T21" s="107"/>
      <c r="U21" s="108"/>
      <c r="V21" s="108"/>
      <c r="W21" s="108"/>
      <c r="X21" s="108"/>
      <c r="Y21" s="108"/>
      <c r="Z21" s="108">
        <v>1.2421684785</v>
      </c>
      <c r="AA21" s="108">
        <v>0.80356651573000004</v>
      </c>
      <c r="AB21" s="108">
        <v>0.54191522871999998</v>
      </c>
      <c r="AC21" s="108">
        <v>0.1429632689</v>
      </c>
      <c r="AD21" s="109">
        <v>9.0909090909000003</v>
      </c>
      <c r="AE21" s="23"/>
      <c r="AF21" s="117"/>
      <c r="AG21" s="118"/>
      <c r="AH21" s="119"/>
      <c r="AI21" s="118">
        <v>0.14231949165999999</v>
      </c>
      <c r="AJ21" s="118">
        <v>-9.1998083374000006E-2</v>
      </c>
      <c r="AK21" s="120"/>
      <c r="AL21" s="23"/>
      <c r="AM21" s="127">
        <v>1.8701589572999999E-2</v>
      </c>
      <c r="AN21" s="88">
        <v>1.3275150545000001</v>
      </c>
      <c r="AO21" s="119">
        <v>45473</v>
      </c>
      <c r="AP21" s="86" t="s">
        <v>309</v>
      </c>
      <c r="AQ21" s="84" t="s">
        <v>312</v>
      </c>
      <c r="AR21" s="128">
        <v>5471000</v>
      </c>
    </row>
    <row r="22" spans="2:44" ht="15.6" x14ac:dyDescent="0.3">
      <c r="B22" s="131" t="s">
        <v>330</v>
      </c>
      <c r="C22" s="132" t="s">
        <v>852</v>
      </c>
      <c r="D22" s="133" t="s">
        <v>300</v>
      </c>
      <c r="E22" s="134" t="s">
        <v>751</v>
      </c>
      <c r="F22" s="132" t="s">
        <v>2</v>
      </c>
      <c r="G22" s="134" t="s">
        <v>315</v>
      </c>
      <c r="H22" s="135">
        <v>45545</v>
      </c>
      <c r="I22" s="136"/>
      <c r="J22" s="136">
        <v>387.66</v>
      </c>
      <c r="K22" s="137">
        <f t="shared" si="0"/>
        <v>0</v>
      </c>
      <c r="L22" s="135">
        <v>45545</v>
      </c>
      <c r="M22" s="138"/>
      <c r="N22" s="138">
        <v>95.720303029999997</v>
      </c>
      <c r="O22" s="137">
        <f t="shared" si="1"/>
        <v>0</v>
      </c>
      <c r="P22" s="139"/>
      <c r="Q22" s="140">
        <v>0.16666666666999999</v>
      </c>
      <c r="R22" s="141">
        <f t="shared" si="2"/>
        <v>0</v>
      </c>
      <c r="S22" s="23"/>
      <c r="T22" s="142"/>
      <c r="U22" s="143"/>
      <c r="V22" s="143"/>
      <c r="W22" s="143"/>
      <c r="X22" s="143"/>
      <c r="Y22" s="143"/>
      <c r="Z22" s="143"/>
      <c r="AA22" s="143"/>
      <c r="AB22" s="143"/>
      <c r="AC22" s="143"/>
      <c r="AD22" s="144">
        <v>9.0909090909000003</v>
      </c>
      <c r="AE22" s="23"/>
      <c r="AF22" s="145"/>
      <c r="AG22" s="146"/>
      <c r="AH22" s="147"/>
      <c r="AI22" s="146">
        <v>7.6550380894E-2</v>
      </c>
      <c r="AJ22" s="146">
        <v>-4.3020605554000002E-2</v>
      </c>
      <c r="AK22" s="148"/>
      <c r="AL22" s="23"/>
      <c r="AM22" s="149">
        <v>5.7452386294999996E-3</v>
      </c>
      <c r="AN22" s="137">
        <v>0.31387169287</v>
      </c>
      <c r="AO22" s="147">
        <v>45504</v>
      </c>
      <c r="AP22" s="135" t="s">
        <v>309</v>
      </c>
      <c r="AQ22" s="133" t="s">
        <v>312</v>
      </c>
      <c r="AR22" s="150">
        <v>1413000</v>
      </c>
    </row>
    <row r="23" spans="2:44" ht="15.6" x14ac:dyDescent="0.3">
      <c r="B23" s="82" t="s">
        <v>331</v>
      </c>
      <c r="C23" s="83" t="s">
        <v>853</v>
      </c>
      <c r="D23" s="84" t="s">
        <v>300</v>
      </c>
      <c r="E23" s="85" t="s">
        <v>752</v>
      </c>
      <c r="F23" s="83" t="s">
        <v>2</v>
      </c>
      <c r="G23" s="85" t="s">
        <v>315</v>
      </c>
      <c r="H23" s="86">
        <v>45552</v>
      </c>
      <c r="I23" s="87"/>
      <c r="J23" s="87">
        <v>397.85</v>
      </c>
      <c r="K23" s="88">
        <f t="shared" si="0"/>
        <v>0</v>
      </c>
      <c r="L23" s="86">
        <v>45552</v>
      </c>
      <c r="M23" s="89"/>
      <c r="N23" s="89">
        <v>36505.294393999997</v>
      </c>
      <c r="O23" s="88">
        <f t="shared" si="1"/>
        <v>0</v>
      </c>
      <c r="P23" s="90"/>
      <c r="Q23" s="91">
        <v>1.6969696970000001</v>
      </c>
      <c r="R23" s="92">
        <f t="shared" si="2"/>
        <v>0</v>
      </c>
      <c r="S23" s="23"/>
      <c r="T23" s="107"/>
      <c r="U23" s="108"/>
      <c r="V23" s="108"/>
      <c r="W23" s="108"/>
      <c r="X23" s="108"/>
      <c r="Y23" s="108"/>
      <c r="Z23" s="108"/>
      <c r="AA23" s="108"/>
      <c r="AB23" s="108"/>
      <c r="AC23" s="108"/>
      <c r="AD23" s="109">
        <v>21.212121212</v>
      </c>
      <c r="AE23" s="23"/>
      <c r="AF23" s="117"/>
      <c r="AG23" s="118"/>
      <c r="AH23" s="119"/>
      <c r="AI23" s="118">
        <v>0.12540792541000001</v>
      </c>
      <c r="AJ23" s="118">
        <v>-9.4651741292999997E-2</v>
      </c>
      <c r="AK23" s="120"/>
      <c r="AL23" s="23"/>
      <c r="AM23" s="127">
        <v>1.6640309581000001E-2</v>
      </c>
      <c r="AN23" s="88">
        <v>1.1755069735000001</v>
      </c>
      <c r="AO23" s="119">
        <v>45473</v>
      </c>
      <c r="AP23" s="86" t="s">
        <v>309</v>
      </c>
      <c r="AQ23" s="84" t="s">
        <v>312</v>
      </c>
      <c r="AR23" s="128">
        <v>2570900</v>
      </c>
    </row>
    <row r="24" spans="2:44" ht="15.6" x14ac:dyDescent="0.3">
      <c r="B24" s="131" t="s">
        <v>1526</v>
      </c>
      <c r="C24" s="132" t="s">
        <v>2298</v>
      </c>
      <c r="D24" s="133" t="s">
        <v>300</v>
      </c>
      <c r="E24" s="134" t="s">
        <v>1886</v>
      </c>
      <c r="F24" s="132" t="s">
        <v>113</v>
      </c>
      <c r="G24" s="134" t="s">
        <v>316</v>
      </c>
      <c r="H24" s="135">
        <v>45554</v>
      </c>
      <c r="I24" s="136">
        <v>35</v>
      </c>
      <c r="J24" s="136">
        <v>43.14</v>
      </c>
      <c r="K24" s="137">
        <f t="shared" si="0"/>
        <v>0.81131200741770981</v>
      </c>
      <c r="L24" s="135">
        <v>45475</v>
      </c>
      <c r="M24" s="138">
        <v>350633.91</v>
      </c>
      <c r="N24" s="138">
        <v>474289.17576000001</v>
      </c>
      <c r="O24" s="137">
        <f t="shared" si="1"/>
        <v>0.73928296895695522</v>
      </c>
      <c r="P24" s="139">
        <v>107</v>
      </c>
      <c r="Q24" s="140">
        <v>91.121212120999999</v>
      </c>
      <c r="R24" s="141">
        <f t="shared" si="2"/>
        <v>1.1742600598630595</v>
      </c>
      <c r="S24" s="23"/>
      <c r="T24" s="142">
        <v>4.5712578428999999E-2</v>
      </c>
      <c r="U24" s="143">
        <v>2.8438896945E-2</v>
      </c>
      <c r="V24" s="143">
        <v>5.6763285023000001E-2</v>
      </c>
      <c r="W24" s="143">
        <v>4.4142990969999997E-2</v>
      </c>
      <c r="X24" s="143">
        <v>1.3904982616999999E-2</v>
      </c>
      <c r="Y24" s="143">
        <v>-0.48069446563000001</v>
      </c>
      <c r="Z24" s="143">
        <v>-0.20364050056999999</v>
      </c>
      <c r="AA24" s="143">
        <v>-0.64224246334000001</v>
      </c>
      <c r="AB24" s="143">
        <v>4.6337817636999998E-2</v>
      </c>
      <c r="AC24" s="143">
        <v>-0.35261414217999998</v>
      </c>
      <c r="AD24" s="144">
        <v>100</v>
      </c>
      <c r="AE24" s="23"/>
      <c r="AF24" s="145">
        <v>0.30355319477999998</v>
      </c>
      <c r="AG24" s="146">
        <v>3.1139568296000002E-2</v>
      </c>
      <c r="AH24" s="147">
        <v>1.744156489E-2</v>
      </c>
      <c r="AI24" s="146">
        <v>0.11263518860000001</v>
      </c>
      <c r="AJ24" s="146">
        <v>-0.16443546349999999</v>
      </c>
      <c r="AK24" s="148">
        <v>5</v>
      </c>
      <c r="AL24" s="23"/>
      <c r="AM24" s="149">
        <v>0</v>
      </c>
      <c r="AN24" s="137">
        <v>0</v>
      </c>
      <c r="AO24" s="147">
        <v>45473</v>
      </c>
      <c r="AP24" s="135" t="s">
        <v>309</v>
      </c>
      <c r="AQ24" s="133" t="s">
        <v>312</v>
      </c>
      <c r="AR24" s="150">
        <v>4844000</v>
      </c>
    </row>
    <row r="25" spans="2:44" ht="15.6" x14ac:dyDescent="0.3">
      <c r="B25" s="82" t="s">
        <v>332</v>
      </c>
      <c r="C25" s="83" t="s">
        <v>854</v>
      </c>
      <c r="D25" s="84" t="s">
        <v>300</v>
      </c>
      <c r="E25" s="85" t="s">
        <v>753</v>
      </c>
      <c r="F25" s="83" t="s">
        <v>2</v>
      </c>
      <c r="G25" s="85" t="s">
        <v>316</v>
      </c>
      <c r="H25" s="86">
        <v>45551</v>
      </c>
      <c r="I25" s="87"/>
      <c r="J25" s="87">
        <v>51.75</v>
      </c>
      <c r="K25" s="88">
        <f t="shared" si="0"/>
        <v>0</v>
      </c>
      <c r="L25" s="86">
        <v>45327</v>
      </c>
      <c r="M25" s="89"/>
      <c r="N25" s="89">
        <v>2137.8725758</v>
      </c>
      <c r="O25" s="88">
        <f t="shared" si="1"/>
        <v>0</v>
      </c>
      <c r="P25" s="90"/>
      <c r="Q25" s="91">
        <v>1.1212121211999999</v>
      </c>
      <c r="R25" s="92">
        <f t="shared" si="2"/>
        <v>0</v>
      </c>
      <c r="S25" s="23"/>
      <c r="T25" s="107"/>
      <c r="U25" s="108"/>
      <c r="V25" s="108">
        <v>-1.6216216216000001E-2</v>
      </c>
      <c r="W25" s="108">
        <v>-2.8836510270000001E-2</v>
      </c>
      <c r="X25" s="108">
        <v>7.3873023366000004E-2</v>
      </c>
      <c r="Y25" s="108">
        <v>-0.42072642489000001</v>
      </c>
      <c r="Z25" s="108">
        <v>-6.4748201438999994E-2</v>
      </c>
      <c r="AA25" s="108">
        <v>-0.50335016421000001</v>
      </c>
      <c r="AB25" s="108">
        <v>-6.0887512900000003E-2</v>
      </c>
      <c r="AC25" s="108">
        <v>-0.45983947271999998</v>
      </c>
      <c r="AD25" s="109">
        <v>45.454545455000002</v>
      </c>
      <c r="AE25" s="23"/>
      <c r="AF25" s="117"/>
      <c r="AG25" s="118"/>
      <c r="AH25" s="119"/>
      <c r="AI25" s="118">
        <v>0.17870722434</v>
      </c>
      <c r="AJ25" s="118">
        <v>-0.10588235293999999</v>
      </c>
      <c r="AK25" s="120">
        <v>3</v>
      </c>
      <c r="AL25" s="23"/>
      <c r="AM25" s="127">
        <v>0</v>
      </c>
      <c r="AN25" s="88">
        <v>0</v>
      </c>
      <c r="AO25" s="119">
        <v>45473</v>
      </c>
      <c r="AP25" s="86" t="s">
        <v>309</v>
      </c>
      <c r="AQ25" s="84" t="s">
        <v>312</v>
      </c>
      <c r="AR25" s="128">
        <v>628813</v>
      </c>
    </row>
    <row r="26" spans="2:44" ht="15.6" x14ac:dyDescent="0.3">
      <c r="B26" s="131" t="s">
        <v>1527</v>
      </c>
      <c r="C26" s="132" t="s">
        <v>2299</v>
      </c>
      <c r="D26" s="133" t="s">
        <v>729</v>
      </c>
      <c r="E26" s="134" t="s">
        <v>1887</v>
      </c>
      <c r="F26" s="132" t="s">
        <v>2</v>
      </c>
      <c r="G26" s="134" t="s">
        <v>1521</v>
      </c>
      <c r="H26" s="135"/>
      <c r="I26" s="136"/>
      <c r="J26" s="136"/>
      <c r="K26" s="137" t="str">
        <f t="shared" si="0"/>
        <v/>
      </c>
      <c r="L26" s="135"/>
      <c r="M26" s="138"/>
      <c r="N26" s="138"/>
      <c r="O26" s="137" t="str">
        <f t="shared" si="1"/>
        <v/>
      </c>
      <c r="P26" s="139"/>
      <c r="Q26" s="140"/>
      <c r="R26" s="141" t="str">
        <f t="shared" si="2"/>
        <v/>
      </c>
      <c r="S26" s="23"/>
      <c r="T26" s="142"/>
      <c r="U26" s="143"/>
      <c r="V26" s="143"/>
      <c r="W26" s="143"/>
      <c r="X26" s="143"/>
      <c r="Y26" s="143"/>
      <c r="Z26" s="143"/>
      <c r="AA26" s="143"/>
      <c r="AB26" s="143"/>
      <c r="AC26" s="143"/>
      <c r="AD26" s="144">
        <v>0</v>
      </c>
      <c r="AE26" s="23"/>
      <c r="AF26" s="145"/>
      <c r="AG26" s="146"/>
      <c r="AH26" s="147"/>
      <c r="AI26" s="146"/>
      <c r="AJ26" s="146"/>
      <c r="AK26" s="148"/>
      <c r="AL26" s="23"/>
      <c r="AM26" s="149"/>
      <c r="AN26" s="137"/>
      <c r="AO26" s="147"/>
      <c r="AP26" s="135"/>
      <c r="AQ26" s="133" t="s">
        <v>1521</v>
      </c>
      <c r="AR26" s="150"/>
    </row>
    <row r="27" spans="2:44" ht="15.6" x14ac:dyDescent="0.3">
      <c r="B27" s="82" t="s">
        <v>333</v>
      </c>
      <c r="C27" s="83" t="s">
        <v>855</v>
      </c>
      <c r="D27" s="84" t="s">
        <v>300</v>
      </c>
      <c r="E27" s="85" t="s">
        <v>754</v>
      </c>
      <c r="F27" s="83" t="s">
        <v>2</v>
      </c>
      <c r="G27" s="85" t="s">
        <v>318</v>
      </c>
      <c r="H27" s="86">
        <v>45545</v>
      </c>
      <c r="I27" s="87"/>
      <c r="J27" s="87">
        <v>235.52</v>
      </c>
      <c r="K27" s="88">
        <f t="shared" si="0"/>
        <v>0</v>
      </c>
      <c r="L27" s="86">
        <v>45401</v>
      </c>
      <c r="M27" s="89"/>
      <c r="N27" s="89">
        <v>651.11318182000002</v>
      </c>
      <c r="O27" s="88">
        <f t="shared" si="1"/>
        <v>0</v>
      </c>
      <c r="P27" s="90"/>
      <c r="Q27" s="91">
        <v>0.30303030303</v>
      </c>
      <c r="R27" s="92">
        <f t="shared" si="2"/>
        <v>0</v>
      </c>
      <c r="S27" s="23"/>
      <c r="T27" s="107"/>
      <c r="U27" s="108"/>
      <c r="V27" s="108"/>
      <c r="W27" s="108"/>
      <c r="X27" s="108"/>
      <c r="Y27" s="108"/>
      <c r="Z27" s="108"/>
      <c r="AA27" s="108"/>
      <c r="AB27" s="108"/>
      <c r="AC27" s="108"/>
      <c r="AD27" s="109">
        <v>21.212121212</v>
      </c>
      <c r="AE27" s="23"/>
      <c r="AF27" s="117"/>
      <c r="AG27" s="118"/>
      <c r="AH27" s="119"/>
      <c r="AI27" s="118">
        <v>0.22488038278</v>
      </c>
      <c r="AJ27" s="118">
        <v>-0.13978736822999999</v>
      </c>
      <c r="AK27" s="120"/>
      <c r="AL27" s="23"/>
      <c r="AM27" s="127"/>
      <c r="AN27" s="88">
        <v>0</v>
      </c>
      <c r="AO27" s="119">
        <v>45473</v>
      </c>
      <c r="AP27" s="86" t="s">
        <v>309</v>
      </c>
      <c r="AQ27" s="84" t="s">
        <v>312</v>
      </c>
      <c r="AR27" s="128">
        <v>225000</v>
      </c>
    </row>
    <row r="28" spans="2:44" ht="15.6" x14ac:dyDescent="0.3">
      <c r="B28" s="131" t="s">
        <v>334</v>
      </c>
      <c r="C28" s="132" t="s">
        <v>856</v>
      </c>
      <c r="D28" s="133" t="s">
        <v>300</v>
      </c>
      <c r="E28" s="134" t="s">
        <v>755</v>
      </c>
      <c r="F28" s="132" t="s">
        <v>2</v>
      </c>
      <c r="G28" s="134" t="s">
        <v>315</v>
      </c>
      <c r="H28" s="135">
        <v>45554</v>
      </c>
      <c r="I28" s="136">
        <v>20.149999999999999</v>
      </c>
      <c r="J28" s="136">
        <v>35.812940822000002</v>
      </c>
      <c r="K28" s="137">
        <f t="shared" si="0"/>
        <v>0.56264577936090043</v>
      </c>
      <c r="L28" s="135">
        <v>45197</v>
      </c>
      <c r="M28" s="138">
        <v>22630.35</v>
      </c>
      <c r="N28" s="138">
        <v>51552.292272999999</v>
      </c>
      <c r="O28" s="137">
        <f t="shared" si="1"/>
        <v>0.43897854008428677</v>
      </c>
      <c r="P28" s="139">
        <v>8</v>
      </c>
      <c r="Q28" s="140">
        <v>27.727272726999999</v>
      </c>
      <c r="R28" s="141">
        <f t="shared" si="2"/>
        <v>0.2885245901667724</v>
      </c>
      <c r="S28" s="23"/>
      <c r="T28" s="142">
        <v>1.9736842104999999E-2</v>
      </c>
      <c r="U28" s="143">
        <v>2.4631606210999998E-3</v>
      </c>
      <c r="V28" s="143">
        <v>8.0754727817999999E-2</v>
      </c>
      <c r="W28" s="143">
        <v>6.8134433765000002E-2</v>
      </c>
      <c r="X28" s="143">
        <v>-0.43952480232000002</v>
      </c>
      <c r="Y28" s="143">
        <v>-0.93412425057000004</v>
      </c>
      <c r="Z28" s="143">
        <v>-0.58691694036999997</v>
      </c>
      <c r="AA28" s="143">
        <v>-1.0255189031</v>
      </c>
      <c r="AB28" s="143">
        <v>-0.33680948253999998</v>
      </c>
      <c r="AC28" s="143">
        <v>-0.73576144235999996</v>
      </c>
      <c r="AD28" s="144">
        <v>100</v>
      </c>
      <c r="AE28" s="23"/>
      <c r="AF28" s="145">
        <v>0.53336121389000002</v>
      </c>
      <c r="AG28" s="146">
        <v>5.4925435671999999E-2</v>
      </c>
      <c r="AH28" s="147">
        <v>-0.74112212257999999</v>
      </c>
      <c r="AI28" s="146">
        <v>0.22677537681000001</v>
      </c>
      <c r="AJ28" s="146">
        <v>-0.26590401786000001</v>
      </c>
      <c r="AK28" s="148">
        <v>3</v>
      </c>
      <c r="AL28" s="23"/>
      <c r="AM28" s="149">
        <v>6.3883132819000004E-3</v>
      </c>
      <c r="AN28" s="137">
        <v>4.4267777837999997E-2</v>
      </c>
      <c r="AO28" s="147">
        <v>45473</v>
      </c>
      <c r="AP28" s="135" t="s">
        <v>309</v>
      </c>
      <c r="AQ28" s="133" t="s">
        <v>312</v>
      </c>
      <c r="AR28" s="150">
        <v>-500897</v>
      </c>
    </row>
    <row r="29" spans="2:44" ht="15.6" x14ac:dyDescent="0.3">
      <c r="B29" s="82" t="s">
        <v>1528</v>
      </c>
      <c r="C29" s="83" t="s">
        <v>2300</v>
      </c>
      <c r="D29" s="84" t="s">
        <v>300</v>
      </c>
      <c r="E29" s="85" t="s">
        <v>1888</v>
      </c>
      <c r="F29" s="83" t="s">
        <v>2</v>
      </c>
      <c r="G29" s="85" t="s">
        <v>315</v>
      </c>
      <c r="H29" s="86">
        <v>45553</v>
      </c>
      <c r="I29" s="87"/>
      <c r="J29" s="87">
        <v>56.76</v>
      </c>
      <c r="K29" s="88">
        <f t="shared" si="0"/>
        <v>0</v>
      </c>
      <c r="L29" s="86">
        <v>45547</v>
      </c>
      <c r="M29" s="89"/>
      <c r="N29" s="89">
        <v>30560.140303</v>
      </c>
      <c r="O29" s="88">
        <f t="shared" si="1"/>
        <v>0</v>
      </c>
      <c r="P29" s="90"/>
      <c r="Q29" s="91">
        <v>0.36363636364000002</v>
      </c>
      <c r="R29" s="92">
        <f t="shared" si="2"/>
        <v>0</v>
      </c>
      <c r="S29" s="23"/>
      <c r="T29" s="107"/>
      <c r="U29" s="108"/>
      <c r="V29" s="108">
        <v>1.6107382549000002E-2</v>
      </c>
      <c r="W29" s="108">
        <v>3.4870884956E-3</v>
      </c>
      <c r="X29" s="108"/>
      <c r="Y29" s="108"/>
      <c r="Z29" s="108"/>
      <c r="AA29" s="108"/>
      <c r="AB29" s="108">
        <v>0.42736303225</v>
      </c>
      <c r="AC29" s="108">
        <v>2.8411072432999999E-2</v>
      </c>
      <c r="AD29" s="109">
        <v>24.242424241999998</v>
      </c>
      <c r="AE29" s="23"/>
      <c r="AF29" s="117"/>
      <c r="AG29" s="118"/>
      <c r="AH29" s="119"/>
      <c r="AI29" s="118">
        <v>0.14710260186999999</v>
      </c>
      <c r="AJ29" s="118">
        <v>-8.9704383282999997E-2</v>
      </c>
      <c r="AK29" s="120">
        <v>5</v>
      </c>
      <c r="AL29" s="23"/>
      <c r="AM29" s="127">
        <v>2.0688194396999999E-3</v>
      </c>
      <c r="AN29" s="88">
        <v>1.6518524469000002E-2</v>
      </c>
      <c r="AO29" s="119">
        <v>45473</v>
      </c>
      <c r="AP29" s="86" t="s">
        <v>309</v>
      </c>
      <c r="AQ29" s="84" t="s">
        <v>312</v>
      </c>
      <c r="AR29" s="128">
        <v>1102000</v>
      </c>
    </row>
    <row r="30" spans="2:44" ht="15.6" x14ac:dyDescent="0.3">
      <c r="B30" s="131" t="s">
        <v>335</v>
      </c>
      <c r="C30" s="132" t="s">
        <v>857</v>
      </c>
      <c r="D30" s="133" t="s">
        <v>300</v>
      </c>
      <c r="E30" s="134" t="s">
        <v>756</v>
      </c>
      <c r="F30" s="132" t="s">
        <v>2</v>
      </c>
      <c r="G30" s="134" t="s">
        <v>319</v>
      </c>
      <c r="H30" s="135">
        <v>45554</v>
      </c>
      <c r="I30" s="136">
        <v>167.62</v>
      </c>
      <c r="J30" s="136">
        <v>179.28</v>
      </c>
      <c r="K30" s="137">
        <f t="shared" si="0"/>
        <v>0.93496207050423918</v>
      </c>
      <c r="L30" s="135">
        <v>45491</v>
      </c>
      <c r="M30" s="138">
        <v>2852.6</v>
      </c>
      <c r="N30" s="138">
        <v>10135.738181000001</v>
      </c>
      <c r="O30" s="137">
        <f t="shared" si="1"/>
        <v>0.28143978751812626</v>
      </c>
      <c r="P30" s="139">
        <v>3</v>
      </c>
      <c r="Q30" s="140">
        <v>4.5</v>
      </c>
      <c r="R30" s="141">
        <f t="shared" si="2"/>
        <v>0.66666666666666663</v>
      </c>
      <c r="S30" s="23"/>
      <c r="T30" s="142">
        <v>-1.1091445427E-2</v>
      </c>
      <c r="U30" s="143">
        <v>-2.8365126910999999E-2</v>
      </c>
      <c r="V30" s="143">
        <v>7.1191206544999996E-2</v>
      </c>
      <c r="W30" s="143">
        <v>5.8570912491999999E-2</v>
      </c>
      <c r="X30" s="143">
        <v>0.26120351081999998</v>
      </c>
      <c r="Y30" s="143">
        <v>-0.23339593743000001</v>
      </c>
      <c r="Z30" s="143">
        <v>-0.30764307005000002</v>
      </c>
      <c r="AA30" s="143">
        <v>-0.74624503281999999</v>
      </c>
      <c r="AB30" s="143">
        <v>9.4333310385999999E-2</v>
      </c>
      <c r="AC30" s="143">
        <v>-0.30461864943</v>
      </c>
      <c r="AD30" s="144">
        <v>96.969696970000001</v>
      </c>
      <c r="AE30" s="23"/>
      <c r="AF30" s="145">
        <v>0.28666567428</v>
      </c>
      <c r="AG30" s="146">
        <v>3.0283463754000001E-2</v>
      </c>
      <c r="AH30" s="147">
        <v>1.011836537</v>
      </c>
      <c r="AI30" s="146">
        <v>0.15744178824999999</v>
      </c>
      <c r="AJ30" s="146">
        <v>-6.0676685687E-2</v>
      </c>
      <c r="AK30" s="148">
        <v>4</v>
      </c>
      <c r="AL30" s="23"/>
      <c r="AM30" s="149">
        <v>3.2102214293000003E-2</v>
      </c>
      <c r="AN30" s="137">
        <v>0.86426121802</v>
      </c>
      <c r="AO30" s="147">
        <v>45473</v>
      </c>
      <c r="AP30" s="135" t="s">
        <v>309</v>
      </c>
      <c r="AQ30" s="133" t="s">
        <v>312</v>
      </c>
      <c r="AR30" s="150">
        <v>153087</v>
      </c>
    </row>
    <row r="31" spans="2:44" ht="15.6" x14ac:dyDescent="0.3">
      <c r="B31" s="82" t="s">
        <v>336</v>
      </c>
      <c r="C31" s="83" t="s">
        <v>858</v>
      </c>
      <c r="D31" s="84" t="s">
        <v>726</v>
      </c>
      <c r="E31" s="85" t="s">
        <v>757</v>
      </c>
      <c r="F31" s="83" t="s">
        <v>2</v>
      </c>
      <c r="G31" s="85" t="s">
        <v>316</v>
      </c>
      <c r="H31" s="86">
        <v>45554</v>
      </c>
      <c r="I31" s="87">
        <v>17.190000000000001</v>
      </c>
      <c r="J31" s="87">
        <v>17.190000000000001</v>
      </c>
      <c r="K31" s="88">
        <f t="shared" si="0"/>
        <v>1</v>
      </c>
      <c r="L31" s="86">
        <v>45554</v>
      </c>
      <c r="M31" s="89">
        <v>2158006.0499999998</v>
      </c>
      <c r="N31" s="89">
        <v>2719878.5085999998</v>
      </c>
      <c r="O31" s="88">
        <f t="shared" si="1"/>
        <v>0.79342001606931623</v>
      </c>
      <c r="P31" s="90">
        <v>441</v>
      </c>
      <c r="Q31" s="91">
        <v>1134.1969697</v>
      </c>
      <c r="R31" s="92">
        <f t="shared" si="2"/>
        <v>0.38882135271146634</v>
      </c>
      <c r="S31" s="23"/>
      <c r="T31" s="107">
        <v>4.0556900727000002E-2</v>
      </c>
      <c r="U31" s="108">
        <v>2.3283219242999999E-2</v>
      </c>
      <c r="V31" s="108">
        <v>5.9149722735999999E-2</v>
      </c>
      <c r="W31" s="108">
        <v>4.6529428682000003E-2</v>
      </c>
      <c r="X31" s="108">
        <v>0.16701450399000001</v>
      </c>
      <c r="Y31" s="108">
        <v>-0.32758494426000001</v>
      </c>
      <c r="Z31" s="108">
        <v>-0.41107557191999999</v>
      </c>
      <c r="AA31" s="108">
        <v>-0.84967753468999996</v>
      </c>
      <c r="AB31" s="108">
        <v>0.31359054505</v>
      </c>
      <c r="AC31" s="108">
        <v>-8.5361414765999996E-2</v>
      </c>
      <c r="AD31" s="109">
        <v>100</v>
      </c>
      <c r="AE31" s="23"/>
      <c r="AF31" s="117">
        <v>0.25200416327000003</v>
      </c>
      <c r="AG31" s="118">
        <v>2.6209979158E-2</v>
      </c>
      <c r="AH31" s="119">
        <v>0.24666287233</v>
      </c>
      <c r="AI31" s="118">
        <v>0.11748251748000001</v>
      </c>
      <c r="AJ31" s="118">
        <v>-0.12198391421</v>
      </c>
      <c r="AK31" s="120">
        <v>5</v>
      </c>
      <c r="AL31" s="23"/>
      <c r="AM31" s="127">
        <v>3.0237732852000002E-2</v>
      </c>
      <c r="AN31" s="88">
        <v>8.9090161299999998E-2</v>
      </c>
      <c r="AO31" s="119">
        <v>45473</v>
      </c>
      <c r="AP31" s="86" t="s">
        <v>309</v>
      </c>
      <c r="AQ31" s="84" t="s">
        <v>312</v>
      </c>
      <c r="AR31" s="128">
        <v>9509000</v>
      </c>
    </row>
    <row r="32" spans="2:44" ht="15.6" x14ac:dyDescent="0.3">
      <c r="B32" s="131" t="s">
        <v>337</v>
      </c>
      <c r="C32" s="132" t="s">
        <v>859</v>
      </c>
      <c r="D32" s="133" t="s">
        <v>300</v>
      </c>
      <c r="E32" s="134" t="s">
        <v>758</v>
      </c>
      <c r="F32" s="132" t="s">
        <v>2</v>
      </c>
      <c r="G32" s="134" t="s">
        <v>315</v>
      </c>
      <c r="H32" s="135">
        <v>45545</v>
      </c>
      <c r="I32" s="136"/>
      <c r="J32" s="136">
        <v>409.59</v>
      </c>
      <c r="K32" s="137">
        <f t="shared" si="0"/>
        <v>0</v>
      </c>
      <c r="L32" s="135">
        <v>45372</v>
      </c>
      <c r="M32" s="138"/>
      <c r="N32" s="138">
        <v>338.22393939</v>
      </c>
      <c r="O32" s="137">
        <f t="shared" si="1"/>
        <v>0</v>
      </c>
      <c r="P32" s="139"/>
      <c r="Q32" s="140">
        <v>0.37878787878999998</v>
      </c>
      <c r="R32" s="141">
        <f t="shared" si="2"/>
        <v>0</v>
      </c>
      <c r="S32" s="23"/>
      <c r="T32" s="142"/>
      <c r="U32" s="143"/>
      <c r="V32" s="143"/>
      <c r="W32" s="143"/>
      <c r="X32" s="143"/>
      <c r="Y32" s="143"/>
      <c r="Z32" s="143"/>
      <c r="AA32" s="143"/>
      <c r="AB32" s="143"/>
      <c r="AC32" s="143"/>
      <c r="AD32" s="144">
        <v>25.757575758000002</v>
      </c>
      <c r="AE32" s="23"/>
      <c r="AF32" s="145"/>
      <c r="AG32" s="146"/>
      <c r="AH32" s="147"/>
      <c r="AI32" s="146">
        <v>0.22145084644999999</v>
      </c>
      <c r="AJ32" s="146">
        <v>-0.37880203467000001</v>
      </c>
      <c r="AK32" s="148"/>
      <c r="AL32" s="23"/>
      <c r="AM32" s="149">
        <v>0</v>
      </c>
      <c r="AN32" s="137">
        <v>0</v>
      </c>
      <c r="AO32" s="147">
        <v>45473</v>
      </c>
      <c r="AP32" s="135" t="s">
        <v>309</v>
      </c>
      <c r="AQ32" s="133" t="s">
        <v>312</v>
      </c>
      <c r="AR32" s="150">
        <v>447033</v>
      </c>
    </row>
    <row r="33" spans="2:44" ht="15.6" x14ac:dyDescent="0.3">
      <c r="B33" s="82" t="s">
        <v>338</v>
      </c>
      <c r="C33" s="83" t="s">
        <v>860</v>
      </c>
      <c r="D33" s="84" t="s">
        <v>725</v>
      </c>
      <c r="E33" s="85" t="s">
        <v>759</v>
      </c>
      <c r="F33" s="83" t="s">
        <v>2</v>
      </c>
      <c r="G33" s="85" t="s">
        <v>316</v>
      </c>
      <c r="H33" s="86">
        <v>45316</v>
      </c>
      <c r="I33" s="87"/>
      <c r="J33" s="87">
        <v>303.18</v>
      </c>
      <c r="K33" s="88">
        <f t="shared" si="0"/>
        <v>0</v>
      </c>
      <c r="L33" s="86">
        <v>45316</v>
      </c>
      <c r="M33" s="89"/>
      <c r="N33" s="89">
        <v>0</v>
      </c>
      <c r="O33" s="88" t="str">
        <f t="shared" si="1"/>
        <v/>
      </c>
      <c r="P33" s="90"/>
      <c r="Q33" s="91">
        <v>0</v>
      </c>
      <c r="R33" s="92" t="str">
        <f t="shared" si="2"/>
        <v/>
      </c>
      <c r="S33" s="23"/>
      <c r="T33" s="107"/>
      <c r="U33" s="108"/>
      <c r="V33" s="108"/>
      <c r="W33" s="108"/>
      <c r="X33" s="108"/>
      <c r="Y33" s="108"/>
      <c r="Z33" s="108"/>
      <c r="AA33" s="108"/>
      <c r="AB33" s="108"/>
      <c r="AC33" s="108"/>
      <c r="AD33" s="109">
        <v>0</v>
      </c>
      <c r="AE33" s="23"/>
      <c r="AF33" s="117"/>
      <c r="AG33" s="118"/>
      <c r="AH33" s="119"/>
      <c r="AI33" s="118"/>
      <c r="AJ33" s="118"/>
      <c r="AK33" s="120"/>
      <c r="AL33" s="23"/>
      <c r="AM33" s="127">
        <v>1.3740922104999999E-2</v>
      </c>
      <c r="AN33" s="88">
        <v>0.69658253999999997</v>
      </c>
      <c r="AO33" s="119">
        <v>45473</v>
      </c>
      <c r="AP33" s="86" t="s">
        <v>309</v>
      </c>
      <c r="AQ33" s="84" t="s">
        <v>312</v>
      </c>
      <c r="AR33" s="128">
        <v>554100</v>
      </c>
    </row>
    <row r="34" spans="2:44" ht="15.6" x14ac:dyDescent="0.3">
      <c r="B34" s="131" t="s">
        <v>1529</v>
      </c>
      <c r="C34" s="132" t="s">
        <v>2301</v>
      </c>
      <c r="D34" s="133" t="s">
        <v>728</v>
      </c>
      <c r="E34" s="134" t="s">
        <v>1889</v>
      </c>
      <c r="F34" s="132" t="s">
        <v>2</v>
      </c>
      <c r="G34" s="134" t="s">
        <v>1521</v>
      </c>
      <c r="H34" s="135"/>
      <c r="I34" s="136"/>
      <c r="J34" s="136"/>
      <c r="K34" s="137" t="str">
        <f t="shared" si="0"/>
        <v/>
      </c>
      <c r="L34" s="135"/>
      <c r="M34" s="138"/>
      <c r="N34" s="138"/>
      <c r="O34" s="137" t="str">
        <f t="shared" si="1"/>
        <v/>
      </c>
      <c r="P34" s="139"/>
      <c r="Q34" s="140"/>
      <c r="R34" s="141" t="str">
        <f t="shared" si="2"/>
        <v/>
      </c>
      <c r="S34" s="23"/>
      <c r="T34" s="142"/>
      <c r="U34" s="143"/>
      <c r="V34" s="143"/>
      <c r="W34" s="143"/>
      <c r="X34" s="143"/>
      <c r="Y34" s="143"/>
      <c r="Z34" s="143"/>
      <c r="AA34" s="143"/>
      <c r="AB34" s="143"/>
      <c r="AC34" s="143"/>
      <c r="AD34" s="144">
        <v>0</v>
      </c>
      <c r="AE34" s="23"/>
      <c r="AF34" s="145"/>
      <c r="AG34" s="146"/>
      <c r="AH34" s="147"/>
      <c r="AI34" s="146"/>
      <c r="AJ34" s="146"/>
      <c r="AK34" s="148"/>
      <c r="AL34" s="23"/>
      <c r="AM34" s="149"/>
      <c r="AN34" s="137"/>
      <c r="AO34" s="147"/>
      <c r="AP34" s="135"/>
      <c r="AQ34" s="133" t="s">
        <v>1521</v>
      </c>
      <c r="AR34" s="150"/>
    </row>
    <row r="35" spans="2:44" ht="15.6" x14ac:dyDescent="0.3">
      <c r="B35" s="82" t="s">
        <v>340</v>
      </c>
      <c r="C35" s="83" t="s">
        <v>862</v>
      </c>
      <c r="D35" s="84" t="s">
        <v>300</v>
      </c>
      <c r="E35" s="85" t="s">
        <v>760</v>
      </c>
      <c r="F35" s="83" t="s">
        <v>2</v>
      </c>
      <c r="G35" s="85" t="s">
        <v>3</v>
      </c>
      <c r="H35" s="86">
        <v>45439</v>
      </c>
      <c r="I35" s="87"/>
      <c r="J35" s="87">
        <v>254.67854166999999</v>
      </c>
      <c r="K35" s="88">
        <f t="shared" si="0"/>
        <v>0</v>
      </c>
      <c r="L35" s="86">
        <v>45439</v>
      </c>
      <c r="M35" s="89"/>
      <c r="N35" s="89">
        <v>0</v>
      </c>
      <c r="O35" s="88" t="str">
        <f t="shared" si="1"/>
        <v/>
      </c>
      <c r="P35" s="90"/>
      <c r="Q35" s="91">
        <v>0</v>
      </c>
      <c r="R35" s="92" t="str">
        <f t="shared" si="2"/>
        <v/>
      </c>
      <c r="S35" s="23"/>
      <c r="T35" s="107"/>
      <c r="U35" s="108"/>
      <c r="V35" s="108"/>
      <c r="W35" s="108"/>
      <c r="X35" s="108"/>
      <c r="Y35" s="108"/>
      <c r="Z35" s="108"/>
      <c r="AA35" s="108"/>
      <c r="AB35" s="108"/>
      <c r="AC35" s="108"/>
      <c r="AD35" s="109">
        <v>0</v>
      </c>
      <c r="AE35" s="23"/>
      <c r="AF35" s="117"/>
      <c r="AG35" s="118"/>
      <c r="AH35" s="119"/>
      <c r="AI35" s="118">
        <v>5.3563984992999997E-2</v>
      </c>
      <c r="AJ35" s="118">
        <v>-4.3798219584E-2</v>
      </c>
      <c r="AK35" s="120"/>
      <c r="AL35" s="23"/>
      <c r="AM35" s="127">
        <v>2.5970414205E-2</v>
      </c>
      <c r="AN35" s="88">
        <v>1.2674792067</v>
      </c>
      <c r="AO35" s="119">
        <v>45473</v>
      </c>
      <c r="AP35" s="86" t="s">
        <v>309</v>
      </c>
      <c r="AQ35" s="84" t="s">
        <v>312</v>
      </c>
      <c r="AR35" s="128">
        <v>625000</v>
      </c>
    </row>
    <row r="36" spans="2:44" ht="15.6" x14ac:dyDescent="0.3">
      <c r="B36" s="131" t="s">
        <v>341</v>
      </c>
      <c r="C36" s="132" t="s">
        <v>863</v>
      </c>
      <c r="D36" s="133" t="s">
        <v>300</v>
      </c>
      <c r="E36" s="134" t="s">
        <v>761</v>
      </c>
      <c r="F36" s="132" t="s">
        <v>2</v>
      </c>
      <c r="G36" s="134" t="s">
        <v>319</v>
      </c>
      <c r="H36" s="135">
        <v>45553</v>
      </c>
      <c r="I36" s="136"/>
      <c r="J36" s="136">
        <v>43.76</v>
      </c>
      <c r="K36" s="137">
        <f t="shared" si="0"/>
        <v>0</v>
      </c>
      <c r="L36" s="135">
        <v>45547</v>
      </c>
      <c r="M36" s="138"/>
      <c r="N36" s="138">
        <v>520.84378788000004</v>
      </c>
      <c r="O36" s="137">
        <f t="shared" si="1"/>
        <v>0</v>
      </c>
      <c r="P36" s="139"/>
      <c r="Q36" s="140">
        <v>1.1969696970000001</v>
      </c>
      <c r="R36" s="141">
        <f t="shared" si="2"/>
        <v>0</v>
      </c>
      <c r="S36" s="23"/>
      <c r="T36" s="142"/>
      <c r="U36" s="143"/>
      <c r="V36" s="143">
        <v>6.5947265261999996E-2</v>
      </c>
      <c r="W36" s="143">
        <v>5.3326971208999999E-2</v>
      </c>
      <c r="X36" s="143">
        <v>0.91679001175999997</v>
      </c>
      <c r="Y36" s="143">
        <v>0.42219056351000001</v>
      </c>
      <c r="Z36" s="143">
        <v>0.65301294782999997</v>
      </c>
      <c r="AA36" s="143">
        <v>0.21441098506</v>
      </c>
      <c r="AB36" s="143">
        <v>0.57474468209999996</v>
      </c>
      <c r="AC36" s="143">
        <v>0.17579272229000001</v>
      </c>
      <c r="AD36" s="144">
        <v>56.060606061000001</v>
      </c>
      <c r="AE36" s="23"/>
      <c r="AF36" s="145"/>
      <c r="AG36" s="146"/>
      <c r="AH36" s="147"/>
      <c r="AI36" s="146">
        <v>0.15492957747</v>
      </c>
      <c r="AJ36" s="146">
        <v>-6.8421052630999998E-2</v>
      </c>
      <c r="AK36" s="148">
        <v>8</v>
      </c>
      <c r="AL36" s="23"/>
      <c r="AM36" s="149">
        <v>2.3246564858000002E-2</v>
      </c>
      <c r="AN36" s="137">
        <v>0.10334006081</v>
      </c>
      <c r="AO36" s="147">
        <v>45473</v>
      </c>
      <c r="AP36" s="135" t="s">
        <v>309</v>
      </c>
      <c r="AQ36" s="133" t="s">
        <v>312</v>
      </c>
      <c r="AR36" s="150">
        <v>3033000</v>
      </c>
    </row>
    <row r="37" spans="2:44" ht="15.6" x14ac:dyDescent="0.3">
      <c r="B37" s="82" t="s">
        <v>1530</v>
      </c>
      <c r="C37" s="83" t="s">
        <v>2302</v>
      </c>
      <c r="D37" s="84" t="s">
        <v>300</v>
      </c>
      <c r="E37" s="85" t="s">
        <v>1890</v>
      </c>
      <c r="F37" s="83" t="s">
        <v>2</v>
      </c>
      <c r="G37" s="85" t="s">
        <v>315</v>
      </c>
      <c r="H37" s="86">
        <v>45554</v>
      </c>
      <c r="I37" s="87">
        <v>75.69</v>
      </c>
      <c r="J37" s="87">
        <v>81.2</v>
      </c>
      <c r="K37" s="88">
        <f t="shared" si="0"/>
        <v>0.93214285714285705</v>
      </c>
      <c r="L37" s="86">
        <v>45533</v>
      </c>
      <c r="M37" s="89">
        <v>22707</v>
      </c>
      <c r="N37" s="89">
        <v>27006.067424000001</v>
      </c>
      <c r="O37" s="88">
        <f t="shared" si="1"/>
        <v>0.84081105343832974</v>
      </c>
      <c r="P37" s="90">
        <v>3</v>
      </c>
      <c r="Q37" s="91">
        <v>2.1363636364</v>
      </c>
      <c r="R37" s="92">
        <f t="shared" si="2"/>
        <v>1.404255319125034</v>
      </c>
      <c r="S37" s="23"/>
      <c r="T37" s="107">
        <v>1.0817307691E-2</v>
      </c>
      <c r="U37" s="108">
        <v>-6.4563737924000003E-3</v>
      </c>
      <c r="V37" s="108">
        <v>1.9119429109E-2</v>
      </c>
      <c r="W37" s="108">
        <v>6.4991350555000001E-3</v>
      </c>
      <c r="X37" s="108">
        <v>0.72257624033000001</v>
      </c>
      <c r="Y37" s="108">
        <v>0.22797679207999999</v>
      </c>
      <c r="Z37" s="108">
        <v>0.52909090909000001</v>
      </c>
      <c r="AA37" s="108">
        <v>9.0488946318000002E-2</v>
      </c>
      <c r="AB37" s="108"/>
      <c r="AC37" s="108"/>
      <c r="AD37" s="109">
        <v>75.757575758000002</v>
      </c>
      <c r="AE37" s="23"/>
      <c r="AF37" s="117"/>
      <c r="AG37" s="118"/>
      <c r="AH37" s="119"/>
      <c r="AI37" s="118">
        <v>0.76370757180000004</v>
      </c>
      <c r="AJ37" s="118">
        <v>-0.12184587406</v>
      </c>
      <c r="AK37" s="120">
        <v>5</v>
      </c>
      <c r="AL37" s="23"/>
      <c r="AM37" s="127">
        <v>0</v>
      </c>
      <c r="AN37" s="88">
        <v>0</v>
      </c>
      <c r="AO37" s="119">
        <v>45473</v>
      </c>
      <c r="AP37" s="86" t="s">
        <v>309</v>
      </c>
      <c r="AQ37" s="84" t="s">
        <v>312</v>
      </c>
      <c r="AR37" s="128">
        <v>-72941</v>
      </c>
    </row>
    <row r="38" spans="2:44" ht="15.6" x14ac:dyDescent="0.3">
      <c r="B38" s="131" t="s">
        <v>10</v>
      </c>
      <c r="C38" s="132" t="s">
        <v>174</v>
      </c>
      <c r="D38" s="133" t="s">
        <v>300</v>
      </c>
      <c r="E38" s="134" t="s">
        <v>121</v>
      </c>
      <c r="F38" s="132" t="s">
        <v>114</v>
      </c>
      <c r="G38" s="134" t="s">
        <v>169</v>
      </c>
      <c r="H38" s="135">
        <v>45554</v>
      </c>
      <c r="I38" s="136">
        <v>73.930000000000007</v>
      </c>
      <c r="J38" s="136">
        <v>88.223672936</v>
      </c>
      <c r="K38" s="137">
        <f t="shared" si="0"/>
        <v>0.83798370142253042</v>
      </c>
      <c r="L38" s="135">
        <v>45475</v>
      </c>
      <c r="M38" s="138">
        <v>22255.63</v>
      </c>
      <c r="N38" s="138">
        <v>431668.60258000001</v>
      </c>
      <c r="O38" s="137">
        <f t="shared" si="1"/>
        <v>5.1557212794681825E-2</v>
      </c>
      <c r="P38" s="139">
        <v>15</v>
      </c>
      <c r="Q38" s="140">
        <v>85.030303029999999</v>
      </c>
      <c r="R38" s="141">
        <f t="shared" si="2"/>
        <v>0.17640769779107773</v>
      </c>
      <c r="S38" s="23"/>
      <c r="T38" s="142">
        <v>1.2462339084999999E-2</v>
      </c>
      <c r="U38" s="143">
        <v>-4.8113423981999996E-3</v>
      </c>
      <c r="V38" s="143">
        <v>-2.4083871860000002E-2</v>
      </c>
      <c r="W38" s="143">
        <v>-3.6704165913999998E-2</v>
      </c>
      <c r="X38" s="143">
        <v>0.31530308779999999</v>
      </c>
      <c r="Y38" s="143">
        <v>-0.17929636045</v>
      </c>
      <c r="Z38" s="143">
        <v>0.18719942033</v>
      </c>
      <c r="AA38" s="143">
        <v>-0.25140254243999999</v>
      </c>
      <c r="AB38" s="143">
        <v>0.30510334583999998</v>
      </c>
      <c r="AC38" s="143">
        <v>-9.3848613974999995E-2</v>
      </c>
      <c r="AD38" s="144">
        <v>100</v>
      </c>
      <c r="AE38" s="23"/>
      <c r="AF38" s="145">
        <v>0.28811910348000003</v>
      </c>
      <c r="AG38" s="146">
        <v>2.9732831481000001E-2</v>
      </c>
      <c r="AH38" s="147">
        <v>0.99946529617000002</v>
      </c>
      <c r="AI38" s="146">
        <v>0.13254283251000001</v>
      </c>
      <c r="AJ38" s="146">
        <v>-6.0230618255E-2</v>
      </c>
      <c r="AK38" s="148">
        <v>4</v>
      </c>
      <c r="AL38" s="23"/>
      <c r="AM38" s="149">
        <v>2.2120809592000002E-3</v>
      </c>
      <c r="AN38" s="137">
        <v>2.2915144849000001E-2</v>
      </c>
      <c r="AO38" s="147">
        <v>45473</v>
      </c>
      <c r="AP38" s="135" t="s">
        <v>309</v>
      </c>
      <c r="AQ38" s="133" t="s">
        <v>312</v>
      </c>
      <c r="AR38" s="150">
        <v>87657000</v>
      </c>
    </row>
    <row r="39" spans="2:44" ht="15.6" x14ac:dyDescent="0.3">
      <c r="B39" s="82" t="s">
        <v>11</v>
      </c>
      <c r="C39" s="83" t="s">
        <v>175</v>
      </c>
      <c r="D39" s="84" t="s">
        <v>300</v>
      </c>
      <c r="E39" s="85" t="s">
        <v>121</v>
      </c>
      <c r="F39" s="83" t="s">
        <v>113</v>
      </c>
      <c r="G39" s="85" t="s">
        <v>169</v>
      </c>
      <c r="H39" s="86">
        <v>45554</v>
      </c>
      <c r="I39" s="87">
        <v>73.739999999999995</v>
      </c>
      <c r="J39" s="87">
        <v>87.073775858000005</v>
      </c>
      <c r="K39" s="88">
        <f t="shared" si="0"/>
        <v>0.84686806416038807</v>
      </c>
      <c r="L39" s="86">
        <v>45475</v>
      </c>
      <c r="M39" s="89">
        <v>29093875.640000001</v>
      </c>
      <c r="N39" s="89">
        <v>19705110.967</v>
      </c>
      <c r="O39" s="88">
        <f t="shared" si="1"/>
        <v>1.4764634255916291</v>
      </c>
      <c r="P39" s="90">
        <v>1981</v>
      </c>
      <c r="Q39" s="91">
        <v>3649.969697</v>
      </c>
      <c r="R39" s="92">
        <f t="shared" si="2"/>
        <v>0.54274423199409916</v>
      </c>
      <c r="S39" s="23"/>
      <c r="T39" s="107">
        <v>1.6262403527000001E-2</v>
      </c>
      <c r="U39" s="108">
        <v>-1.0112779564000001E-3</v>
      </c>
      <c r="V39" s="108">
        <v>-1.9469220249999999E-2</v>
      </c>
      <c r="W39" s="108">
        <v>-3.2089514303999998E-2</v>
      </c>
      <c r="X39" s="108">
        <v>0.31968332044999997</v>
      </c>
      <c r="Y39" s="108">
        <v>-0.17491612779999999</v>
      </c>
      <c r="Z39" s="108">
        <v>0.19145358114</v>
      </c>
      <c r="AA39" s="108">
        <v>-0.24714838163</v>
      </c>
      <c r="AB39" s="108">
        <v>0.31218112357</v>
      </c>
      <c r="AC39" s="108">
        <v>-8.6770836246000002E-2</v>
      </c>
      <c r="AD39" s="109">
        <v>100</v>
      </c>
      <c r="AE39" s="23"/>
      <c r="AF39" s="117">
        <v>0.28592421203000001</v>
      </c>
      <c r="AG39" s="118">
        <v>2.9421633248000002E-2</v>
      </c>
      <c r="AH39" s="119">
        <v>1.0375115144</v>
      </c>
      <c r="AI39" s="118">
        <v>0.13023403917000001</v>
      </c>
      <c r="AJ39" s="118">
        <v>-5.4168132254000002E-2</v>
      </c>
      <c r="AK39" s="120">
        <v>4</v>
      </c>
      <c r="AL39" s="23"/>
      <c r="AM39" s="127">
        <v>2.2251234411000001E-3</v>
      </c>
      <c r="AN39" s="88">
        <v>2.2915145049999999E-2</v>
      </c>
      <c r="AO39" s="119">
        <v>45473</v>
      </c>
      <c r="AP39" s="86" t="s">
        <v>309</v>
      </c>
      <c r="AQ39" s="84" t="s">
        <v>312</v>
      </c>
      <c r="AR39" s="128">
        <v>87657000</v>
      </c>
    </row>
    <row r="40" spans="2:44" ht="15.6" x14ac:dyDescent="0.3">
      <c r="B40" s="131" t="s">
        <v>1531</v>
      </c>
      <c r="C40" s="132" t="s">
        <v>2303</v>
      </c>
      <c r="D40" s="133" t="s">
        <v>300</v>
      </c>
      <c r="E40" s="134" t="s">
        <v>1891</v>
      </c>
      <c r="F40" s="132" t="s">
        <v>113</v>
      </c>
      <c r="G40" s="134" t="s">
        <v>320</v>
      </c>
      <c r="H40" s="135">
        <v>45366</v>
      </c>
      <c r="I40" s="136"/>
      <c r="J40" s="136">
        <v>12.6</v>
      </c>
      <c r="K40" s="137">
        <f t="shared" si="0"/>
        <v>0</v>
      </c>
      <c r="L40" s="135">
        <v>45365</v>
      </c>
      <c r="M40" s="138"/>
      <c r="N40" s="138">
        <v>0</v>
      </c>
      <c r="O40" s="137" t="str">
        <f t="shared" si="1"/>
        <v/>
      </c>
      <c r="P40" s="139"/>
      <c r="Q40" s="140">
        <v>0</v>
      </c>
      <c r="R40" s="141" t="str">
        <f t="shared" si="2"/>
        <v/>
      </c>
      <c r="S40" s="23"/>
      <c r="T40" s="142"/>
      <c r="U40" s="143"/>
      <c r="V40" s="143"/>
      <c r="W40" s="143"/>
      <c r="X40" s="143"/>
      <c r="Y40" s="143"/>
      <c r="Z40" s="143"/>
      <c r="AA40" s="143"/>
      <c r="AB40" s="143"/>
      <c r="AC40" s="143"/>
      <c r="AD40" s="144">
        <v>0</v>
      </c>
      <c r="AE40" s="23"/>
      <c r="AF40" s="145"/>
      <c r="AG40" s="146"/>
      <c r="AH40" s="147"/>
      <c r="AI40" s="146">
        <v>0.2049382716</v>
      </c>
      <c r="AJ40" s="146">
        <v>-0.15360501567000001</v>
      </c>
      <c r="AK40" s="148"/>
      <c r="AL40" s="23"/>
      <c r="AM40" s="149">
        <v>0</v>
      </c>
      <c r="AN40" s="137">
        <v>0</v>
      </c>
      <c r="AO40" s="147">
        <v>45291</v>
      </c>
      <c r="AP40" s="135" t="s">
        <v>309</v>
      </c>
      <c r="AQ40" s="133" t="s">
        <v>312</v>
      </c>
      <c r="AR40" s="150">
        <v>-179000</v>
      </c>
    </row>
    <row r="41" spans="2:44" ht="15.6" x14ac:dyDescent="0.3">
      <c r="B41" s="82" t="s">
        <v>342</v>
      </c>
      <c r="C41" s="83" t="s">
        <v>864</v>
      </c>
      <c r="D41" s="84" t="s">
        <v>300</v>
      </c>
      <c r="E41" s="85" t="s">
        <v>762</v>
      </c>
      <c r="F41" s="83" t="s">
        <v>2</v>
      </c>
      <c r="G41" s="85" t="s">
        <v>315</v>
      </c>
      <c r="H41" s="86">
        <v>45554</v>
      </c>
      <c r="I41" s="87">
        <v>271.5</v>
      </c>
      <c r="J41" s="87">
        <v>303.85638304999998</v>
      </c>
      <c r="K41" s="88">
        <f t="shared" si="0"/>
        <v>0.89351422298515382</v>
      </c>
      <c r="L41" s="86">
        <v>45539</v>
      </c>
      <c r="M41" s="89">
        <v>3258.22</v>
      </c>
      <c r="N41" s="89">
        <v>17446.047879000002</v>
      </c>
      <c r="O41" s="88">
        <f t="shared" si="1"/>
        <v>0.18675977634579088</v>
      </c>
      <c r="P41" s="90">
        <v>3</v>
      </c>
      <c r="Q41" s="91">
        <v>3.0606060606000001</v>
      </c>
      <c r="R41" s="92">
        <f t="shared" si="2"/>
        <v>0.98019801980392118</v>
      </c>
      <c r="S41" s="23"/>
      <c r="T41" s="107">
        <v>-9.5578578729999999E-3</v>
      </c>
      <c r="U41" s="108">
        <v>-2.6831539357E-2</v>
      </c>
      <c r="V41" s="108">
        <v>-1.5804187524E-2</v>
      </c>
      <c r="W41" s="108">
        <v>-2.8424481578E-2</v>
      </c>
      <c r="X41" s="108">
        <v>0.36957875683000002</v>
      </c>
      <c r="Y41" s="108">
        <v>-0.12502069142</v>
      </c>
      <c r="Z41" s="108">
        <v>0.24127259461</v>
      </c>
      <c r="AA41" s="108">
        <v>-0.19732936815999999</v>
      </c>
      <c r="AB41" s="108">
        <v>0.44815461157999997</v>
      </c>
      <c r="AC41" s="108">
        <v>4.9202651766E-2</v>
      </c>
      <c r="AD41" s="109">
        <v>84.848484849000002</v>
      </c>
      <c r="AE41" s="23"/>
      <c r="AF41" s="117">
        <v>0.22256498451000001</v>
      </c>
      <c r="AG41" s="118">
        <v>2.2949487776000001E-2</v>
      </c>
      <c r="AH41" s="119">
        <v>1.1580925412</v>
      </c>
      <c r="AI41" s="118">
        <v>0.11216314639</v>
      </c>
      <c r="AJ41" s="118">
        <v>-9.9464054228999996E-2</v>
      </c>
      <c r="AK41" s="120">
        <v>4</v>
      </c>
      <c r="AL41" s="23"/>
      <c r="AM41" s="127">
        <v>6.5982093042999998E-2</v>
      </c>
      <c r="AN41" s="88">
        <v>2.6537801167000001</v>
      </c>
      <c r="AO41" s="119">
        <v>45473</v>
      </c>
      <c r="AP41" s="86" t="s">
        <v>309</v>
      </c>
      <c r="AQ41" s="84" t="s">
        <v>312</v>
      </c>
      <c r="AR41" s="128">
        <v>10158000</v>
      </c>
    </row>
    <row r="42" spans="2:44" ht="15.6" x14ac:dyDescent="0.3">
      <c r="B42" s="131" t="s">
        <v>12</v>
      </c>
      <c r="C42" s="132" t="s">
        <v>176</v>
      </c>
      <c r="D42" s="133" t="s">
        <v>300</v>
      </c>
      <c r="E42" s="134" t="s">
        <v>763</v>
      </c>
      <c r="F42" s="132" t="s">
        <v>2</v>
      </c>
      <c r="G42" s="134" t="s">
        <v>317</v>
      </c>
      <c r="H42" s="135">
        <v>45554</v>
      </c>
      <c r="I42" s="136">
        <v>51.4</v>
      </c>
      <c r="J42" s="136">
        <v>56.68</v>
      </c>
      <c r="K42" s="137">
        <f t="shared" si="0"/>
        <v>0.90684544812985179</v>
      </c>
      <c r="L42" s="135">
        <v>45475</v>
      </c>
      <c r="M42" s="138">
        <v>26848338.989999998</v>
      </c>
      <c r="N42" s="138">
        <v>18425187.642000001</v>
      </c>
      <c r="O42" s="137">
        <f t="shared" si="1"/>
        <v>1.4571541691548107</v>
      </c>
      <c r="P42" s="139">
        <v>1507</v>
      </c>
      <c r="Q42" s="140">
        <v>4361.8484848999997</v>
      </c>
      <c r="R42" s="141">
        <f t="shared" si="2"/>
        <v>0.34549572393836825</v>
      </c>
      <c r="S42" s="23"/>
      <c r="T42" s="142">
        <v>1.1014948859E-2</v>
      </c>
      <c r="U42" s="143">
        <v>-6.2587326247000004E-3</v>
      </c>
      <c r="V42" s="143">
        <v>6.7054183101999995E-2</v>
      </c>
      <c r="W42" s="143">
        <v>5.4433889048999998E-2</v>
      </c>
      <c r="X42" s="143">
        <v>0.53204172876</v>
      </c>
      <c r="Y42" s="143">
        <v>3.7442280511999999E-2</v>
      </c>
      <c r="Z42" s="143">
        <v>0.12785646379000001</v>
      </c>
      <c r="AA42" s="143">
        <v>-0.31074549897999998</v>
      </c>
      <c r="AB42" s="143">
        <v>0.38358008075</v>
      </c>
      <c r="AC42" s="143">
        <v>-1.5371879063999999E-2</v>
      </c>
      <c r="AD42" s="144">
        <v>100</v>
      </c>
      <c r="AE42" s="23"/>
      <c r="AF42" s="145">
        <v>0.23604076557000001</v>
      </c>
      <c r="AG42" s="146">
        <v>2.4590050868999999E-2</v>
      </c>
      <c r="AH42" s="147">
        <v>2.0837437513000001</v>
      </c>
      <c r="AI42" s="146">
        <v>0.16911447084</v>
      </c>
      <c r="AJ42" s="146">
        <v>-5.4186265286999998E-2</v>
      </c>
      <c r="AK42" s="148">
        <v>6</v>
      </c>
      <c r="AL42" s="23"/>
      <c r="AM42" s="149">
        <v>0</v>
      </c>
      <c r="AN42" s="137">
        <v>0</v>
      </c>
      <c r="AO42" s="147">
        <v>45473</v>
      </c>
      <c r="AP42" s="135" t="s">
        <v>309</v>
      </c>
      <c r="AQ42" s="133" t="s">
        <v>312</v>
      </c>
      <c r="AR42" s="150">
        <v>44419000</v>
      </c>
    </row>
    <row r="43" spans="2:44" ht="15.6" x14ac:dyDescent="0.3">
      <c r="B43" s="82" t="s">
        <v>1532</v>
      </c>
      <c r="C43" s="83" t="s">
        <v>2304</v>
      </c>
      <c r="D43" s="84" t="s">
        <v>300</v>
      </c>
      <c r="E43" s="85" t="s">
        <v>1892</v>
      </c>
      <c r="F43" s="83" t="s">
        <v>2</v>
      </c>
      <c r="G43" s="85" t="s">
        <v>315</v>
      </c>
      <c r="H43" s="86">
        <v>45554</v>
      </c>
      <c r="I43" s="87">
        <v>12.11</v>
      </c>
      <c r="J43" s="87">
        <v>14.14</v>
      </c>
      <c r="K43" s="88">
        <f t="shared" si="0"/>
        <v>0.85643564356435631</v>
      </c>
      <c r="L43" s="86">
        <v>45489</v>
      </c>
      <c r="M43" s="89">
        <v>35.99</v>
      </c>
      <c r="N43" s="89">
        <v>7683.3018181999996</v>
      </c>
      <c r="O43" s="88">
        <f t="shared" si="1"/>
        <v>4.6841840723668895E-3</v>
      </c>
      <c r="P43" s="90">
        <v>2</v>
      </c>
      <c r="Q43" s="91">
        <v>2.5303030302999998</v>
      </c>
      <c r="R43" s="92">
        <f t="shared" si="2"/>
        <v>0.79041916167759341</v>
      </c>
      <c r="S43" s="23"/>
      <c r="T43" s="107">
        <v>2.5402201525000001E-2</v>
      </c>
      <c r="U43" s="108">
        <v>8.1285200413000001E-3</v>
      </c>
      <c r="V43" s="108">
        <v>0.16330451489</v>
      </c>
      <c r="W43" s="108">
        <v>0.15068422082999999</v>
      </c>
      <c r="X43" s="108">
        <v>8.1250000000999995E-2</v>
      </c>
      <c r="Y43" s="108">
        <v>-0.41334944824999997</v>
      </c>
      <c r="Z43" s="108"/>
      <c r="AA43" s="108"/>
      <c r="AB43" s="108">
        <v>-1.2234910276000001E-2</v>
      </c>
      <c r="AC43" s="108">
        <v>-0.41118687008999999</v>
      </c>
      <c r="AD43" s="109">
        <v>84.848484849000002</v>
      </c>
      <c r="AE43" s="23"/>
      <c r="AF43" s="117"/>
      <c r="AG43" s="118"/>
      <c r="AH43" s="119"/>
      <c r="AI43" s="118">
        <v>0.41841491841</v>
      </c>
      <c r="AJ43" s="118">
        <v>-0.14199999999999999</v>
      </c>
      <c r="AK43" s="120">
        <v>5</v>
      </c>
      <c r="AL43" s="23"/>
      <c r="AM43" s="127">
        <v>0</v>
      </c>
      <c r="AN43" s="88">
        <v>0</v>
      </c>
      <c r="AO43" s="119">
        <v>45504</v>
      </c>
      <c r="AP43" s="86" t="s">
        <v>309</v>
      </c>
      <c r="AQ43" s="84" t="s">
        <v>312</v>
      </c>
      <c r="AR43" s="128">
        <v>-175138</v>
      </c>
    </row>
    <row r="44" spans="2:44" ht="15.6" x14ac:dyDescent="0.3">
      <c r="B44" s="131" t="s">
        <v>1533</v>
      </c>
      <c r="C44" s="132" t="s">
        <v>2305</v>
      </c>
      <c r="D44" s="133" t="s">
        <v>2281</v>
      </c>
      <c r="E44" s="134" t="s">
        <v>1893</v>
      </c>
      <c r="F44" s="132" t="s">
        <v>2</v>
      </c>
      <c r="G44" s="134" t="s">
        <v>315</v>
      </c>
      <c r="H44" s="135">
        <v>45554</v>
      </c>
      <c r="I44" s="136">
        <v>60.48</v>
      </c>
      <c r="J44" s="136">
        <v>63.299873795000003</v>
      </c>
      <c r="K44" s="137">
        <f t="shared" si="0"/>
        <v>0.95545214190896621</v>
      </c>
      <c r="L44" s="135">
        <v>45538</v>
      </c>
      <c r="M44" s="138">
        <v>483.84</v>
      </c>
      <c r="N44" s="138">
        <v>706.53681817999995</v>
      </c>
      <c r="O44" s="137">
        <f t="shared" si="1"/>
        <v>0.68480507674935509</v>
      </c>
      <c r="P44" s="139">
        <v>1</v>
      </c>
      <c r="Q44" s="140">
        <v>1.4242424242</v>
      </c>
      <c r="R44" s="141">
        <f t="shared" si="2"/>
        <v>0.70212765959538248</v>
      </c>
      <c r="S44" s="23"/>
      <c r="T44" s="142">
        <v>0</v>
      </c>
      <c r="U44" s="143">
        <v>-1.7273681483999999E-2</v>
      </c>
      <c r="V44" s="143">
        <v>6.9865528651E-2</v>
      </c>
      <c r="W44" s="143">
        <v>5.7245234596999997E-2</v>
      </c>
      <c r="X44" s="143">
        <v>0.42348751488000003</v>
      </c>
      <c r="Y44" s="143">
        <v>-7.1111933375000005E-2</v>
      </c>
      <c r="Z44" s="143">
        <v>5.9021103534000002E-2</v>
      </c>
      <c r="AA44" s="143">
        <v>-0.37958085924000001</v>
      </c>
      <c r="AB44" s="143">
        <v>0.32876308142999999</v>
      </c>
      <c r="AC44" s="143">
        <v>-7.0188878388000003E-2</v>
      </c>
      <c r="AD44" s="144">
        <v>66.666666667000001</v>
      </c>
      <c r="AE44" s="23"/>
      <c r="AF44" s="145">
        <v>0.21186055450999999</v>
      </c>
      <c r="AG44" s="146">
        <v>2.2132500768999998E-2</v>
      </c>
      <c r="AH44" s="147">
        <v>1.4132290959</v>
      </c>
      <c r="AI44" s="146">
        <v>0.15207367102</v>
      </c>
      <c r="AJ44" s="146">
        <v>-3.6412503997000002E-2</v>
      </c>
      <c r="AK44" s="148">
        <v>4</v>
      </c>
      <c r="AL44" s="23"/>
      <c r="AM44" s="149">
        <v>5.6330252497000001E-2</v>
      </c>
      <c r="AN44" s="137">
        <v>0.48894664819</v>
      </c>
      <c r="AO44" s="147">
        <v>45473</v>
      </c>
      <c r="AP44" s="135" t="s">
        <v>309</v>
      </c>
      <c r="AQ44" s="133" t="s">
        <v>312</v>
      </c>
      <c r="AR44" s="150">
        <v>730000</v>
      </c>
    </row>
    <row r="45" spans="2:44" ht="15.6" x14ac:dyDescent="0.3">
      <c r="B45" s="82" t="s">
        <v>1534</v>
      </c>
      <c r="C45" s="83" t="s">
        <v>2306</v>
      </c>
      <c r="D45" s="84" t="s">
        <v>728</v>
      </c>
      <c r="E45" s="85" t="s">
        <v>1894</v>
      </c>
      <c r="F45" s="83" t="s">
        <v>2</v>
      </c>
      <c r="G45" s="85" t="s">
        <v>169</v>
      </c>
      <c r="H45" s="86">
        <v>45546</v>
      </c>
      <c r="I45" s="87"/>
      <c r="J45" s="87">
        <v>60.36</v>
      </c>
      <c r="K45" s="88">
        <f t="shared" si="0"/>
        <v>0</v>
      </c>
      <c r="L45" s="86">
        <v>45546</v>
      </c>
      <c r="M45" s="89"/>
      <c r="N45" s="89">
        <v>1471.4321212</v>
      </c>
      <c r="O45" s="88">
        <f t="shared" si="1"/>
        <v>0</v>
      </c>
      <c r="P45" s="90"/>
      <c r="Q45" s="91">
        <v>0.53030303030000003</v>
      </c>
      <c r="R45" s="92">
        <f t="shared" si="2"/>
        <v>0</v>
      </c>
      <c r="S45" s="23"/>
      <c r="T45" s="107"/>
      <c r="U45" s="108"/>
      <c r="V45" s="108"/>
      <c r="W45" s="108"/>
      <c r="X45" s="108"/>
      <c r="Y45" s="108"/>
      <c r="Z45" s="108"/>
      <c r="AA45" s="108"/>
      <c r="AB45" s="108"/>
      <c r="AC45" s="108"/>
      <c r="AD45" s="109">
        <v>15.151515151</v>
      </c>
      <c r="AE45" s="23"/>
      <c r="AF45" s="117"/>
      <c r="AG45" s="118"/>
      <c r="AH45" s="119"/>
      <c r="AI45" s="118">
        <v>2.6530612246E-2</v>
      </c>
      <c r="AJ45" s="118">
        <v>2.6530612246E-2</v>
      </c>
      <c r="AK45" s="120"/>
      <c r="AL45" s="23"/>
      <c r="AM45" s="127"/>
      <c r="AN45" s="88">
        <v>0.21940585876999999</v>
      </c>
      <c r="AO45" s="119">
        <v>45473</v>
      </c>
      <c r="AP45" s="86" t="s">
        <v>309</v>
      </c>
      <c r="AQ45" s="84" t="s">
        <v>312</v>
      </c>
      <c r="AR45" s="128">
        <v>508767</v>
      </c>
    </row>
    <row r="46" spans="2:44" ht="15.6" x14ac:dyDescent="0.3">
      <c r="B46" s="131" t="s">
        <v>1535</v>
      </c>
      <c r="C46" s="132" t="s">
        <v>2307</v>
      </c>
      <c r="D46" s="133" t="s">
        <v>300</v>
      </c>
      <c r="E46" s="134" t="s">
        <v>1895</v>
      </c>
      <c r="F46" s="132" t="s">
        <v>2</v>
      </c>
      <c r="G46" s="134" t="s">
        <v>738</v>
      </c>
      <c r="H46" s="135"/>
      <c r="I46" s="136"/>
      <c r="J46" s="136"/>
      <c r="K46" s="137" t="str">
        <f t="shared" si="0"/>
        <v/>
      </c>
      <c r="L46" s="135"/>
      <c r="M46" s="138"/>
      <c r="N46" s="138"/>
      <c r="O46" s="137" t="str">
        <f t="shared" si="1"/>
        <v/>
      </c>
      <c r="P46" s="139"/>
      <c r="Q46" s="140"/>
      <c r="R46" s="141" t="str">
        <f t="shared" si="2"/>
        <v/>
      </c>
      <c r="S46" s="23"/>
      <c r="T46" s="142"/>
      <c r="U46" s="143"/>
      <c r="V46" s="143"/>
      <c r="W46" s="143"/>
      <c r="X46" s="143"/>
      <c r="Y46" s="143"/>
      <c r="Z46" s="143"/>
      <c r="AA46" s="143"/>
      <c r="AB46" s="143"/>
      <c r="AC46" s="143"/>
      <c r="AD46" s="144">
        <v>0</v>
      </c>
      <c r="AE46" s="23"/>
      <c r="AF46" s="145"/>
      <c r="AG46" s="146"/>
      <c r="AH46" s="147"/>
      <c r="AI46" s="146"/>
      <c r="AJ46" s="146"/>
      <c r="AK46" s="148"/>
      <c r="AL46" s="23"/>
      <c r="AM46" s="149"/>
      <c r="AN46" s="137"/>
      <c r="AO46" s="147">
        <v>45473</v>
      </c>
      <c r="AP46" s="135" t="s">
        <v>309</v>
      </c>
      <c r="AQ46" s="133" t="s">
        <v>312</v>
      </c>
      <c r="AR46" s="150">
        <v>91983</v>
      </c>
    </row>
    <row r="47" spans="2:44" ht="15.6" x14ac:dyDescent="0.3">
      <c r="B47" s="82" t="s">
        <v>343</v>
      </c>
      <c r="C47" s="83" t="s">
        <v>865</v>
      </c>
      <c r="D47" s="84" t="s">
        <v>300</v>
      </c>
      <c r="E47" s="85" t="s">
        <v>764</v>
      </c>
      <c r="F47" s="83" t="s">
        <v>2</v>
      </c>
      <c r="G47" s="85" t="s">
        <v>3</v>
      </c>
      <c r="H47" s="86">
        <v>45503</v>
      </c>
      <c r="I47" s="87"/>
      <c r="J47" s="87">
        <v>221.17133928999999</v>
      </c>
      <c r="K47" s="88">
        <f t="shared" si="0"/>
        <v>0</v>
      </c>
      <c r="L47" s="86">
        <v>45503</v>
      </c>
      <c r="M47" s="89"/>
      <c r="N47" s="89">
        <v>6.4154545455000003</v>
      </c>
      <c r="O47" s="88">
        <f t="shared" si="1"/>
        <v>0</v>
      </c>
      <c r="P47" s="90"/>
      <c r="Q47" s="91">
        <v>3.0303030303000002E-2</v>
      </c>
      <c r="R47" s="92">
        <f t="shared" si="2"/>
        <v>0</v>
      </c>
      <c r="S47" s="23"/>
      <c r="T47" s="107"/>
      <c r="U47" s="108"/>
      <c r="V47" s="108"/>
      <c r="W47" s="108"/>
      <c r="X47" s="108"/>
      <c r="Y47" s="108"/>
      <c r="Z47" s="108"/>
      <c r="AA47" s="108"/>
      <c r="AB47" s="108"/>
      <c r="AC47" s="108"/>
      <c r="AD47" s="109">
        <v>3.0303030302999998</v>
      </c>
      <c r="AE47" s="23"/>
      <c r="AF47" s="117"/>
      <c r="AG47" s="118"/>
      <c r="AH47" s="119"/>
      <c r="AI47" s="118">
        <v>0.17347261791999999</v>
      </c>
      <c r="AJ47" s="118">
        <v>-7.0336797672999996E-2</v>
      </c>
      <c r="AK47" s="120"/>
      <c r="AL47" s="23"/>
      <c r="AM47" s="127">
        <v>2.4307447643E-2</v>
      </c>
      <c r="AN47" s="88">
        <v>0.89944693506999995</v>
      </c>
      <c r="AO47" s="119">
        <v>45473</v>
      </c>
      <c r="AP47" s="86" t="s">
        <v>309</v>
      </c>
      <c r="AQ47" s="84" t="s">
        <v>312</v>
      </c>
      <c r="AR47" s="128">
        <v>1170000</v>
      </c>
    </row>
    <row r="48" spans="2:44" ht="15.6" x14ac:dyDescent="0.3">
      <c r="B48" s="131" t="s">
        <v>13</v>
      </c>
      <c r="C48" s="132" t="s">
        <v>177</v>
      </c>
      <c r="D48" s="133" t="s">
        <v>300</v>
      </c>
      <c r="E48" s="134" t="s">
        <v>122</v>
      </c>
      <c r="F48" s="132" t="s">
        <v>2</v>
      </c>
      <c r="G48" s="134" t="s">
        <v>318</v>
      </c>
      <c r="H48" s="135">
        <v>45554</v>
      </c>
      <c r="I48" s="136">
        <v>60.06</v>
      </c>
      <c r="J48" s="136">
        <v>78.239999999999995</v>
      </c>
      <c r="K48" s="137">
        <f t="shared" si="0"/>
        <v>0.76763803680981602</v>
      </c>
      <c r="L48" s="135">
        <v>45426</v>
      </c>
      <c r="M48" s="138">
        <v>122781.34</v>
      </c>
      <c r="N48" s="138">
        <v>140929.81546000001</v>
      </c>
      <c r="O48" s="137">
        <f t="shared" si="1"/>
        <v>0.87122330785176483</v>
      </c>
      <c r="P48" s="139">
        <v>9</v>
      </c>
      <c r="Q48" s="140">
        <v>24.090909091</v>
      </c>
      <c r="R48" s="141">
        <f t="shared" si="2"/>
        <v>0.37358490565896763</v>
      </c>
      <c r="S48" s="23"/>
      <c r="T48" s="142">
        <v>-5.2997681349999997E-3</v>
      </c>
      <c r="U48" s="143">
        <v>-2.2573449618999999E-2</v>
      </c>
      <c r="V48" s="143">
        <v>7.4034334763999995E-2</v>
      </c>
      <c r="W48" s="143">
        <v>6.1414040710999998E-2</v>
      </c>
      <c r="X48" s="143">
        <v>-6.3610851263999998E-2</v>
      </c>
      <c r="Y48" s="143">
        <v>-0.55821029952000001</v>
      </c>
      <c r="Z48" s="143">
        <v>-0.42410585866</v>
      </c>
      <c r="AA48" s="143">
        <v>-0.86270782144000002</v>
      </c>
      <c r="AB48" s="143">
        <v>-0.12090163934000001</v>
      </c>
      <c r="AC48" s="143">
        <v>-0.51985359915999996</v>
      </c>
      <c r="AD48" s="144">
        <v>100</v>
      </c>
      <c r="AE48" s="23"/>
      <c r="AF48" s="145">
        <v>0.35712421945</v>
      </c>
      <c r="AG48" s="146">
        <v>3.6349999453999998E-2</v>
      </c>
      <c r="AH48" s="147">
        <v>-0.27737373138999999</v>
      </c>
      <c r="AI48" s="146">
        <v>0.11816693943999999</v>
      </c>
      <c r="AJ48" s="146">
        <v>-0.14078704361</v>
      </c>
      <c r="AK48" s="148">
        <v>4</v>
      </c>
      <c r="AL48" s="23"/>
      <c r="AM48" s="149">
        <v>0</v>
      </c>
      <c r="AN48" s="137">
        <v>0</v>
      </c>
      <c r="AO48" s="147">
        <v>45473</v>
      </c>
      <c r="AP48" s="135" t="s">
        <v>309</v>
      </c>
      <c r="AQ48" s="133" t="s">
        <v>312</v>
      </c>
      <c r="AR48" s="150">
        <v>-121000</v>
      </c>
    </row>
    <row r="49" spans="2:44" ht="15.6" x14ac:dyDescent="0.3">
      <c r="B49" s="82" t="s">
        <v>344</v>
      </c>
      <c r="C49" s="83" t="s">
        <v>866</v>
      </c>
      <c r="D49" s="84" t="s">
        <v>300</v>
      </c>
      <c r="E49" s="85" t="s">
        <v>765</v>
      </c>
      <c r="F49" s="83" t="s">
        <v>2</v>
      </c>
      <c r="G49" s="85" t="s">
        <v>3</v>
      </c>
      <c r="H49" s="86">
        <v>45554</v>
      </c>
      <c r="I49" s="87">
        <v>276.08</v>
      </c>
      <c r="J49" s="87">
        <v>290.87</v>
      </c>
      <c r="K49" s="88">
        <f t="shared" si="0"/>
        <v>0.94915254237288127</v>
      </c>
      <c r="L49" s="86">
        <v>45545</v>
      </c>
      <c r="M49" s="89">
        <v>6902.84</v>
      </c>
      <c r="N49" s="89">
        <v>27204.711211999998</v>
      </c>
      <c r="O49" s="88">
        <f t="shared" si="1"/>
        <v>0.25373693351154403</v>
      </c>
      <c r="P49" s="90">
        <v>5</v>
      </c>
      <c r="Q49" s="91">
        <v>7.1666666667000003</v>
      </c>
      <c r="R49" s="92">
        <f t="shared" si="2"/>
        <v>0.69767441860140611</v>
      </c>
      <c r="S49" s="23"/>
      <c r="T49" s="107">
        <v>-2.0541384326000001E-2</v>
      </c>
      <c r="U49" s="108">
        <v>-3.781506581E-2</v>
      </c>
      <c r="V49" s="108">
        <v>4.0006027272999997E-2</v>
      </c>
      <c r="W49" s="108">
        <v>2.7385733219000001E-2</v>
      </c>
      <c r="X49" s="108"/>
      <c r="Y49" s="108"/>
      <c r="Z49" s="108">
        <v>0.31281909166999999</v>
      </c>
      <c r="AA49" s="108">
        <v>-0.1257828711</v>
      </c>
      <c r="AB49" s="108">
        <v>0.44692029431000002</v>
      </c>
      <c r="AC49" s="108">
        <v>4.7968334486999997E-2</v>
      </c>
      <c r="AD49" s="109">
        <v>62.121212120999999</v>
      </c>
      <c r="AE49" s="23"/>
      <c r="AF49" s="117"/>
      <c r="AG49" s="118"/>
      <c r="AH49" s="119"/>
      <c r="AI49" s="118">
        <v>0.15922920893</v>
      </c>
      <c r="AJ49" s="118">
        <v>-2.7459954234000002E-2</v>
      </c>
      <c r="AK49" s="120">
        <v>4</v>
      </c>
      <c r="AL49" s="23"/>
      <c r="AM49" s="127">
        <v>3.2361517157000003E-2</v>
      </c>
      <c r="AN49" s="88">
        <v>1.2117472367</v>
      </c>
      <c r="AO49" s="119">
        <v>45473</v>
      </c>
      <c r="AP49" s="86" t="s">
        <v>309</v>
      </c>
      <c r="AQ49" s="84" t="s">
        <v>312</v>
      </c>
      <c r="AR49" s="128">
        <v>2633300</v>
      </c>
    </row>
    <row r="50" spans="2:44" ht="15.6" x14ac:dyDescent="0.3">
      <c r="B50" s="131" t="s">
        <v>14</v>
      </c>
      <c r="C50" s="132" t="s">
        <v>178</v>
      </c>
      <c r="D50" s="133" t="s">
        <v>300</v>
      </c>
      <c r="E50" s="134" t="s">
        <v>1896</v>
      </c>
      <c r="F50" s="132" t="s">
        <v>2</v>
      </c>
      <c r="G50" s="134" t="s">
        <v>319</v>
      </c>
      <c r="H50" s="135">
        <v>45554</v>
      </c>
      <c r="I50" s="136">
        <v>145.49</v>
      </c>
      <c r="J50" s="136">
        <v>145.86000000000001</v>
      </c>
      <c r="K50" s="137">
        <f t="shared" si="0"/>
        <v>0.99746332099273272</v>
      </c>
      <c r="L50" s="135">
        <v>45533</v>
      </c>
      <c r="M50" s="138">
        <v>40700.019999999997</v>
      </c>
      <c r="N50" s="138">
        <v>574479.12864000001</v>
      </c>
      <c r="O50" s="137">
        <f t="shared" si="1"/>
        <v>7.0846821008713881E-2</v>
      </c>
      <c r="P50" s="139">
        <v>10</v>
      </c>
      <c r="Q50" s="140">
        <v>53.484848485000001</v>
      </c>
      <c r="R50" s="141">
        <f t="shared" si="2"/>
        <v>0.18696883852638252</v>
      </c>
      <c r="S50" s="23"/>
      <c r="T50" s="142">
        <v>1.3938253536000001E-2</v>
      </c>
      <c r="U50" s="143">
        <v>-3.3354279476E-3</v>
      </c>
      <c r="V50" s="143">
        <v>6.0577343636000001E-2</v>
      </c>
      <c r="W50" s="143">
        <v>4.7957049582999997E-2</v>
      </c>
      <c r="X50" s="143">
        <v>0.89088387668000002</v>
      </c>
      <c r="Y50" s="143">
        <v>0.39628442843</v>
      </c>
      <c r="Z50" s="143">
        <v>0.72810115296</v>
      </c>
      <c r="AA50" s="143">
        <v>0.28949919017999998</v>
      </c>
      <c r="AB50" s="143">
        <v>0.61739084289000001</v>
      </c>
      <c r="AC50" s="143">
        <v>0.21843888307000001</v>
      </c>
      <c r="AD50" s="144">
        <v>100</v>
      </c>
      <c r="AE50" s="23"/>
      <c r="AF50" s="145">
        <v>0.24120231946000001</v>
      </c>
      <c r="AG50" s="146">
        <v>2.5267640075E-2</v>
      </c>
      <c r="AH50" s="147">
        <v>3.2700162483000002</v>
      </c>
      <c r="AI50" s="146">
        <v>0.13746958637000001</v>
      </c>
      <c r="AJ50" s="146">
        <v>-1.0791421696E-2</v>
      </c>
      <c r="AK50" s="148">
        <v>9</v>
      </c>
      <c r="AL50" s="23"/>
      <c r="AM50" s="149">
        <v>1.1202878752E-2</v>
      </c>
      <c r="AN50" s="137">
        <v>0.16766621528</v>
      </c>
      <c r="AO50" s="147">
        <v>45473</v>
      </c>
      <c r="AP50" s="135" t="s">
        <v>309</v>
      </c>
      <c r="AQ50" s="133" t="s">
        <v>312</v>
      </c>
      <c r="AR50" s="150">
        <v>9836000</v>
      </c>
    </row>
    <row r="51" spans="2:44" ht="15.6" x14ac:dyDescent="0.3">
      <c r="B51" s="82" t="s">
        <v>15</v>
      </c>
      <c r="C51" s="83" t="s">
        <v>179</v>
      </c>
      <c r="D51" s="84" t="s">
        <v>300</v>
      </c>
      <c r="E51" s="85" t="s">
        <v>766</v>
      </c>
      <c r="F51" s="83" t="s">
        <v>2</v>
      </c>
      <c r="G51" s="85" t="s">
        <v>319</v>
      </c>
      <c r="H51" s="86">
        <v>45545</v>
      </c>
      <c r="I51" s="87"/>
      <c r="J51" s="87">
        <v>446.35811436</v>
      </c>
      <c r="K51" s="88">
        <f t="shared" si="0"/>
        <v>0</v>
      </c>
      <c r="L51" s="86">
        <v>45504</v>
      </c>
      <c r="M51" s="89"/>
      <c r="N51" s="89">
        <v>1947.2357575999999</v>
      </c>
      <c r="O51" s="88">
        <f t="shared" si="1"/>
        <v>0</v>
      </c>
      <c r="P51" s="90"/>
      <c r="Q51" s="91">
        <v>0.69696969697</v>
      </c>
      <c r="R51" s="92">
        <f t="shared" si="2"/>
        <v>0</v>
      </c>
      <c r="S51" s="23"/>
      <c r="T51" s="107"/>
      <c r="U51" s="108"/>
      <c r="V51" s="108"/>
      <c r="W51" s="108"/>
      <c r="X51" s="108"/>
      <c r="Y51" s="108"/>
      <c r="Z51" s="108"/>
      <c r="AA51" s="108"/>
      <c r="AB51" s="108"/>
      <c r="AC51" s="108"/>
      <c r="AD51" s="109">
        <v>45.454545455000002</v>
      </c>
      <c r="AE51" s="23"/>
      <c r="AF51" s="117"/>
      <c r="AG51" s="118"/>
      <c r="AH51" s="119"/>
      <c r="AI51" s="118">
        <v>8.0794190732000004E-2</v>
      </c>
      <c r="AJ51" s="118">
        <v>-4.4642857142000003E-2</v>
      </c>
      <c r="AK51" s="120">
        <v>4</v>
      </c>
      <c r="AL51" s="23"/>
      <c r="AM51" s="127">
        <v>1.7590432957999998E-2</v>
      </c>
      <c r="AN51" s="88">
        <v>0.99285162255000003</v>
      </c>
      <c r="AO51" s="119">
        <v>45473</v>
      </c>
      <c r="AP51" s="86" t="s">
        <v>309</v>
      </c>
      <c r="AQ51" s="84" t="s">
        <v>312</v>
      </c>
      <c r="AR51" s="128">
        <v>-641000</v>
      </c>
    </row>
    <row r="52" spans="2:44" ht="15.6" x14ac:dyDescent="0.3">
      <c r="B52" s="131" t="s">
        <v>345</v>
      </c>
      <c r="C52" s="132" t="s">
        <v>867</v>
      </c>
      <c r="D52" s="133" t="s">
        <v>300</v>
      </c>
      <c r="E52" s="134" t="s">
        <v>767</v>
      </c>
      <c r="F52" s="132" t="s">
        <v>2</v>
      </c>
      <c r="G52" s="134" t="s">
        <v>319</v>
      </c>
      <c r="H52" s="135">
        <v>45554</v>
      </c>
      <c r="I52" s="136">
        <v>52.75</v>
      </c>
      <c r="J52" s="136">
        <v>57.3</v>
      </c>
      <c r="K52" s="137">
        <f t="shared" si="0"/>
        <v>0.92059336823734739</v>
      </c>
      <c r="L52" s="135">
        <v>45545</v>
      </c>
      <c r="M52" s="138">
        <v>85329.25</v>
      </c>
      <c r="N52" s="138">
        <v>47688.640303</v>
      </c>
      <c r="O52" s="137">
        <f t="shared" si="1"/>
        <v>1.7892992850675196</v>
      </c>
      <c r="P52" s="139">
        <v>25</v>
      </c>
      <c r="Q52" s="140">
        <v>13.893939393</v>
      </c>
      <c r="R52" s="141">
        <f t="shared" si="2"/>
        <v>1.7993456925971205</v>
      </c>
      <c r="S52" s="23"/>
      <c r="T52" s="142">
        <v>-2.2242817424E-2</v>
      </c>
      <c r="U52" s="143">
        <v>-3.9516498907999999E-2</v>
      </c>
      <c r="V52" s="143">
        <v>6.4581231079999996E-2</v>
      </c>
      <c r="W52" s="143">
        <v>5.1960937025999999E-2</v>
      </c>
      <c r="X52" s="143">
        <v>0.49199133849999999</v>
      </c>
      <c r="Y52" s="143">
        <v>-2.6081097533E-3</v>
      </c>
      <c r="Z52" s="143">
        <v>-0.14264234323</v>
      </c>
      <c r="AA52" s="143">
        <v>-0.58124430599999999</v>
      </c>
      <c r="AB52" s="143">
        <v>0.22501330849000001</v>
      </c>
      <c r="AC52" s="143">
        <v>-0.17393865133</v>
      </c>
      <c r="AD52" s="144">
        <v>100</v>
      </c>
      <c r="AE52" s="23"/>
      <c r="AF52" s="145">
        <v>0.26593381238000002</v>
      </c>
      <c r="AG52" s="146">
        <v>2.7839589777999999E-2</v>
      </c>
      <c r="AH52" s="147">
        <v>1.7542636190000001</v>
      </c>
      <c r="AI52" s="146">
        <v>0.15021574972999999</v>
      </c>
      <c r="AJ52" s="146">
        <v>-9.2719687923000005E-2</v>
      </c>
      <c r="AK52" s="148">
        <v>6</v>
      </c>
      <c r="AL52" s="23"/>
      <c r="AM52" s="149">
        <v>2.5801848286999999E-2</v>
      </c>
      <c r="AN52" s="137">
        <v>0.18293570607000001</v>
      </c>
      <c r="AO52" s="147">
        <v>45473</v>
      </c>
      <c r="AP52" s="135" t="s">
        <v>309</v>
      </c>
      <c r="AQ52" s="133" t="s">
        <v>312</v>
      </c>
      <c r="AR52" s="150">
        <v>2489500</v>
      </c>
    </row>
    <row r="53" spans="2:44" ht="15.6" x14ac:dyDescent="0.3">
      <c r="B53" s="82" t="s">
        <v>346</v>
      </c>
      <c r="C53" s="83" t="s">
        <v>868</v>
      </c>
      <c r="D53" s="84" t="s">
        <v>300</v>
      </c>
      <c r="E53" s="85" t="s">
        <v>768</v>
      </c>
      <c r="F53" s="83" t="s">
        <v>2</v>
      </c>
      <c r="G53" s="85" t="s">
        <v>3</v>
      </c>
      <c r="H53" s="86">
        <v>45547</v>
      </c>
      <c r="I53" s="87"/>
      <c r="J53" s="87">
        <v>207.48</v>
      </c>
      <c r="K53" s="88">
        <f t="shared" si="0"/>
        <v>0</v>
      </c>
      <c r="L53" s="86">
        <v>45547</v>
      </c>
      <c r="M53" s="89"/>
      <c r="N53" s="89">
        <v>632.71924242</v>
      </c>
      <c r="O53" s="88">
        <f t="shared" si="1"/>
        <v>0</v>
      </c>
      <c r="P53" s="90"/>
      <c r="Q53" s="91">
        <v>0.21212121212000001</v>
      </c>
      <c r="R53" s="92">
        <f t="shared" si="2"/>
        <v>0</v>
      </c>
      <c r="S53" s="23"/>
      <c r="T53" s="107"/>
      <c r="U53" s="108"/>
      <c r="V53" s="108"/>
      <c r="W53" s="108"/>
      <c r="X53" s="108"/>
      <c r="Y53" s="108"/>
      <c r="Z53" s="108"/>
      <c r="AA53" s="108"/>
      <c r="AB53" s="108"/>
      <c r="AC53" s="108"/>
      <c r="AD53" s="109">
        <v>16.666666667000001</v>
      </c>
      <c r="AE53" s="23"/>
      <c r="AF53" s="117"/>
      <c r="AG53" s="118"/>
      <c r="AH53" s="119"/>
      <c r="AI53" s="118">
        <v>0.12881355931999999</v>
      </c>
      <c r="AJ53" s="118">
        <v>-6.7312628336999997E-2</v>
      </c>
      <c r="AK53" s="120">
        <v>5</v>
      </c>
      <c r="AL53" s="23"/>
      <c r="AM53" s="127">
        <v>1.5335832604E-2</v>
      </c>
      <c r="AN53" s="88">
        <v>0.50271409963000002</v>
      </c>
      <c r="AO53" s="119">
        <v>45473</v>
      </c>
      <c r="AP53" s="86" t="s">
        <v>309</v>
      </c>
      <c r="AQ53" s="84" t="s">
        <v>312</v>
      </c>
      <c r="AR53" s="128">
        <v>956000</v>
      </c>
    </row>
    <row r="54" spans="2:44" ht="15.6" x14ac:dyDescent="0.3">
      <c r="B54" s="131" t="s">
        <v>1536</v>
      </c>
      <c r="C54" s="132" t="s">
        <v>2308</v>
      </c>
      <c r="D54" s="133" t="s">
        <v>300</v>
      </c>
      <c r="E54" s="134" t="s">
        <v>1897</v>
      </c>
      <c r="F54" s="132" t="s">
        <v>2</v>
      </c>
      <c r="G54" s="134" t="s">
        <v>319</v>
      </c>
      <c r="H54" s="135"/>
      <c r="I54" s="136"/>
      <c r="J54" s="136"/>
      <c r="K54" s="137" t="str">
        <f t="shared" si="0"/>
        <v/>
      </c>
      <c r="L54" s="135"/>
      <c r="M54" s="138"/>
      <c r="N54" s="138"/>
      <c r="O54" s="137" t="str">
        <f t="shared" si="1"/>
        <v/>
      </c>
      <c r="P54" s="139"/>
      <c r="Q54" s="140"/>
      <c r="R54" s="141" t="str">
        <f t="shared" si="2"/>
        <v/>
      </c>
      <c r="S54" s="23"/>
      <c r="T54" s="142"/>
      <c r="U54" s="143"/>
      <c r="V54" s="143"/>
      <c r="W54" s="143"/>
      <c r="X54" s="143"/>
      <c r="Y54" s="143"/>
      <c r="Z54" s="143"/>
      <c r="AA54" s="143"/>
      <c r="AB54" s="143"/>
      <c r="AC54" s="143"/>
      <c r="AD54" s="144">
        <v>0</v>
      </c>
      <c r="AE54" s="23"/>
      <c r="AF54" s="145"/>
      <c r="AG54" s="146"/>
      <c r="AH54" s="147"/>
      <c r="AI54" s="146"/>
      <c r="AJ54" s="146"/>
      <c r="AK54" s="148"/>
      <c r="AL54" s="23"/>
      <c r="AM54" s="149"/>
      <c r="AN54" s="137"/>
      <c r="AO54" s="147">
        <v>45473</v>
      </c>
      <c r="AP54" s="135" t="s">
        <v>309</v>
      </c>
      <c r="AQ54" s="133" t="s">
        <v>312</v>
      </c>
      <c r="AR54" s="150">
        <v>-283298</v>
      </c>
    </row>
    <row r="55" spans="2:44" ht="15.6" x14ac:dyDescent="0.3">
      <c r="B55" s="82" t="s">
        <v>347</v>
      </c>
      <c r="C55" s="83" t="s">
        <v>869</v>
      </c>
      <c r="D55" s="84" t="s">
        <v>300</v>
      </c>
      <c r="E55" s="85" t="s">
        <v>1898</v>
      </c>
      <c r="F55" s="83" t="s">
        <v>2</v>
      </c>
      <c r="G55" s="85" t="s">
        <v>319</v>
      </c>
      <c r="H55" s="86">
        <v>45554</v>
      </c>
      <c r="I55" s="87">
        <v>629.88</v>
      </c>
      <c r="J55" s="87">
        <v>636</v>
      </c>
      <c r="K55" s="88">
        <f t="shared" si="0"/>
        <v>0.99037735849056607</v>
      </c>
      <c r="L55" s="86">
        <v>45534</v>
      </c>
      <c r="M55" s="89">
        <v>6920.67</v>
      </c>
      <c r="N55" s="89">
        <v>49286.683333000001</v>
      </c>
      <c r="O55" s="88">
        <f t="shared" si="1"/>
        <v>0.14041663045657307</v>
      </c>
      <c r="P55" s="90">
        <v>7</v>
      </c>
      <c r="Q55" s="91">
        <v>2.5757575758</v>
      </c>
      <c r="R55" s="92">
        <f t="shared" si="2"/>
        <v>2.717647058778768</v>
      </c>
      <c r="S55" s="23"/>
      <c r="T55" s="107">
        <v>1.4920563307E-2</v>
      </c>
      <c r="U55" s="108">
        <v>-2.3531181760000001E-3</v>
      </c>
      <c r="V55" s="108">
        <v>7.1880743312999998E-2</v>
      </c>
      <c r="W55" s="108">
        <v>5.9260449259000002E-2</v>
      </c>
      <c r="X55" s="108">
        <v>0.50854138013000005</v>
      </c>
      <c r="Y55" s="108">
        <v>1.3941931874E-2</v>
      </c>
      <c r="Z55" s="108">
        <v>0.82867800020000004</v>
      </c>
      <c r="AA55" s="108">
        <v>0.39007603743000002</v>
      </c>
      <c r="AB55" s="108">
        <v>0.37482182358999999</v>
      </c>
      <c r="AC55" s="108">
        <v>-2.4130136231999999E-2</v>
      </c>
      <c r="AD55" s="109">
        <v>92.424242423999999</v>
      </c>
      <c r="AE55" s="23"/>
      <c r="AF55" s="117">
        <v>0.22603318067</v>
      </c>
      <c r="AG55" s="118">
        <v>2.3477158556000001E-2</v>
      </c>
      <c r="AH55" s="119">
        <v>1.8749264092</v>
      </c>
      <c r="AI55" s="118">
        <v>0.1002081373</v>
      </c>
      <c r="AJ55" s="118">
        <v>-4.4114092336999998E-2</v>
      </c>
      <c r="AK55" s="120">
        <v>6</v>
      </c>
      <c r="AL55" s="23"/>
      <c r="AM55" s="127">
        <v>1.1699353831999999E-2</v>
      </c>
      <c r="AN55" s="88">
        <v>0.94841338454000002</v>
      </c>
      <c r="AO55" s="119">
        <v>45473</v>
      </c>
      <c r="AP55" s="86" t="s">
        <v>309</v>
      </c>
      <c r="AQ55" s="84" t="s">
        <v>312</v>
      </c>
      <c r="AR55" s="128">
        <v>3068000</v>
      </c>
    </row>
    <row r="56" spans="2:44" ht="15.6" x14ac:dyDescent="0.3">
      <c r="B56" s="131" t="s">
        <v>348</v>
      </c>
      <c r="C56" s="132" t="s">
        <v>870</v>
      </c>
      <c r="D56" s="133" t="s">
        <v>300</v>
      </c>
      <c r="E56" s="134" t="s">
        <v>1899</v>
      </c>
      <c r="F56" s="132" t="s">
        <v>2</v>
      </c>
      <c r="G56" s="134" t="s">
        <v>315</v>
      </c>
      <c r="H56" s="135">
        <v>45545</v>
      </c>
      <c r="I56" s="136"/>
      <c r="J56" s="136">
        <v>40.913009963</v>
      </c>
      <c r="K56" s="137">
        <f t="shared" si="0"/>
        <v>0</v>
      </c>
      <c r="L56" s="135">
        <v>45499</v>
      </c>
      <c r="M56" s="138"/>
      <c r="N56" s="138">
        <v>75076.578181999997</v>
      </c>
      <c r="O56" s="137">
        <f t="shared" si="1"/>
        <v>0</v>
      </c>
      <c r="P56" s="139"/>
      <c r="Q56" s="140">
        <v>2.5</v>
      </c>
      <c r="R56" s="141">
        <f t="shared" si="2"/>
        <v>0</v>
      </c>
      <c r="S56" s="23"/>
      <c r="T56" s="142"/>
      <c r="U56" s="143"/>
      <c r="V56" s="143"/>
      <c r="W56" s="143"/>
      <c r="X56" s="143"/>
      <c r="Y56" s="143"/>
      <c r="Z56" s="143"/>
      <c r="AA56" s="143"/>
      <c r="AB56" s="143"/>
      <c r="AC56" s="143"/>
      <c r="AD56" s="144">
        <v>51.515151514999999</v>
      </c>
      <c r="AE56" s="23"/>
      <c r="AF56" s="145"/>
      <c r="AG56" s="146"/>
      <c r="AH56" s="147"/>
      <c r="AI56" s="146">
        <v>8.5929627578999995E-2</v>
      </c>
      <c r="AJ56" s="146">
        <v>-5.4223149113000003E-2</v>
      </c>
      <c r="AK56" s="148">
        <v>5</v>
      </c>
      <c r="AL56" s="23"/>
      <c r="AM56" s="149">
        <v>6.2659418373999997E-3</v>
      </c>
      <c r="AN56" s="137">
        <v>3.8368743087000001E-2</v>
      </c>
      <c r="AO56" s="147">
        <v>45473</v>
      </c>
      <c r="AP56" s="135" t="s">
        <v>309</v>
      </c>
      <c r="AQ56" s="133" t="s">
        <v>312</v>
      </c>
      <c r="AR56" s="150">
        <v>1331860</v>
      </c>
    </row>
    <row r="57" spans="2:44" ht="15.6" x14ac:dyDescent="0.3">
      <c r="B57" s="82" t="s">
        <v>16</v>
      </c>
      <c r="C57" s="83" t="s">
        <v>180</v>
      </c>
      <c r="D57" s="84" t="s">
        <v>300</v>
      </c>
      <c r="E57" s="85" t="s">
        <v>123</v>
      </c>
      <c r="F57" s="83" t="s">
        <v>2</v>
      </c>
      <c r="G57" s="85" t="s">
        <v>315</v>
      </c>
      <c r="H57" s="86">
        <v>45554</v>
      </c>
      <c r="I57" s="87">
        <v>65.260000000000005</v>
      </c>
      <c r="J57" s="87">
        <v>71.23</v>
      </c>
      <c r="K57" s="88">
        <f t="shared" si="0"/>
        <v>0.91618699985960972</v>
      </c>
      <c r="L57" s="86">
        <v>45537</v>
      </c>
      <c r="M57" s="89">
        <v>1892.54</v>
      </c>
      <c r="N57" s="89">
        <v>59803.612879</v>
      </c>
      <c r="O57" s="88">
        <f t="shared" si="1"/>
        <v>3.1645914166242024E-2</v>
      </c>
      <c r="P57" s="90">
        <v>1</v>
      </c>
      <c r="Q57" s="91">
        <v>22.318181817999999</v>
      </c>
      <c r="R57" s="92">
        <f t="shared" si="2"/>
        <v>4.4806517311973985E-2</v>
      </c>
      <c r="S57" s="23"/>
      <c r="T57" s="107">
        <v>2.3037935807E-3</v>
      </c>
      <c r="U57" s="108">
        <v>-1.4969887903000001E-2</v>
      </c>
      <c r="V57" s="108">
        <v>3.6860502065000002E-2</v>
      </c>
      <c r="W57" s="108">
        <v>2.4240208010999999E-2</v>
      </c>
      <c r="X57" s="108">
        <v>0.46367305766</v>
      </c>
      <c r="Y57" s="108">
        <v>-3.0926390589E-2</v>
      </c>
      <c r="Z57" s="108">
        <v>0.69591579801000003</v>
      </c>
      <c r="AA57" s="108">
        <v>0.25731383524000001</v>
      </c>
      <c r="AB57" s="108">
        <v>0.32657288510999999</v>
      </c>
      <c r="AC57" s="108">
        <v>-7.2379074705999996E-2</v>
      </c>
      <c r="AD57" s="109">
        <v>86.363636364000001</v>
      </c>
      <c r="AE57" s="23"/>
      <c r="AF57" s="117">
        <v>0.26897804107000001</v>
      </c>
      <c r="AG57" s="118">
        <v>2.8009516876999999E-2</v>
      </c>
      <c r="AH57" s="119">
        <v>1.1697998944000001</v>
      </c>
      <c r="AI57" s="118">
        <v>0.12101711705</v>
      </c>
      <c r="AJ57" s="118">
        <v>-0.10970063519999999</v>
      </c>
      <c r="AK57" s="120">
        <v>6</v>
      </c>
      <c r="AL57" s="23"/>
      <c r="AM57" s="127">
        <v>2.4785860566999999E-2</v>
      </c>
      <c r="AN57" s="88">
        <v>0.22056355132</v>
      </c>
      <c r="AO57" s="119">
        <v>45473</v>
      </c>
      <c r="AP57" s="86" t="s">
        <v>309</v>
      </c>
      <c r="AQ57" s="84" t="s">
        <v>312</v>
      </c>
      <c r="AR57" s="128">
        <v>3130000</v>
      </c>
    </row>
    <row r="58" spans="2:44" ht="15.6" x14ac:dyDescent="0.3">
      <c r="B58" s="131" t="s">
        <v>349</v>
      </c>
      <c r="C58" s="132" t="s">
        <v>871</v>
      </c>
      <c r="D58" s="133" t="s">
        <v>300</v>
      </c>
      <c r="E58" s="134" t="s">
        <v>769</v>
      </c>
      <c r="F58" s="132" t="s">
        <v>2</v>
      </c>
      <c r="G58" s="134" t="s">
        <v>315</v>
      </c>
      <c r="H58" s="135">
        <v>45547</v>
      </c>
      <c r="I58" s="136"/>
      <c r="J58" s="136">
        <v>199.91140704</v>
      </c>
      <c r="K58" s="137">
        <f t="shared" si="0"/>
        <v>0</v>
      </c>
      <c r="L58" s="135">
        <v>45461</v>
      </c>
      <c r="M58" s="138"/>
      <c r="N58" s="138">
        <v>60474.307879</v>
      </c>
      <c r="O58" s="137">
        <f t="shared" si="1"/>
        <v>0</v>
      </c>
      <c r="P58" s="139"/>
      <c r="Q58" s="140">
        <v>35.560606061000001</v>
      </c>
      <c r="R58" s="141">
        <f t="shared" si="2"/>
        <v>0</v>
      </c>
      <c r="S58" s="23"/>
      <c r="T58" s="142"/>
      <c r="U58" s="143"/>
      <c r="V58" s="143"/>
      <c r="W58" s="143"/>
      <c r="X58" s="143"/>
      <c r="Y58" s="143"/>
      <c r="Z58" s="143"/>
      <c r="AA58" s="143"/>
      <c r="AB58" s="143"/>
      <c r="AC58" s="143"/>
      <c r="AD58" s="144">
        <v>53.030303029999999</v>
      </c>
      <c r="AE58" s="23"/>
      <c r="AF58" s="145"/>
      <c r="AG58" s="146"/>
      <c r="AH58" s="147"/>
      <c r="AI58" s="146">
        <v>0.17890382627000001</v>
      </c>
      <c r="AJ58" s="146">
        <v>-3.1255060729E-2</v>
      </c>
      <c r="AK58" s="148">
        <v>6</v>
      </c>
      <c r="AL58" s="23"/>
      <c r="AM58" s="149">
        <v>1.0085397245000001E-2</v>
      </c>
      <c r="AN58" s="137">
        <v>0.20200746297</v>
      </c>
      <c r="AO58" s="147">
        <v>45473</v>
      </c>
      <c r="AP58" s="135" t="s">
        <v>309</v>
      </c>
      <c r="AQ58" s="133" t="s">
        <v>312</v>
      </c>
      <c r="AR58" s="150">
        <v>2101800</v>
      </c>
    </row>
    <row r="59" spans="2:44" ht="15.6" x14ac:dyDescent="0.3">
      <c r="B59" s="82" t="s">
        <v>350</v>
      </c>
      <c r="C59" s="83" t="s">
        <v>872</v>
      </c>
      <c r="D59" s="84" t="s">
        <v>300</v>
      </c>
      <c r="E59" s="85" t="s">
        <v>770</v>
      </c>
      <c r="F59" s="83" t="s">
        <v>2</v>
      </c>
      <c r="G59" s="85" t="s">
        <v>315</v>
      </c>
      <c r="H59" s="86">
        <v>45553</v>
      </c>
      <c r="I59" s="87"/>
      <c r="J59" s="87">
        <v>651.28908243000001</v>
      </c>
      <c r="K59" s="88">
        <f t="shared" si="0"/>
        <v>0</v>
      </c>
      <c r="L59" s="86">
        <v>45485</v>
      </c>
      <c r="M59" s="89"/>
      <c r="N59" s="89">
        <v>4870.2375757999998</v>
      </c>
      <c r="O59" s="88">
        <f t="shared" si="1"/>
        <v>0</v>
      </c>
      <c r="P59" s="90"/>
      <c r="Q59" s="91">
        <v>0.53030303030000003</v>
      </c>
      <c r="R59" s="92">
        <f t="shared" si="2"/>
        <v>0</v>
      </c>
      <c r="S59" s="23"/>
      <c r="T59" s="107"/>
      <c r="U59" s="108"/>
      <c r="V59" s="108">
        <v>6.9659699129000002E-3</v>
      </c>
      <c r="W59" s="108">
        <v>-5.6543241407999998E-3</v>
      </c>
      <c r="X59" s="108">
        <v>0.42269397957999999</v>
      </c>
      <c r="Y59" s="108">
        <v>-7.1905468673000003E-2</v>
      </c>
      <c r="Z59" s="108">
        <v>0.39301820808999999</v>
      </c>
      <c r="AA59" s="108">
        <v>-4.5583754678000001E-2</v>
      </c>
      <c r="AB59" s="108"/>
      <c r="AC59" s="108"/>
      <c r="AD59" s="109">
        <v>21.212121212</v>
      </c>
      <c r="AE59" s="23"/>
      <c r="AF59" s="117"/>
      <c r="AG59" s="118"/>
      <c r="AH59" s="119"/>
      <c r="AI59" s="118">
        <v>0.13880267559000001</v>
      </c>
      <c r="AJ59" s="118">
        <v>-5.2187153930999999E-2</v>
      </c>
      <c r="AK59" s="120"/>
      <c r="AL59" s="23"/>
      <c r="AM59" s="127">
        <v>1.470294521E-2</v>
      </c>
      <c r="AN59" s="88">
        <v>1.2274175742</v>
      </c>
      <c r="AO59" s="119">
        <v>45507</v>
      </c>
      <c r="AP59" s="86" t="s">
        <v>309</v>
      </c>
      <c r="AQ59" s="84" t="s">
        <v>312</v>
      </c>
      <c r="AR59" s="128">
        <v>1655631</v>
      </c>
    </row>
    <row r="60" spans="2:44" ht="15.6" x14ac:dyDescent="0.3">
      <c r="B60" s="131" t="s">
        <v>1537</v>
      </c>
      <c r="C60" s="132" t="s">
        <v>2309</v>
      </c>
      <c r="D60" s="133" t="s">
        <v>728</v>
      </c>
      <c r="E60" s="134" t="s">
        <v>1900</v>
      </c>
      <c r="F60" s="132" t="s">
        <v>2</v>
      </c>
      <c r="G60" s="134" t="s">
        <v>1521</v>
      </c>
      <c r="H60" s="135"/>
      <c r="I60" s="136"/>
      <c r="J60" s="136"/>
      <c r="K60" s="137" t="str">
        <f t="shared" si="0"/>
        <v/>
      </c>
      <c r="L60" s="135"/>
      <c r="M60" s="138"/>
      <c r="N60" s="138"/>
      <c r="O60" s="137" t="str">
        <f t="shared" si="1"/>
        <v/>
      </c>
      <c r="P60" s="139"/>
      <c r="Q60" s="140"/>
      <c r="R60" s="141" t="str">
        <f t="shared" si="2"/>
        <v/>
      </c>
      <c r="S60" s="23"/>
      <c r="T60" s="142"/>
      <c r="U60" s="143"/>
      <c r="V60" s="143"/>
      <c r="W60" s="143"/>
      <c r="X60" s="143"/>
      <c r="Y60" s="143"/>
      <c r="Z60" s="143"/>
      <c r="AA60" s="143"/>
      <c r="AB60" s="143"/>
      <c r="AC60" s="143"/>
      <c r="AD60" s="144">
        <v>0</v>
      </c>
      <c r="AE60" s="23"/>
      <c r="AF60" s="145"/>
      <c r="AG60" s="146"/>
      <c r="AH60" s="147"/>
      <c r="AI60" s="146"/>
      <c r="AJ60" s="146"/>
      <c r="AK60" s="148"/>
      <c r="AL60" s="23"/>
      <c r="AM60" s="149"/>
      <c r="AN60" s="137"/>
      <c r="AO60" s="147"/>
      <c r="AP60" s="135"/>
      <c r="AQ60" s="133" t="s">
        <v>1521</v>
      </c>
      <c r="AR60" s="150"/>
    </row>
    <row r="61" spans="2:44" ht="15.6" x14ac:dyDescent="0.3">
      <c r="B61" s="82" t="s">
        <v>351</v>
      </c>
      <c r="C61" s="83" t="s">
        <v>873</v>
      </c>
      <c r="D61" s="84" t="s">
        <v>727</v>
      </c>
      <c r="E61" s="85" t="s">
        <v>771</v>
      </c>
      <c r="F61" s="83" t="s">
        <v>2</v>
      </c>
      <c r="G61" s="85" t="s">
        <v>315</v>
      </c>
      <c r="H61" s="86">
        <v>45554</v>
      </c>
      <c r="I61" s="87">
        <v>57.63</v>
      </c>
      <c r="J61" s="87">
        <v>60.57</v>
      </c>
      <c r="K61" s="88">
        <f t="shared" si="0"/>
        <v>0.95146111936602284</v>
      </c>
      <c r="L61" s="86">
        <v>45547</v>
      </c>
      <c r="M61" s="89">
        <v>288.31</v>
      </c>
      <c r="N61" s="89">
        <v>211793.29394</v>
      </c>
      <c r="O61" s="88">
        <f t="shared" si="1"/>
        <v>1.3612801172150277E-3</v>
      </c>
      <c r="P61" s="90">
        <v>4</v>
      </c>
      <c r="Q61" s="91">
        <v>2.1363636364</v>
      </c>
      <c r="R61" s="92">
        <f t="shared" si="2"/>
        <v>1.8723404255000453</v>
      </c>
      <c r="S61" s="23"/>
      <c r="T61" s="107">
        <v>-7.9187467727000003E-3</v>
      </c>
      <c r="U61" s="108">
        <v>-2.5192428257E-2</v>
      </c>
      <c r="V61" s="108">
        <v>4.0628385699E-2</v>
      </c>
      <c r="W61" s="108">
        <v>2.8008091645E-2</v>
      </c>
      <c r="X61" s="108">
        <v>0.24708679895999999</v>
      </c>
      <c r="Y61" s="108">
        <v>-0.24751264929</v>
      </c>
      <c r="Z61" s="108">
        <v>0.15259948580999999</v>
      </c>
      <c r="AA61" s="108">
        <v>-0.28600247695999997</v>
      </c>
      <c r="AB61" s="108">
        <v>0.11082440182</v>
      </c>
      <c r="AC61" s="108">
        <v>-0.28812755800000001</v>
      </c>
      <c r="AD61" s="109">
        <v>68.181818182000001</v>
      </c>
      <c r="AE61" s="23"/>
      <c r="AF61" s="117">
        <v>0.21231348120999999</v>
      </c>
      <c r="AG61" s="118">
        <v>2.2127037905999999E-2</v>
      </c>
      <c r="AH61" s="119">
        <v>0.69086676234</v>
      </c>
      <c r="AI61" s="118">
        <v>7.9113924052000004E-2</v>
      </c>
      <c r="AJ61" s="118">
        <v>-2.8653295129999999E-2</v>
      </c>
      <c r="AK61" s="120">
        <v>7</v>
      </c>
      <c r="AL61" s="23"/>
      <c r="AM61" s="127">
        <v>9.7882486167999994E-3</v>
      </c>
      <c r="AN61" s="88">
        <v>8.9173576313000005E-2</v>
      </c>
      <c r="AO61" s="119">
        <v>45473</v>
      </c>
      <c r="AP61" s="86" t="s">
        <v>309</v>
      </c>
      <c r="AQ61" s="84" t="s">
        <v>312</v>
      </c>
      <c r="AR61" s="128"/>
    </row>
    <row r="62" spans="2:44" ht="15.6" x14ac:dyDescent="0.3">
      <c r="B62" s="131" t="s">
        <v>1538</v>
      </c>
      <c r="C62" s="132" t="s">
        <v>2310</v>
      </c>
      <c r="D62" s="133" t="s">
        <v>300</v>
      </c>
      <c r="E62" s="134" t="s">
        <v>1901</v>
      </c>
      <c r="F62" s="132" t="s">
        <v>2</v>
      </c>
      <c r="G62" s="134" t="s">
        <v>319</v>
      </c>
      <c r="H62" s="135">
        <v>45554</v>
      </c>
      <c r="I62" s="136">
        <v>113.74</v>
      </c>
      <c r="J62" s="136">
        <v>115.28</v>
      </c>
      <c r="K62" s="137">
        <f t="shared" si="0"/>
        <v>0.98664122137404575</v>
      </c>
      <c r="L62" s="135">
        <v>45552</v>
      </c>
      <c r="M62" s="138">
        <v>568.46</v>
      </c>
      <c r="N62" s="138">
        <v>6633.6559090999999</v>
      </c>
      <c r="O62" s="137">
        <f t="shared" si="1"/>
        <v>8.5693320212794105E-2</v>
      </c>
      <c r="P62" s="139">
        <v>2</v>
      </c>
      <c r="Q62" s="140">
        <v>1.9393939393999999</v>
      </c>
      <c r="R62" s="141">
        <f t="shared" si="2"/>
        <v>1.0312499999967775</v>
      </c>
      <c r="S62" s="23"/>
      <c r="T62" s="142">
        <v>-9.6618357475E-4</v>
      </c>
      <c r="U62" s="143">
        <v>-1.8239865059E-2</v>
      </c>
      <c r="V62" s="143">
        <v>4.761904762E-2</v>
      </c>
      <c r="W62" s="143">
        <v>3.4998753565999997E-2</v>
      </c>
      <c r="X62" s="143">
        <v>0.23027381487000001</v>
      </c>
      <c r="Y62" s="143">
        <v>-0.26432563337999998</v>
      </c>
      <c r="Z62" s="143"/>
      <c r="AA62" s="143"/>
      <c r="AB62" s="143">
        <v>0.23767352058999999</v>
      </c>
      <c r="AC62" s="143">
        <v>-0.16127843922999999</v>
      </c>
      <c r="AD62" s="144">
        <v>72.727272726999999</v>
      </c>
      <c r="AE62" s="23"/>
      <c r="AF62" s="145">
        <v>0.25558905180000002</v>
      </c>
      <c r="AG62" s="146">
        <v>2.6382518155E-2</v>
      </c>
      <c r="AH62" s="147">
        <v>0.70093871800999996</v>
      </c>
      <c r="AI62" s="146">
        <v>0.1318597561</v>
      </c>
      <c r="AJ62" s="146">
        <v>-0.17406358199999999</v>
      </c>
      <c r="AK62" s="148">
        <v>7</v>
      </c>
      <c r="AL62" s="23"/>
      <c r="AM62" s="149">
        <v>8.8610140781999996E-2</v>
      </c>
      <c r="AN62" s="137">
        <v>1.7602175355</v>
      </c>
      <c r="AO62" s="147">
        <v>45473</v>
      </c>
      <c r="AP62" s="135" t="s">
        <v>309</v>
      </c>
      <c r="AQ62" s="133" t="s">
        <v>312</v>
      </c>
      <c r="AR62" s="150">
        <v>-512539</v>
      </c>
    </row>
    <row r="63" spans="2:44" ht="15.6" x14ac:dyDescent="0.3">
      <c r="B63" s="82" t="s">
        <v>352</v>
      </c>
      <c r="C63" s="83" t="s">
        <v>874</v>
      </c>
      <c r="D63" s="84" t="s">
        <v>300</v>
      </c>
      <c r="E63" s="85" t="s">
        <v>772</v>
      </c>
      <c r="F63" s="83" t="s">
        <v>2</v>
      </c>
      <c r="G63" s="85" t="s">
        <v>320</v>
      </c>
      <c r="H63" s="86">
        <v>45545</v>
      </c>
      <c r="I63" s="87"/>
      <c r="J63" s="87">
        <v>449.3</v>
      </c>
      <c r="K63" s="88">
        <f t="shared" si="0"/>
        <v>0</v>
      </c>
      <c r="L63" s="86">
        <v>45477</v>
      </c>
      <c r="M63" s="89"/>
      <c r="N63" s="89">
        <v>345.70651514999997</v>
      </c>
      <c r="O63" s="88">
        <f t="shared" si="1"/>
        <v>0</v>
      </c>
      <c r="P63" s="90"/>
      <c r="Q63" s="91">
        <v>9.0909090908999998E-2</v>
      </c>
      <c r="R63" s="92">
        <f t="shared" si="2"/>
        <v>0</v>
      </c>
      <c r="S63" s="23"/>
      <c r="T63" s="107"/>
      <c r="U63" s="108"/>
      <c r="V63" s="108"/>
      <c r="W63" s="108"/>
      <c r="X63" s="108"/>
      <c r="Y63" s="108"/>
      <c r="Z63" s="108"/>
      <c r="AA63" s="108"/>
      <c r="AB63" s="108"/>
      <c r="AC63" s="108"/>
      <c r="AD63" s="109">
        <v>4.5454545455000002</v>
      </c>
      <c r="AE63" s="23"/>
      <c r="AF63" s="117"/>
      <c r="AG63" s="118"/>
      <c r="AH63" s="119"/>
      <c r="AI63" s="118">
        <v>0.14259986901999999</v>
      </c>
      <c r="AJ63" s="118">
        <v>-6.6495066495000005E-2</v>
      </c>
      <c r="AK63" s="120"/>
      <c r="AL63" s="23"/>
      <c r="AM63" s="127">
        <v>0</v>
      </c>
      <c r="AN63" s="88">
        <v>0</v>
      </c>
      <c r="AO63" s="119">
        <v>45473</v>
      </c>
      <c r="AP63" s="86" t="s">
        <v>309</v>
      </c>
      <c r="AQ63" s="84" t="s">
        <v>312</v>
      </c>
      <c r="AR63" s="128">
        <v>495076</v>
      </c>
    </row>
    <row r="64" spans="2:44" ht="15.6" x14ac:dyDescent="0.3">
      <c r="B64" s="131" t="s">
        <v>353</v>
      </c>
      <c r="C64" s="132" t="s">
        <v>875</v>
      </c>
      <c r="D64" s="133" t="s">
        <v>728</v>
      </c>
      <c r="E64" s="134" t="s">
        <v>773</v>
      </c>
      <c r="F64" s="132" t="s">
        <v>2</v>
      </c>
      <c r="G64" s="134" t="s">
        <v>319</v>
      </c>
      <c r="H64" s="135">
        <v>45545</v>
      </c>
      <c r="I64" s="136"/>
      <c r="J64" s="136">
        <v>494.41</v>
      </c>
      <c r="K64" s="137">
        <f t="shared" si="0"/>
        <v>0</v>
      </c>
      <c r="L64" s="135">
        <v>45545</v>
      </c>
      <c r="M64" s="138"/>
      <c r="N64" s="138">
        <v>90.172272727000006</v>
      </c>
      <c r="O64" s="137">
        <f t="shared" si="1"/>
        <v>0</v>
      </c>
      <c r="P64" s="139"/>
      <c r="Q64" s="140">
        <v>6.0606060606000003E-2</v>
      </c>
      <c r="R64" s="141">
        <f t="shared" si="2"/>
        <v>0</v>
      </c>
      <c r="S64" s="23"/>
      <c r="T64" s="142"/>
      <c r="U64" s="143"/>
      <c r="V64" s="143"/>
      <c r="W64" s="143"/>
      <c r="X64" s="143"/>
      <c r="Y64" s="143"/>
      <c r="Z64" s="143"/>
      <c r="AA64" s="143"/>
      <c r="AB64" s="143"/>
      <c r="AC64" s="143"/>
      <c r="AD64" s="144">
        <v>1.5151515151999999</v>
      </c>
      <c r="AE64" s="23"/>
      <c r="AF64" s="145"/>
      <c r="AG64" s="146"/>
      <c r="AH64" s="147"/>
      <c r="AI64" s="146">
        <v>2.0607609887999999E-2</v>
      </c>
      <c r="AJ64" s="146">
        <v>-3.6930642452E-2</v>
      </c>
      <c r="AK64" s="148"/>
      <c r="AL64" s="23"/>
      <c r="AM64" s="149">
        <v>5.8184654867999997E-3</v>
      </c>
      <c r="AN64" s="137">
        <v>0.46033325966999999</v>
      </c>
      <c r="AO64" s="147">
        <v>45473</v>
      </c>
      <c r="AP64" s="135" t="s">
        <v>309</v>
      </c>
      <c r="AQ64" s="133" t="s">
        <v>312</v>
      </c>
      <c r="AR64" s="150">
        <v>2549000</v>
      </c>
    </row>
    <row r="65" spans="2:44" ht="15.6" x14ac:dyDescent="0.3">
      <c r="B65" s="82" t="s">
        <v>354</v>
      </c>
      <c r="C65" s="83" t="s">
        <v>876</v>
      </c>
      <c r="D65" s="84" t="s">
        <v>300</v>
      </c>
      <c r="E65" s="85" t="s">
        <v>774</v>
      </c>
      <c r="F65" s="83" t="s">
        <v>2</v>
      </c>
      <c r="G65" s="85" t="s">
        <v>321</v>
      </c>
      <c r="H65" s="86">
        <v>45548</v>
      </c>
      <c r="I65" s="87"/>
      <c r="J65" s="87">
        <v>213.44983533000001</v>
      </c>
      <c r="K65" s="88">
        <f t="shared" si="0"/>
        <v>0</v>
      </c>
      <c r="L65" s="86">
        <v>45218</v>
      </c>
      <c r="M65" s="89"/>
      <c r="N65" s="89">
        <v>3869.2848485</v>
      </c>
      <c r="O65" s="88">
        <f t="shared" si="1"/>
        <v>0</v>
      </c>
      <c r="P65" s="90"/>
      <c r="Q65" s="91">
        <v>1</v>
      </c>
      <c r="R65" s="92">
        <f t="shared" si="2"/>
        <v>0</v>
      </c>
      <c r="S65" s="23"/>
      <c r="T65" s="107"/>
      <c r="U65" s="108"/>
      <c r="V65" s="108"/>
      <c r="W65" s="108"/>
      <c r="X65" s="108"/>
      <c r="Y65" s="108"/>
      <c r="Z65" s="108">
        <v>0.30470606544000001</v>
      </c>
      <c r="AA65" s="108">
        <v>-0.13389589733999999</v>
      </c>
      <c r="AB65" s="108">
        <v>-0.25502591258000001</v>
      </c>
      <c r="AC65" s="108">
        <v>-0.65397787240000005</v>
      </c>
      <c r="AD65" s="109">
        <v>36.363636364000001</v>
      </c>
      <c r="AE65" s="23"/>
      <c r="AF65" s="117"/>
      <c r="AG65" s="118"/>
      <c r="AH65" s="119"/>
      <c r="AI65" s="118">
        <v>0.15939999999999999</v>
      </c>
      <c r="AJ65" s="118">
        <v>-0.18688725489999999</v>
      </c>
      <c r="AK65" s="120"/>
      <c r="AL65" s="23"/>
      <c r="AM65" s="127">
        <v>1.6013325679E-2</v>
      </c>
      <c r="AN65" s="88">
        <v>0.65689087631999998</v>
      </c>
      <c r="AO65" s="119">
        <v>45473</v>
      </c>
      <c r="AP65" s="86" t="s">
        <v>309</v>
      </c>
      <c r="AQ65" s="84" t="s">
        <v>312</v>
      </c>
      <c r="AR65" s="128">
        <v>2699000</v>
      </c>
    </row>
    <row r="66" spans="2:44" ht="15.6" x14ac:dyDescent="0.3">
      <c r="B66" s="131" t="s">
        <v>355</v>
      </c>
      <c r="C66" s="132" t="s">
        <v>877</v>
      </c>
      <c r="D66" s="133" t="s">
        <v>300</v>
      </c>
      <c r="E66" s="134" t="s">
        <v>775</v>
      </c>
      <c r="F66" s="132" t="s">
        <v>2</v>
      </c>
      <c r="G66" s="134" t="s">
        <v>319</v>
      </c>
      <c r="H66" s="135">
        <v>45553</v>
      </c>
      <c r="I66" s="136"/>
      <c r="J66" s="136">
        <v>52.81</v>
      </c>
      <c r="K66" s="137">
        <f t="shared" si="0"/>
        <v>0</v>
      </c>
      <c r="L66" s="135">
        <v>45534</v>
      </c>
      <c r="M66" s="138"/>
      <c r="N66" s="138">
        <v>487.12484848000003</v>
      </c>
      <c r="O66" s="137">
        <f t="shared" si="1"/>
        <v>0</v>
      </c>
      <c r="P66" s="139"/>
      <c r="Q66" s="140">
        <v>1.2878787879</v>
      </c>
      <c r="R66" s="141">
        <f t="shared" si="2"/>
        <v>0</v>
      </c>
      <c r="S66" s="23"/>
      <c r="T66" s="142"/>
      <c r="U66" s="143"/>
      <c r="V66" s="143">
        <v>5.2851472738999997E-2</v>
      </c>
      <c r="W66" s="143">
        <v>4.0231178685999999E-2</v>
      </c>
      <c r="X66" s="143">
        <v>0.45664739885</v>
      </c>
      <c r="Y66" s="143">
        <v>-3.7952049405999999E-2</v>
      </c>
      <c r="Z66" s="143">
        <v>0.39436450315999999</v>
      </c>
      <c r="AA66" s="143">
        <v>-4.4237459612999998E-2</v>
      </c>
      <c r="AB66" s="143">
        <v>0.28407643312000003</v>
      </c>
      <c r="AC66" s="143">
        <v>-0.11487552668999999</v>
      </c>
      <c r="AD66" s="144">
        <v>63.636363635999999</v>
      </c>
      <c r="AE66" s="23"/>
      <c r="AF66" s="145">
        <v>0.32338515925</v>
      </c>
      <c r="AG66" s="146">
        <v>3.3509356210999999E-2</v>
      </c>
      <c r="AH66" s="147">
        <v>1.1485215926000001</v>
      </c>
      <c r="AI66" s="146">
        <v>0.16815476191000001</v>
      </c>
      <c r="AJ66" s="146">
        <v>-0.14973730297999999</v>
      </c>
      <c r="AK66" s="148">
        <v>6</v>
      </c>
      <c r="AL66" s="23"/>
      <c r="AM66" s="149">
        <v>0</v>
      </c>
      <c r="AN66" s="137">
        <v>0</v>
      </c>
      <c r="AO66" s="147">
        <v>45473</v>
      </c>
      <c r="AP66" s="135" t="s">
        <v>309</v>
      </c>
      <c r="AQ66" s="133" t="s">
        <v>312</v>
      </c>
      <c r="AR66" s="150">
        <v>-224471</v>
      </c>
    </row>
    <row r="67" spans="2:44" ht="15.6" x14ac:dyDescent="0.3">
      <c r="B67" s="82" t="s">
        <v>17</v>
      </c>
      <c r="C67" s="83" t="s">
        <v>181</v>
      </c>
      <c r="D67" s="84" t="s">
        <v>300</v>
      </c>
      <c r="E67" s="85" t="s">
        <v>124</v>
      </c>
      <c r="F67" s="83" t="s">
        <v>2</v>
      </c>
      <c r="G67" s="85" t="s">
        <v>315</v>
      </c>
      <c r="H67" s="86">
        <v>45554</v>
      </c>
      <c r="I67" s="87">
        <v>62.02</v>
      </c>
      <c r="J67" s="87">
        <v>64.45</v>
      </c>
      <c r="K67" s="88">
        <f t="shared" si="0"/>
        <v>0.96229635376260669</v>
      </c>
      <c r="L67" s="86">
        <v>45533</v>
      </c>
      <c r="M67" s="89">
        <v>11734828.17</v>
      </c>
      <c r="N67" s="89">
        <v>13896020.051000001</v>
      </c>
      <c r="O67" s="88">
        <f t="shared" si="1"/>
        <v>0.84447403838882096</v>
      </c>
      <c r="P67" s="90">
        <v>2396</v>
      </c>
      <c r="Q67" s="91">
        <v>4804.9393939000001</v>
      </c>
      <c r="R67" s="92">
        <f t="shared" si="2"/>
        <v>0.49865353203867391</v>
      </c>
      <c r="S67" s="23"/>
      <c r="T67" s="107">
        <v>3.2805995003999999E-2</v>
      </c>
      <c r="U67" s="108">
        <v>1.553231352E-2</v>
      </c>
      <c r="V67" s="108">
        <v>1.5888615889999999E-2</v>
      </c>
      <c r="W67" s="108">
        <v>3.2683218359999999E-3</v>
      </c>
      <c r="X67" s="108">
        <v>0.42349827174999999</v>
      </c>
      <c r="Y67" s="108">
        <v>-7.1101176498000004E-2</v>
      </c>
      <c r="Z67" s="108">
        <v>0.62836812386999996</v>
      </c>
      <c r="AA67" s="108">
        <v>0.1897661611</v>
      </c>
      <c r="AB67" s="108">
        <v>0.32836063297000001</v>
      </c>
      <c r="AC67" s="108">
        <v>-7.0591326851000002E-2</v>
      </c>
      <c r="AD67" s="109">
        <v>100</v>
      </c>
      <c r="AE67" s="23"/>
      <c r="AF67" s="117">
        <v>0.2292024355</v>
      </c>
      <c r="AG67" s="118">
        <v>2.3913338321999999E-2</v>
      </c>
      <c r="AH67" s="119">
        <v>1.4458676563999999</v>
      </c>
      <c r="AI67" s="118">
        <v>0.17506947201</v>
      </c>
      <c r="AJ67" s="118">
        <v>-3.6449016099000003E-2</v>
      </c>
      <c r="AK67" s="120">
        <v>7</v>
      </c>
      <c r="AL67" s="23"/>
      <c r="AM67" s="127">
        <v>3.9160202882000004E-3</v>
      </c>
      <c r="AN67" s="88">
        <v>3.3148532353999997E-2</v>
      </c>
      <c r="AO67" s="119">
        <v>45472</v>
      </c>
      <c r="AP67" s="86" t="s">
        <v>309</v>
      </c>
      <c r="AQ67" s="84" t="s">
        <v>312</v>
      </c>
      <c r="AR67" s="128">
        <v>101956000</v>
      </c>
    </row>
    <row r="68" spans="2:44" ht="15.6" x14ac:dyDescent="0.3">
      <c r="B68" s="131" t="s">
        <v>356</v>
      </c>
      <c r="C68" s="132" t="s">
        <v>878</v>
      </c>
      <c r="D68" s="133" t="s">
        <v>300</v>
      </c>
      <c r="E68" s="134" t="s">
        <v>776</v>
      </c>
      <c r="F68" s="132" t="s">
        <v>2</v>
      </c>
      <c r="G68" s="134" t="s">
        <v>315</v>
      </c>
      <c r="H68" s="135">
        <v>45554</v>
      </c>
      <c r="I68" s="136">
        <v>106.71</v>
      </c>
      <c r="J68" s="136">
        <v>137.72145218</v>
      </c>
      <c r="K68" s="137">
        <f t="shared" si="0"/>
        <v>0.77482482438924272</v>
      </c>
      <c r="L68" s="135">
        <v>45483</v>
      </c>
      <c r="M68" s="138">
        <v>221508.46</v>
      </c>
      <c r="N68" s="138">
        <v>620758.27272999997</v>
      </c>
      <c r="O68" s="137">
        <f t="shared" si="1"/>
        <v>0.3568352927877057</v>
      </c>
      <c r="P68" s="139">
        <v>47</v>
      </c>
      <c r="Q68" s="140">
        <v>83.318181817999999</v>
      </c>
      <c r="R68" s="141">
        <f t="shared" si="2"/>
        <v>0.56410256410379511</v>
      </c>
      <c r="S68" s="23"/>
      <c r="T68" s="142">
        <v>5.1537248718999999E-2</v>
      </c>
      <c r="U68" s="143">
        <v>3.4263567235E-2</v>
      </c>
      <c r="V68" s="143">
        <v>-9.3045214491999997E-2</v>
      </c>
      <c r="W68" s="143">
        <v>-0.10566550853999999</v>
      </c>
      <c r="X68" s="143">
        <v>0.6007551163</v>
      </c>
      <c r="Y68" s="143">
        <v>0.10615566804</v>
      </c>
      <c r="Z68" s="143">
        <v>0.46070526992999999</v>
      </c>
      <c r="AA68" s="143">
        <v>2.2103307163000002E-2</v>
      </c>
      <c r="AB68" s="143">
        <v>0.36013803020000001</v>
      </c>
      <c r="AC68" s="143">
        <v>-3.8813929615999998E-2</v>
      </c>
      <c r="AD68" s="144">
        <v>100</v>
      </c>
      <c r="AE68" s="23"/>
      <c r="AF68" s="145">
        <v>0.37348200388000002</v>
      </c>
      <c r="AG68" s="146">
        <v>3.8625207320999999E-2</v>
      </c>
      <c r="AH68" s="147">
        <v>1.4290208098999999</v>
      </c>
      <c r="AI68" s="146">
        <v>0.23639851543000001</v>
      </c>
      <c r="AJ68" s="146">
        <v>-9.2431902211999997E-2</v>
      </c>
      <c r="AK68" s="148">
        <v>6</v>
      </c>
      <c r="AL68" s="23"/>
      <c r="AM68" s="149">
        <v>7.5528543053E-3</v>
      </c>
      <c r="AN68" s="137">
        <v>9.8908683876999998E-2</v>
      </c>
      <c r="AO68" s="147">
        <v>45501</v>
      </c>
      <c r="AP68" s="135" t="s">
        <v>309</v>
      </c>
      <c r="AQ68" s="133" t="s">
        <v>312</v>
      </c>
      <c r="AR68" s="150">
        <v>7450000</v>
      </c>
    </row>
    <row r="69" spans="2:44" ht="15.6" x14ac:dyDescent="0.3">
      <c r="B69" s="82" t="s">
        <v>1539</v>
      </c>
      <c r="C69" s="83" t="s">
        <v>2311</v>
      </c>
      <c r="D69" s="84" t="s">
        <v>300</v>
      </c>
      <c r="E69" s="85" t="s">
        <v>1902</v>
      </c>
      <c r="F69" s="83" t="s">
        <v>2</v>
      </c>
      <c r="G69" s="85" t="s">
        <v>315</v>
      </c>
      <c r="H69" s="86"/>
      <c r="I69" s="87"/>
      <c r="J69" s="87"/>
      <c r="K69" s="88" t="str">
        <f t="shared" si="0"/>
        <v/>
      </c>
      <c r="L69" s="86"/>
      <c r="M69" s="89"/>
      <c r="N69" s="89"/>
      <c r="O69" s="88" t="str">
        <f t="shared" si="1"/>
        <v/>
      </c>
      <c r="P69" s="90"/>
      <c r="Q69" s="91"/>
      <c r="R69" s="92" t="str">
        <f t="shared" si="2"/>
        <v/>
      </c>
      <c r="S69" s="23"/>
      <c r="T69" s="107"/>
      <c r="U69" s="108"/>
      <c r="V69" s="108"/>
      <c r="W69" s="108"/>
      <c r="X69" s="108"/>
      <c r="Y69" s="108"/>
      <c r="Z69" s="108"/>
      <c r="AA69" s="108"/>
      <c r="AB69" s="108"/>
      <c r="AC69" s="108"/>
      <c r="AD69" s="109">
        <v>0</v>
      </c>
      <c r="AE69" s="23"/>
      <c r="AF69" s="117"/>
      <c r="AG69" s="118"/>
      <c r="AH69" s="119"/>
      <c r="AI69" s="118"/>
      <c r="AJ69" s="118"/>
      <c r="AK69" s="120"/>
      <c r="AL69" s="23"/>
      <c r="AM69" s="127"/>
      <c r="AN69" s="88"/>
      <c r="AO69" s="119">
        <v>45473</v>
      </c>
      <c r="AP69" s="86" t="s">
        <v>309</v>
      </c>
      <c r="AQ69" s="84" t="s">
        <v>312</v>
      </c>
      <c r="AR69" s="128">
        <v>320209</v>
      </c>
    </row>
    <row r="70" spans="2:44" ht="15.6" x14ac:dyDescent="0.3">
      <c r="B70" s="131" t="s">
        <v>357</v>
      </c>
      <c r="C70" s="132" t="s">
        <v>879</v>
      </c>
      <c r="D70" s="133" t="s">
        <v>725</v>
      </c>
      <c r="E70" s="134" t="s">
        <v>777</v>
      </c>
      <c r="F70" s="132" t="s">
        <v>2</v>
      </c>
      <c r="G70" s="134" t="s">
        <v>315</v>
      </c>
      <c r="H70" s="135">
        <v>45554</v>
      </c>
      <c r="I70" s="136">
        <v>190.57</v>
      </c>
      <c r="J70" s="136">
        <v>250.04</v>
      </c>
      <c r="K70" s="137">
        <f t="shared" si="0"/>
        <v>0.7621580547112462</v>
      </c>
      <c r="L70" s="135">
        <v>45197</v>
      </c>
      <c r="M70" s="138">
        <v>571.71</v>
      </c>
      <c r="N70" s="138">
        <v>132380.80394000001</v>
      </c>
      <c r="O70" s="137">
        <f t="shared" si="1"/>
        <v>4.3186775044750493E-3</v>
      </c>
      <c r="P70" s="139">
        <v>1</v>
      </c>
      <c r="Q70" s="140">
        <v>0.40909090909000001</v>
      </c>
      <c r="R70" s="141">
        <f t="shared" si="2"/>
        <v>2.4444444444498763</v>
      </c>
      <c r="S70" s="23"/>
      <c r="T70" s="142"/>
      <c r="U70" s="143"/>
      <c r="V70" s="143"/>
      <c r="W70" s="143"/>
      <c r="X70" s="143"/>
      <c r="Y70" s="143"/>
      <c r="Z70" s="143">
        <v>-0.52829207920999999</v>
      </c>
      <c r="AA70" s="143">
        <v>-0.96689404197999995</v>
      </c>
      <c r="AB70" s="143"/>
      <c r="AC70" s="143"/>
      <c r="AD70" s="144">
        <v>22.727272726999999</v>
      </c>
      <c r="AE70" s="23"/>
      <c r="AF70" s="145"/>
      <c r="AG70" s="146"/>
      <c r="AH70" s="147"/>
      <c r="AI70" s="146">
        <v>0.19078803755000001</v>
      </c>
      <c r="AJ70" s="146">
        <v>-0.13024747938</v>
      </c>
      <c r="AK70" s="148">
        <v>4</v>
      </c>
      <c r="AL70" s="23"/>
      <c r="AM70" s="149">
        <v>0</v>
      </c>
      <c r="AN70" s="137">
        <v>0</v>
      </c>
      <c r="AO70" s="147">
        <v>45473</v>
      </c>
      <c r="AP70" s="135" t="s">
        <v>309</v>
      </c>
      <c r="AQ70" s="133" t="s">
        <v>312</v>
      </c>
      <c r="AR70" s="150">
        <v>3690000</v>
      </c>
    </row>
    <row r="71" spans="2:44" ht="15.6" x14ac:dyDescent="0.3">
      <c r="B71" s="82" t="s">
        <v>18</v>
      </c>
      <c r="C71" s="83" t="s">
        <v>182</v>
      </c>
      <c r="D71" s="84" t="s">
        <v>301</v>
      </c>
      <c r="E71" s="85" t="s">
        <v>125</v>
      </c>
      <c r="F71" s="83" t="s">
        <v>2</v>
      </c>
      <c r="G71" s="85" t="s">
        <v>315</v>
      </c>
      <c r="H71" s="86">
        <v>45554</v>
      </c>
      <c r="I71" s="87">
        <v>66.180000000000007</v>
      </c>
      <c r="J71" s="87">
        <v>71.231495464000005</v>
      </c>
      <c r="K71" s="88">
        <f t="shared" si="0"/>
        <v>0.92908340010139201</v>
      </c>
      <c r="L71" s="86">
        <v>45331</v>
      </c>
      <c r="M71" s="89">
        <v>40700.980000000003</v>
      </c>
      <c r="N71" s="89">
        <v>47818.410453999997</v>
      </c>
      <c r="O71" s="88">
        <f t="shared" si="1"/>
        <v>0.85115710902087038</v>
      </c>
      <c r="P71" s="90">
        <v>21</v>
      </c>
      <c r="Q71" s="91">
        <v>31.893939394</v>
      </c>
      <c r="R71" s="92">
        <f t="shared" si="2"/>
        <v>0.65843230403675357</v>
      </c>
      <c r="S71" s="23"/>
      <c r="T71" s="107">
        <v>3.3416614616999997E-2</v>
      </c>
      <c r="U71" s="108">
        <v>1.6142933133000002E-2</v>
      </c>
      <c r="V71" s="108">
        <v>8.1549272758000002E-2</v>
      </c>
      <c r="W71" s="108">
        <v>6.8928978703999999E-2</v>
      </c>
      <c r="X71" s="108">
        <v>9.7347517684999996E-2</v>
      </c>
      <c r="Y71" s="108">
        <v>-0.39725193057000002</v>
      </c>
      <c r="Z71" s="108">
        <v>-0.18853473918999999</v>
      </c>
      <c r="AA71" s="108">
        <v>-0.62713670196000004</v>
      </c>
      <c r="AB71" s="108">
        <v>-3.1125716769E-2</v>
      </c>
      <c r="AC71" s="108">
        <v>-0.43007767659000001</v>
      </c>
      <c r="AD71" s="109">
        <v>100</v>
      </c>
      <c r="AE71" s="23"/>
      <c r="AF71" s="117">
        <v>0.26578505130000002</v>
      </c>
      <c r="AG71" s="118">
        <v>2.7370414116999999E-2</v>
      </c>
      <c r="AH71" s="119">
        <v>9.4072463883999993E-2</v>
      </c>
      <c r="AI71" s="118">
        <v>0.12812183030999999</v>
      </c>
      <c r="AJ71" s="118">
        <v>-0.12318153067</v>
      </c>
      <c r="AK71" s="120">
        <v>6</v>
      </c>
      <c r="AL71" s="23"/>
      <c r="AM71" s="127">
        <v>1.62784235E-2</v>
      </c>
      <c r="AN71" s="88">
        <v>0.19798134099</v>
      </c>
      <c r="AO71" s="119">
        <v>45473</v>
      </c>
      <c r="AP71" s="86" t="s">
        <v>309</v>
      </c>
      <c r="AQ71" s="84" t="s">
        <v>312</v>
      </c>
      <c r="AR71" s="128">
        <v>-595000</v>
      </c>
    </row>
    <row r="72" spans="2:44" ht="15.6" x14ac:dyDescent="0.3">
      <c r="B72" s="131" t="s">
        <v>358</v>
      </c>
      <c r="C72" s="132" t="s">
        <v>880</v>
      </c>
      <c r="D72" s="133" t="s">
        <v>300</v>
      </c>
      <c r="E72" s="134" t="s">
        <v>778</v>
      </c>
      <c r="F72" s="132" t="s">
        <v>2</v>
      </c>
      <c r="G72" s="134" t="s">
        <v>315</v>
      </c>
      <c r="H72" s="135">
        <v>45554</v>
      </c>
      <c r="I72" s="136">
        <v>337.92</v>
      </c>
      <c r="J72" s="136">
        <v>376.05652700000002</v>
      </c>
      <c r="K72" s="137">
        <f t="shared" ref="K72:K135" si="3">IFERROR(I72/J72,"")</f>
        <v>0.8985883124959031</v>
      </c>
      <c r="L72" s="135">
        <v>45197</v>
      </c>
      <c r="M72" s="138">
        <v>337.92</v>
      </c>
      <c r="N72" s="138">
        <v>62034.658636</v>
      </c>
      <c r="O72" s="137">
        <f t="shared" ref="O72:O135" si="4">IFERROR(M72/N72,"")</f>
        <v>5.447277496646012E-3</v>
      </c>
      <c r="P72" s="139">
        <v>1</v>
      </c>
      <c r="Q72" s="140">
        <v>4.0757575758</v>
      </c>
      <c r="R72" s="141">
        <f t="shared" ref="R72:R135" si="5">IFERROR(P72/Q72,"")</f>
        <v>0.24535315984874725</v>
      </c>
      <c r="S72" s="23"/>
      <c r="T72" s="142">
        <v>2.2884126407000001E-2</v>
      </c>
      <c r="U72" s="143">
        <v>5.6104449231000001E-3</v>
      </c>
      <c r="V72" s="143">
        <v>6.2306758609E-2</v>
      </c>
      <c r="W72" s="143">
        <v>4.9686464556000003E-2</v>
      </c>
      <c r="X72" s="143">
        <v>-0.1029281938</v>
      </c>
      <c r="Y72" s="143">
        <v>-0.59752764204999997</v>
      </c>
      <c r="Z72" s="143">
        <v>7.3763515072999997E-2</v>
      </c>
      <c r="AA72" s="143">
        <v>-0.36483844770000001</v>
      </c>
      <c r="AB72" s="143">
        <v>-2.818080287E-2</v>
      </c>
      <c r="AC72" s="143">
        <v>-0.42713276269</v>
      </c>
      <c r="AD72" s="144">
        <v>83.333333332999999</v>
      </c>
      <c r="AE72" s="23"/>
      <c r="AF72" s="145">
        <v>0.37021211481999999</v>
      </c>
      <c r="AG72" s="146">
        <v>3.5832232534000003E-2</v>
      </c>
      <c r="AH72" s="147">
        <v>-0.38440369088999998</v>
      </c>
      <c r="AI72" s="146">
        <v>0.20120976945999999</v>
      </c>
      <c r="AJ72" s="146">
        <v>-0.21859729401</v>
      </c>
      <c r="AK72" s="148">
        <v>3</v>
      </c>
      <c r="AL72" s="23"/>
      <c r="AM72" s="149">
        <v>1.7780937776999999E-2</v>
      </c>
      <c r="AN72" s="137">
        <v>1.3374164864</v>
      </c>
      <c r="AO72" s="147">
        <v>45473</v>
      </c>
      <c r="AP72" s="135" t="s">
        <v>309</v>
      </c>
      <c r="AQ72" s="133" t="s">
        <v>312</v>
      </c>
      <c r="AR72" s="150">
        <v>2601000</v>
      </c>
    </row>
    <row r="73" spans="2:44" ht="15.6" x14ac:dyDescent="0.3">
      <c r="B73" s="82" t="s">
        <v>1540</v>
      </c>
      <c r="C73" s="83" t="s">
        <v>2312</v>
      </c>
      <c r="D73" s="84" t="s">
        <v>302</v>
      </c>
      <c r="E73" s="85" t="s">
        <v>1903</v>
      </c>
      <c r="F73" s="83" t="s">
        <v>1869</v>
      </c>
      <c r="G73" s="85" t="s">
        <v>315</v>
      </c>
      <c r="H73" s="86"/>
      <c r="I73" s="87"/>
      <c r="J73" s="87"/>
      <c r="K73" s="88" t="str">
        <f t="shared" si="3"/>
        <v/>
      </c>
      <c r="L73" s="86"/>
      <c r="M73" s="89"/>
      <c r="N73" s="89"/>
      <c r="O73" s="88" t="str">
        <f t="shared" si="4"/>
        <v/>
      </c>
      <c r="P73" s="90"/>
      <c r="Q73" s="91"/>
      <c r="R73" s="92" t="str">
        <f t="shared" si="5"/>
        <v/>
      </c>
      <c r="S73" s="23"/>
      <c r="T73" s="107"/>
      <c r="U73" s="108"/>
      <c r="V73" s="108"/>
      <c r="W73" s="108"/>
      <c r="X73" s="108"/>
      <c r="Y73" s="108"/>
      <c r="Z73" s="108"/>
      <c r="AA73" s="108"/>
      <c r="AB73" s="108"/>
      <c r="AC73" s="108"/>
      <c r="AD73" s="109">
        <v>0</v>
      </c>
      <c r="AE73" s="23"/>
      <c r="AF73" s="117"/>
      <c r="AG73" s="118"/>
      <c r="AH73" s="119"/>
      <c r="AI73" s="118"/>
      <c r="AJ73" s="118"/>
      <c r="AK73" s="120"/>
      <c r="AL73" s="23"/>
      <c r="AM73" s="127"/>
      <c r="AN73" s="88"/>
      <c r="AO73" s="119">
        <v>45473</v>
      </c>
      <c r="AP73" s="86" t="s">
        <v>309</v>
      </c>
      <c r="AQ73" s="84" t="s">
        <v>312</v>
      </c>
      <c r="AR73" s="128">
        <v>170640</v>
      </c>
    </row>
    <row r="74" spans="2:44" ht="15.6" x14ac:dyDescent="0.3">
      <c r="B74" s="131" t="s">
        <v>1541</v>
      </c>
      <c r="C74" s="132" t="s">
        <v>2313</v>
      </c>
      <c r="D74" s="133" t="s">
        <v>300</v>
      </c>
      <c r="E74" s="134" t="s">
        <v>1904</v>
      </c>
      <c r="F74" s="132" t="s">
        <v>113</v>
      </c>
      <c r="G74" s="134" t="s">
        <v>319</v>
      </c>
      <c r="H74" s="135">
        <v>45554</v>
      </c>
      <c r="I74" s="136">
        <v>85.2</v>
      </c>
      <c r="J74" s="136">
        <v>86.892057864999998</v>
      </c>
      <c r="K74" s="137">
        <f t="shared" si="3"/>
        <v>0.98052689846949115</v>
      </c>
      <c r="L74" s="135">
        <v>45504</v>
      </c>
      <c r="M74" s="138">
        <v>255.59</v>
      </c>
      <c r="N74" s="138">
        <v>33113.700757999999</v>
      </c>
      <c r="O74" s="137">
        <f t="shared" si="4"/>
        <v>7.718557399183223E-3</v>
      </c>
      <c r="P74" s="139">
        <v>3</v>
      </c>
      <c r="Q74" s="140">
        <v>2.2727272727000001</v>
      </c>
      <c r="R74" s="141">
        <f t="shared" si="5"/>
        <v>1.3200000000158401</v>
      </c>
      <c r="S74" s="23"/>
      <c r="T74" s="142">
        <v>1.1396011395000001E-2</v>
      </c>
      <c r="U74" s="143">
        <v>-5.8776700880000003E-3</v>
      </c>
      <c r="V74" s="143">
        <v>9.3818861177999993E-2</v>
      </c>
      <c r="W74" s="143">
        <v>8.1198567124999996E-2</v>
      </c>
      <c r="X74" s="143">
        <v>0.70848769524999999</v>
      </c>
      <c r="Y74" s="143">
        <v>0.213888247</v>
      </c>
      <c r="Z74" s="143"/>
      <c r="AA74" s="143"/>
      <c r="AB74" s="143">
        <v>0.49117373468999997</v>
      </c>
      <c r="AC74" s="143">
        <v>9.2221774876000001E-2</v>
      </c>
      <c r="AD74" s="144">
        <v>98.484848485000001</v>
      </c>
      <c r="AE74" s="23"/>
      <c r="AF74" s="145">
        <v>0.24998070167</v>
      </c>
      <c r="AG74" s="146">
        <v>2.616364799E-2</v>
      </c>
      <c r="AH74" s="147">
        <v>2.1993953062</v>
      </c>
      <c r="AI74" s="146">
        <v>0.16715699384999999</v>
      </c>
      <c r="AJ74" s="146">
        <v>-5.8661778184999999E-2</v>
      </c>
      <c r="AK74" s="148">
        <v>6</v>
      </c>
      <c r="AL74" s="23"/>
      <c r="AM74" s="149">
        <v>2.6188257699E-2</v>
      </c>
      <c r="AN74" s="137">
        <v>0.25424022059000001</v>
      </c>
      <c r="AO74" s="147">
        <v>45473</v>
      </c>
      <c r="AP74" s="135" t="s">
        <v>309</v>
      </c>
      <c r="AQ74" s="133" t="s">
        <v>312</v>
      </c>
      <c r="AR74" s="150">
        <v>403738</v>
      </c>
    </row>
    <row r="75" spans="2:44" ht="15.6" x14ac:dyDescent="0.3">
      <c r="B75" s="82" t="s">
        <v>1542</v>
      </c>
      <c r="C75" s="83" t="s">
        <v>2314</v>
      </c>
      <c r="D75" s="84" t="s">
        <v>727</v>
      </c>
      <c r="E75" s="85" t="s">
        <v>1905</v>
      </c>
      <c r="F75" s="83" t="s">
        <v>2</v>
      </c>
      <c r="G75" s="85" t="s">
        <v>315</v>
      </c>
      <c r="H75" s="86">
        <v>45554</v>
      </c>
      <c r="I75" s="87">
        <v>115.44</v>
      </c>
      <c r="J75" s="87">
        <v>124.12</v>
      </c>
      <c r="K75" s="88">
        <f t="shared" si="3"/>
        <v>0.93006767644215271</v>
      </c>
      <c r="L75" s="86">
        <v>45544</v>
      </c>
      <c r="M75" s="89">
        <v>1154.4000000000001</v>
      </c>
      <c r="N75" s="89">
        <v>893.69651514999998</v>
      </c>
      <c r="O75" s="88">
        <f t="shared" si="4"/>
        <v>1.2917136639010427</v>
      </c>
      <c r="P75" s="90">
        <v>1</v>
      </c>
      <c r="Q75" s="91">
        <v>0.36363636364000002</v>
      </c>
      <c r="R75" s="92">
        <f t="shared" si="5"/>
        <v>2.7499999999724998</v>
      </c>
      <c r="S75" s="23"/>
      <c r="T75" s="107"/>
      <c r="U75" s="108"/>
      <c r="V75" s="108"/>
      <c r="W75" s="108"/>
      <c r="X75" s="108">
        <v>0.14865671642</v>
      </c>
      <c r="Y75" s="108">
        <v>-0.34594273183000002</v>
      </c>
      <c r="Z75" s="108">
        <v>0.67937154494999996</v>
      </c>
      <c r="AA75" s="108">
        <v>0.24076958218</v>
      </c>
      <c r="AB75" s="108">
        <v>0.55726426547999997</v>
      </c>
      <c r="AC75" s="108">
        <v>0.15831230566000001</v>
      </c>
      <c r="AD75" s="109">
        <v>18.181818182000001</v>
      </c>
      <c r="AE75" s="23"/>
      <c r="AF75" s="117"/>
      <c r="AG75" s="118"/>
      <c r="AH75" s="119"/>
      <c r="AI75" s="118">
        <v>0.17826036465</v>
      </c>
      <c r="AJ75" s="118">
        <v>-0.22861602497</v>
      </c>
      <c r="AK75" s="120"/>
      <c r="AL75" s="23"/>
      <c r="AM75" s="127">
        <v>0</v>
      </c>
      <c r="AN75" s="88">
        <v>0</v>
      </c>
      <c r="AO75" s="119">
        <v>45473</v>
      </c>
      <c r="AP75" s="86" t="s">
        <v>309</v>
      </c>
      <c r="AQ75" s="84" t="s">
        <v>312</v>
      </c>
      <c r="AR75" s="128"/>
    </row>
    <row r="76" spans="2:44" ht="15.6" x14ac:dyDescent="0.3">
      <c r="B76" s="131" t="s">
        <v>359</v>
      </c>
      <c r="C76" s="132" t="s">
        <v>881</v>
      </c>
      <c r="D76" s="133" t="s">
        <v>300</v>
      </c>
      <c r="E76" s="134" t="s">
        <v>779</v>
      </c>
      <c r="F76" s="132" t="s">
        <v>2</v>
      </c>
      <c r="G76" s="134" t="s">
        <v>315</v>
      </c>
      <c r="H76" s="135">
        <v>45554</v>
      </c>
      <c r="I76" s="136">
        <v>515.22</v>
      </c>
      <c r="J76" s="136">
        <v>515.22</v>
      </c>
      <c r="K76" s="137">
        <f t="shared" si="3"/>
        <v>1</v>
      </c>
      <c r="L76" s="135">
        <v>45554</v>
      </c>
      <c r="M76" s="138">
        <v>89514.93</v>
      </c>
      <c r="N76" s="138">
        <v>385203.93591</v>
      </c>
      <c r="O76" s="137">
        <f t="shared" si="4"/>
        <v>0.23238321744696419</v>
      </c>
      <c r="P76" s="139">
        <v>15</v>
      </c>
      <c r="Q76" s="140">
        <v>41.621212120999999</v>
      </c>
      <c r="R76" s="141">
        <f t="shared" si="5"/>
        <v>0.36039315617220441</v>
      </c>
      <c r="S76" s="23"/>
      <c r="T76" s="142">
        <v>3.4515993012999999E-2</v>
      </c>
      <c r="U76" s="143">
        <v>1.7242311529E-2</v>
      </c>
      <c r="V76" s="143">
        <v>8.6434852285999994E-2</v>
      </c>
      <c r="W76" s="143">
        <v>7.3814558232999997E-2</v>
      </c>
      <c r="X76" s="143">
        <v>1.2957846894</v>
      </c>
      <c r="Y76" s="143">
        <v>0.80118524117000001</v>
      </c>
      <c r="Z76" s="143">
        <v>3.3412537916999998</v>
      </c>
      <c r="AA76" s="143">
        <v>2.9026518288999998</v>
      </c>
      <c r="AB76" s="143">
        <v>0.79456635319000002</v>
      </c>
      <c r="AC76" s="143">
        <v>0.39561439336999998</v>
      </c>
      <c r="AD76" s="144">
        <v>100</v>
      </c>
      <c r="AE76" s="23"/>
      <c r="AF76" s="145">
        <v>0.39281852582999999</v>
      </c>
      <c r="AG76" s="146">
        <v>4.1999138071000003E-2</v>
      </c>
      <c r="AH76" s="147">
        <v>3.0686314222000002</v>
      </c>
      <c r="AI76" s="146">
        <v>0.25158648924999999</v>
      </c>
      <c r="AJ76" s="146">
        <v>-7.5231481481000007E-2</v>
      </c>
      <c r="AK76" s="148">
        <v>11</v>
      </c>
      <c r="AL76" s="23"/>
      <c r="AM76" s="149">
        <v>0</v>
      </c>
      <c r="AN76" s="137">
        <v>0</v>
      </c>
      <c r="AO76" s="147">
        <v>45473</v>
      </c>
      <c r="AP76" s="135" t="s">
        <v>309</v>
      </c>
      <c r="AQ76" s="133" t="s">
        <v>312</v>
      </c>
      <c r="AR76" s="150">
        <v>2462083</v>
      </c>
    </row>
    <row r="77" spans="2:44" ht="15.6" x14ac:dyDescent="0.3">
      <c r="B77" s="82" t="s">
        <v>360</v>
      </c>
      <c r="C77" s="83" t="s">
        <v>882</v>
      </c>
      <c r="D77" s="84" t="s">
        <v>300</v>
      </c>
      <c r="E77" s="85" t="s">
        <v>1906</v>
      </c>
      <c r="F77" s="83" t="s">
        <v>2</v>
      </c>
      <c r="G77" s="85" t="s">
        <v>315</v>
      </c>
      <c r="H77" s="86">
        <v>45516</v>
      </c>
      <c r="I77" s="87"/>
      <c r="J77" s="87">
        <v>654.57000000000005</v>
      </c>
      <c r="K77" s="88">
        <f t="shared" si="3"/>
        <v>0</v>
      </c>
      <c r="L77" s="86">
        <v>45516</v>
      </c>
      <c r="M77" s="89"/>
      <c r="N77" s="89">
        <v>134.00409091</v>
      </c>
      <c r="O77" s="88">
        <f t="shared" si="4"/>
        <v>0</v>
      </c>
      <c r="P77" s="90"/>
      <c r="Q77" s="91">
        <v>9.0909090908999998E-2</v>
      </c>
      <c r="R77" s="92">
        <f t="shared" si="5"/>
        <v>0</v>
      </c>
      <c r="S77" s="23"/>
      <c r="T77" s="107"/>
      <c r="U77" s="108"/>
      <c r="V77" s="108"/>
      <c r="W77" s="108"/>
      <c r="X77" s="108"/>
      <c r="Y77" s="108"/>
      <c r="Z77" s="108"/>
      <c r="AA77" s="108"/>
      <c r="AB77" s="108"/>
      <c r="AC77" s="108"/>
      <c r="AD77" s="109">
        <v>4.5454545455000002</v>
      </c>
      <c r="AE77" s="23"/>
      <c r="AF77" s="117"/>
      <c r="AG77" s="118"/>
      <c r="AH77" s="119"/>
      <c r="AI77" s="118">
        <v>4.3943515156999999E-2</v>
      </c>
      <c r="AJ77" s="118">
        <v>-7.1436689176999999E-4</v>
      </c>
      <c r="AK77" s="120"/>
      <c r="AL77" s="23"/>
      <c r="AM77" s="127"/>
      <c r="AN77" s="88">
        <v>0.75720211349</v>
      </c>
      <c r="AO77" s="119">
        <v>45473</v>
      </c>
      <c r="AP77" s="86" t="s">
        <v>309</v>
      </c>
      <c r="AQ77" s="84" t="s">
        <v>312</v>
      </c>
      <c r="AR77" s="128">
        <v>242100</v>
      </c>
    </row>
    <row r="78" spans="2:44" ht="15.6" x14ac:dyDescent="0.3">
      <c r="B78" s="131" t="s">
        <v>1543</v>
      </c>
      <c r="C78" s="132" t="s">
        <v>2315</v>
      </c>
      <c r="D78" s="133" t="s">
        <v>300</v>
      </c>
      <c r="E78" s="134" t="s">
        <v>1907</v>
      </c>
      <c r="F78" s="132" t="s">
        <v>2</v>
      </c>
      <c r="G78" s="134" t="s">
        <v>737</v>
      </c>
      <c r="H78" s="135">
        <v>45545</v>
      </c>
      <c r="I78" s="136"/>
      <c r="J78" s="136">
        <v>47.3</v>
      </c>
      <c r="K78" s="137">
        <f t="shared" si="3"/>
        <v>0</v>
      </c>
      <c r="L78" s="135">
        <v>45525</v>
      </c>
      <c r="M78" s="138"/>
      <c r="N78" s="138">
        <v>293.81939394</v>
      </c>
      <c r="O78" s="137">
        <f t="shared" si="4"/>
        <v>0</v>
      </c>
      <c r="P78" s="139"/>
      <c r="Q78" s="140">
        <v>0.22727272727</v>
      </c>
      <c r="R78" s="141">
        <f t="shared" si="5"/>
        <v>0</v>
      </c>
      <c r="S78" s="23"/>
      <c r="T78" s="142"/>
      <c r="U78" s="143"/>
      <c r="V78" s="143"/>
      <c r="W78" s="143"/>
      <c r="X78" s="143"/>
      <c r="Y78" s="143"/>
      <c r="Z78" s="143"/>
      <c r="AA78" s="143"/>
      <c r="AB78" s="143"/>
      <c r="AC78" s="143"/>
      <c r="AD78" s="144">
        <v>12.121212120999999</v>
      </c>
      <c r="AE78" s="23"/>
      <c r="AF78" s="145"/>
      <c r="AG78" s="146"/>
      <c r="AH78" s="147"/>
      <c r="AI78" s="146">
        <v>0.10549622297</v>
      </c>
      <c r="AJ78" s="146">
        <v>-0.10024213075000001</v>
      </c>
      <c r="AK78" s="148"/>
      <c r="AL78" s="23"/>
      <c r="AM78" s="149">
        <v>0</v>
      </c>
      <c r="AN78" s="137">
        <v>0</v>
      </c>
      <c r="AO78" s="147">
        <v>45472</v>
      </c>
      <c r="AP78" s="135" t="s">
        <v>309</v>
      </c>
      <c r="AQ78" s="133" t="s">
        <v>312</v>
      </c>
      <c r="AR78" s="150">
        <v>585495</v>
      </c>
    </row>
    <row r="79" spans="2:44" ht="15.6" x14ac:dyDescent="0.3">
      <c r="B79" s="82" t="s">
        <v>1544</v>
      </c>
      <c r="C79" s="83" t="s">
        <v>2316</v>
      </c>
      <c r="D79" s="84" t="s">
        <v>300</v>
      </c>
      <c r="E79" s="85" t="s">
        <v>1908</v>
      </c>
      <c r="F79" s="83" t="s">
        <v>2</v>
      </c>
      <c r="G79" s="85" t="s">
        <v>315</v>
      </c>
      <c r="H79" s="86">
        <v>45554</v>
      </c>
      <c r="I79" s="87">
        <v>14.36</v>
      </c>
      <c r="J79" s="87">
        <v>23.22</v>
      </c>
      <c r="K79" s="88">
        <f t="shared" si="3"/>
        <v>0.61843238587424632</v>
      </c>
      <c r="L79" s="86">
        <v>45302</v>
      </c>
      <c r="M79" s="89">
        <v>405.42</v>
      </c>
      <c r="N79" s="89">
        <v>3037.3268182000002</v>
      </c>
      <c r="O79" s="88">
        <f t="shared" si="4"/>
        <v>0.13347921520024722</v>
      </c>
      <c r="P79" s="90">
        <v>5</v>
      </c>
      <c r="Q79" s="91">
        <v>0.78787878787999999</v>
      </c>
      <c r="R79" s="92">
        <f t="shared" si="5"/>
        <v>6.346153846144083</v>
      </c>
      <c r="S79" s="23"/>
      <c r="T79" s="107">
        <v>1.9886363636E-2</v>
      </c>
      <c r="U79" s="108">
        <v>2.6126821521999999E-3</v>
      </c>
      <c r="V79" s="108">
        <v>-7.0550161811999995E-2</v>
      </c>
      <c r="W79" s="108">
        <v>-8.3170455865999998E-2</v>
      </c>
      <c r="X79" s="108">
        <v>-0.16705336427</v>
      </c>
      <c r="Y79" s="108">
        <v>-0.66165281251999997</v>
      </c>
      <c r="Z79" s="108"/>
      <c r="AA79" s="108"/>
      <c r="AB79" s="108"/>
      <c r="AC79" s="108"/>
      <c r="AD79" s="109">
        <v>36.363636364000001</v>
      </c>
      <c r="AE79" s="23"/>
      <c r="AF79" s="117"/>
      <c r="AG79" s="118"/>
      <c r="AH79" s="119"/>
      <c r="AI79" s="118">
        <v>0.16535874440000001</v>
      </c>
      <c r="AJ79" s="118">
        <v>-0.17265353418000001</v>
      </c>
      <c r="AK79" s="120">
        <v>5</v>
      </c>
      <c r="AL79" s="23"/>
      <c r="AM79" s="127">
        <v>0</v>
      </c>
      <c r="AN79" s="88">
        <v>0</v>
      </c>
      <c r="AO79" s="119">
        <v>45473</v>
      </c>
      <c r="AP79" s="86" t="s">
        <v>309</v>
      </c>
      <c r="AQ79" s="84" t="s">
        <v>312</v>
      </c>
      <c r="AR79" s="128">
        <v>-538636</v>
      </c>
    </row>
    <row r="80" spans="2:44" ht="15.6" x14ac:dyDescent="0.3">
      <c r="B80" s="131" t="s">
        <v>361</v>
      </c>
      <c r="C80" s="132" t="s">
        <v>883</v>
      </c>
      <c r="D80" s="133" t="s">
        <v>300</v>
      </c>
      <c r="E80" s="134" t="s">
        <v>780</v>
      </c>
      <c r="F80" s="132" t="s">
        <v>2</v>
      </c>
      <c r="G80" s="134" t="s">
        <v>319</v>
      </c>
      <c r="H80" s="135">
        <v>45511</v>
      </c>
      <c r="I80" s="136"/>
      <c r="J80" s="136">
        <v>797.85656566</v>
      </c>
      <c r="K80" s="137">
        <f t="shared" si="3"/>
        <v>0</v>
      </c>
      <c r="L80" s="135">
        <v>45511</v>
      </c>
      <c r="M80" s="138"/>
      <c r="N80" s="138">
        <v>338.35090909000002</v>
      </c>
      <c r="O80" s="137">
        <f t="shared" si="4"/>
        <v>0</v>
      </c>
      <c r="P80" s="139"/>
      <c r="Q80" s="140">
        <v>7.5757575758000004E-2</v>
      </c>
      <c r="R80" s="141">
        <f t="shared" si="5"/>
        <v>0</v>
      </c>
      <c r="S80" s="23"/>
      <c r="T80" s="142"/>
      <c r="U80" s="143"/>
      <c r="V80" s="143"/>
      <c r="W80" s="143"/>
      <c r="X80" s="143"/>
      <c r="Y80" s="143"/>
      <c r="Z80" s="143"/>
      <c r="AA80" s="143"/>
      <c r="AB80" s="143"/>
      <c r="AC80" s="143"/>
      <c r="AD80" s="144">
        <v>4.5454545455000002</v>
      </c>
      <c r="AE80" s="23"/>
      <c r="AF80" s="145"/>
      <c r="AG80" s="146"/>
      <c r="AH80" s="147"/>
      <c r="AI80" s="146">
        <v>0.13263349360999999</v>
      </c>
      <c r="AJ80" s="146">
        <v>2.7953410981000001E-2</v>
      </c>
      <c r="AK80" s="148"/>
      <c r="AL80" s="23"/>
      <c r="AM80" s="149">
        <v>7.3092892800999997E-3</v>
      </c>
      <c r="AN80" s="137">
        <v>0.80322479358999999</v>
      </c>
      <c r="AO80" s="147">
        <v>45473</v>
      </c>
      <c r="AP80" s="135" t="s">
        <v>309</v>
      </c>
      <c r="AQ80" s="133" t="s">
        <v>312</v>
      </c>
      <c r="AR80" s="150">
        <v>1140300</v>
      </c>
    </row>
    <row r="81" spans="2:44" ht="15.6" x14ac:dyDescent="0.3">
      <c r="B81" s="82" t="s">
        <v>1545</v>
      </c>
      <c r="C81" s="83" t="s">
        <v>2317</v>
      </c>
      <c r="D81" s="84" t="s">
        <v>2282</v>
      </c>
      <c r="E81" s="85" t="s">
        <v>1909</v>
      </c>
      <c r="F81" s="83" t="s">
        <v>2</v>
      </c>
      <c r="G81" s="85" t="s">
        <v>315</v>
      </c>
      <c r="H81" s="86">
        <v>45553</v>
      </c>
      <c r="I81" s="87"/>
      <c r="J81" s="87">
        <v>53.35</v>
      </c>
      <c r="K81" s="88">
        <f t="shared" si="3"/>
        <v>0</v>
      </c>
      <c r="L81" s="86">
        <v>45553</v>
      </c>
      <c r="M81" s="89"/>
      <c r="N81" s="89">
        <v>154.68015152000001</v>
      </c>
      <c r="O81" s="88">
        <f t="shared" si="4"/>
        <v>0</v>
      </c>
      <c r="P81" s="90"/>
      <c r="Q81" s="91">
        <v>0.28787878787999999</v>
      </c>
      <c r="R81" s="92">
        <f t="shared" si="5"/>
        <v>0</v>
      </c>
      <c r="S81" s="23"/>
      <c r="T81" s="107"/>
      <c r="U81" s="108"/>
      <c r="V81" s="108"/>
      <c r="W81" s="108"/>
      <c r="X81" s="108">
        <v>0.60210210210000004</v>
      </c>
      <c r="Y81" s="108">
        <v>0.10750265385</v>
      </c>
      <c r="Z81" s="108">
        <v>-2.7879008747E-2</v>
      </c>
      <c r="AA81" s="108">
        <v>-0.46648097152000001</v>
      </c>
      <c r="AB81" s="108">
        <v>0.29490291262000001</v>
      </c>
      <c r="AC81" s="108">
        <v>-0.10404904718999999</v>
      </c>
      <c r="AD81" s="109">
        <v>6.0606060605999996</v>
      </c>
      <c r="AE81" s="23"/>
      <c r="AF81" s="117"/>
      <c r="AG81" s="118"/>
      <c r="AH81" s="119"/>
      <c r="AI81" s="118">
        <v>0.27396413111000001</v>
      </c>
      <c r="AJ81" s="118">
        <v>-0.1045045045</v>
      </c>
      <c r="AK81" s="120"/>
      <c r="AL81" s="23"/>
      <c r="AM81" s="127">
        <v>0</v>
      </c>
      <c r="AN81" s="88">
        <v>0</v>
      </c>
      <c r="AO81" s="119">
        <v>45473</v>
      </c>
      <c r="AP81" s="86" t="s">
        <v>740</v>
      </c>
      <c r="AQ81" s="84" t="s">
        <v>312</v>
      </c>
      <c r="AR81" s="128">
        <v>-489516</v>
      </c>
    </row>
    <row r="82" spans="2:44" ht="15.6" x14ac:dyDescent="0.3">
      <c r="B82" s="131" t="s">
        <v>362</v>
      </c>
      <c r="C82" s="132" t="s">
        <v>884</v>
      </c>
      <c r="D82" s="133" t="s">
        <v>729</v>
      </c>
      <c r="E82" s="134" t="s">
        <v>781</v>
      </c>
      <c r="F82" s="132" t="s">
        <v>2</v>
      </c>
      <c r="G82" s="134" t="s">
        <v>315</v>
      </c>
      <c r="H82" s="135">
        <v>45554</v>
      </c>
      <c r="I82" s="136">
        <v>81.900000000000006</v>
      </c>
      <c r="J82" s="136">
        <v>109.30430972000001</v>
      </c>
      <c r="K82" s="137">
        <f t="shared" si="3"/>
        <v>0.74928427076479964</v>
      </c>
      <c r="L82" s="135">
        <v>45483</v>
      </c>
      <c r="M82" s="138">
        <v>167570.47</v>
      </c>
      <c r="N82" s="138">
        <v>1108917.5138999999</v>
      </c>
      <c r="O82" s="137">
        <f t="shared" si="4"/>
        <v>0.15111175348891748</v>
      </c>
      <c r="P82" s="139">
        <v>85</v>
      </c>
      <c r="Q82" s="140">
        <v>227.72727273000001</v>
      </c>
      <c r="R82" s="141">
        <f t="shared" si="5"/>
        <v>0.37325349300950195</v>
      </c>
      <c r="S82" s="23"/>
      <c r="T82" s="142">
        <v>4.5977011493999999E-2</v>
      </c>
      <c r="U82" s="143">
        <v>2.870333001E-2</v>
      </c>
      <c r="V82" s="143">
        <v>-0.10433070865999999</v>
      </c>
      <c r="W82" s="143">
        <v>-0.11695100271</v>
      </c>
      <c r="X82" s="143">
        <v>0.57859313134000001</v>
      </c>
      <c r="Y82" s="143">
        <v>8.3993683092000004E-2</v>
      </c>
      <c r="Z82" s="143">
        <v>1.6427084445E-2</v>
      </c>
      <c r="AA82" s="143">
        <v>-0.42217487833</v>
      </c>
      <c r="AB82" s="143">
        <v>0.23711499383000001</v>
      </c>
      <c r="AC82" s="143">
        <v>-0.16183696599</v>
      </c>
      <c r="AD82" s="144">
        <v>100</v>
      </c>
      <c r="AE82" s="23"/>
      <c r="AF82" s="145">
        <v>0.38469224792000001</v>
      </c>
      <c r="AG82" s="146">
        <v>3.9183642886E-2</v>
      </c>
      <c r="AH82" s="147">
        <v>1.3556579483</v>
      </c>
      <c r="AI82" s="146">
        <v>0.17561268982</v>
      </c>
      <c r="AJ82" s="146">
        <v>-0.10177670541</v>
      </c>
      <c r="AK82" s="148">
        <v>7</v>
      </c>
      <c r="AL82" s="23"/>
      <c r="AM82" s="149">
        <v>9.6795006127000007E-3</v>
      </c>
      <c r="AN82" s="137">
        <v>9.7330135683999994E-2</v>
      </c>
      <c r="AO82" s="147">
        <v>45473</v>
      </c>
      <c r="AP82" s="135" t="s">
        <v>740</v>
      </c>
      <c r="AQ82" s="133" t="s">
        <v>312</v>
      </c>
      <c r="AR82" s="150">
        <v>6743200</v>
      </c>
    </row>
    <row r="83" spans="2:44" ht="15.6" x14ac:dyDescent="0.3">
      <c r="B83" s="82" t="s">
        <v>363</v>
      </c>
      <c r="C83" s="83" t="s">
        <v>885</v>
      </c>
      <c r="D83" s="84" t="s">
        <v>300</v>
      </c>
      <c r="E83" s="85" t="s">
        <v>782</v>
      </c>
      <c r="F83" s="83" t="s">
        <v>2</v>
      </c>
      <c r="G83" s="85" t="s">
        <v>319</v>
      </c>
      <c r="H83" s="86">
        <v>45545</v>
      </c>
      <c r="I83" s="87"/>
      <c r="J83" s="87">
        <v>270.2</v>
      </c>
      <c r="K83" s="88">
        <f t="shared" si="3"/>
        <v>0</v>
      </c>
      <c r="L83" s="86">
        <v>45545</v>
      </c>
      <c r="M83" s="89"/>
      <c r="N83" s="89">
        <v>52.513484847999997</v>
      </c>
      <c r="O83" s="88">
        <f t="shared" si="4"/>
        <v>0</v>
      </c>
      <c r="P83" s="90"/>
      <c r="Q83" s="91">
        <v>7.5757575758000004E-2</v>
      </c>
      <c r="R83" s="92">
        <f t="shared" si="5"/>
        <v>0</v>
      </c>
      <c r="S83" s="23"/>
      <c r="T83" s="107"/>
      <c r="U83" s="108"/>
      <c r="V83" s="108"/>
      <c r="W83" s="108"/>
      <c r="X83" s="108"/>
      <c r="Y83" s="108"/>
      <c r="Z83" s="108"/>
      <c r="AA83" s="108"/>
      <c r="AB83" s="108"/>
      <c r="AC83" s="108"/>
      <c r="AD83" s="109">
        <v>3.0303030302999998</v>
      </c>
      <c r="AE83" s="23"/>
      <c r="AF83" s="117"/>
      <c r="AG83" s="118"/>
      <c r="AH83" s="119"/>
      <c r="AI83" s="118">
        <v>0.10858286021000001</v>
      </c>
      <c r="AJ83" s="118">
        <v>2.4500443798E-2</v>
      </c>
      <c r="AK83" s="120"/>
      <c r="AL83" s="23"/>
      <c r="AM83" s="127">
        <v>1.4771115426E-2</v>
      </c>
      <c r="AN83" s="88">
        <v>0.48719350256999999</v>
      </c>
      <c r="AO83" s="119">
        <v>45473</v>
      </c>
      <c r="AP83" s="86" t="s">
        <v>309</v>
      </c>
      <c r="AQ83" s="84" t="s">
        <v>312</v>
      </c>
      <c r="AR83" s="128">
        <v>797700</v>
      </c>
    </row>
    <row r="84" spans="2:44" ht="15.6" x14ac:dyDescent="0.3">
      <c r="B84" s="131" t="s">
        <v>1546</v>
      </c>
      <c r="C84" s="132" t="s">
        <v>2318</v>
      </c>
      <c r="D84" s="133" t="s">
        <v>303</v>
      </c>
      <c r="E84" s="134" t="s">
        <v>1910</v>
      </c>
      <c r="F84" s="132" t="s">
        <v>1870</v>
      </c>
      <c r="G84" s="134" t="s">
        <v>1521</v>
      </c>
      <c r="H84" s="135"/>
      <c r="I84" s="136"/>
      <c r="J84" s="136"/>
      <c r="K84" s="137" t="str">
        <f t="shared" si="3"/>
        <v/>
      </c>
      <c r="L84" s="135"/>
      <c r="M84" s="138"/>
      <c r="N84" s="138"/>
      <c r="O84" s="137" t="str">
        <f t="shared" si="4"/>
        <v/>
      </c>
      <c r="P84" s="139"/>
      <c r="Q84" s="140"/>
      <c r="R84" s="141" t="str">
        <f t="shared" si="5"/>
        <v/>
      </c>
      <c r="S84" s="23"/>
      <c r="T84" s="142"/>
      <c r="U84" s="143"/>
      <c r="V84" s="143"/>
      <c r="W84" s="143"/>
      <c r="X84" s="143"/>
      <c r="Y84" s="143"/>
      <c r="Z84" s="143"/>
      <c r="AA84" s="143"/>
      <c r="AB84" s="143"/>
      <c r="AC84" s="143"/>
      <c r="AD84" s="144">
        <v>0</v>
      </c>
      <c r="AE84" s="23"/>
      <c r="AF84" s="145"/>
      <c r="AG84" s="146"/>
      <c r="AH84" s="147"/>
      <c r="AI84" s="146"/>
      <c r="AJ84" s="146"/>
      <c r="AK84" s="148"/>
      <c r="AL84" s="23"/>
      <c r="AM84" s="149"/>
      <c r="AN84" s="137"/>
      <c r="AO84" s="147"/>
      <c r="AP84" s="135" t="s">
        <v>311</v>
      </c>
      <c r="AQ84" s="133" t="s">
        <v>1521</v>
      </c>
      <c r="AR84" s="150"/>
    </row>
    <row r="85" spans="2:44" ht="15.6" x14ac:dyDescent="0.3">
      <c r="B85" s="82" t="s">
        <v>1547</v>
      </c>
      <c r="C85" s="83" t="s">
        <v>2319</v>
      </c>
      <c r="D85" s="84" t="s">
        <v>728</v>
      </c>
      <c r="E85" s="85" t="s">
        <v>1911</v>
      </c>
      <c r="F85" s="83" t="s">
        <v>2</v>
      </c>
      <c r="G85" s="85" t="s">
        <v>315</v>
      </c>
      <c r="H85" s="86">
        <v>45554</v>
      </c>
      <c r="I85" s="87">
        <v>70.13</v>
      </c>
      <c r="J85" s="87">
        <v>82.07</v>
      </c>
      <c r="K85" s="88">
        <f t="shared" si="3"/>
        <v>0.85451443889362744</v>
      </c>
      <c r="L85" s="86">
        <v>45533</v>
      </c>
      <c r="M85" s="89">
        <v>16879.2</v>
      </c>
      <c r="N85" s="89">
        <v>254600.47954999999</v>
      </c>
      <c r="O85" s="88">
        <f t="shared" si="4"/>
        <v>6.6296811497894931E-2</v>
      </c>
      <c r="P85" s="90">
        <v>6</v>
      </c>
      <c r="Q85" s="91">
        <v>38.924242423999999</v>
      </c>
      <c r="R85" s="92">
        <f t="shared" si="5"/>
        <v>0.15414558193945752</v>
      </c>
      <c r="S85" s="23"/>
      <c r="T85" s="107">
        <v>8.5628657143000005E-4</v>
      </c>
      <c r="U85" s="108">
        <v>-1.6417394912000002E-2</v>
      </c>
      <c r="V85" s="108">
        <v>-7.9175420167999999E-2</v>
      </c>
      <c r="W85" s="108">
        <v>-9.1795714222000002E-2</v>
      </c>
      <c r="X85" s="108">
        <v>0.31966787775</v>
      </c>
      <c r="Y85" s="108">
        <v>-0.17493157049999999</v>
      </c>
      <c r="Z85" s="108">
        <v>0.51312894802999998</v>
      </c>
      <c r="AA85" s="108">
        <v>7.4526985256000003E-2</v>
      </c>
      <c r="AB85" s="108">
        <v>0.32161716559999998</v>
      </c>
      <c r="AC85" s="108">
        <v>-7.7334794213999997E-2</v>
      </c>
      <c r="AD85" s="109">
        <v>100</v>
      </c>
      <c r="AE85" s="23"/>
      <c r="AF85" s="117">
        <v>0.24311309776000001</v>
      </c>
      <c r="AG85" s="118">
        <v>2.4672178464000001E-2</v>
      </c>
      <c r="AH85" s="119">
        <v>0.77240882990000004</v>
      </c>
      <c r="AI85" s="118">
        <v>0.15910294896999999</v>
      </c>
      <c r="AJ85" s="118">
        <v>-0.13982583098000001</v>
      </c>
      <c r="AK85" s="120">
        <v>4</v>
      </c>
      <c r="AL85" s="23"/>
      <c r="AM85" s="127">
        <v>2.249409045E-2</v>
      </c>
      <c r="AN85" s="88">
        <v>0.23653744540999999</v>
      </c>
      <c r="AO85" s="119">
        <v>45473</v>
      </c>
      <c r="AP85" s="86" t="s">
        <v>309</v>
      </c>
      <c r="AQ85" s="84" t="s">
        <v>312</v>
      </c>
      <c r="AR85" s="128">
        <v>4108000</v>
      </c>
    </row>
    <row r="86" spans="2:44" ht="15.6" x14ac:dyDescent="0.3">
      <c r="B86" s="131" t="s">
        <v>1548</v>
      </c>
      <c r="C86" s="132" t="s">
        <v>2320</v>
      </c>
      <c r="D86" s="133" t="s">
        <v>303</v>
      </c>
      <c r="E86" s="134" t="s">
        <v>1912</v>
      </c>
      <c r="F86" s="132" t="s">
        <v>1871</v>
      </c>
      <c r="G86" s="134" t="s">
        <v>318</v>
      </c>
      <c r="H86" s="135">
        <v>45527</v>
      </c>
      <c r="I86" s="136"/>
      <c r="J86" s="136">
        <v>89.518873829</v>
      </c>
      <c r="K86" s="137">
        <f t="shared" si="3"/>
        <v>0</v>
      </c>
      <c r="L86" s="135">
        <v>45412</v>
      </c>
      <c r="M86" s="138"/>
      <c r="N86" s="138">
        <v>82.545757576</v>
      </c>
      <c r="O86" s="137">
        <f t="shared" si="4"/>
        <v>0</v>
      </c>
      <c r="P86" s="139"/>
      <c r="Q86" s="140">
        <v>0.12121212121</v>
      </c>
      <c r="R86" s="141">
        <f t="shared" si="5"/>
        <v>0</v>
      </c>
      <c r="S86" s="23"/>
      <c r="T86" s="142"/>
      <c r="U86" s="143"/>
      <c r="V86" s="143"/>
      <c r="W86" s="143"/>
      <c r="X86" s="143"/>
      <c r="Y86" s="143"/>
      <c r="Z86" s="143"/>
      <c r="AA86" s="143"/>
      <c r="AB86" s="143"/>
      <c r="AC86" s="143"/>
      <c r="AD86" s="144">
        <v>6.0606060605999996</v>
      </c>
      <c r="AE86" s="23"/>
      <c r="AF86" s="145"/>
      <c r="AG86" s="146"/>
      <c r="AH86" s="147"/>
      <c r="AI86" s="146">
        <v>5.0366322508000001E-2</v>
      </c>
      <c r="AJ86" s="146">
        <v>-0.13443830571000001</v>
      </c>
      <c r="AK86" s="148"/>
      <c r="AL86" s="23"/>
      <c r="AM86" s="149"/>
      <c r="AN86" s="137">
        <v>0.77865033476000001</v>
      </c>
      <c r="AO86" s="147">
        <v>45473</v>
      </c>
      <c r="AP86" s="135" t="s">
        <v>311</v>
      </c>
      <c r="AQ86" s="133" t="s">
        <v>312</v>
      </c>
      <c r="AR86" s="150">
        <v>12002298</v>
      </c>
    </row>
    <row r="87" spans="2:44" ht="15.6" x14ac:dyDescent="0.3">
      <c r="B87" s="82" t="s">
        <v>20</v>
      </c>
      <c r="C87" s="83" t="s">
        <v>184</v>
      </c>
      <c r="D87" s="84" t="s">
        <v>300</v>
      </c>
      <c r="E87" s="85" t="s">
        <v>126</v>
      </c>
      <c r="F87" s="83" t="s">
        <v>2</v>
      </c>
      <c r="G87" s="85" t="s">
        <v>320</v>
      </c>
      <c r="H87" s="86">
        <v>45554</v>
      </c>
      <c r="I87" s="87">
        <v>38.47</v>
      </c>
      <c r="J87" s="87">
        <v>40.92</v>
      </c>
      <c r="K87" s="88">
        <f t="shared" si="3"/>
        <v>0.94012707722385136</v>
      </c>
      <c r="L87" s="86">
        <v>45551</v>
      </c>
      <c r="M87" s="89">
        <v>205051.96</v>
      </c>
      <c r="N87" s="89">
        <v>143874.34455000001</v>
      </c>
      <c r="O87" s="88">
        <f t="shared" si="4"/>
        <v>1.4252155979674277</v>
      </c>
      <c r="P87" s="90">
        <v>39</v>
      </c>
      <c r="Q87" s="91">
        <v>114.4090909</v>
      </c>
      <c r="R87" s="92">
        <f t="shared" si="5"/>
        <v>0.34088200241087663</v>
      </c>
      <c r="S87" s="23"/>
      <c r="T87" s="107">
        <v>-2.4099441908000001E-2</v>
      </c>
      <c r="U87" s="108">
        <v>-4.1373123392E-2</v>
      </c>
      <c r="V87" s="108">
        <v>9.1347517729000002E-2</v>
      </c>
      <c r="W87" s="108">
        <v>7.8727223676000005E-2</v>
      </c>
      <c r="X87" s="108">
        <v>0.62925097609000002</v>
      </c>
      <c r="Y87" s="108">
        <v>0.13465152784000001</v>
      </c>
      <c r="Z87" s="108">
        <v>-2.5337396296999999E-2</v>
      </c>
      <c r="AA87" s="108">
        <v>-0.46393935907</v>
      </c>
      <c r="AB87" s="108">
        <v>0.47826999570000001</v>
      </c>
      <c r="AC87" s="108">
        <v>7.9318035878000001E-2</v>
      </c>
      <c r="AD87" s="109">
        <v>100</v>
      </c>
      <c r="AE87" s="23"/>
      <c r="AF87" s="117">
        <v>0.23619957093999999</v>
      </c>
      <c r="AG87" s="118">
        <v>2.4486332392000001E-2</v>
      </c>
      <c r="AH87" s="119">
        <v>2.1019415679</v>
      </c>
      <c r="AI87" s="118">
        <v>0.11595111249999999</v>
      </c>
      <c r="AJ87" s="118">
        <v>-4.9146757679000001E-2</v>
      </c>
      <c r="AK87" s="120">
        <v>7</v>
      </c>
      <c r="AL87" s="23"/>
      <c r="AM87" s="127">
        <v>5.0698604015000003E-2</v>
      </c>
      <c r="AN87" s="88">
        <v>0.2422108308</v>
      </c>
      <c r="AO87" s="119">
        <v>45473</v>
      </c>
      <c r="AP87" s="86" t="s">
        <v>309</v>
      </c>
      <c r="AQ87" s="84" t="s">
        <v>312</v>
      </c>
      <c r="AR87" s="128">
        <v>12725000</v>
      </c>
    </row>
    <row r="88" spans="2:44" ht="15.6" x14ac:dyDescent="0.3">
      <c r="B88" s="131" t="s">
        <v>1549</v>
      </c>
      <c r="C88" s="132" t="s">
        <v>2321</v>
      </c>
      <c r="D88" s="133" t="s">
        <v>300</v>
      </c>
      <c r="E88" s="134" t="s">
        <v>1913</v>
      </c>
      <c r="F88" s="132" t="s">
        <v>113</v>
      </c>
      <c r="G88" s="134" t="s">
        <v>320</v>
      </c>
      <c r="H88" s="135">
        <v>45554</v>
      </c>
      <c r="I88" s="136">
        <v>43.84</v>
      </c>
      <c r="J88" s="136">
        <v>62.22</v>
      </c>
      <c r="K88" s="137">
        <f t="shared" si="3"/>
        <v>0.70459659273545494</v>
      </c>
      <c r="L88" s="135">
        <v>45323</v>
      </c>
      <c r="M88" s="138">
        <v>482.24</v>
      </c>
      <c r="N88" s="138">
        <v>243808.88182000001</v>
      </c>
      <c r="O88" s="137">
        <f t="shared" si="4"/>
        <v>1.9779427082399306E-3</v>
      </c>
      <c r="P88" s="139">
        <v>1</v>
      </c>
      <c r="Q88" s="140">
        <v>1.0454545454999999</v>
      </c>
      <c r="R88" s="141">
        <f t="shared" si="5"/>
        <v>0.95652173908884697</v>
      </c>
      <c r="S88" s="23"/>
      <c r="T88" s="142">
        <v>9.1324200911999998E-4</v>
      </c>
      <c r="U88" s="143">
        <v>-1.6360439474999999E-2</v>
      </c>
      <c r="V88" s="143">
        <v>0.10679121434</v>
      </c>
      <c r="W88" s="143">
        <v>9.4170920286999998E-2</v>
      </c>
      <c r="X88" s="143">
        <v>-0.12669322709</v>
      </c>
      <c r="Y88" s="143">
        <v>-0.62129267533999999</v>
      </c>
      <c r="Z88" s="143">
        <v>-0.59081575508999995</v>
      </c>
      <c r="AA88" s="143">
        <v>-1.0294177178999999</v>
      </c>
      <c r="AB88" s="143">
        <v>-0.24944358843</v>
      </c>
      <c r="AC88" s="143">
        <v>-0.64839554824000001</v>
      </c>
      <c r="AD88" s="144">
        <v>60.606060606</v>
      </c>
      <c r="AE88" s="23"/>
      <c r="AF88" s="145"/>
      <c r="AG88" s="146"/>
      <c r="AH88" s="147"/>
      <c r="AI88" s="146">
        <v>0.31199460915999999</v>
      </c>
      <c r="AJ88" s="146">
        <v>-0.15906127771</v>
      </c>
      <c r="AK88" s="148">
        <v>3</v>
      </c>
      <c r="AL88" s="23"/>
      <c r="AM88" s="149">
        <v>0</v>
      </c>
      <c r="AN88" s="137">
        <v>0</v>
      </c>
      <c r="AO88" s="147">
        <v>45473</v>
      </c>
      <c r="AP88" s="135" t="s">
        <v>309</v>
      </c>
      <c r="AQ88" s="133" t="s">
        <v>312</v>
      </c>
      <c r="AR88" s="150">
        <v>-300519</v>
      </c>
    </row>
    <row r="89" spans="2:44" ht="15.6" x14ac:dyDescent="0.3">
      <c r="B89" s="82" t="s">
        <v>364</v>
      </c>
      <c r="C89" s="83" t="s">
        <v>886</v>
      </c>
      <c r="D89" s="84" t="s">
        <v>300</v>
      </c>
      <c r="E89" s="85" t="s">
        <v>783</v>
      </c>
      <c r="F89" s="83" t="s">
        <v>2</v>
      </c>
      <c r="G89" s="85" t="s">
        <v>3</v>
      </c>
      <c r="H89" s="86">
        <v>45553</v>
      </c>
      <c r="I89" s="87"/>
      <c r="J89" s="87">
        <v>382.95</v>
      </c>
      <c r="K89" s="88">
        <f t="shared" si="3"/>
        <v>0</v>
      </c>
      <c r="L89" s="86">
        <v>45545</v>
      </c>
      <c r="M89" s="89"/>
      <c r="N89" s="89">
        <v>49.284545455</v>
      </c>
      <c r="O89" s="88">
        <f t="shared" si="4"/>
        <v>0</v>
      </c>
      <c r="P89" s="90"/>
      <c r="Q89" s="91">
        <v>0.13636363636000001</v>
      </c>
      <c r="R89" s="92">
        <f t="shared" si="5"/>
        <v>0</v>
      </c>
      <c r="S89" s="23"/>
      <c r="T89" s="107"/>
      <c r="U89" s="108"/>
      <c r="V89" s="108">
        <v>6.6035305744999995E-2</v>
      </c>
      <c r="W89" s="108">
        <v>5.3415011690999999E-2</v>
      </c>
      <c r="X89" s="108"/>
      <c r="Y89" s="108"/>
      <c r="Z89" s="108">
        <v>0.66964279217</v>
      </c>
      <c r="AA89" s="108">
        <v>0.23104082940000001</v>
      </c>
      <c r="AB89" s="108">
        <v>0.35694626969999999</v>
      </c>
      <c r="AC89" s="108">
        <v>-4.2005690122999997E-2</v>
      </c>
      <c r="AD89" s="109">
        <v>10.606060606</v>
      </c>
      <c r="AE89" s="23"/>
      <c r="AF89" s="117"/>
      <c r="AG89" s="118"/>
      <c r="AH89" s="119"/>
      <c r="AI89" s="118">
        <v>8.8196306914999995E-2</v>
      </c>
      <c r="AJ89" s="118">
        <v>-2.7000000000999998E-2</v>
      </c>
      <c r="AK89" s="120">
        <v>5</v>
      </c>
      <c r="AL89" s="23"/>
      <c r="AM89" s="127">
        <v>2.0140316320999999E-2</v>
      </c>
      <c r="AN89" s="88">
        <v>1.1081167936</v>
      </c>
      <c r="AO89" s="119">
        <v>45473</v>
      </c>
      <c r="AP89" s="86" t="s">
        <v>309</v>
      </c>
      <c r="AQ89" s="84" t="s">
        <v>312</v>
      </c>
      <c r="AR89" s="128">
        <v>1027403</v>
      </c>
    </row>
    <row r="90" spans="2:44" ht="15.6" x14ac:dyDescent="0.3">
      <c r="B90" s="131" t="s">
        <v>365</v>
      </c>
      <c r="C90" s="132" t="s">
        <v>887</v>
      </c>
      <c r="D90" s="133" t="s">
        <v>300</v>
      </c>
      <c r="E90" s="134" t="s">
        <v>784</v>
      </c>
      <c r="F90" s="132" t="s">
        <v>2</v>
      </c>
      <c r="G90" s="134" t="s">
        <v>320</v>
      </c>
      <c r="H90" s="135">
        <v>45554</v>
      </c>
      <c r="I90" s="136">
        <v>364.68</v>
      </c>
      <c r="J90" s="136">
        <v>370</v>
      </c>
      <c r="K90" s="137">
        <f t="shared" si="3"/>
        <v>0.98562162162162159</v>
      </c>
      <c r="L90" s="135">
        <v>45551</v>
      </c>
      <c r="M90" s="138">
        <v>2188.8000000000002</v>
      </c>
      <c r="N90" s="138">
        <v>24816.606211999999</v>
      </c>
      <c r="O90" s="137">
        <f t="shared" si="4"/>
        <v>8.8199005992270291E-2</v>
      </c>
      <c r="P90" s="139">
        <v>3</v>
      </c>
      <c r="Q90" s="140">
        <v>2.3484848485000001</v>
      </c>
      <c r="R90" s="141">
        <f t="shared" si="5"/>
        <v>1.2774193548304682</v>
      </c>
      <c r="S90" s="23"/>
      <c r="T90" s="142">
        <v>1.2240819385000001E-2</v>
      </c>
      <c r="U90" s="143">
        <v>-5.0328620982000001E-3</v>
      </c>
      <c r="V90" s="143">
        <v>7.3661897190999998E-2</v>
      </c>
      <c r="W90" s="143">
        <v>6.1041603138E-2</v>
      </c>
      <c r="X90" s="143">
        <v>0.41893311544</v>
      </c>
      <c r="Y90" s="143">
        <v>-7.5666332806999997E-2</v>
      </c>
      <c r="Z90" s="143">
        <v>-4.2608490195000001E-2</v>
      </c>
      <c r="AA90" s="143">
        <v>-0.48121045296999998</v>
      </c>
      <c r="AB90" s="143">
        <v>0.22663975782000001</v>
      </c>
      <c r="AC90" s="143">
        <v>-0.172312202</v>
      </c>
      <c r="AD90" s="144">
        <v>98.484848485000001</v>
      </c>
      <c r="AE90" s="23"/>
      <c r="AF90" s="145">
        <v>0.30925099288000002</v>
      </c>
      <c r="AG90" s="146">
        <v>3.2089689171000003E-2</v>
      </c>
      <c r="AH90" s="147">
        <v>1.1377795368000001</v>
      </c>
      <c r="AI90" s="146">
        <v>0.33253533090999998</v>
      </c>
      <c r="AJ90" s="146">
        <v>-0.14979757085000001</v>
      </c>
      <c r="AK90" s="148">
        <v>7</v>
      </c>
      <c r="AL90" s="23"/>
      <c r="AM90" s="149">
        <v>0</v>
      </c>
      <c r="AN90" s="137">
        <v>0</v>
      </c>
      <c r="AO90" s="147">
        <v>45504</v>
      </c>
      <c r="AP90" s="135" t="s">
        <v>309</v>
      </c>
      <c r="AQ90" s="133" t="s">
        <v>312</v>
      </c>
      <c r="AR90" s="150">
        <v>1057000</v>
      </c>
    </row>
    <row r="91" spans="2:44" ht="15.6" x14ac:dyDescent="0.3">
      <c r="B91" s="82" t="s">
        <v>1550</v>
      </c>
      <c r="C91" s="83" t="s">
        <v>2322</v>
      </c>
      <c r="D91" s="84" t="s">
        <v>730</v>
      </c>
      <c r="E91" s="85" t="s">
        <v>1914</v>
      </c>
      <c r="F91" s="83" t="s">
        <v>113</v>
      </c>
      <c r="G91" s="85" t="s">
        <v>320</v>
      </c>
      <c r="H91" s="86">
        <v>45554</v>
      </c>
      <c r="I91" s="87">
        <v>15.02</v>
      </c>
      <c r="J91" s="87">
        <v>15.4</v>
      </c>
      <c r="K91" s="88">
        <f t="shared" si="3"/>
        <v>0.97532467532467526</v>
      </c>
      <c r="L91" s="86">
        <v>45546</v>
      </c>
      <c r="M91" s="89">
        <v>300</v>
      </c>
      <c r="N91" s="89">
        <v>11698.208484000001</v>
      </c>
      <c r="O91" s="88">
        <f t="shared" si="4"/>
        <v>2.5644952422443079E-2</v>
      </c>
      <c r="P91" s="90">
        <v>2</v>
      </c>
      <c r="Q91" s="91">
        <v>7.9545454544999998</v>
      </c>
      <c r="R91" s="92">
        <f t="shared" si="5"/>
        <v>0.25142857143000819</v>
      </c>
      <c r="S91" s="23"/>
      <c r="T91" s="107">
        <v>4.0106951873999999E-3</v>
      </c>
      <c r="U91" s="108">
        <v>-1.3262986296E-2</v>
      </c>
      <c r="V91" s="108">
        <v>0.17160686426999999</v>
      </c>
      <c r="W91" s="108">
        <v>0.15898657022000001</v>
      </c>
      <c r="X91" s="108">
        <v>9.0729860023E-2</v>
      </c>
      <c r="Y91" s="108">
        <v>-0.40386958823000002</v>
      </c>
      <c r="Z91" s="108">
        <v>-0.25872602374999998</v>
      </c>
      <c r="AA91" s="108">
        <v>-0.69732798652000005</v>
      </c>
      <c r="AB91" s="108">
        <v>0.13361391128</v>
      </c>
      <c r="AC91" s="108">
        <v>-0.26533804853999998</v>
      </c>
      <c r="AD91" s="109">
        <v>92.424242423999999</v>
      </c>
      <c r="AE91" s="23"/>
      <c r="AF91" s="117">
        <v>0.31321734731</v>
      </c>
      <c r="AG91" s="118">
        <v>3.2444092192999999E-2</v>
      </c>
      <c r="AH91" s="119">
        <v>2.3873553544999999E-2</v>
      </c>
      <c r="AI91" s="118">
        <v>9.2052316989999994E-2</v>
      </c>
      <c r="AJ91" s="118">
        <v>-0.13223684211</v>
      </c>
      <c r="AK91" s="120">
        <v>5</v>
      </c>
      <c r="AL91" s="23"/>
      <c r="AM91" s="127">
        <v>5.7078435201999997E-2</v>
      </c>
      <c r="AN91" s="88">
        <v>0.16584644661</v>
      </c>
      <c r="AO91" s="119">
        <v>45473</v>
      </c>
      <c r="AP91" s="86" t="s">
        <v>309</v>
      </c>
      <c r="AQ91" s="84" t="s">
        <v>312</v>
      </c>
      <c r="AR91" s="128"/>
    </row>
    <row r="92" spans="2:44" ht="15.6" x14ac:dyDescent="0.3">
      <c r="B92" s="131" t="s">
        <v>366</v>
      </c>
      <c r="C92" s="132" t="s">
        <v>888</v>
      </c>
      <c r="D92" s="133" t="s">
        <v>300</v>
      </c>
      <c r="E92" s="134" t="s">
        <v>785</v>
      </c>
      <c r="F92" s="132" t="s">
        <v>2</v>
      </c>
      <c r="G92" s="134" t="s">
        <v>320</v>
      </c>
      <c r="H92" s="135">
        <v>45546</v>
      </c>
      <c r="I92" s="136"/>
      <c r="J92" s="136">
        <v>66.278669230000006</v>
      </c>
      <c r="K92" s="137">
        <f t="shared" si="3"/>
        <v>0</v>
      </c>
      <c r="L92" s="135">
        <v>45546</v>
      </c>
      <c r="M92" s="138"/>
      <c r="N92" s="138">
        <v>1234.1789394</v>
      </c>
      <c r="O92" s="137">
        <f t="shared" si="4"/>
        <v>0</v>
      </c>
      <c r="P92" s="139"/>
      <c r="Q92" s="140">
        <v>0.86363636363999996</v>
      </c>
      <c r="R92" s="141">
        <f t="shared" si="5"/>
        <v>0</v>
      </c>
      <c r="S92" s="23"/>
      <c r="T92" s="142"/>
      <c r="U92" s="143"/>
      <c r="V92" s="143"/>
      <c r="W92" s="143"/>
      <c r="X92" s="143"/>
      <c r="Y92" s="143"/>
      <c r="Z92" s="143"/>
      <c r="AA92" s="143"/>
      <c r="AB92" s="143"/>
      <c r="AC92" s="143"/>
      <c r="AD92" s="144">
        <v>51.515151514999999</v>
      </c>
      <c r="AE92" s="23"/>
      <c r="AF92" s="145">
        <v>0.24204759527</v>
      </c>
      <c r="AG92" s="146">
        <v>2.478504988E-2</v>
      </c>
      <c r="AH92" s="147">
        <v>0.93129460016999999</v>
      </c>
      <c r="AI92" s="146">
        <v>9.0433212996000004E-2</v>
      </c>
      <c r="AJ92" s="146">
        <v>-8.1673306772999998E-2</v>
      </c>
      <c r="AK92" s="148">
        <v>5</v>
      </c>
      <c r="AL92" s="23"/>
      <c r="AM92" s="149">
        <v>2.0074363724999999E-2</v>
      </c>
      <c r="AN92" s="137">
        <v>0.19536549950000001</v>
      </c>
      <c r="AO92" s="147">
        <v>45473</v>
      </c>
      <c r="AP92" s="135" t="s">
        <v>309</v>
      </c>
      <c r="AQ92" s="133" t="s">
        <v>312</v>
      </c>
      <c r="AR92" s="150">
        <v>3752000</v>
      </c>
    </row>
    <row r="93" spans="2:44" ht="15.6" x14ac:dyDescent="0.3">
      <c r="B93" s="82" t="s">
        <v>367</v>
      </c>
      <c r="C93" s="83" t="s">
        <v>889</v>
      </c>
      <c r="D93" s="84" t="s">
        <v>300</v>
      </c>
      <c r="E93" s="85" t="s">
        <v>786</v>
      </c>
      <c r="F93" s="83" t="s">
        <v>2</v>
      </c>
      <c r="G93" s="85" t="s">
        <v>317</v>
      </c>
      <c r="H93" s="86">
        <v>45554</v>
      </c>
      <c r="I93" s="87">
        <v>75</v>
      </c>
      <c r="J93" s="87">
        <v>83.09</v>
      </c>
      <c r="K93" s="88">
        <f t="shared" si="3"/>
        <v>0.90263569623300033</v>
      </c>
      <c r="L93" s="86">
        <v>45509</v>
      </c>
      <c r="M93" s="89">
        <v>2110.92</v>
      </c>
      <c r="N93" s="89">
        <v>11018.252726999999</v>
      </c>
      <c r="O93" s="88">
        <f t="shared" si="4"/>
        <v>0.19158391555380053</v>
      </c>
      <c r="P93" s="90">
        <v>3</v>
      </c>
      <c r="Q93" s="91">
        <v>60.257575758000002</v>
      </c>
      <c r="R93" s="92">
        <f t="shared" si="5"/>
        <v>4.9786271058236353E-2</v>
      </c>
      <c r="S93" s="23"/>
      <c r="T93" s="107"/>
      <c r="U93" s="108"/>
      <c r="V93" s="108">
        <v>-6.4020965930000007E-2</v>
      </c>
      <c r="W93" s="108">
        <v>-7.6641259983999996E-2</v>
      </c>
      <c r="X93" s="108">
        <v>0.36487716106000001</v>
      </c>
      <c r="Y93" s="108">
        <v>-0.12972228720000001</v>
      </c>
      <c r="Z93" s="108">
        <v>0.95035460992999998</v>
      </c>
      <c r="AA93" s="108">
        <v>0.51175264716000002</v>
      </c>
      <c r="AB93" s="108">
        <v>0.32345156167</v>
      </c>
      <c r="AC93" s="108">
        <v>-7.5500398144999994E-2</v>
      </c>
      <c r="AD93" s="109">
        <v>83.333333332999999</v>
      </c>
      <c r="AE93" s="23"/>
      <c r="AF93" s="117">
        <v>0.25966152918000002</v>
      </c>
      <c r="AG93" s="118">
        <v>2.7120010701000001E-2</v>
      </c>
      <c r="AH93" s="119">
        <v>0.80710813888999999</v>
      </c>
      <c r="AI93" s="118">
        <v>0.1432917554</v>
      </c>
      <c r="AJ93" s="118">
        <v>-7.9302725264000007E-2</v>
      </c>
      <c r="AK93" s="120">
        <v>6</v>
      </c>
      <c r="AL93" s="23"/>
      <c r="AM93" s="127">
        <v>0</v>
      </c>
      <c r="AN93" s="88">
        <v>0</v>
      </c>
      <c r="AO93" s="119">
        <v>45416</v>
      </c>
      <c r="AP93" s="86" t="s">
        <v>309</v>
      </c>
      <c r="AQ93" s="84" t="s">
        <v>312</v>
      </c>
      <c r="AR93" s="128"/>
    </row>
    <row r="94" spans="2:44" ht="15.6" x14ac:dyDescent="0.3">
      <c r="B94" s="131" t="s">
        <v>368</v>
      </c>
      <c r="C94" s="132" t="s">
        <v>890</v>
      </c>
      <c r="D94" s="133" t="s">
        <v>300</v>
      </c>
      <c r="E94" s="134" t="s">
        <v>787</v>
      </c>
      <c r="F94" s="132" t="s">
        <v>2</v>
      </c>
      <c r="G94" s="134" t="s">
        <v>319</v>
      </c>
      <c r="H94" s="135">
        <v>45554</v>
      </c>
      <c r="I94" s="136">
        <v>313.72000000000003</v>
      </c>
      <c r="J94" s="136">
        <v>323.39999999999998</v>
      </c>
      <c r="K94" s="137">
        <f t="shared" si="3"/>
        <v>0.97006802721088448</v>
      </c>
      <c r="L94" s="135">
        <v>45551</v>
      </c>
      <c r="M94" s="138">
        <v>941.16</v>
      </c>
      <c r="N94" s="138">
        <v>14315.44303</v>
      </c>
      <c r="O94" s="137">
        <f t="shared" si="4"/>
        <v>6.5744385139018632E-2</v>
      </c>
      <c r="P94" s="139">
        <v>1</v>
      </c>
      <c r="Q94" s="140">
        <v>3.4848484848000001</v>
      </c>
      <c r="R94" s="141">
        <f t="shared" si="5"/>
        <v>0.28695652174312286</v>
      </c>
      <c r="S94" s="23"/>
      <c r="T94" s="142">
        <v>-1.2098057940999999E-3</v>
      </c>
      <c r="U94" s="143">
        <v>-1.8483487278000001E-2</v>
      </c>
      <c r="V94" s="143">
        <v>9.2720306513000006E-2</v>
      </c>
      <c r="W94" s="143">
        <v>8.0100012459000003E-2</v>
      </c>
      <c r="X94" s="143">
        <v>0.46871840142999999</v>
      </c>
      <c r="Y94" s="143">
        <v>-2.5881046819000001E-2</v>
      </c>
      <c r="Z94" s="143">
        <v>0.14253783488999999</v>
      </c>
      <c r="AA94" s="143">
        <v>-0.29606412788000003</v>
      </c>
      <c r="AB94" s="143">
        <v>0.39042037660000001</v>
      </c>
      <c r="AC94" s="143">
        <v>-8.5315832205000008E-3</v>
      </c>
      <c r="AD94" s="144">
        <v>93.939393938999999</v>
      </c>
      <c r="AE94" s="23"/>
      <c r="AF94" s="145">
        <v>0.23654136599</v>
      </c>
      <c r="AG94" s="146">
        <v>2.4553743353999999E-2</v>
      </c>
      <c r="AH94" s="147">
        <v>1.4058342559000001</v>
      </c>
      <c r="AI94" s="146">
        <v>0.16973023896</v>
      </c>
      <c r="AJ94" s="146">
        <v>-4.0858439950999997E-2</v>
      </c>
      <c r="AK94" s="148">
        <v>6</v>
      </c>
      <c r="AL94" s="23"/>
      <c r="AM94" s="149">
        <v>2.6355696747000001E-2</v>
      </c>
      <c r="AN94" s="137">
        <v>1.1350461000000001</v>
      </c>
      <c r="AO94" s="147">
        <v>45473</v>
      </c>
      <c r="AP94" s="135" t="s">
        <v>309</v>
      </c>
      <c r="AQ94" s="133" t="s">
        <v>312</v>
      </c>
      <c r="AR94" s="150">
        <v>841383</v>
      </c>
    </row>
    <row r="95" spans="2:44" ht="15.6" x14ac:dyDescent="0.3">
      <c r="B95" s="82" t="s">
        <v>369</v>
      </c>
      <c r="C95" s="83" t="s">
        <v>891</v>
      </c>
      <c r="D95" s="84" t="s">
        <v>300</v>
      </c>
      <c r="E95" s="85" t="s">
        <v>788</v>
      </c>
      <c r="F95" s="83" t="s">
        <v>2</v>
      </c>
      <c r="G95" s="85" t="s">
        <v>315</v>
      </c>
      <c r="H95" s="86">
        <v>45510</v>
      </c>
      <c r="I95" s="87"/>
      <c r="J95" s="87">
        <v>580.31329206999999</v>
      </c>
      <c r="K95" s="88">
        <f t="shared" si="3"/>
        <v>0</v>
      </c>
      <c r="L95" s="86">
        <v>45509</v>
      </c>
      <c r="M95" s="89"/>
      <c r="N95" s="89">
        <v>577.10833333000005</v>
      </c>
      <c r="O95" s="88">
        <f t="shared" si="4"/>
        <v>0</v>
      </c>
      <c r="P95" s="90"/>
      <c r="Q95" s="91">
        <v>0.19696969697</v>
      </c>
      <c r="R95" s="92">
        <f t="shared" si="5"/>
        <v>0</v>
      </c>
      <c r="S95" s="23"/>
      <c r="T95" s="107"/>
      <c r="U95" s="108"/>
      <c r="V95" s="108"/>
      <c r="W95" s="108"/>
      <c r="X95" s="108"/>
      <c r="Y95" s="108"/>
      <c r="Z95" s="108"/>
      <c r="AA95" s="108"/>
      <c r="AB95" s="108"/>
      <c r="AC95" s="108"/>
      <c r="AD95" s="109">
        <v>3.0303030302999998</v>
      </c>
      <c r="AE95" s="23"/>
      <c r="AF95" s="117"/>
      <c r="AG95" s="118"/>
      <c r="AH95" s="119"/>
      <c r="AI95" s="118">
        <v>6.1793075438E-2</v>
      </c>
      <c r="AJ95" s="118">
        <v>6.1793075438E-2</v>
      </c>
      <c r="AK95" s="120"/>
      <c r="AL95" s="23"/>
      <c r="AM95" s="127">
        <v>1.635840597E-2</v>
      </c>
      <c r="AN95" s="88">
        <v>1.4317553021</v>
      </c>
      <c r="AO95" s="119">
        <v>45472</v>
      </c>
      <c r="AP95" s="86" t="s">
        <v>309</v>
      </c>
      <c r="AQ95" s="84" t="s">
        <v>312</v>
      </c>
      <c r="AR95" s="128">
        <v>630600</v>
      </c>
    </row>
    <row r="96" spans="2:44" ht="15.6" x14ac:dyDescent="0.3">
      <c r="B96" s="131" t="s">
        <v>1551</v>
      </c>
      <c r="C96" s="132" t="s">
        <v>2323</v>
      </c>
      <c r="D96" s="133" t="s">
        <v>300</v>
      </c>
      <c r="E96" s="134" t="s">
        <v>1915</v>
      </c>
      <c r="F96" s="132" t="s">
        <v>2</v>
      </c>
      <c r="G96" s="134" t="s">
        <v>315</v>
      </c>
      <c r="H96" s="135">
        <v>45554</v>
      </c>
      <c r="I96" s="136">
        <v>117.96</v>
      </c>
      <c r="J96" s="136">
        <v>119.68</v>
      </c>
      <c r="K96" s="137">
        <f t="shared" si="3"/>
        <v>0.98562834224598916</v>
      </c>
      <c r="L96" s="135">
        <v>45547</v>
      </c>
      <c r="M96" s="138">
        <v>7079.4</v>
      </c>
      <c r="N96" s="138">
        <v>4558.3071212000004</v>
      </c>
      <c r="O96" s="137">
        <f t="shared" si="4"/>
        <v>1.5530765724570808</v>
      </c>
      <c r="P96" s="139">
        <v>12</v>
      </c>
      <c r="Q96" s="140">
        <v>32.242424241999998</v>
      </c>
      <c r="R96" s="141">
        <f t="shared" si="5"/>
        <v>0.37218045113271669</v>
      </c>
      <c r="S96" s="23"/>
      <c r="T96" s="142"/>
      <c r="U96" s="143"/>
      <c r="V96" s="143">
        <v>4.4171018855000001E-2</v>
      </c>
      <c r="W96" s="143">
        <v>3.1550724800999998E-2</v>
      </c>
      <c r="X96" s="143">
        <v>1.1494169096</v>
      </c>
      <c r="Y96" s="143">
        <v>0.65481746136999996</v>
      </c>
      <c r="Z96" s="143"/>
      <c r="AA96" s="143"/>
      <c r="AB96" s="143"/>
      <c r="AC96" s="143"/>
      <c r="AD96" s="144">
        <v>48.484848485000001</v>
      </c>
      <c r="AE96" s="23"/>
      <c r="AF96" s="145"/>
      <c r="AG96" s="146"/>
      <c r="AH96" s="147"/>
      <c r="AI96" s="146">
        <v>0.22462203023999999</v>
      </c>
      <c r="AJ96" s="146">
        <v>-7.6923076923000003E-2</v>
      </c>
      <c r="AK96" s="148">
        <v>8</v>
      </c>
      <c r="AL96" s="23"/>
      <c r="AM96" s="149">
        <v>0</v>
      </c>
      <c r="AN96" s="137">
        <v>0</v>
      </c>
      <c r="AO96" s="147">
        <v>45473</v>
      </c>
      <c r="AP96" s="135" t="s">
        <v>309</v>
      </c>
      <c r="AQ96" s="133" t="s">
        <v>312</v>
      </c>
      <c r="AR96" s="150">
        <v>290683</v>
      </c>
    </row>
    <row r="97" spans="2:44" ht="15.6" x14ac:dyDescent="0.3">
      <c r="B97" s="82" t="s">
        <v>1552</v>
      </c>
      <c r="C97" s="83" t="s">
        <v>2324</v>
      </c>
      <c r="D97" s="84" t="s">
        <v>300</v>
      </c>
      <c r="E97" s="85" t="s">
        <v>1916</v>
      </c>
      <c r="F97" s="83" t="s">
        <v>2</v>
      </c>
      <c r="G97" s="85" t="s">
        <v>315</v>
      </c>
      <c r="H97" s="86">
        <v>45548</v>
      </c>
      <c r="I97" s="87"/>
      <c r="J97" s="87">
        <v>29.07</v>
      </c>
      <c r="K97" s="88">
        <f t="shared" si="3"/>
        <v>0</v>
      </c>
      <c r="L97" s="86">
        <v>45505</v>
      </c>
      <c r="M97" s="89"/>
      <c r="N97" s="89">
        <v>734.34696970000005</v>
      </c>
      <c r="O97" s="88">
        <f t="shared" si="4"/>
        <v>0</v>
      </c>
      <c r="P97" s="90"/>
      <c r="Q97" s="91">
        <v>0.18181818182000001</v>
      </c>
      <c r="R97" s="92">
        <f t="shared" si="5"/>
        <v>0</v>
      </c>
      <c r="S97" s="23"/>
      <c r="T97" s="107"/>
      <c r="U97" s="108"/>
      <c r="V97" s="108"/>
      <c r="W97" s="108"/>
      <c r="X97" s="108"/>
      <c r="Y97" s="108"/>
      <c r="Z97" s="108"/>
      <c r="AA97" s="108"/>
      <c r="AB97" s="108"/>
      <c r="AC97" s="108"/>
      <c r="AD97" s="109">
        <v>7.5757575758</v>
      </c>
      <c r="AE97" s="23"/>
      <c r="AF97" s="117"/>
      <c r="AG97" s="118"/>
      <c r="AH97" s="119"/>
      <c r="AI97" s="118">
        <v>0</v>
      </c>
      <c r="AJ97" s="118">
        <v>-0.17488789237999999</v>
      </c>
      <c r="AK97" s="120"/>
      <c r="AL97" s="23"/>
      <c r="AM97" s="127"/>
      <c r="AN97" s="88">
        <v>0</v>
      </c>
      <c r="AO97" s="119">
        <v>45473</v>
      </c>
      <c r="AP97" s="86" t="s">
        <v>309</v>
      </c>
      <c r="AQ97" s="84" t="s">
        <v>312</v>
      </c>
      <c r="AR97" s="128">
        <v>-155811</v>
      </c>
    </row>
    <row r="98" spans="2:44" ht="15.6" x14ac:dyDescent="0.3">
      <c r="B98" s="131" t="s">
        <v>370</v>
      </c>
      <c r="C98" s="132" t="s">
        <v>892</v>
      </c>
      <c r="D98" s="133" t="s">
        <v>730</v>
      </c>
      <c r="E98" s="134" t="s">
        <v>789</v>
      </c>
      <c r="F98" s="132" t="s">
        <v>113</v>
      </c>
      <c r="G98" s="134" t="s">
        <v>169</v>
      </c>
      <c r="H98" s="135">
        <v>45554</v>
      </c>
      <c r="I98" s="136">
        <v>33.700000000000003</v>
      </c>
      <c r="J98" s="136">
        <v>49.46</v>
      </c>
      <c r="K98" s="137">
        <f t="shared" si="3"/>
        <v>0.68135867367569758</v>
      </c>
      <c r="L98" s="135">
        <v>45205</v>
      </c>
      <c r="M98" s="138">
        <v>100941.88</v>
      </c>
      <c r="N98" s="138">
        <v>190335.43015</v>
      </c>
      <c r="O98" s="137">
        <f t="shared" si="4"/>
        <v>0.53033678448857102</v>
      </c>
      <c r="P98" s="139">
        <v>17</v>
      </c>
      <c r="Q98" s="140">
        <v>30.545454544999998</v>
      </c>
      <c r="R98" s="141">
        <f t="shared" si="5"/>
        <v>0.556547619055901</v>
      </c>
      <c r="S98" s="23"/>
      <c r="T98" s="142">
        <v>1.7819389913999999E-2</v>
      </c>
      <c r="U98" s="143">
        <v>5.4570842985E-4</v>
      </c>
      <c r="V98" s="143">
        <v>-3.2443296009999997E-2</v>
      </c>
      <c r="W98" s="143">
        <v>-4.5063590063000002E-2</v>
      </c>
      <c r="X98" s="143">
        <v>-0.27339370417999997</v>
      </c>
      <c r="Y98" s="143">
        <v>-0.76799315242999999</v>
      </c>
      <c r="Z98" s="143">
        <v>-0.44717847769000002</v>
      </c>
      <c r="AA98" s="143">
        <v>-0.88578044046000004</v>
      </c>
      <c r="AB98" s="143">
        <v>-0.16666666666999999</v>
      </c>
      <c r="AC98" s="143">
        <v>-0.56561862648000005</v>
      </c>
      <c r="AD98" s="144">
        <v>100</v>
      </c>
      <c r="AE98" s="23"/>
      <c r="AF98" s="145">
        <v>0.36814732075000001</v>
      </c>
      <c r="AG98" s="146">
        <v>3.7629034005999998E-2</v>
      </c>
      <c r="AH98" s="147">
        <v>-0.83574643907000001</v>
      </c>
      <c r="AI98" s="146">
        <v>9.4938368738999995E-2</v>
      </c>
      <c r="AJ98" s="146">
        <v>-0.21316549732000001</v>
      </c>
      <c r="AK98" s="148">
        <v>5</v>
      </c>
      <c r="AL98" s="23"/>
      <c r="AM98" s="149">
        <v>0</v>
      </c>
      <c r="AN98" s="137">
        <v>0</v>
      </c>
      <c r="AO98" s="147">
        <v>45473</v>
      </c>
      <c r="AP98" s="135" t="s">
        <v>741</v>
      </c>
      <c r="AQ98" s="133" t="s">
        <v>312</v>
      </c>
      <c r="AR98" s="150"/>
    </row>
    <row r="99" spans="2:44" ht="15.6" x14ac:dyDescent="0.3">
      <c r="B99" s="82" t="s">
        <v>371</v>
      </c>
      <c r="C99" s="83" t="s">
        <v>893</v>
      </c>
      <c r="D99" s="84" t="s">
        <v>300</v>
      </c>
      <c r="E99" s="85" t="s">
        <v>1917</v>
      </c>
      <c r="F99" s="83" t="s">
        <v>113</v>
      </c>
      <c r="G99" s="85" t="s">
        <v>315</v>
      </c>
      <c r="H99" s="86">
        <v>45541</v>
      </c>
      <c r="I99" s="87"/>
      <c r="J99" s="87">
        <v>215.49426986</v>
      </c>
      <c r="K99" s="88">
        <f t="shared" si="3"/>
        <v>0</v>
      </c>
      <c r="L99" s="86">
        <v>45502</v>
      </c>
      <c r="M99" s="89"/>
      <c r="N99" s="89">
        <v>358.25909091</v>
      </c>
      <c r="O99" s="88">
        <f t="shared" si="4"/>
        <v>0</v>
      </c>
      <c r="P99" s="90"/>
      <c r="Q99" s="91">
        <v>0.24242424241999999</v>
      </c>
      <c r="R99" s="92">
        <f t="shared" si="5"/>
        <v>0</v>
      </c>
      <c r="S99" s="23"/>
      <c r="T99" s="107"/>
      <c r="U99" s="108"/>
      <c r="V99" s="108"/>
      <c r="W99" s="108"/>
      <c r="X99" s="108"/>
      <c r="Y99" s="108"/>
      <c r="Z99" s="108"/>
      <c r="AA99" s="108"/>
      <c r="AB99" s="108"/>
      <c r="AC99" s="108"/>
      <c r="AD99" s="109">
        <v>13.636363636</v>
      </c>
      <c r="AE99" s="23"/>
      <c r="AF99" s="117"/>
      <c r="AG99" s="118"/>
      <c r="AH99" s="119"/>
      <c r="AI99" s="118">
        <v>0.14343434343</v>
      </c>
      <c r="AJ99" s="118">
        <v>-0.14745017761000001</v>
      </c>
      <c r="AK99" s="120">
        <v>5</v>
      </c>
      <c r="AL99" s="23"/>
      <c r="AM99" s="127"/>
      <c r="AN99" s="88">
        <v>0.55500324901999998</v>
      </c>
      <c r="AO99" s="119">
        <v>45199</v>
      </c>
      <c r="AP99" s="86" t="s">
        <v>309</v>
      </c>
      <c r="AQ99" s="84" t="s">
        <v>312</v>
      </c>
      <c r="AR99" s="128">
        <v>1822000</v>
      </c>
    </row>
    <row r="100" spans="2:44" ht="15.6" x14ac:dyDescent="0.3">
      <c r="B100" s="131" t="s">
        <v>1553</v>
      </c>
      <c r="C100" s="132" t="s">
        <v>2325</v>
      </c>
      <c r="D100" s="133" t="s">
        <v>300</v>
      </c>
      <c r="E100" s="134" t="s">
        <v>1918</v>
      </c>
      <c r="F100" s="132" t="s">
        <v>2</v>
      </c>
      <c r="G100" s="134" t="s">
        <v>315</v>
      </c>
      <c r="H100" s="135"/>
      <c r="I100" s="136"/>
      <c r="J100" s="136"/>
      <c r="K100" s="137" t="str">
        <f t="shared" si="3"/>
        <v/>
      </c>
      <c r="L100" s="135"/>
      <c r="M100" s="138"/>
      <c r="N100" s="138"/>
      <c r="O100" s="137" t="str">
        <f t="shared" si="4"/>
        <v/>
      </c>
      <c r="P100" s="139"/>
      <c r="Q100" s="140"/>
      <c r="R100" s="141" t="str">
        <f t="shared" si="5"/>
        <v/>
      </c>
      <c r="S100" s="23"/>
      <c r="T100" s="142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4">
        <v>0</v>
      </c>
      <c r="AE100" s="23"/>
      <c r="AF100" s="145"/>
      <c r="AG100" s="146"/>
      <c r="AH100" s="147"/>
      <c r="AI100" s="146"/>
      <c r="AJ100" s="146"/>
      <c r="AK100" s="148"/>
      <c r="AL100" s="23"/>
      <c r="AM100" s="149"/>
      <c r="AN100" s="137"/>
      <c r="AO100" s="147">
        <v>45473</v>
      </c>
      <c r="AP100" s="135" t="s">
        <v>309</v>
      </c>
      <c r="AQ100" s="133" t="s">
        <v>312</v>
      </c>
      <c r="AR100" s="150">
        <v>116778</v>
      </c>
    </row>
    <row r="101" spans="2:44" ht="15.6" x14ac:dyDescent="0.3">
      <c r="B101" s="82" t="s">
        <v>372</v>
      </c>
      <c r="C101" s="83" t="s">
        <v>894</v>
      </c>
      <c r="D101" s="84" t="s">
        <v>300</v>
      </c>
      <c r="E101" s="85" t="s">
        <v>790</v>
      </c>
      <c r="F101" s="83" t="s">
        <v>2</v>
      </c>
      <c r="G101" s="85" t="s">
        <v>315</v>
      </c>
      <c r="H101" s="86">
        <v>45523</v>
      </c>
      <c r="I101" s="87"/>
      <c r="J101" s="87">
        <v>183.0423639</v>
      </c>
      <c r="K101" s="88">
        <f t="shared" si="3"/>
        <v>0</v>
      </c>
      <c r="L101" s="86">
        <v>45448</v>
      </c>
      <c r="M101" s="89"/>
      <c r="N101" s="89">
        <v>123.46015151</v>
      </c>
      <c r="O101" s="88">
        <f t="shared" si="4"/>
        <v>0</v>
      </c>
      <c r="P101" s="90"/>
      <c r="Q101" s="91">
        <v>0.15151515152</v>
      </c>
      <c r="R101" s="92">
        <f t="shared" si="5"/>
        <v>0</v>
      </c>
      <c r="S101" s="23"/>
      <c r="T101" s="107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9">
        <v>7.5757575758</v>
      </c>
      <c r="AE101" s="23"/>
      <c r="AF101" s="117"/>
      <c r="AG101" s="118"/>
      <c r="AH101" s="119"/>
      <c r="AI101" s="118">
        <v>0.18390392544</v>
      </c>
      <c r="AJ101" s="118">
        <v>-7.6706661151E-2</v>
      </c>
      <c r="AK101" s="120"/>
      <c r="AL101" s="23"/>
      <c r="AM101" s="127">
        <v>1.0914900351E-2</v>
      </c>
      <c r="AN101" s="88">
        <v>0.27451021724000002</v>
      </c>
      <c r="AO101" s="119">
        <v>45473</v>
      </c>
      <c r="AP101" s="86" t="s">
        <v>309</v>
      </c>
      <c r="AQ101" s="84" t="s">
        <v>312</v>
      </c>
      <c r="AR101" s="128">
        <v>4200000</v>
      </c>
    </row>
    <row r="102" spans="2:44" ht="15.6" x14ac:dyDescent="0.3">
      <c r="B102" s="131" t="s">
        <v>373</v>
      </c>
      <c r="C102" s="132" t="s">
        <v>895</v>
      </c>
      <c r="D102" s="133" t="s">
        <v>731</v>
      </c>
      <c r="E102" s="134" t="s">
        <v>791</v>
      </c>
      <c r="F102" s="132" t="s">
        <v>2</v>
      </c>
      <c r="G102" s="134" t="s">
        <v>319</v>
      </c>
      <c r="H102" s="135">
        <v>45554</v>
      </c>
      <c r="I102" s="136">
        <v>59.46</v>
      </c>
      <c r="J102" s="136">
        <v>62.46</v>
      </c>
      <c r="K102" s="137">
        <f t="shared" si="3"/>
        <v>0.951969260326609</v>
      </c>
      <c r="L102" s="135">
        <v>45496</v>
      </c>
      <c r="M102" s="138">
        <v>3938.02</v>
      </c>
      <c r="N102" s="138">
        <v>29230.940758000001</v>
      </c>
      <c r="O102" s="137">
        <f t="shared" si="4"/>
        <v>0.134720946294629</v>
      </c>
      <c r="P102" s="139">
        <v>6</v>
      </c>
      <c r="Q102" s="140">
        <v>2.9242424242</v>
      </c>
      <c r="R102" s="141">
        <f t="shared" si="5"/>
        <v>2.0518134715323577</v>
      </c>
      <c r="S102" s="23"/>
      <c r="T102" s="142">
        <v>3.0145530146999999E-2</v>
      </c>
      <c r="U102" s="143">
        <v>1.2871848663E-2</v>
      </c>
      <c r="V102" s="143">
        <v>6.9039913699999997E-2</v>
      </c>
      <c r="W102" s="143">
        <v>5.6419619646000001E-2</v>
      </c>
      <c r="X102" s="143">
        <v>0.66741411842999998</v>
      </c>
      <c r="Y102" s="143">
        <v>0.17281467017999999</v>
      </c>
      <c r="Z102" s="143">
        <v>0.96299764302000002</v>
      </c>
      <c r="AA102" s="143">
        <v>0.52439568025000005</v>
      </c>
      <c r="AB102" s="143">
        <v>0.40021368154999998</v>
      </c>
      <c r="AC102" s="143">
        <v>1.2617217358999999E-3</v>
      </c>
      <c r="AD102" s="144">
        <v>78.787878788</v>
      </c>
      <c r="AE102" s="23"/>
      <c r="AF102" s="145">
        <v>0.31740102187000002</v>
      </c>
      <c r="AG102" s="146">
        <v>3.2635933190000001E-2</v>
      </c>
      <c r="AH102" s="147">
        <v>1.5819442033</v>
      </c>
      <c r="AI102" s="146">
        <v>0.20728008089</v>
      </c>
      <c r="AJ102" s="146">
        <v>-4.2105263157E-2</v>
      </c>
      <c r="AK102" s="148">
        <v>6</v>
      </c>
      <c r="AL102" s="23"/>
      <c r="AM102" s="149">
        <v>6.2523102708999995E-2</v>
      </c>
      <c r="AN102" s="137">
        <v>0.45837715325</v>
      </c>
      <c r="AO102" s="147">
        <v>45473</v>
      </c>
      <c r="AP102" s="135" t="s">
        <v>740</v>
      </c>
      <c r="AQ102" s="133" t="s">
        <v>312</v>
      </c>
      <c r="AR102" s="150"/>
    </row>
    <row r="103" spans="2:44" ht="15.6" x14ac:dyDescent="0.3">
      <c r="B103" s="82" t="s">
        <v>374</v>
      </c>
      <c r="C103" s="83" t="s">
        <v>896</v>
      </c>
      <c r="D103" s="84" t="s">
        <v>731</v>
      </c>
      <c r="E103" s="85" t="s">
        <v>792</v>
      </c>
      <c r="F103" s="83" t="s">
        <v>2</v>
      </c>
      <c r="G103" s="85" t="s">
        <v>319</v>
      </c>
      <c r="H103" s="86">
        <v>45554</v>
      </c>
      <c r="I103" s="87">
        <v>27.84</v>
      </c>
      <c r="J103" s="87">
        <v>28.77</v>
      </c>
      <c r="K103" s="88">
        <f t="shared" si="3"/>
        <v>0.96767466110531808</v>
      </c>
      <c r="L103" s="86">
        <v>45497</v>
      </c>
      <c r="M103" s="89">
        <v>28451.01</v>
      </c>
      <c r="N103" s="89">
        <v>75546.299847999995</v>
      </c>
      <c r="O103" s="88">
        <f t="shared" si="4"/>
        <v>0.37660361999520492</v>
      </c>
      <c r="P103" s="90">
        <v>52</v>
      </c>
      <c r="Q103" s="91">
        <v>181.48484848000001</v>
      </c>
      <c r="R103" s="92">
        <f t="shared" si="5"/>
        <v>0.28652529638434532</v>
      </c>
      <c r="S103" s="23"/>
      <c r="T103" s="107">
        <v>1.978021978E-2</v>
      </c>
      <c r="U103" s="108">
        <v>2.5065382961E-3</v>
      </c>
      <c r="V103" s="108">
        <v>9.4769956744000003E-2</v>
      </c>
      <c r="W103" s="108">
        <v>8.214966269E-2</v>
      </c>
      <c r="X103" s="108">
        <v>0.61150422965999995</v>
      </c>
      <c r="Y103" s="108">
        <v>0.11690478141000001</v>
      </c>
      <c r="Z103" s="108">
        <v>0.57981730310000001</v>
      </c>
      <c r="AA103" s="108">
        <v>0.14121534032999999</v>
      </c>
      <c r="AB103" s="108">
        <v>0.39507331325</v>
      </c>
      <c r="AC103" s="108">
        <v>-3.8786465685999999E-3</v>
      </c>
      <c r="AD103" s="109">
        <v>100</v>
      </c>
      <c r="AE103" s="23"/>
      <c r="AF103" s="117">
        <v>0.27468025241999999</v>
      </c>
      <c r="AG103" s="118">
        <v>2.8309886905000001E-2</v>
      </c>
      <c r="AH103" s="119">
        <v>1.7516581503999999</v>
      </c>
      <c r="AI103" s="118">
        <v>0.19070904646</v>
      </c>
      <c r="AJ103" s="118">
        <v>-5.8050383353000001E-2</v>
      </c>
      <c r="AK103" s="120">
        <v>8</v>
      </c>
      <c r="AL103" s="23"/>
      <c r="AM103" s="127">
        <v>3.5754379358999999E-2</v>
      </c>
      <c r="AN103" s="88">
        <v>0.12541749281</v>
      </c>
      <c r="AO103" s="119">
        <v>45473</v>
      </c>
      <c r="AP103" s="86" t="s">
        <v>740</v>
      </c>
      <c r="AQ103" s="84" t="s">
        <v>312</v>
      </c>
      <c r="AR103" s="128">
        <v>11894000</v>
      </c>
    </row>
    <row r="104" spans="2:44" ht="15.6" x14ac:dyDescent="0.3">
      <c r="B104" s="131" t="s">
        <v>1554</v>
      </c>
      <c r="C104" s="132" t="s">
        <v>2326</v>
      </c>
      <c r="D104" s="133" t="s">
        <v>1248</v>
      </c>
      <c r="E104" s="134" t="s">
        <v>1919</v>
      </c>
      <c r="F104" s="132" t="s">
        <v>115</v>
      </c>
      <c r="G104" s="134" t="s">
        <v>319</v>
      </c>
      <c r="H104" s="135">
        <v>45554</v>
      </c>
      <c r="I104" s="136">
        <v>54.9</v>
      </c>
      <c r="J104" s="136">
        <v>57.79</v>
      </c>
      <c r="K104" s="137">
        <f t="shared" si="3"/>
        <v>0.94999134798408025</v>
      </c>
      <c r="L104" s="135">
        <v>45534</v>
      </c>
      <c r="M104" s="138">
        <v>164.7</v>
      </c>
      <c r="N104" s="138">
        <v>3435.9651515</v>
      </c>
      <c r="O104" s="137">
        <f t="shared" si="4"/>
        <v>4.7934129927976361E-2</v>
      </c>
      <c r="P104" s="139">
        <v>1</v>
      </c>
      <c r="Q104" s="140">
        <v>4.8939393939000002</v>
      </c>
      <c r="R104" s="141">
        <f t="shared" si="5"/>
        <v>0.20433436532672219</v>
      </c>
      <c r="S104" s="23"/>
      <c r="T104" s="142">
        <v>0</v>
      </c>
      <c r="U104" s="143">
        <v>-1.7273681483999999E-2</v>
      </c>
      <c r="V104" s="143">
        <v>-8.6673889490999998E-3</v>
      </c>
      <c r="W104" s="143">
        <v>-2.1287683003000001E-2</v>
      </c>
      <c r="X104" s="143">
        <v>0.22343754181</v>
      </c>
      <c r="Y104" s="143">
        <v>-0.27116190643999999</v>
      </c>
      <c r="Z104" s="143">
        <v>0.13051492571000001</v>
      </c>
      <c r="AA104" s="143">
        <v>-0.30808703706000001</v>
      </c>
      <c r="AB104" s="143">
        <v>0.21371729507000001</v>
      </c>
      <c r="AC104" s="143">
        <v>-0.18523466474</v>
      </c>
      <c r="AD104" s="144">
        <v>96.969696970000001</v>
      </c>
      <c r="AE104" s="23"/>
      <c r="AF104" s="145">
        <v>0.25534701694</v>
      </c>
      <c r="AG104" s="146">
        <v>2.6643132981E-2</v>
      </c>
      <c r="AH104" s="147">
        <v>0.65234485125999997</v>
      </c>
      <c r="AI104" s="146">
        <v>0.10576923077</v>
      </c>
      <c r="AJ104" s="146">
        <v>-6.2660944206000005E-2</v>
      </c>
      <c r="AK104" s="148">
        <v>4</v>
      </c>
      <c r="AL104" s="23"/>
      <c r="AM104" s="149">
        <v>3.0450833680000001E-2</v>
      </c>
      <c r="AN104" s="137">
        <v>0.26728004484000001</v>
      </c>
      <c r="AO104" s="147">
        <v>45473</v>
      </c>
      <c r="AP104" s="135" t="s">
        <v>1859</v>
      </c>
      <c r="AQ104" s="133" t="s">
        <v>312</v>
      </c>
      <c r="AR104" s="150">
        <v>890995524.65999997</v>
      </c>
    </row>
    <row r="105" spans="2:44" ht="15.6" x14ac:dyDescent="0.3">
      <c r="B105" s="82" t="s">
        <v>1555</v>
      </c>
      <c r="C105" s="83" t="s">
        <v>2327</v>
      </c>
      <c r="D105" s="84" t="s">
        <v>2283</v>
      </c>
      <c r="E105" s="85" t="s">
        <v>1920</v>
      </c>
      <c r="F105" s="83" t="s">
        <v>115</v>
      </c>
      <c r="G105" s="85" t="s">
        <v>319</v>
      </c>
      <c r="H105" s="86">
        <v>45554</v>
      </c>
      <c r="I105" s="87">
        <v>43.77</v>
      </c>
      <c r="J105" s="87">
        <v>47.25</v>
      </c>
      <c r="K105" s="88">
        <f t="shared" si="3"/>
        <v>0.92634920634920637</v>
      </c>
      <c r="L105" s="86">
        <v>45505</v>
      </c>
      <c r="M105" s="89">
        <v>186092.41</v>
      </c>
      <c r="N105" s="89">
        <v>32985.794999999998</v>
      </c>
      <c r="O105" s="88">
        <f t="shared" si="4"/>
        <v>5.641592388481163</v>
      </c>
      <c r="P105" s="90">
        <v>45</v>
      </c>
      <c r="Q105" s="91">
        <v>11.984848484</v>
      </c>
      <c r="R105" s="92">
        <f t="shared" si="5"/>
        <v>3.7547408346526745</v>
      </c>
      <c r="S105" s="23"/>
      <c r="T105" s="107">
        <v>4.8209366396000002E-3</v>
      </c>
      <c r="U105" s="108">
        <v>-1.2452744844E-2</v>
      </c>
      <c r="V105" s="108">
        <v>-6.4743589742999999E-2</v>
      </c>
      <c r="W105" s="108">
        <v>-7.7363883795999996E-2</v>
      </c>
      <c r="X105" s="108">
        <v>0.42435248820999999</v>
      </c>
      <c r="Y105" s="108">
        <v>-7.024696004E-2</v>
      </c>
      <c r="Z105" s="108"/>
      <c r="AA105" s="108"/>
      <c r="AB105" s="108">
        <v>0.23320448086000001</v>
      </c>
      <c r="AC105" s="108">
        <v>-0.16574747896</v>
      </c>
      <c r="AD105" s="109">
        <v>93.939393938999999</v>
      </c>
      <c r="AE105" s="23"/>
      <c r="AF105" s="117">
        <v>0.22566913199999999</v>
      </c>
      <c r="AG105" s="118">
        <v>2.3540482001E-2</v>
      </c>
      <c r="AH105" s="119">
        <v>1.3902685358</v>
      </c>
      <c r="AI105" s="118">
        <v>0.12402302911</v>
      </c>
      <c r="AJ105" s="118">
        <v>-5.7087462300000003E-2</v>
      </c>
      <c r="AK105" s="120">
        <v>6</v>
      </c>
      <c r="AL105" s="23"/>
      <c r="AM105" s="127">
        <v>0.12247215224999999</v>
      </c>
      <c r="AN105" s="88">
        <v>0.82426101295999998</v>
      </c>
      <c r="AO105" s="119">
        <v>45291</v>
      </c>
      <c r="AP105" s="86" t="s">
        <v>1860</v>
      </c>
      <c r="AQ105" s="84" t="s">
        <v>2631</v>
      </c>
      <c r="AR105" s="128">
        <v>0</v>
      </c>
    </row>
    <row r="106" spans="2:44" ht="15.6" x14ac:dyDescent="0.3">
      <c r="B106" s="131" t="s">
        <v>21</v>
      </c>
      <c r="C106" s="132" t="s">
        <v>185</v>
      </c>
      <c r="D106" s="133" t="s">
        <v>300</v>
      </c>
      <c r="E106" s="134" t="s">
        <v>127</v>
      </c>
      <c r="F106" s="132" t="s">
        <v>2</v>
      </c>
      <c r="G106" s="134" t="s">
        <v>319</v>
      </c>
      <c r="H106" s="135">
        <v>45554</v>
      </c>
      <c r="I106" s="136">
        <v>55.6</v>
      </c>
      <c r="J106" s="136">
        <v>60.017469378999998</v>
      </c>
      <c r="K106" s="137">
        <f t="shared" si="3"/>
        <v>0.92639694034574438</v>
      </c>
      <c r="L106" s="135">
        <v>45492</v>
      </c>
      <c r="M106" s="138">
        <v>3157127.98</v>
      </c>
      <c r="N106" s="138">
        <v>1531781.9351999999</v>
      </c>
      <c r="O106" s="137">
        <f t="shared" si="4"/>
        <v>2.0610818729806888</v>
      </c>
      <c r="P106" s="139">
        <v>123</v>
      </c>
      <c r="Q106" s="140">
        <v>392.92424241999998</v>
      </c>
      <c r="R106" s="141">
        <f t="shared" si="5"/>
        <v>0.31303744264403083</v>
      </c>
      <c r="S106" s="23"/>
      <c r="T106" s="142">
        <v>2.8106508874999998E-2</v>
      </c>
      <c r="U106" s="143">
        <v>1.0832827390000001E-2</v>
      </c>
      <c r="V106" s="143">
        <v>3.8170804310000001E-2</v>
      </c>
      <c r="W106" s="143">
        <v>2.5550510256000001E-2</v>
      </c>
      <c r="X106" s="143">
        <v>0.62444917676</v>
      </c>
      <c r="Y106" s="143">
        <v>0.12984972850000001</v>
      </c>
      <c r="Z106" s="143">
        <v>9.8156901086000004E-2</v>
      </c>
      <c r="AA106" s="143">
        <v>-0.34044506168999999</v>
      </c>
      <c r="AB106" s="143">
        <v>0.38030128293999999</v>
      </c>
      <c r="AC106" s="143">
        <v>-1.8650676880000001E-2</v>
      </c>
      <c r="AD106" s="144">
        <v>100</v>
      </c>
      <c r="AE106" s="23"/>
      <c r="AF106" s="145">
        <v>0.25898728432000001</v>
      </c>
      <c r="AG106" s="146">
        <v>2.6961214489000001E-2</v>
      </c>
      <c r="AH106" s="147">
        <v>2.0701474549999999</v>
      </c>
      <c r="AI106" s="146">
        <v>0.13892128463</v>
      </c>
      <c r="AJ106" s="146">
        <v>-3.8405586266999997E-2</v>
      </c>
      <c r="AK106" s="148">
        <v>6</v>
      </c>
      <c r="AL106" s="23"/>
      <c r="AM106" s="149">
        <v>2.5182616657000001E-2</v>
      </c>
      <c r="AN106" s="137">
        <v>0.16887124032</v>
      </c>
      <c r="AO106" s="147">
        <v>45473</v>
      </c>
      <c r="AP106" s="135" t="s">
        <v>309</v>
      </c>
      <c r="AQ106" s="133" t="s">
        <v>312</v>
      </c>
      <c r="AR106" s="150">
        <v>24517000</v>
      </c>
    </row>
    <row r="107" spans="2:44" ht="15.6" x14ac:dyDescent="0.3">
      <c r="B107" s="82" t="s">
        <v>1556</v>
      </c>
      <c r="C107" s="83" t="s">
        <v>2328</v>
      </c>
      <c r="D107" s="84" t="s">
        <v>733</v>
      </c>
      <c r="E107" s="85" t="s">
        <v>1921</v>
      </c>
      <c r="F107" s="83" t="s">
        <v>2</v>
      </c>
      <c r="G107" s="85" t="s">
        <v>319</v>
      </c>
      <c r="H107" s="86"/>
      <c r="I107" s="87"/>
      <c r="J107" s="87"/>
      <c r="K107" s="88" t="str">
        <f t="shared" si="3"/>
        <v/>
      </c>
      <c r="L107" s="86"/>
      <c r="M107" s="89"/>
      <c r="N107" s="89"/>
      <c r="O107" s="88" t="str">
        <f t="shared" si="4"/>
        <v/>
      </c>
      <c r="P107" s="90"/>
      <c r="Q107" s="91"/>
      <c r="R107" s="92" t="str">
        <f t="shared" si="5"/>
        <v/>
      </c>
      <c r="S107" s="23"/>
      <c r="T107" s="107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9">
        <v>0</v>
      </c>
      <c r="AE107" s="23"/>
      <c r="AF107" s="117"/>
      <c r="AG107" s="118"/>
      <c r="AH107" s="119"/>
      <c r="AI107" s="118"/>
      <c r="AJ107" s="118"/>
      <c r="AK107" s="120"/>
      <c r="AL107" s="23"/>
      <c r="AM107" s="127"/>
      <c r="AN107" s="88"/>
      <c r="AO107" s="119">
        <v>45504</v>
      </c>
      <c r="AP107" s="86" t="s">
        <v>742</v>
      </c>
      <c r="AQ107" s="84" t="s">
        <v>312</v>
      </c>
      <c r="AR107" s="128">
        <v>7470000</v>
      </c>
    </row>
    <row r="108" spans="2:44" ht="15.6" x14ac:dyDescent="0.3">
      <c r="B108" s="131" t="s">
        <v>1557</v>
      </c>
      <c r="C108" s="132" t="s">
        <v>2329</v>
      </c>
      <c r="D108" s="133" t="s">
        <v>728</v>
      </c>
      <c r="E108" s="134" t="s">
        <v>1922</v>
      </c>
      <c r="F108" s="132" t="s">
        <v>2</v>
      </c>
      <c r="G108" s="134" t="s">
        <v>319</v>
      </c>
      <c r="H108" s="135">
        <v>45554</v>
      </c>
      <c r="I108" s="136">
        <v>66.66</v>
      </c>
      <c r="J108" s="136">
        <v>69.109652318000002</v>
      </c>
      <c r="K108" s="137">
        <f t="shared" si="3"/>
        <v>0.96455412180735312</v>
      </c>
      <c r="L108" s="135">
        <v>45435</v>
      </c>
      <c r="M108" s="138">
        <v>11336.32</v>
      </c>
      <c r="N108" s="138">
        <v>26097.687727</v>
      </c>
      <c r="O108" s="137">
        <f t="shared" si="4"/>
        <v>0.43438024542962606</v>
      </c>
      <c r="P108" s="139">
        <v>2</v>
      </c>
      <c r="Q108" s="140">
        <v>7.1212121212000001</v>
      </c>
      <c r="R108" s="141">
        <f t="shared" si="5"/>
        <v>0.28085106383026526</v>
      </c>
      <c r="S108" s="23"/>
      <c r="T108" s="142">
        <v>2.0826952526E-2</v>
      </c>
      <c r="U108" s="143">
        <v>3.5532710426000001E-3</v>
      </c>
      <c r="V108" s="143">
        <v>2.6802218114999998E-2</v>
      </c>
      <c r="W108" s="143">
        <v>1.4181924061E-2</v>
      </c>
      <c r="X108" s="143">
        <v>0.80745170005</v>
      </c>
      <c r="Y108" s="143">
        <v>0.31285225179999998</v>
      </c>
      <c r="Z108" s="143">
        <v>0.40247726602</v>
      </c>
      <c r="AA108" s="143">
        <v>-3.6124696749999997E-2</v>
      </c>
      <c r="AB108" s="143">
        <v>0.81689502136000003</v>
      </c>
      <c r="AC108" s="143">
        <v>0.41794306154999999</v>
      </c>
      <c r="AD108" s="144">
        <v>100</v>
      </c>
      <c r="AE108" s="23"/>
      <c r="AF108" s="145">
        <v>0.32627157751000002</v>
      </c>
      <c r="AG108" s="146">
        <v>3.3623778255999999E-2</v>
      </c>
      <c r="AH108" s="147">
        <v>2.3175995522999999</v>
      </c>
      <c r="AI108" s="146">
        <v>0.13609666050999999</v>
      </c>
      <c r="AJ108" s="146">
        <v>-0.16985462892</v>
      </c>
      <c r="AK108" s="148">
        <v>8</v>
      </c>
      <c r="AL108" s="23"/>
      <c r="AM108" s="149">
        <v>5.3641592334000003E-2</v>
      </c>
      <c r="AN108" s="137">
        <v>0.40195275524000001</v>
      </c>
      <c r="AO108" s="147">
        <v>45473</v>
      </c>
      <c r="AP108" s="135" t="s">
        <v>744</v>
      </c>
      <c r="AQ108" s="133" t="s">
        <v>312</v>
      </c>
      <c r="AR108" s="150">
        <v>4938000</v>
      </c>
    </row>
    <row r="109" spans="2:44" ht="15.6" x14ac:dyDescent="0.3">
      <c r="B109" s="82" t="s">
        <v>1558</v>
      </c>
      <c r="C109" s="83" t="s">
        <v>2330</v>
      </c>
      <c r="D109" s="84" t="s">
        <v>733</v>
      </c>
      <c r="E109" s="85" t="s">
        <v>1923</v>
      </c>
      <c r="F109" s="83" t="s">
        <v>2</v>
      </c>
      <c r="G109" s="85" t="s">
        <v>321</v>
      </c>
      <c r="H109" s="86"/>
      <c r="I109" s="87"/>
      <c r="J109" s="87"/>
      <c r="K109" s="88" t="str">
        <f t="shared" si="3"/>
        <v/>
      </c>
      <c r="L109" s="86"/>
      <c r="M109" s="89"/>
      <c r="N109" s="89"/>
      <c r="O109" s="88" t="str">
        <f t="shared" si="4"/>
        <v/>
      </c>
      <c r="P109" s="90"/>
      <c r="Q109" s="91"/>
      <c r="R109" s="92" t="str">
        <f t="shared" si="5"/>
        <v/>
      </c>
      <c r="S109" s="23"/>
      <c r="T109" s="107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9">
        <v>0</v>
      </c>
      <c r="AE109" s="23"/>
      <c r="AF109" s="117"/>
      <c r="AG109" s="118"/>
      <c r="AH109" s="119"/>
      <c r="AI109" s="118"/>
      <c r="AJ109" s="118"/>
      <c r="AK109" s="120"/>
      <c r="AL109" s="23"/>
      <c r="AM109" s="127"/>
      <c r="AN109" s="88"/>
      <c r="AO109" s="119">
        <v>45473</v>
      </c>
      <c r="AP109" s="86" t="s">
        <v>309</v>
      </c>
      <c r="AQ109" s="84" t="s">
        <v>312</v>
      </c>
      <c r="AR109" s="128"/>
    </row>
    <row r="110" spans="2:44" ht="15.6" x14ac:dyDescent="0.3">
      <c r="B110" s="131" t="s">
        <v>1559</v>
      </c>
      <c r="C110" s="132" t="s">
        <v>2331</v>
      </c>
      <c r="D110" s="133" t="s">
        <v>300</v>
      </c>
      <c r="E110" s="134" t="s">
        <v>1924</v>
      </c>
      <c r="F110" s="132" t="s">
        <v>2</v>
      </c>
      <c r="G110" s="134" t="s">
        <v>317</v>
      </c>
      <c r="H110" s="135">
        <v>45551</v>
      </c>
      <c r="I110" s="136"/>
      <c r="J110" s="136">
        <v>68.368574821999999</v>
      </c>
      <c r="K110" s="137">
        <f t="shared" si="3"/>
        <v>0</v>
      </c>
      <c r="L110" s="135">
        <v>45446</v>
      </c>
      <c r="M110" s="138"/>
      <c r="N110" s="138">
        <v>1094.6565152000001</v>
      </c>
      <c r="O110" s="137">
        <f t="shared" si="4"/>
        <v>0</v>
      </c>
      <c r="P110" s="139"/>
      <c r="Q110" s="140">
        <v>0.30303030303</v>
      </c>
      <c r="R110" s="141">
        <f t="shared" si="5"/>
        <v>0</v>
      </c>
      <c r="S110" s="23"/>
      <c r="T110" s="142"/>
      <c r="U110" s="143"/>
      <c r="V110" s="143"/>
      <c r="W110" s="143"/>
      <c r="X110" s="143"/>
      <c r="Y110" s="143"/>
      <c r="Z110" s="143">
        <v>-0.51190203292000003</v>
      </c>
      <c r="AA110" s="143">
        <v>-0.95050399568999999</v>
      </c>
      <c r="AB110" s="143">
        <v>-0.23409379601999999</v>
      </c>
      <c r="AC110" s="143">
        <v>-0.63304575583</v>
      </c>
      <c r="AD110" s="144">
        <v>12.121212120999999</v>
      </c>
      <c r="AE110" s="23"/>
      <c r="AF110" s="145"/>
      <c r="AG110" s="146"/>
      <c r="AH110" s="147"/>
      <c r="AI110" s="146">
        <v>0.33138351983999997</v>
      </c>
      <c r="AJ110" s="146">
        <v>-0.18937691522</v>
      </c>
      <c r="AK110" s="148">
        <v>4</v>
      </c>
      <c r="AL110" s="23"/>
      <c r="AM110" s="149">
        <v>1.5191322678E-2</v>
      </c>
      <c r="AN110" s="137">
        <v>0.13687527046</v>
      </c>
      <c r="AO110" s="147">
        <v>45507</v>
      </c>
      <c r="AP110" s="135" t="s">
        <v>309</v>
      </c>
      <c r="AQ110" s="133" t="s">
        <v>312</v>
      </c>
      <c r="AR110" s="150">
        <v>937000</v>
      </c>
    </row>
    <row r="111" spans="2:44" ht="15.6" x14ac:dyDescent="0.3">
      <c r="B111" s="82" t="s">
        <v>375</v>
      </c>
      <c r="C111" s="83" t="s">
        <v>897</v>
      </c>
      <c r="D111" s="84" t="s">
        <v>300</v>
      </c>
      <c r="E111" s="85" t="s">
        <v>793</v>
      </c>
      <c r="F111" s="83" t="s">
        <v>2</v>
      </c>
      <c r="G111" s="85" t="s">
        <v>315</v>
      </c>
      <c r="H111" s="86">
        <v>45554</v>
      </c>
      <c r="I111" s="87">
        <v>110</v>
      </c>
      <c r="J111" s="87">
        <v>110</v>
      </c>
      <c r="K111" s="88">
        <f t="shared" si="3"/>
        <v>1</v>
      </c>
      <c r="L111" s="86">
        <v>45554</v>
      </c>
      <c r="M111" s="89">
        <v>110</v>
      </c>
      <c r="N111" s="89">
        <v>2600.0798485</v>
      </c>
      <c r="O111" s="88">
        <f t="shared" si="4"/>
        <v>4.2306393037682896E-2</v>
      </c>
      <c r="P111" s="90">
        <v>1</v>
      </c>
      <c r="Q111" s="91">
        <v>0.66666666666999996</v>
      </c>
      <c r="R111" s="92">
        <f t="shared" si="5"/>
        <v>1.4999999999925</v>
      </c>
      <c r="S111" s="23"/>
      <c r="T111" s="107"/>
      <c r="U111" s="108"/>
      <c r="V111" s="108">
        <v>0.12021064281</v>
      </c>
      <c r="W111" s="108">
        <v>0.10759034876</v>
      </c>
      <c r="X111" s="108">
        <v>0.18011587008999999</v>
      </c>
      <c r="Y111" s="108">
        <v>-0.31448357816</v>
      </c>
      <c r="Z111" s="108">
        <v>-0.47583338319000001</v>
      </c>
      <c r="AA111" s="108">
        <v>-0.91443534595999998</v>
      </c>
      <c r="AB111" s="108"/>
      <c r="AC111" s="108"/>
      <c r="AD111" s="109">
        <v>31.818181817999999</v>
      </c>
      <c r="AE111" s="23"/>
      <c r="AF111" s="117"/>
      <c r="AG111" s="118"/>
      <c r="AH111" s="119"/>
      <c r="AI111" s="118">
        <v>0.15440508628999999</v>
      </c>
      <c r="AJ111" s="118">
        <v>-0.12344086021</v>
      </c>
      <c r="AK111" s="120">
        <v>6</v>
      </c>
      <c r="AL111" s="23"/>
      <c r="AM111" s="127">
        <v>2.1736521751999999E-2</v>
      </c>
      <c r="AN111" s="88">
        <v>0.40327366605999998</v>
      </c>
      <c r="AO111" s="119">
        <v>45473</v>
      </c>
      <c r="AP111" s="86" t="s">
        <v>309</v>
      </c>
      <c r="AQ111" s="84" t="s">
        <v>312</v>
      </c>
      <c r="AR111" s="128">
        <v>2476000</v>
      </c>
    </row>
    <row r="112" spans="2:44" ht="15.6" x14ac:dyDescent="0.3">
      <c r="B112" s="131" t="s">
        <v>376</v>
      </c>
      <c r="C112" s="132" t="s">
        <v>898</v>
      </c>
      <c r="D112" s="133" t="s">
        <v>300</v>
      </c>
      <c r="E112" s="134" t="s">
        <v>794</v>
      </c>
      <c r="F112" s="132" t="s">
        <v>2</v>
      </c>
      <c r="G112" s="134" t="s">
        <v>315</v>
      </c>
      <c r="H112" s="135">
        <v>45554</v>
      </c>
      <c r="I112" s="136">
        <v>254.33</v>
      </c>
      <c r="J112" s="136">
        <v>267.23463076000002</v>
      </c>
      <c r="K112" s="137">
        <f t="shared" si="3"/>
        <v>0.95171048481516052</v>
      </c>
      <c r="L112" s="135">
        <v>45205</v>
      </c>
      <c r="M112" s="138">
        <v>50937.67</v>
      </c>
      <c r="N112" s="138">
        <v>2022.09</v>
      </c>
      <c r="O112" s="137">
        <f t="shared" si="4"/>
        <v>25.190604770311904</v>
      </c>
      <c r="P112" s="139">
        <v>10</v>
      </c>
      <c r="Q112" s="140">
        <v>4.7575757575999997</v>
      </c>
      <c r="R112" s="141">
        <f t="shared" si="5"/>
        <v>2.1019108280147676</v>
      </c>
      <c r="S112" s="23"/>
      <c r="T112" s="142"/>
      <c r="U112" s="143"/>
      <c r="V112" s="143"/>
      <c r="W112" s="143"/>
      <c r="X112" s="143"/>
      <c r="Y112" s="143"/>
      <c r="Z112" s="143">
        <v>1.3867720385000001E-2</v>
      </c>
      <c r="AA112" s="143">
        <v>-0.42473424239000002</v>
      </c>
      <c r="AB112" s="143"/>
      <c r="AC112" s="143"/>
      <c r="AD112" s="144">
        <v>9.0909090909000003</v>
      </c>
      <c r="AE112" s="23"/>
      <c r="AF112" s="145"/>
      <c r="AG112" s="146"/>
      <c r="AH112" s="147"/>
      <c r="AI112" s="146">
        <v>9.7987974202999997E-2</v>
      </c>
      <c r="AJ112" s="146">
        <v>-0.14280442803999999</v>
      </c>
      <c r="AK112" s="148"/>
      <c r="AL112" s="23"/>
      <c r="AM112" s="149">
        <v>1.2352635418E-2</v>
      </c>
      <c r="AN112" s="137">
        <v>0.65330055346000004</v>
      </c>
      <c r="AO112" s="147">
        <v>45473</v>
      </c>
      <c r="AP112" s="135" t="s">
        <v>309</v>
      </c>
      <c r="AQ112" s="133" t="s">
        <v>312</v>
      </c>
      <c r="AR112" s="150">
        <v>1413000</v>
      </c>
    </row>
    <row r="113" spans="2:44" ht="15.6" x14ac:dyDescent="0.3">
      <c r="B113" s="82" t="s">
        <v>1560</v>
      </c>
      <c r="C113" s="83" t="s">
        <v>2332</v>
      </c>
      <c r="D113" s="84" t="s">
        <v>2284</v>
      </c>
      <c r="E113" s="85" t="s">
        <v>1925</v>
      </c>
      <c r="F113" s="83" t="s">
        <v>2</v>
      </c>
      <c r="G113" s="85" t="s">
        <v>315</v>
      </c>
      <c r="H113" s="86">
        <v>45548</v>
      </c>
      <c r="I113" s="87"/>
      <c r="J113" s="87">
        <v>48.05</v>
      </c>
      <c r="K113" s="88">
        <f t="shared" si="3"/>
        <v>0</v>
      </c>
      <c r="L113" s="86">
        <v>45546</v>
      </c>
      <c r="M113" s="89"/>
      <c r="N113" s="89">
        <v>2091.1604545</v>
      </c>
      <c r="O113" s="88">
        <f t="shared" si="4"/>
        <v>0</v>
      </c>
      <c r="P113" s="90"/>
      <c r="Q113" s="91">
        <v>0.78787878787999999</v>
      </c>
      <c r="R113" s="92">
        <f t="shared" si="5"/>
        <v>0</v>
      </c>
      <c r="S113" s="23"/>
      <c r="T113" s="107"/>
      <c r="U113" s="108"/>
      <c r="V113" s="108">
        <v>6.3829787233999999E-2</v>
      </c>
      <c r="W113" s="108">
        <v>5.1209493180000003E-2</v>
      </c>
      <c r="X113" s="108"/>
      <c r="Y113" s="108"/>
      <c r="Z113" s="108">
        <v>-0.48162111215999998</v>
      </c>
      <c r="AA113" s="108">
        <v>-0.92022307493</v>
      </c>
      <c r="AB113" s="108">
        <v>0.28994429785999998</v>
      </c>
      <c r="AC113" s="108">
        <v>-0.10900766195</v>
      </c>
      <c r="AD113" s="109">
        <v>33.333333332999999</v>
      </c>
      <c r="AE113" s="23"/>
      <c r="AF113" s="117"/>
      <c r="AG113" s="118"/>
      <c r="AH113" s="119"/>
      <c r="AI113" s="118">
        <v>0.19616204691</v>
      </c>
      <c r="AJ113" s="118">
        <v>-0.12782175314999999</v>
      </c>
      <c r="AK113" s="120">
        <v>5</v>
      </c>
      <c r="AL113" s="23"/>
      <c r="AM113" s="127">
        <v>0</v>
      </c>
      <c r="AN113" s="88">
        <v>0</v>
      </c>
      <c r="AO113" s="119">
        <v>45473</v>
      </c>
      <c r="AP113" s="86" t="s">
        <v>309</v>
      </c>
      <c r="AQ113" s="84" t="s">
        <v>312</v>
      </c>
      <c r="AR113" s="128">
        <v>-523695</v>
      </c>
    </row>
    <row r="114" spans="2:44" ht="15.6" x14ac:dyDescent="0.3">
      <c r="B114" s="131" t="s">
        <v>23</v>
      </c>
      <c r="C114" s="132" t="s">
        <v>187</v>
      </c>
      <c r="D114" s="133" t="s">
        <v>300</v>
      </c>
      <c r="E114" s="134" t="s">
        <v>128</v>
      </c>
      <c r="F114" s="132" t="s">
        <v>116</v>
      </c>
      <c r="G114" s="134" t="s">
        <v>319</v>
      </c>
      <c r="H114" s="135">
        <v>45554</v>
      </c>
      <c r="I114" s="136">
        <v>125.1</v>
      </c>
      <c r="J114" s="136">
        <v>136.07</v>
      </c>
      <c r="K114" s="137">
        <f t="shared" si="3"/>
        <v>0.91937973102079817</v>
      </c>
      <c r="L114" s="135">
        <v>45537</v>
      </c>
      <c r="M114" s="138">
        <v>7039033.4800000004</v>
      </c>
      <c r="N114" s="138">
        <v>4432737.7588</v>
      </c>
      <c r="O114" s="137">
        <f t="shared" si="4"/>
        <v>1.5879652402233599</v>
      </c>
      <c r="P114" s="139">
        <v>3638</v>
      </c>
      <c r="Q114" s="140">
        <v>933.51515152000002</v>
      </c>
      <c r="R114" s="141">
        <f t="shared" si="5"/>
        <v>3.8970979679080848</v>
      </c>
      <c r="S114" s="23"/>
      <c r="T114" s="142">
        <v>4.9807197938000003E-3</v>
      </c>
      <c r="U114" s="143">
        <v>-1.229296169E-2</v>
      </c>
      <c r="V114" s="143">
        <v>2.9036768939E-2</v>
      </c>
      <c r="W114" s="143">
        <v>1.6416474885999999E-2</v>
      </c>
      <c r="X114" s="143">
        <v>0.3884572697</v>
      </c>
      <c r="Y114" s="143">
        <v>-0.10614217854999999</v>
      </c>
      <c r="Z114" s="143">
        <v>0.71581401728000005</v>
      </c>
      <c r="AA114" s="143">
        <v>0.27721205451000003</v>
      </c>
      <c r="AB114" s="143">
        <v>0.44875506658999997</v>
      </c>
      <c r="AC114" s="143">
        <v>4.9803106771E-2</v>
      </c>
      <c r="AD114" s="144">
        <v>100</v>
      </c>
      <c r="AE114" s="23"/>
      <c r="AF114" s="145">
        <v>0.17981581800999999</v>
      </c>
      <c r="AG114" s="146">
        <v>1.8757011220000001E-2</v>
      </c>
      <c r="AH114" s="147">
        <v>1.6151850148</v>
      </c>
      <c r="AI114" s="146">
        <v>0.10399536769000001</v>
      </c>
      <c r="AJ114" s="146">
        <v>-7.1682991986000005E-2</v>
      </c>
      <c r="AK114" s="148">
        <v>4</v>
      </c>
      <c r="AL114" s="23"/>
      <c r="AM114" s="149">
        <v>0</v>
      </c>
      <c r="AN114" s="137">
        <v>0</v>
      </c>
      <c r="AO114" s="147">
        <v>45473</v>
      </c>
      <c r="AP114" s="135" t="s">
        <v>309</v>
      </c>
      <c r="AQ114" s="133" t="s">
        <v>312</v>
      </c>
      <c r="AR114" s="150">
        <v>67857000</v>
      </c>
    </row>
    <row r="115" spans="2:44" ht="15.6" x14ac:dyDescent="0.3">
      <c r="B115" s="82" t="s">
        <v>24</v>
      </c>
      <c r="C115" s="83" t="s">
        <v>188</v>
      </c>
      <c r="D115" s="84" t="s">
        <v>300</v>
      </c>
      <c r="E115" s="85" t="s">
        <v>795</v>
      </c>
      <c r="F115" s="83" t="s">
        <v>2</v>
      </c>
      <c r="G115" s="85" t="s">
        <v>317</v>
      </c>
      <c r="H115" s="86">
        <v>45554</v>
      </c>
      <c r="I115" s="87">
        <v>535</v>
      </c>
      <c r="J115" s="87">
        <v>551.85177726999996</v>
      </c>
      <c r="K115" s="88">
        <f t="shared" si="3"/>
        <v>0.96946321826964954</v>
      </c>
      <c r="L115" s="86">
        <v>45534</v>
      </c>
      <c r="M115" s="89">
        <v>1097.46</v>
      </c>
      <c r="N115" s="89">
        <v>589.97666666999999</v>
      </c>
      <c r="O115" s="88">
        <f t="shared" si="4"/>
        <v>1.8601752611580109</v>
      </c>
      <c r="P115" s="90">
        <v>2</v>
      </c>
      <c r="Q115" s="91">
        <v>0.46969696970000002</v>
      </c>
      <c r="R115" s="92">
        <f t="shared" si="5"/>
        <v>4.2580645161015607</v>
      </c>
      <c r="S115" s="23"/>
      <c r="T115" s="107"/>
      <c r="U115" s="108"/>
      <c r="V115" s="108"/>
      <c r="W115" s="108"/>
      <c r="X115" s="108">
        <v>0.52544066061000005</v>
      </c>
      <c r="Y115" s="108">
        <v>3.0841212359E-2</v>
      </c>
      <c r="Z115" s="108">
        <v>1.7792103983000001E-2</v>
      </c>
      <c r="AA115" s="108">
        <v>-0.42080985878999999</v>
      </c>
      <c r="AB115" s="108">
        <v>0.46821023156000002</v>
      </c>
      <c r="AC115" s="108">
        <v>6.9258271745999994E-2</v>
      </c>
      <c r="AD115" s="109">
        <v>28.787878788</v>
      </c>
      <c r="AE115" s="23"/>
      <c r="AF115" s="117"/>
      <c r="AG115" s="118"/>
      <c r="AH115" s="119"/>
      <c r="AI115" s="118">
        <v>0.29610331247999999</v>
      </c>
      <c r="AJ115" s="118">
        <v>-4.6475195822E-2</v>
      </c>
      <c r="AK115" s="120">
        <v>5</v>
      </c>
      <c r="AL115" s="23"/>
      <c r="AM115" s="127">
        <v>3.6545497348E-2</v>
      </c>
      <c r="AN115" s="88">
        <v>2.5339753612</v>
      </c>
      <c r="AO115" s="119">
        <v>45507</v>
      </c>
      <c r="AP115" s="86" t="s">
        <v>309</v>
      </c>
      <c r="AQ115" s="84" t="s">
        <v>312</v>
      </c>
      <c r="AR115" s="128">
        <v>1260000</v>
      </c>
    </row>
    <row r="116" spans="2:44" ht="15.6" x14ac:dyDescent="0.3">
      <c r="B116" s="131" t="s">
        <v>1561</v>
      </c>
      <c r="C116" s="132" t="s">
        <v>2333</v>
      </c>
      <c r="D116" s="133" t="s">
        <v>300</v>
      </c>
      <c r="E116" s="134" t="s">
        <v>1926</v>
      </c>
      <c r="F116" s="132" t="s">
        <v>2</v>
      </c>
      <c r="G116" s="134" t="s">
        <v>315</v>
      </c>
      <c r="H116" s="135">
        <v>45554</v>
      </c>
      <c r="I116" s="136">
        <v>1.71</v>
      </c>
      <c r="J116" s="136">
        <v>2.74</v>
      </c>
      <c r="K116" s="137">
        <f t="shared" si="3"/>
        <v>0.62408759124087587</v>
      </c>
      <c r="L116" s="135">
        <v>45351</v>
      </c>
      <c r="M116" s="138">
        <v>17884.04</v>
      </c>
      <c r="N116" s="138">
        <v>7795.1953030000004</v>
      </c>
      <c r="O116" s="137">
        <f t="shared" si="4"/>
        <v>2.2942388618688341</v>
      </c>
      <c r="P116" s="139">
        <v>15</v>
      </c>
      <c r="Q116" s="140">
        <v>36.045454544999998</v>
      </c>
      <c r="R116" s="141">
        <f t="shared" si="5"/>
        <v>0.41614123581861467</v>
      </c>
      <c r="S116" s="23"/>
      <c r="T116" s="142">
        <v>-2.2857142858000001E-2</v>
      </c>
      <c r="U116" s="143">
        <v>-4.0130824342E-2</v>
      </c>
      <c r="V116" s="143">
        <v>0</v>
      </c>
      <c r="W116" s="143">
        <v>-1.2620294052999999E-2</v>
      </c>
      <c r="X116" s="143">
        <v>-0.31872509960000001</v>
      </c>
      <c r="Y116" s="143">
        <v>-0.81332454784999997</v>
      </c>
      <c r="Z116" s="143">
        <v>-0.93881932021000003</v>
      </c>
      <c r="AA116" s="143">
        <v>-1.3774212830000001</v>
      </c>
      <c r="AB116" s="143">
        <v>-0.18571428571000001</v>
      </c>
      <c r="AC116" s="143">
        <v>-0.58466624553000002</v>
      </c>
      <c r="AD116" s="144">
        <v>96.969696970000001</v>
      </c>
      <c r="AE116" s="23"/>
      <c r="AF116" s="145">
        <v>0.72342957336000002</v>
      </c>
      <c r="AG116" s="146">
        <v>7.5171939817999994E-2</v>
      </c>
      <c r="AH116" s="147">
        <v>-0.20996326842999999</v>
      </c>
      <c r="AI116" s="146">
        <v>0.66060606061000005</v>
      </c>
      <c r="AJ116" s="146">
        <v>-0.35833333333</v>
      </c>
      <c r="AK116" s="148">
        <v>5</v>
      </c>
      <c r="AL116" s="23"/>
      <c r="AM116" s="149">
        <v>0</v>
      </c>
      <c r="AN116" s="137">
        <v>0</v>
      </c>
      <c r="AO116" s="147">
        <v>45472</v>
      </c>
      <c r="AP116" s="135" t="s">
        <v>309</v>
      </c>
      <c r="AQ116" s="133" t="s">
        <v>312</v>
      </c>
      <c r="AR116" s="150">
        <v>-314442</v>
      </c>
    </row>
    <row r="117" spans="2:44" ht="15.6" x14ac:dyDescent="0.3">
      <c r="B117" s="82" t="s">
        <v>1562</v>
      </c>
      <c r="C117" s="83" t="s">
        <v>2334</v>
      </c>
      <c r="D117" s="84" t="s">
        <v>730</v>
      </c>
      <c r="E117" s="85" t="s">
        <v>1927</v>
      </c>
      <c r="F117" s="83" t="s">
        <v>2</v>
      </c>
      <c r="G117" s="85" t="s">
        <v>320</v>
      </c>
      <c r="H117" s="86">
        <v>45554</v>
      </c>
      <c r="I117" s="87">
        <v>17.170000000000002</v>
      </c>
      <c r="J117" s="87">
        <v>19.649999999999999</v>
      </c>
      <c r="K117" s="88">
        <f t="shared" si="3"/>
        <v>0.87379134860050911</v>
      </c>
      <c r="L117" s="86">
        <v>45464</v>
      </c>
      <c r="M117" s="89">
        <v>13417.55</v>
      </c>
      <c r="N117" s="89">
        <v>50721.494849000002</v>
      </c>
      <c r="O117" s="88">
        <f t="shared" si="4"/>
        <v>0.26453380445400126</v>
      </c>
      <c r="P117" s="90">
        <v>5</v>
      </c>
      <c r="Q117" s="91">
        <v>15</v>
      </c>
      <c r="R117" s="92">
        <f t="shared" si="5"/>
        <v>0.33333333333333331</v>
      </c>
      <c r="S117" s="23"/>
      <c r="T117" s="107"/>
      <c r="U117" s="108"/>
      <c r="V117" s="108">
        <v>0.10917312661</v>
      </c>
      <c r="W117" s="108">
        <v>9.6552832562999999E-2</v>
      </c>
      <c r="X117" s="108">
        <v>0.29487179486999998</v>
      </c>
      <c r="Y117" s="108">
        <v>-0.19972765338000001</v>
      </c>
      <c r="Z117" s="108">
        <v>-0.77873711339999996</v>
      </c>
      <c r="AA117" s="108">
        <v>-1.2173390762</v>
      </c>
      <c r="AB117" s="108">
        <v>0.50614035087999998</v>
      </c>
      <c r="AC117" s="108">
        <v>0.10718839106</v>
      </c>
      <c r="AD117" s="109">
        <v>96.969696970000001</v>
      </c>
      <c r="AE117" s="23"/>
      <c r="AF117" s="117">
        <v>0.59503046593999998</v>
      </c>
      <c r="AG117" s="118">
        <v>6.1862755339999999E-2</v>
      </c>
      <c r="AH117" s="119">
        <v>0.62203844053000001</v>
      </c>
      <c r="AI117" s="118">
        <v>0.16943866943999999</v>
      </c>
      <c r="AJ117" s="118">
        <v>-0.20701754385999999</v>
      </c>
      <c r="AK117" s="120">
        <v>6</v>
      </c>
      <c r="AL117" s="23"/>
      <c r="AM117" s="127">
        <v>0</v>
      </c>
      <c r="AN117" s="88">
        <v>0</v>
      </c>
      <c r="AO117" s="119">
        <v>45291</v>
      </c>
      <c r="AP117" s="86" t="s">
        <v>309</v>
      </c>
      <c r="AQ117" s="84" t="s">
        <v>312</v>
      </c>
      <c r="AR117" s="128">
        <v>-679208</v>
      </c>
    </row>
    <row r="118" spans="2:44" ht="15.6" x14ac:dyDescent="0.3">
      <c r="B118" s="131" t="s">
        <v>1563</v>
      </c>
      <c r="C118" s="132" t="s">
        <v>2335</v>
      </c>
      <c r="D118" s="133" t="s">
        <v>300</v>
      </c>
      <c r="E118" s="134" t="s">
        <v>1928</v>
      </c>
      <c r="F118" s="132" t="s">
        <v>2</v>
      </c>
      <c r="G118" s="134" t="s">
        <v>320</v>
      </c>
      <c r="H118" s="135">
        <v>45554</v>
      </c>
      <c r="I118" s="136">
        <v>1.63</v>
      </c>
      <c r="J118" s="136">
        <v>3.21</v>
      </c>
      <c r="K118" s="137">
        <f t="shared" si="3"/>
        <v>0.50778816199376942</v>
      </c>
      <c r="L118" s="135">
        <v>45210</v>
      </c>
      <c r="M118" s="138">
        <v>2337.4</v>
      </c>
      <c r="N118" s="138">
        <v>12589.217575000001</v>
      </c>
      <c r="O118" s="137">
        <f t="shared" si="4"/>
        <v>0.18566682052121097</v>
      </c>
      <c r="P118" s="139">
        <v>5</v>
      </c>
      <c r="Q118" s="140">
        <v>20.530303029999999</v>
      </c>
      <c r="R118" s="141">
        <f t="shared" si="5"/>
        <v>0.24354243542794898</v>
      </c>
      <c r="S118" s="23"/>
      <c r="T118" s="142">
        <v>4.4871794871000001E-2</v>
      </c>
      <c r="U118" s="143">
        <v>2.7598113386999999E-2</v>
      </c>
      <c r="V118" s="143">
        <v>9.3959731542999997E-2</v>
      </c>
      <c r="W118" s="143">
        <v>8.1339437488999994E-2</v>
      </c>
      <c r="X118" s="143">
        <v>-0.42198581559999998</v>
      </c>
      <c r="Y118" s="143">
        <v>-0.91658526385000005</v>
      </c>
      <c r="Z118" s="143"/>
      <c r="AA118" s="143"/>
      <c r="AB118" s="143">
        <v>-0.28193832599000002</v>
      </c>
      <c r="AC118" s="143">
        <v>-0.68089028581</v>
      </c>
      <c r="AD118" s="144">
        <v>100</v>
      </c>
      <c r="AE118" s="23"/>
      <c r="AF118" s="145">
        <v>0.61612687233999996</v>
      </c>
      <c r="AG118" s="146">
        <v>6.1344944866999998E-2</v>
      </c>
      <c r="AH118" s="147">
        <v>-0.59150353209999995</v>
      </c>
      <c r="AI118" s="146">
        <v>0.26111111111000002</v>
      </c>
      <c r="AJ118" s="146">
        <v>-0.29961089493999998</v>
      </c>
      <c r="AK118" s="148">
        <v>3</v>
      </c>
      <c r="AL118" s="23"/>
      <c r="AM118" s="149">
        <v>0</v>
      </c>
      <c r="AN118" s="137">
        <v>0</v>
      </c>
      <c r="AO118" s="147">
        <v>45473</v>
      </c>
      <c r="AP118" s="135" t="s">
        <v>309</v>
      </c>
      <c r="AQ118" s="133" t="s">
        <v>312</v>
      </c>
      <c r="AR118" s="150">
        <v>-28878</v>
      </c>
    </row>
    <row r="119" spans="2:44" ht="15.6" x14ac:dyDescent="0.3">
      <c r="B119" s="82" t="s">
        <v>25</v>
      </c>
      <c r="C119" s="83" t="s">
        <v>189</v>
      </c>
      <c r="D119" s="84" t="s">
        <v>300</v>
      </c>
      <c r="E119" s="85" t="s">
        <v>129</v>
      </c>
      <c r="F119" s="83" t="s">
        <v>2</v>
      </c>
      <c r="G119" s="85" t="s">
        <v>315</v>
      </c>
      <c r="H119" s="86">
        <v>45547</v>
      </c>
      <c r="I119" s="87"/>
      <c r="J119" s="87">
        <v>224.64</v>
      </c>
      <c r="K119" s="88">
        <f t="shared" si="3"/>
        <v>0</v>
      </c>
      <c r="L119" s="86">
        <v>45216</v>
      </c>
      <c r="M119" s="89"/>
      <c r="N119" s="89">
        <v>2790.0672727000001</v>
      </c>
      <c r="O119" s="88">
        <f t="shared" si="4"/>
        <v>0</v>
      </c>
      <c r="P119" s="90"/>
      <c r="Q119" s="91">
        <v>0.54545454545000005</v>
      </c>
      <c r="R119" s="92">
        <f t="shared" si="5"/>
        <v>0</v>
      </c>
      <c r="S119" s="23"/>
      <c r="T119" s="107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9">
        <v>34.848484849000002</v>
      </c>
      <c r="AE119" s="23"/>
      <c r="AF119" s="117"/>
      <c r="AG119" s="118"/>
      <c r="AH119" s="119"/>
      <c r="AI119" s="118">
        <v>0.12131147540999999</v>
      </c>
      <c r="AJ119" s="118">
        <v>-0.12682507873000001</v>
      </c>
      <c r="AK119" s="120"/>
      <c r="AL119" s="23"/>
      <c r="AM119" s="127">
        <v>0</v>
      </c>
      <c r="AN119" s="88">
        <v>0</v>
      </c>
      <c r="AO119" s="119">
        <v>45473</v>
      </c>
      <c r="AP119" s="86" t="s">
        <v>309</v>
      </c>
      <c r="AQ119" s="84" t="s">
        <v>312</v>
      </c>
      <c r="AR119" s="128">
        <v>1158600</v>
      </c>
    </row>
    <row r="120" spans="2:44" ht="15.6" x14ac:dyDescent="0.3">
      <c r="B120" s="131" t="s">
        <v>377</v>
      </c>
      <c r="C120" s="132" t="s">
        <v>899</v>
      </c>
      <c r="D120" s="133" t="s">
        <v>300</v>
      </c>
      <c r="E120" s="134" t="s">
        <v>796</v>
      </c>
      <c r="F120" s="132" t="s">
        <v>2</v>
      </c>
      <c r="G120" s="134" t="s">
        <v>315</v>
      </c>
      <c r="H120" s="135">
        <v>45554</v>
      </c>
      <c r="I120" s="136">
        <v>192.9</v>
      </c>
      <c r="J120" s="136">
        <v>258.33999999999997</v>
      </c>
      <c r="K120" s="137">
        <f t="shared" si="3"/>
        <v>0.74669040798947128</v>
      </c>
      <c r="L120" s="135">
        <v>45538</v>
      </c>
      <c r="M120" s="138">
        <v>771.6</v>
      </c>
      <c r="N120" s="138">
        <v>13831.292574999999</v>
      </c>
      <c r="O120" s="137">
        <f t="shared" si="4"/>
        <v>5.5786543145986488E-2</v>
      </c>
      <c r="P120" s="139">
        <v>1</v>
      </c>
      <c r="Q120" s="140">
        <v>0.65151515151999995</v>
      </c>
      <c r="R120" s="141">
        <f t="shared" si="5"/>
        <v>1.5348837209188102</v>
      </c>
      <c r="S120" s="23"/>
      <c r="T120" s="142">
        <v>-5.6701030935000004E-3</v>
      </c>
      <c r="U120" s="143">
        <v>-2.2943784577000002E-2</v>
      </c>
      <c r="V120" s="143"/>
      <c r="W120" s="143"/>
      <c r="X120" s="143"/>
      <c r="Y120" s="143"/>
      <c r="Z120" s="143">
        <v>-4.0298507462999997E-2</v>
      </c>
      <c r="AA120" s="143">
        <v>-0.47890047022999999</v>
      </c>
      <c r="AB120" s="143"/>
      <c r="AC120" s="143"/>
      <c r="AD120" s="144">
        <v>30.303030303</v>
      </c>
      <c r="AE120" s="23"/>
      <c r="AF120" s="145"/>
      <c r="AG120" s="146"/>
      <c r="AH120" s="147"/>
      <c r="AI120" s="146">
        <v>0.19280245023000001</v>
      </c>
      <c r="AJ120" s="146">
        <v>-0.23021668862</v>
      </c>
      <c r="AK120" s="148">
        <v>5</v>
      </c>
      <c r="AL120" s="23"/>
      <c r="AM120" s="149">
        <v>0</v>
      </c>
      <c r="AN120" s="137">
        <v>0</v>
      </c>
      <c r="AO120" s="147">
        <v>45473</v>
      </c>
      <c r="AP120" s="135" t="s">
        <v>309</v>
      </c>
      <c r="AQ120" s="133" t="s">
        <v>312</v>
      </c>
      <c r="AR120" s="150">
        <v>256589</v>
      </c>
    </row>
    <row r="121" spans="2:44" ht="15.6" x14ac:dyDescent="0.3">
      <c r="B121" s="82" t="s">
        <v>1564</v>
      </c>
      <c r="C121" s="83" t="s">
        <v>2336</v>
      </c>
      <c r="D121" s="84" t="s">
        <v>736</v>
      </c>
      <c r="E121" s="85" t="s">
        <v>1929</v>
      </c>
      <c r="F121" s="83" t="s">
        <v>2</v>
      </c>
      <c r="G121" s="85" t="s">
        <v>315</v>
      </c>
      <c r="H121" s="86">
        <v>45554</v>
      </c>
      <c r="I121" s="87">
        <v>37.85</v>
      </c>
      <c r="J121" s="87">
        <v>43.1</v>
      </c>
      <c r="K121" s="88">
        <f t="shared" si="3"/>
        <v>0.8781902552204176</v>
      </c>
      <c r="L121" s="86">
        <v>45551</v>
      </c>
      <c r="M121" s="89">
        <v>92733.89</v>
      </c>
      <c r="N121" s="89">
        <v>112625.73681</v>
      </c>
      <c r="O121" s="88">
        <f t="shared" si="4"/>
        <v>0.82338098401471405</v>
      </c>
      <c r="P121" s="90">
        <v>37</v>
      </c>
      <c r="Q121" s="91">
        <v>21.939393938999999</v>
      </c>
      <c r="R121" s="92">
        <f t="shared" si="5"/>
        <v>1.6864640884280719</v>
      </c>
      <c r="S121" s="23"/>
      <c r="T121" s="107">
        <v>-4.5156407670000002E-2</v>
      </c>
      <c r="U121" s="108">
        <v>-6.2430089154000001E-2</v>
      </c>
      <c r="V121" s="108">
        <v>0.24179790026</v>
      </c>
      <c r="W121" s="108">
        <v>0.22917760621</v>
      </c>
      <c r="X121" s="108">
        <v>0.12381235154</v>
      </c>
      <c r="Y121" s="108">
        <v>-0.37078709670999999</v>
      </c>
      <c r="Z121" s="108">
        <v>-0.66891927847999999</v>
      </c>
      <c r="AA121" s="108">
        <v>-1.1075212413</v>
      </c>
      <c r="AB121" s="108">
        <v>0.19025157233000001</v>
      </c>
      <c r="AC121" s="108">
        <v>-0.20870038749</v>
      </c>
      <c r="AD121" s="109">
        <v>100</v>
      </c>
      <c r="AE121" s="23"/>
      <c r="AF121" s="117">
        <v>0.45367958429999999</v>
      </c>
      <c r="AG121" s="118">
        <v>5.0584799886000002E-2</v>
      </c>
      <c r="AH121" s="119">
        <v>0.341833426</v>
      </c>
      <c r="AI121" s="118">
        <v>0.22929522572</v>
      </c>
      <c r="AJ121" s="118">
        <v>-0.14804722979000001</v>
      </c>
      <c r="AK121" s="120">
        <v>4</v>
      </c>
      <c r="AL121" s="23"/>
      <c r="AM121" s="127">
        <v>0</v>
      </c>
      <c r="AN121" s="88">
        <v>0</v>
      </c>
      <c r="AO121" s="119">
        <v>45473</v>
      </c>
      <c r="AP121" s="86" t="s">
        <v>740</v>
      </c>
      <c r="AQ121" s="84" t="s">
        <v>312</v>
      </c>
      <c r="AR121" s="128">
        <v>-504400</v>
      </c>
    </row>
    <row r="122" spans="2:44" ht="15.6" x14ac:dyDescent="0.3">
      <c r="B122" s="131" t="s">
        <v>1565</v>
      </c>
      <c r="C122" s="132" t="s">
        <v>2337</v>
      </c>
      <c r="D122" s="133" t="s">
        <v>300</v>
      </c>
      <c r="E122" s="134" t="s">
        <v>1930</v>
      </c>
      <c r="F122" s="132" t="s">
        <v>2</v>
      </c>
      <c r="G122" s="134" t="s">
        <v>315</v>
      </c>
      <c r="H122" s="135">
        <v>45552</v>
      </c>
      <c r="I122" s="136"/>
      <c r="J122" s="136">
        <v>14.988557169</v>
      </c>
      <c r="K122" s="137">
        <f t="shared" si="3"/>
        <v>0</v>
      </c>
      <c r="L122" s="135">
        <v>45510</v>
      </c>
      <c r="M122" s="138"/>
      <c r="N122" s="138">
        <v>164.08409090999999</v>
      </c>
      <c r="O122" s="137">
        <f t="shared" si="4"/>
        <v>0</v>
      </c>
      <c r="P122" s="139"/>
      <c r="Q122" s="140">
        <v>0.28787878787999999</v>
      </c>
      <c r="R122" s="141">
        <f t="shared" si="5"/>
        <v>0</v>
      </c>
      <c r="S122" s="23"/>
      <c r="T122" s="142"/>
      <c r="U122" s="143"/>
      <c r="V122" s="143">
        <v>4.3717892522E-2</v>
      </c>
      <c r="W122" s="143">
        <v>3.1097598468E-2</v>
      </c>
      <c r="X122" s="143">
        <v>0.2198361747</v>
      </c>
      <c r="Y122" s="143">
        <v>-0.27476327355000002</v>
      </c>
      <c r="Z122" s="143">
        <v>-0.39580692362999997</v>
      </c>
      <c r="AA122" s="143">
        <v>-0.83440888639999999</v>
      </c>
      <c r="AB122" s="143"/>
      <c r="AC122" s="143"/>
      <c r="AD122" s="144">
        <v>15.151515151</v>
      </c>
      <c r="AE122" s="23"/>
      <c r="AF122" s="145"/>
      <c r="AG122" s="146"/>
      <c r="AH122" s="147"/>
      <c r="AI122" s="146">
        <v>0.26647062212</v>
      </c>
      <c r="AJ122" s="146">
        <v>-6.1457418787999998E-2</v>
      </c>
      <c r="AK122" s="148">
        <v>5</v>
      </c>
      <c r="AL122" s="23"/>
      <c r="AM122" s="149">
        <v>3.2663085162000002E-3</v>
      </c>
      <c r="AN122" s="137">
        <v>7.2668994455999999E-3</v>
      </c>
      <c r="AO122" s="147">
        <v>45473</v>
      </c>
      <c r="AP122" s="135" t="s">
        <v>309</v>
      </c>
      <c r="AQ122" s="133" t="s">
        <v>312</v>
      </c>
      <c r="AR122" s="150">
        <v>168105</v>
      </c>
    </row>
    <row r="123" spans="2:44" ht="15.6" x14ac:dyDescent="0.3">
      <c r="B123" s="82" t="s">
        <v>1566</v>
      </c>
      <c r="C123" s="83" t="s">
        <v>2338</v>
      </c>
      <c r="D123" s="84" t="s">
        <v>300</v>
      </c>
      <c r="E123" s="85" t="s">
        <v>1931</v>
      </c>
      <c r="F123" s="83" t="s">
        <v>2</v>
      </c>
      <c r="G123" s="85" t="s">
        <v>320</v>
      </c>
      <c r="H123" s="86">
        <v>45540</v>
      </c>
      <c r="I123" s="87"/>
      <c r="J123" s="87">
        <v>28.37</v>
      </c>
      <c r="K123" s="88">
        <f t="shared" si="3"/>
        <v>0</v>
      </c>
      <c r="L123" s="86">
        <v>45364</v>
      </c>
      <c r="M123" s="89"/>
      <c r="N123" s="89">
        <v>48.844999999999999</v>
      </c>
      <c r="O123" s="88">
        <f t="shared" si="4"/>
        <v>0</v>
      </c>
      <c r="P123" s="90"/>
      <c r="Q123" s="91">
        <v>0.37878787878999998</v>
      </c>
      <c r="R123" s="92">
        <f t="shared" si="5"/>
        <v>0</v>
      </c>
      <c r="S123" s="23"/>
      <c r="T123" s="107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9">
        <v>10.606060606</v>
      </c>
      <c r="AE123" s="23"/>
      <c r="AF123" s="117"/>
      <c r="AG123" s="118"/>
      <c r="AH123" s="119"/>
      <c r="AI123" s="118">
        <v>0.13080895008999999</v>
      </c>
      <c r="AJ123" s="118">
        <v>-5.6666666666000003E-2</v>
      </c>
      <c r="AK123" s="120"/>
      <c r="AL123" s="23"/>
      <c r="AM123" s="127"/>
      <c r="AN123" s="88">
        <v>0</v>
      </c>
      <c r="AO123" s="119">
        <v>45473</v>
      </c>
      <c r="AP123" s="86" t="s">
        <v>309</v>
      </c>
      <c r="AQ123" s="84" t="s">
        <v>312</v>
      </c>
      <c r="AR123" s="128">
        <v>121511</v>
      </c>
    </row>
    <row r="124" spans="2:44" ht="15.6" x14ac:dyDescent="0.3">
      <c r="B124" s="131" t="s">
        <v>26</v>
      </c>
      <c r="C124" s="132" t="s">
        <v>190</v>
      </c>
      <c r="D124" s="133" t="s">
        <v>300</v>
      </c>
      <c r="E124" s="134" t="s">
        <v>1932</v>
      </c>
      <c r="F124" s="132" t="s">
        <v>2</v>
      </c>
      <c r="G124" s="134" t="s">
        <v>319</v>
      </c>
      <c r="H124" s="135">
        <v>45554</v>
      </c>
      <c r="I124" s="136">
        <v>77.36</v>
      </c>
      <c r="J124" s="136">
        <v>77.36</v>
      </c>
      <c r="K124" s="137">
        <f t="shared" si="3"/>
        <v>1</v>
      </c>
      <c r="L124" s="135">
        <v>45554</v>
      </c>
      <c r="M124" s="138">
        <v>139190.56</v>
      </c>
      <c r="N124" s="138">
        <v>186732.79576000001</v>
      </c>
      <c r="O124" s="137">
        <f t="shared" si="4"/>
        <v>0.74539964677065029</v>
      </c>
      <c r="P124" s="139">
        <v>46</v>
      </c>
      <c r="Q124" s="140">
        <v>220.87878788</v>
      </c>
      <c r="R124" s="141">
        <f t="shared" si="5"/>
        <v>0.2082590204406187</v>
      </c>
      <c r="S124" s="23"/>
      <c r="T124" s="142">
        <v>1.0449320792E-2</v>
      </c>
      <c r="U124" s="143">
        <v>-6.8243606910999999E-3</v>
      </c>
      <c r="V124" s="143">
        <v>8.8889170052000005E-2</v>
      </c>
      <c r="W124" s="143">
        <v>7.6268875998999994E-2</v>
      </c>
      <c r="X124" s="143">
        <v>0.54646509842000002</v>
      </c>
      <c r="Y124" s="143">
        <v>5.1865650168000002E-2</v>
      </c>
      <c r="Z124" s="143">
        <v>0.15093782313000001</v>
      </c>
      <c r="AA124" s="143">
        <v>-0.28766413963999998</v>
      </c>
      <c r="AB124" s="143">
        <v>0.31939063115999999</v>
      </c>
      <c r="AC124" s="143">
        <v>-7.9561328656000005E-2</v>
      </c>
      <c r="AD124" s="144">
        <v>100</v>
      </c>
      <c r="AE124" s="23"/>
      <c r="AF124" s="145">
        <v>0.21410315058000001</v>
      </c>
      <c r="AG124" s="146">
        <v>2.2410065108000001E-2</v>
      </c>
      <c r="AH124" s="147">
        <v>2.1785133955</v>
      </c>
      <c r="AI124" s="146">
        <v>0.19520547945</v>
      </c>
      <c r="AJ124" s="146">
        <v>-6.2499999999000001E-2</v>
      </c>
      <c r="AK124" s="148">
        <v>6</v>
      </c>
      <c r="AL124" s="23"/>
      <c r="AM124" s="149">
        <v>2.6257424344E-2</v>
      </c>
      <c r="AN124" s="137">
        <v>0.26048832481</v>
      </c>
      <c r="AO124" s="147">
        <v>45473</v>
      </c>
      <c r="AP124" s="135" t="s">
        <v>309</v>
      </c>
      <c r="AQ124" s="133" t="s">
        <v>312</v>
      </c>
      <c r="AR124" s="150">
        <v>6047000</v>
      </c>
    </row>
    <row r="125" spans="2:44" ht="15.6" x14ac:dyDescent="0.3">
      <c r="B125" s="82" t="s">
        <v>1567</v>
      </c>
      <c r="C125" s="83" t="s">
        <v>2339</v>
      </c>
      <c r="D125" s="84" t="s">
        <v>300</v>
      </c>
      <c r="E125" s="85" t="s">
        <v>1933</v>
      </c>
      <c r="F125" s="83" t="s">
        <v>113</v>
      </c>
      <c r="G125" s="85" t="s">
        <v>320</v>
      </c>
      <c r="H125" s="86">
        <v>45554</v>
      </c>
      <c r="I125" s="87">
        <v>14.93</v>
      </c>
      <c r="J125" s="87">
        <v>17.13</v>
      </c>
      <c r="K125" s="88">
        <f t="shared" si="3"/>
        <v>0.87157034442498549</v>
      </c>
      <c r="L125" s="86">
        <v>45364</v>
      </c>
      <c r="M125" s="89">
        <v>33542.239999999998</v>
      </c>
      <c r="N125" s="89">
        <v>95741.076818000001</v>
      </c>
      <c r="O125" s="88">
        <f t="shared" si="4"/>
        <v>0.35034324988596555</v>
      </c>
      <c r="P125" s="90">
        <v>5</v>
      </c>
      <c r="Q125" s="91">
        <v>27.469696970000001</v>
      </c>
      <c r="R125" s="92">
        <f t="shared" si="5"/>
        <v>0.18201875344531693</v>
      </c>
      <c r="S125" s="23"/>
      <c r="T125" s="107">
        <v>2.1203830369000001E-2</v>
      </c>
      <c r="U125" s="108">
        <v>3.930148885E-3</v>
      </c>
      <c r="V125" s="108">
        <v>4.2597765361000003E-2</v>
      </c>
      <c r="W125" s="108">
        <v>2.9977471307999999E-2</v>
      </c>
      <c r="X125" s="108">
        <v>0.54395036194000002</v>
      </c>
      <c r="Y125" s="108">
        <v>4.9350913692000002E-2</v>
      </c>
      <c r="Z125" s="108">
        <v>-0.85070000000000001</v>
      </c>
      <c r="AA125" s="108">
        <v>-1.2893019628</v>
      </c>
      <c r="AB125" s="108">
        <v>-2.9258777634000002E-2</v>
      </c>
      <c r="AC125" s="108">
        <v>-0.42821073744999999</v>
      </c>
      <c r="AD125" s="109">
        <v>98.484848485000001</v>
      </c>
      <c r="AE125" s="23"/>
      <c r="AF125" s="117">
        <v>0.45437817597000002</v>
      </c>
      <c r="AG125" s="118">
        <v>4.7511130297E-2</v>
      </c>
      <c r="AH125" s="119">
        <v>1.4894579501</v>
      </c>
      <c r="AI125" s="118">
        <v>0.54714640198999998</v>
      </c>
      <c r="AJ125" s="118">
        <v>-0.14044213263999999</v>
      </c>
      <c r="AK125" s="120">
        <v>6</v>
      </c>
      <c r="AL125" s="23"/>
      <c r="AM125" s="127">
        <v>0</v>
      </c>
      <c r="AN125" s="88">
        <v>0</v>
      </c>
      <c r="AO125" s="119">
        <v>45473</v>
      </c>
      <c r="AP125" s="86" t="s">
        <v>309</v>
      </c>
      <c r="AQ125" s="84" t="s">
        <v>312</v>
      </c>
      <c r="AR125" s="128">
        <v>816389</v>
      </c>
    </row>
    <row r="126" spans="2:44" ht="15.6" x14ac:dyDescent="0.3">
      <c r="B126" s="131" t="s">
        <v>378</v>
      </c>
      <c r="C126" s="132" t="s">
        <v>900</v>
      </c>
      <c r="D126" s="133" t="s">
        <v>300</v>
      </c>
      <c r="E126" s="134" t="s">
        <v>797</v>
      </c>
      <c r="F126" s="132" t="s">
        <v>2</v>
      </c>
      <c r="G126" s="134" t="s">
        <v>316</v>
      </c>
      <c r="H126" s="135">
        <v>45554</v>
      </c>
      <c r="I126" s="136">
        <v>125.01</v>
      </c>
      <c r="J126" s="136">
        <v>128.14595098999999</v>
      </c>
      <c r="K126" s="137">
        <f t="shared" si="3"/>
        <v>0.975528286568768</v>
      </c>
      <c r="L126" s="135">
        <v>45489</v>
      </c>
      <c r="M126" s="138">
        <v>62473.9</v>
      </c>
      <c r="N126" s="138">
        <v>747392.59970000002</v>
      </c>
      <c r="O126" s="137">
        <f t="shared" si="4"/>
        <v>8.3589133776647964E-2</v>
      </c>
      <c r="P126" s="139">
        <v>27</v>
      </c>
      <c r="Q126" s="140">
        <v>124.18181817999999</v>
      </c>
      <c r="R126" s="141">
        <f t="shared" si="5"/>
        <v>0.21742313323890811</v>
      </c>
      <c r="S126" s="23"/>
      <c r="T126" s="142">
        <v>-3.1100478473E-3</v>
      </c>
      <c r="U126" s="143">
        <v>-2.0383729331000001E-2</v>
      </c>
      <c r="V126" s="143">
        <v>7.5032674342000005E-2</v>
      </c>
      <c r="W126" s="143">
        <v>6.2412380288000002E-2</v>
      </c>
      <c r="X126" s="143">
        <v>0.45313760171</v>
      </c>
      <c r="Y126" s="143">
        <v>-4.1461846545999999E-2</v>
      </c>
      <c r="Z126" s="143">
        <v>0.81741873911999996</v>
      </c>
      <c r="AA126" s="143">
        <v>0.37881677633999999</v>
      </c>
      <c r="AB126" s="143">
        <v>0.28740024226999999</v>
      </c>
      <c r="AC126" s="143">
        <v>-0.11155171755</v>
      </c>
      <c r="AD126" s="144">
        <v>100</v>
      </c>
      <c r="AE126" s="23"/>
      <c r="AF126" s="145">
        <v>0.28249802084999998</v>
      </c>
      <c r="AG126" s="146">
        <v>2.9135398095000001E-2</v>
      </c>
      <c r="AH126" s="147">
        <v>1.2794784890999999</v>
      </c>
      <c r="AI126" s="146">
        <v>0.13526953066</v>
      </c>
      <c r="AJ126" s="146">
        <v>-8.6363636362999999E-2</v>
      </c>
      <c r="AK126" s="148">
        <v>7</v>
      </c>
      <c r="AL126" s="23"/>
      <c r="AM126" s="149">
        <v>8.3421973212999996E-3</v>
      </c>
      <c r="AN126" s="137">
        <v>0.13892029144000001</v>
      </c>
      <c r="AO126" s="147">
        <v>45473</v>
      </c>
      <c r="AP126" s="135" t="s">
        <v>309</v>
      </c>
      <c r="AQ126" s="133" t="s">
        <v>312</v>
      </c>
      <c r="AR126" s="150">
        <v>5030000</v>
      </c>
    </row>
    <row r="127" spans="2:44" ht="15.6" x14ac:dyDescent="0.3">
      <c r="B127" s="82" t="s">
        <v>1568</v>
      </c>
      <c r="C127" s="83" t="s">
        <v>2340</v>
      </c>
      <c r="D127" s="84" t="s">
        <v>300</v>
      </c>
      <c r="E127" s="85" t="s">
        <v>1934</v>
      </c>
      <c r="F127" s="83" t="s">
        <v>113</v>
      </c>
      <c r="G127" s="85" t="s">
        <v>169</v>
      </c>
      <c r="H127" s="86">
        <v>44665</v>
      </c>
      <c r="I127" s="87"/>
      <c r="J127" s="87"/>
      <c r="K127" s="88" t="str">
        <f t="shared" si="3"/>
        <v/>
      </c>
      <c r="L127" s="86"/>
      <c r="M127" s="89"/>
      <c r="N127" s="89">
        <v>0</v>
      </c>
      <c r="O127" s="88" t="str">
        <f t="shared" si="4"/>
        <v/>
      </c>
      <c r="P127" s="90"/>
      <c r="Q127" s="91">
        <v>0</v>
      </c>
      <c r="R127" s="92" t="str">
        <f t="shared" si="5"/>
        <v/>
      </c>
      <c r="S127" s="23"/>
      <c r="T127" s="107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9">
        <v>0</v>
      </c>
      <c r="AE127" s="23"/>
      <c r="AF127" s="117"/>
      <c r="AG127" s="118"/>
      <c r="AH127" s="119"/>
      <c r="AI127" s="118"/>
      <c r="AJ127" s="118"/>
      <c r="AK127" s="120"/>
      <c r="AL127" s="23"/>
      <c r="AM127" s="127"/>
      <c r="AN127" s="88">
        <v>0.13850962362999999</v>
      </c>
      <c r="AO127" s="119">
        <v>45473</v>
      </c>
      <c r="AP127" s="86" t="s">
        <v>309</v>
      </c>
      <c r="AQ127" s="84" t="s">
        <v>312</v>
      </c>
      <c r="AR127" s="128">
        <v>609551</v>
      </c>
    </row>
    <row r="128" spans="2:44" ht="15.6" x14ac:dyDescent="0.3">
      <c r="B128" s="131" t="s">
        <v>379</v>
      </c>
      <c r="C128" s="132" t="s">
        <v>901</v>
      </c>
      <c r="D128" s="133" t="s">
        <v>300</v>
      </c>
      <c r="E128" s="134" t="s">
        <v>798</v>
      </c>
      <c r="F128" s="132" t="s">
        <v>2</v>
      </c>
      <c r="G128" s="134" t="s">
        <v>315</v>
      </c>
      <c r="H128" s="135">
        <v>45537</v>
      </c>
      <c r="I128" s="136"/>
      <c r="J128" s="136">
        <v>201.9311682</v>
      </c>
      <c r="K128" s="137">
        <f t="shared" si="3"/>
        <v>0</v>
      </c>
      <c r="L128" s="135">
        <v>45210</v>
      </c>
      <c r="M128" s="138"/>
      <c r="N128" s="138">
        <v>1280.0392423999999</v>
      </c>
      <c r="O128" s="137">
        <f t="shared" si="4"/>
        <v>0</v>
      </c>
      <c r="P128" s="139"/>
      <c r="Q128" s="140">
        <v>0.25757575758000001</v>
      </c>
      <c r="R128" s="141">
        <f t="shared" si="5"/>
        <v>0</v>
      </c>
      <c r="S128" s="23"/>
      <c r="T128" s="142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4">
        <v>7.5757575758</v>
      </c>
      <c r="AE128" s="23"/>
      <c r="AF128" s="145"/>
      <c r="AG128" s="146"/>
      <c r="AH128" s="147"/>
      <c r="AI128" s="146">
        <v>0.12538784641</v>
      </c>
      <c r="AJ128" s="146">
        <v>-0.14010507881000001</v>
      </c>
      <c r="AK128" s="148">
        <v>5</v>
      </c>
      <c r="AL128" s="23"/>
      <c r="AM128" s="149">
        <v>8.0104960512999996E-3</v>
      </c>
      <c r="AN128" s="137">
        <v>0.30189555916999999</v>
      </c>
      <c r="AO128" s="147">
        <v>45473</v>
      </c>
      <c r="AP128" s="135" t="s">
        <v>309</v>
      </c>
      <c r="AQ128" s="133" t="s">
        <v>312</v>
      </c>
      <c r="AR128" s="150">
        <v>713000</v>
      </c>
    </row>
    <row r="129" spans="2:44" ht="15.6" x14ac:dyDescent="0.3">
      <c r="B129" s="82" t="s">
        <v>380</v>
      </c>
      <c r="C129" s="83" t="s">
        <v>902</v>
      </c>
      <c r="D129" s="84" t="s">
        <v>300</v>
      </c>
      <c r="E129" s="85" t="s">
        <v>799</v>
      </c>
      <c r="F129" s="83" t="s">
        <v>2</v>
      </c>
      <c r="G129" s="85" t="s">
        <v>315</v>
      </c>
      <c r="H129" s="86">
        <v>45553</v>
      </c>
      <c r="I129" s="87"/>
      <c r="J129" s="87">
        <v>468.74</v>
      </c>
      <c r="K129" s="88">
        <f t="shared" si="3"/>
        <v>0</v>
      </c>
      <c r="L129" s="86">
        <v>45545</v>
      </c>
      <c r="M129" s="89"/>
      <c r="N129" s="89">
        <v>44299.983635999997</v>
      </c>
      <c r="O129" s="88">
        <f t="shared" si="4"/>
        <v>0</v>
      </c>
      <c r="P129" s="90"/>
      <c r="Q129" s="91">
        <v>1.5303030303</v>
      </c>
      <c r="R129" s="92">
        <f t="shared" si="5"/>
        <v>0</v>
      </c>
      <c r="S129" s="23"/>
      <c r="T129" s="107"/>
      <c r="U129" s="108"/>
      <c r="V129" s="108">
        <v>6.0239832914000001E-2</v>
      </c>
      <c r="W129" s="108">
        <v>4.7619538859999998E-2</v>
      </c>
      <c r="X129" s="108">
        <v>0.75170595533999995</v>
      </c>
      <c r="Y129" s="108">
        <v>0.25710650707999999</v>
      </c>
      <c r="Z129" s="108">
        <v>0.92681678607999995</v>
      </c>
      <c r="AA129" s="108">
        <v>0.48821482330999999</v>
      </c>
      <c r="AB129" s="108">
        <v>0.65676567656999996</v>
      </c>
      <c r="AC129" s="108">
        <v>0.25781371674999998</v>
      </c>
      <c r="AD129" s="109">
        <v>90.909090909</v>
      </c>
      <c r="AE129" s="23"/>
      <c r="AF129" s="117">
        <v>0.17908635374000001</v>
      </c>
      <c r="AG129" s="118">
        <v>1.8696485100999999E-2</v>
      </c>
      <c r="AH129" s="119">
        <v>3.0286290635999999</v>
      </c>
      <c r="AI129" s="118">
        <v>0.14847818115</v>
      </c>
      <c r="AJ129" s="118">
        <v>-4.7672927511000003E-2</v>
      </c>
      <c r="AK129" s="120">
        <v>5</v>
      </c>
      <c r="AL129" s="23"/>
      <c r="AM129" s="127">
        <v>0</v>
      </c>
      <c r="AN129" s="88">
        <v>0</v>
      </c>
      <c r="AO129" s="119">
        <v>45473</v>
      </c>
      <c r="AP129" s="86" t="s">
        <v>309</v>
      </c>
      <c r="AQ129" s="84" t="s">
        <v>312</v>
      </c>
      <c r="AR129" s="128">
        <v>1829000</v>
      </c>
    </row>
    <row r="130" spans="2:44" ht="15.6" x14ac:dyDescent="0.3">
      <c r="B130" s="131" t="s">
        <v>1569</v>
      </c>
      <c r="C130" s="132" t="s">
        <v>2341</v>
      </c>
      <c r="D130" s="133" t="s">
        <v>728</v>
      </c>
      <c r="E130" s="134" t="s">
        <v>1935</v>
      </c>
      <c r="F130" s="132" t="s">
        <v>2</v>
      </c>
      <c r="G130" s="134" t="s">
        <v>315</v>
      </c>
      <c r="H130" s="135">
        <v>45554</v>
      </c>
      <c r="I130" s="136">
        <v>44.48</v>
      </c>
      <c r="J130" s="136">
        <v>51.324650429999998</v>
      </c>
      <c r="K130" s="137">
        <f t="shared" si="3"/>
        <v>0.86664009647108664</v>
      </c>
      <c r="L130" s="135">
        <v>45475</v>
      </c>
      <c r="M130" s="138">
        <v>10537.66</v>
      </c>
      <c r="N130" s="138">
        <v>54543.937424000003</v>
      </c>
      <c r="O130" s="137">
        <f t="shared" si="4"/>
        <v>0.1931958068608978</v>
      </c>
      <c r="P130" s="139">
        <v>13</v>
      </c>
      <c r="Q130" s="140">
        <v>81.742424241999998</v>
      </c>
      <c r="R130" s="141">
        <f t="shared" si="5"/>
        <v>0.15903614457913864</v>
      </c>
      <c r="S130" s="23"/>
      <c r="T130" s="142">
        <v>6.1072155603999999E-3</v>
      </c>
      <c r="U130" s="143">
        <v>-1.1166465923E-2</v>
      </c>
      <c r="V130" s="143">
        <v>-3.8478166883999999E-2</v>
      </c>
      <c r="W130" s="143">
        <v>-5.1098460936999997E-2</v>
      </c>
      <c r="X130" s="143">
        <v>-9.4064172845000002E-3</v>
      </c>
      <c r="Y130" s="143">
        <v>-0.50400586554000004</v>
      </c>
      <c r="Z130" s="143">
        <v>0.53073431242000002</v>
      </c>
      <c r="AA130" s="143">
        <v>9.2132349648000003E-2</v>
      </c>
      <c r="AB130" s="143">
        <v>8.2295117579999993E-2</v>
      </c>
      <c r="AC130" s="143">
        <v>-0.31665684224000001</v>
      </c>
      <c r="AD130" s="144">
        <v>100</v>
      </c>
      <c r="AE130" s="23"/>
      <c r="AF130" s="145">
        <v>0.19985003313999999</v>
      </c>
      <c r="AG130" s="146">
        <v>2.0531132442999998E-2</v>
      </c>
      <c r="AH130" s="147">
        <v>-0.50029683210999998</v>
      </c>
      <c r="AI130" s="146">
        <v>8.7788018433000006E-2</v>
      </c>
      <c r="AJ130" s="146">
        <v>-7.1861912205000003E-2</v>
      </c>
      <c r="AK130" s="148">
        <v>3</v>
      </c>
      <c r="AL130" s="23"/>
      <c r="AM130" s="149">
        <v>4.6875094845999998E-2</v>
      </c>
      <c r="AN130" s="137">
        <v>0.42798881369000003</v>
      </c>
      <c r="AO130" s="147">
        <v>45473</v>
      </c>
      <c r="AP130" s="135" t="s">
        <v>309</v>
      </c>
      <c r="AQ130" s="133" t="s">
        <v>312</v>
      </c>
      <c r="AR130" s="150">
        <v>7363000</v>
      </c>
    </row>
    <row r="131" spans="2:44" ht="15.6" x14ac:dyDescent="0.3">
      <c r="B131" s="82" t="s">
        <v>339</v>
      </c>
      <c r="C131" s="83" t="s">
        <v>861</v>
      </c>
      <c r="D131" s="84" t="s">
        <v>300</v>
      </c>
      <c r="E131" s="85" t="s">
        <v>1936</v>
      </c>
      <c r="F131" s="83" t="s">
        <v>2</v>
      </c>
      <c r="G131" s="85" t="s">
        <v>319</v>
      </c>
      <c r="H131" s="86">
        <v>45554</v>
      </c>
      <c r="I131" s="87">
        <v>71.540000000000006</v>
      </c>
      <c r="J131" s="87">
        <v>82.5</v>
      </c>
      <c r="K131" s="88">
        <f t="shared" si="3"/>
        <v>0.86715151515151523</v>
      </c>
      <c r="L131" s="86">
        <v>45537</v>
      </c>
      <c r="M131" s="89">
        <v>6179.72</v>
      </c>
      <c r="N131" s="89">
        <v>33622.519394000003</v>
      </c>
      <c r="O131" s="88">
        <f t="shared" si="4"/>
        <v>0.18379705362301857</v>
      </c>
      <c r="P131" s="90">
        <v>10</v>
      </c>
      <c r="Q131" s="91">
        <v>7.4696969697000002</v>
      </c>
      <c r="R131" s="92">
        <f t="shared" si="5"/>
        <v>1.3387423935085847</v>
      </c>
      <c r="S131" s="23"/>
      <c r="T131" s="107">
        <v>-4.7301057311000001E-3</v>
      </c>
      <c r="U131" s="108">
        <v>-2.2003787215000001E-2</v>
      </c>
      <c r="V131" s="108">
        <v>-3.8570084666000003E-2</v>
      </c>
      <c r="W131" s="108">
        <v>-5.1190378719999999E-2</v>
      </c>
      <c r="X131" s="108">
        <v>0.69420427723</v>
      </c>
      <c r="Y131" s="108">
        <v>0.19960482898000001</v>
      </c>
      <c r="Z131" s="108">
        <v>-0.23076002643999999</v>
      </c>
      <c r="AA131" s="108">
        <v>-0.66936198921000001</v>
      </c>
      <c r="AB131" s="108">
        <v>0.78929794050000002</v>
      </c>
      <c r="AC131" s="108">
        <v>0.39034598067999998</v>
      </c>
      <c r="AD131" s="109">
        <v>98.484848485000001</v>
      </c>
      <c r="AE131" s="23"/>
      <c r="AF131" s="117">
        <v>0.41448064075000002</v>
      </c>
      <c r="AG131" s="118">
        <v>4.3217786809E-2</v>
      </c>
      <c r="AH131" s="119">
        <v>1.6133764842</v>
      </c>
      <c r="AI131" s="118">
        <v>0.24081176095000001</v>
      </c>
      <c r="AJ131" s="118">
        <v>-0.21150278292999999</v>
      </c>
      <c r="AK131" s="120">
        <v>7</v>
      </c>
      <c r="AL131" s="23"/>
      <c r="AM131" s="127">
        <v>1.7378539631999999E-2</v>
      </c>
      <c r="AN131" s="88">
        <v>0.14514810246000001</v>
      </c>
      <c r="AO131" s="119">
        <v>45473</v>
      </c>
      <c r="AP131" s="86" t="s">
        <v>309</v>
      </c>
      <c r="AQ131" s="84" t="s">
        <v>312</v>
      </c>
      <c r="AR131" s="128">
        <v>482000</v>
      </c>
    </row>
    <row r="132" spans="2:44" ht="15.6" x14ac:dyDescent="0.3">
      <c r="B132" s="131" t="s">
        <v>29</v>
      </c>
      <c r="C132" s="132" t="s">
        <v>193</v>
      </c>
      <c r="D132" s="133" t="s">
        <v>300</v>
      </c>
      <c r="E132" s="134" t="s">
        <v>1937</v>
      </c>
      <c r="F132" s="132" t="s">
        <v>2</v>
      </c>
      <c r="G132" s="134" t="s">
        <v>315</v>
      </c>
      <c r="H132" s="135">
        <v>45551</v>
      </c>
      <c r="I132" s="136"/>
      <c r="J132" s="136">
        <v>284.45565842000002</v>
      </c>
      <c r="K132" s="137">
        <f t="shared" si="3"/>
        <v>0</v>
      </c>
      <c r="L132" s="135">
        <v>45197</v>
      </c>
      <c r="M132" s="138"/>
      <c r="N132" s="138">
        <v>91581.914697</v>
      </c>
      <c r="O132" s="137">
        <f t="shared" si="4"/>
        <v>0</v>
      </c>
      <c r="P132" s="139"/>
      <c r="Q132" s="140">
        <v>5.2575757575999997</v>
      </c>
      <c r="R132" s="141">
        <f t="shared" si="5"/>
        <v>0</v>
      </c>
      <c r="S132" s="23"/>
      <c r="T132" s="142"/>
      <c r="U132" s="143"/>
      <c r="V132" s="143">
        <v>1.9493177388999999E-2</v>
      </c>
      <c r="W132" s="143">
        <v>6.8728833356999997E-3</v>
      </c>
      <c r="X132" s="143">
        <v>-1.2776174935999999E-2</v>
      </c>
      <c r="Y132" s="143">
        <v>-0.50737562318999996</v>
      </c>
      <c r="Z132" s="143">
        <v>-9.2373325386000002E-2</v>
      </c>
      <c r="AA132" s="143">
        <v>-0.53097528815999995</v>
      </c>
      <c r="AB132" s="143">
        <v>0.11683909284000001</v>
      </c>
      <c r="AC132" s="143">
        <v>-0.28211286697999999</v>
      </c>
      <c r="AD132" s="144">
        <v>53.030303029999999</v>
      </c>
      <c r="AE132" s="23"/>
      <c r="AF132" s="145">
        <v>0.33270502339000002</v>
      </c>
      <c r="AG132" s="146">
        <v>3.5402456717999999E-2</v>
      </c>
      <c r="AH132" s="147">
        <v>-0.23031106497000001</v>
      </c>
      <c r="AI132" s="146">
        <v>0.17869972574000001</v>
      </c>
      <c r="AJ132" s="146">
        <v>-0.12579600301999999</v>
      </c>
      <c r="AK132" s="148">
        <v>3</v>
      </c>
      <c r="AL132" s="23"/>
      <c r="AM132" s="149">
        <v>2.8020825869999998E-2</v>
      </c>
      <c r="AN132" s="137">
        <v>1.5388205394000001</v>
      </c>
      <c r="AO132" s="147">
        <v>45473</v>
      </c>
      <c r="AP132" s="135" t="s">
        <v>309</v>
      </c>
      <c r="AQ132" s="133" t="s">
        <v>312</v>
      </c>
      <c r="AR132" s="150">
        <v>-6541000</v>
      </c>
    </row>
    <row r="133" spans="2:44" ht="15.6" x14ac:dyDescent="0.3">
      <c r="B133" s="82" t="s">
        <v>1570</v>
      </c>
      <c r="C133" s="83" t="s">
        <v>2342</v>
      </c>
      <c r="D133" s="84" t="s">
        <v>728</v>
      </c>
      <c r="E133" s="85" t="s">
        <v>1938</v>
      </c>
      <c r="F133" s="83" t="s">
        <v>2</v>
      </c>
      <c r="G133" s="85" t="s">
        <v>315</v>
      </c>
      <c r="H133" s="86">
        <v>45554</v>
      </c>
      <c r="I133" s="87">
        <v>40.909999999999997</v>
      </c>
      <c r="J133" s="87">
        <v>44.2</v>
      </c>
      <c r="K133" s="88">
        <f t="shared" si="3"/>
        <v>0.92556561085972833</v>
      </c>
      <c r="L133" s="86">
        <v>45545</v>
      </c>
      <c r="M133" s="89">
        <v>98792.68</v>
      </c>
      <c r="N133" s="89">
        <v>182795.40878999999</v>
      </c>
      <c r="O133" s="88">
        <f t="shared" si="4"/>
        <v>0.54045493075537543</v>
      </c>
      <c r="P133" s="90">
        <v>19</v>
      </c>
      <c r="Q133" s="91">
        <v>35.075757576000001</v>
      </c>
      <c r="R133" s="92">
        <f t="shared" si="5"/>
        <v>0.54168466522303804</v>
      </c>
      <c r="S133" s="23"/>
      <c r="T133" s="107">
        <v>-1.1835748793000001E-2</v>
      </c>
      <c r="U133" s="108">
        <v>-2.9109430277000001E-2</v>
      </c>
      <c r="V133" s="108">
        <v>4.3622448979E-2</v>
      </c>
      <c r="W133" s="108">
        <v>3.1002154925000001E-2</v>
      </c>
      <c r="X133" s="108">
        <v>0.35780041069000001</v>
      </c>
      <c r="Y133" s="108">
        <v>-0.13679903757</v>
      </c>
      <c r="Z133" s="108">
        <v>0.33466979196000002</v>
      </c>
      <c r="AA133" s="108">
        <v>-0.1039321708</v>
      </c>
      <c r="AB133" s="108">
        <v>0.51630705382999997</v>
      </c>
      <c r="AC133" s="108">
        <v>0.11735509400999999</v>
      </c>
      <c r="AD133" s="109">
        <v>100</v>
      </c>
      <c r="AE133" s="23"/>
      <c r="AF133" s="117">
        <v>0.22050983486</v>
      </c>
      <c r="AG133" s="118">
        <v>2.2795440781000001E-2</v>
      </c>
      <c r="AH133" s="119">
        <v>1.1353180062999999</v>
      </c>
      <c r="AI133" s="118">
        <v>0.16850668216</v>
      </c>
      <c r="AJ133" s="118">
        <v>-7.6386890065000004E-2</v>
      </c>
      <c r="AK133" s="120">
        <v>3</v>
      </c>
      <c r="AL133" s="23"/>
      <c r="AM133" s="127">
        <v>8.4997416399000006E-2</v>
      </c>
      <c r="AN133" s="88">
        <v>0.54897006805000004</v>
      </c>
      <c r="AO133" s="119">
        <v>45473</v>
      </c>
      <c r="AP133" s="86" t="s">
        <v>744</v>
      </c>
      <c r="AQ133" s="84" t="s">
        <v>312</v>
      </c>
      <c r="AR133" s="128"/>
    </row>
    <row r="134" spans="2:44" ht="15.6" x14ac:dyDescent="0.3">
      <c r="B134" s="131" t="s">
        <v>381</v>
      </c>
      <c r="C134" s="132" t="s">
        <v>903</v>
      </c>
      <c r="D134" s="133" t="s">
        <v>300</v>
      </c>
      <c r="E134" s="134" t="s">
        <v>1939</v>
      </c>
      <c r="F134" s="132" t="s">
        <v>2</v>
      </c>
      <c r="G134" s="134" t="s">
        <v>315</v>
      </c>
      <c r="H134" s="135">
        <v>45554</v>
      </c>
      <c r="I134" s="136">
        <v>13.12</v>
      </c>
      <c r="J134" s="136">
        <v>14.338972953000001</v>
      </c>
      <c r="K134" s="137">
        <f t="shared" si="3"/>
        <v>0.91498882402557513</v>
      </c>
      <c r="L134" s="135">
        <v>45462</v>
      </c>
      <c r="M134" s="138">
        <v>1965762.64</v>
      </c>
      <c r="N134" s="138">
        <v>2948929.1082000001</v>
      </c>
      <c r="O134" s="137">
        <f t="shared" si="4"/>
        <v>0.66660220299425366</v>
      </c>
      <c r="P134" s="139">
        <v>215</v>
      </c>
      <c r="Q134" s="140">
        <v>735.19696969999995</v>
      </c>
      <c r="R134" s="141">
        <f t="shared" si="5"/>
        <v>0.29243863734603204</v>
      </c>
      <c r="S134" s="23"/>
      <c r="T134" s="142">
        <v>3.3884948778000003E-2</v>
      </c>
      <c r="U134" s="143">
        <v>1.6611267294E-2</v>
      </c>
      <c r="V134" s="143">
        <v>1.5393980018000001E-2</v>
      </c>
      <c r="W134" s="143">
        <v>2.7736859647000001E-3</v>
      </c>
      <c r="X134" s="143">
        <v>1.2495070961000001</v>
      </c>
      <c r="Y134" s="143">
        <v>0.75490764780999997</v>
      </c>
      <c r="Z134" s="143">
        <v>5.1458806332</v>
      </c>
      <c r="AA134" s="143">
        <v>4.7072786705</v>
      </c>
      <c r="AB134" s="143">
        <v>0.68074599943000003</v>
      </c>
      <c r="AC134" s="143">
        <v>0.28179403960999999</v>
      </c>
      <c r="AD134" s="144">
        <v>100</v>
      </c>
      <c r="AE134" s="23"/>
      <c r="AF134" s="145">
        <v>0.50932237250000001</v>
      </c>
      <c r="AG134" s="146">
        <v>5.4939206717999997E-2</v>
      </c>
      <c r="AH134" s="147">
        <v>2.5289248796999999</v>
      </c>
      <c r="AI134" s="146">
        <v>0.31444865599999999</v>
      </c>
      <c r="AJ134" s="146">
        <v>-1.3771996938999999E-2</v>
      </c>
      <c r="AK134" s="148">
        <v>9</v>
      </c>
      <c r="AL134" s="23"/>
      <c r="AM134" s="149">
        <v>2.1806877108999999E-2</v>
      </c>
      <c r="AN134" s="137">
        <v>2.5006233248000002E-2</v>
      </c>
      <c r="AO134" s="147">
        <v>45508</v>
      </c>
      <c r="AP134" s="135" t="s">
        <v>309</v>
      </c>
      <c r="AQ134" s="133" t="s">
        <v>312</v>
      </c>
      <c r="AR134" s="150">
        <v>5095000</v>
      </c>
    </row>
    <row r="135" spans="2:44" ht="15.6" x14ac:dyDescent="0.3">
      <c r="B135" s="82" t="s">
        <v>382</v>
      </c>
      <c r="C135" s="83" t="s">
        <v>904</v>
      </c>
      <c r="D135" s="84" t="s">
        <v>300</v>
      </c>
      <c r="E135" s="85" t="s">
        <v>800</v>
      </c>
      <c r="F135" s="83" t="s">
        <v>2</v>
      </c>
      <c r="G135" s="85" t="s">
        <v>316</v>
      </c>
      <c r="H135" s="86">
        <v>45483</v>
      </c>
      <c r="I135" s="87"/>
      <c r="J135" s="87">
        <v>270.21339102000002</v>
      </c>
      <c r="K135" s="88">
        <f t="shared" si="3"/>
        <v>0</v>
      </c>
      <c r="L135" s="86">
        <v>45471</v>
      </c>
      <c r="M135" s="89"/>
      <c r="N135" s="89">
        <v>44.181666667000002</v>
      </c>
      <c r="O135" s="88">
        <f t="shared" si="4"/>
        <v>0</v>
      </c>
      <c r="P135" s="90"/>
      <c r="Q135" s="91">
        <v>0.10606060606000001</v>
      </c>
      <c r="R135" s="92">
        <f t="shared" si="5"/>
        <v>0</v>
      </c>
      <c r="S135" s="23"/>
      <c r="T135" s="107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9">
        <v>6.0606060605999996</v>
      </c>
      <c r="AE135" s="23"/>
      <c r="AF135" s="117"/>
      <c r="AG135" s="118"/>
      <c r="AH135" s="119"/>
      <c r="AI135" s="118">
        <v>9.7550270066000005E-2</v>
      </c>
      <c r="AJ135" s="118">
        <v>-2.9880478089E-2</v>
      </c>
      <c r="AK135" s="120"/>
      <c r="AL135" s="23"/>
      <c r="AM135" s="127"/>
      <c r="AN135" s="88">
        <v>0.54837967633999996</v>
      </c>
      <c r="AO135" s="119">
        <v>45473</v>
      </c>
      <c r="AP135" s="86" t="s">
        <v>309</v>
      </c>
      <c r="AQ135" s="84" t="s">
        <v>312</v>
      </c>
      <c r="AR135" s="128">
        <v>698100</v>
      </c>
    </row>
    <row r="136" spans="2:44" ht="15.6" x14ac:dyDescent="0.3">
      <c r="B136" s="131" t="s">
        <v>1571</v>
      </c>
      <c r="C136" s="132" t="s">
        <v>2343</v>
      </c>
      <c r="D136" s="133" t="s">
        <v>733</v>
      </c>
      <c r="E136" s="134" t="s">
        <v>1940</v>
      </c>
      <c r="F136" s="132" t="s">
        <v>113</v>
      </c>
      <c r="G136" s="134" t="s">
        <v>319</v>
      </c>
      <c r="H136" s="135">
        <v>45554</v>
      </c>
      <c r="I136" s="136">
        <v>70.66</v>
      </c>
      <c r="J136" s="136">
        <v>70.66</v>
      </c>
      <c r="K136" s="137">
        <f t="shared" ref="K136:K199" si="6">IFERROR(I136/J136,"")</f>
        <v>1</v>
      </c>
      <c r="L136" s="135">
        <v>45554</v>
      </c>
      <c r="M136" s="138">
        <v>569405.46</v>
      </c>
      <c r="N136" s="138">
        <v>190289.58197</v>
      </c>
      <c r="O136" s="137">
        <f t="shared" ref="O136:O199" si="7">IFERROR(M136/N136,"")</f>
        <v>2.9923102153315426</v>
      </c>
      <c r="P136" s="139">
        <v>13</v>
      </c>
      <c r="Q136" s="140">
        <v>24.515151514999999</v>
      </c>
      <c r="R136" s="141">
        <f t="shared" ref="R136:R199" si="8">IFERROR(P136/Q136,"")</f>
        <v>0.53028430161019957</v>
      </c>
      <c r="S136" s="23"/>
      <c r="T136" s="142">
        <v>2.9879026382000001E-2</v>
      </c>
      <c r="U136" s="143">
        <v>1.2605344898E-2</v>
      </c>
      <c r="V136" s="143">
        <v>0.11532586697</v>
      </c>
      <c r="W136" s="143">
        <v>0.10270557291</v>
      </c>
      <c r="X136" s="143">
        <v>0.65076447553000005</v>
      </c>
      <c r="Y136" s="143">
        <v>0.15616502727000001</v>
      </c>
      <c r="Z136" s="143">
        <v>0.26437612104000002</v>
      </c>
      <c r="AA136" s="143">
        <v>-0.17422584173</v>
      </c>
      <c r="AB136" s="143">
        <v>0.44900713129000003</v>
      </c>
      <c r="AC136" s="143">
        <v>5.0055171466999997E-2</v>
      </c>
      <c r="AD136" s="144">
        <v>95.454545455000002</v>
      </c>
      <c r="AE136" s="23"/>
      <c r="AF136" s="145">
        <v>0.36570312163000002</v>
      </c>
      <c r="AG136" s="146">
        <v>3.8633066016000001E-2</v>
      </c>
      <c r="AH136" s="147">
        <v>1.8257874508</v>
      </c>
      <c r="AI136" s="146">
        <v>0.19187554019</v>
      </c>
      <c r="AJ136" s="146">
        <v>-7.7620967742000002E-2</v>
      </c>
      <c r="AK136" s="148">
        <v>5</v>
      </c>
      <c r="AL136" s="23"/>
      <c r="AM136" s="149">
        <v>6.9166932621000004E-3</v>
      </c>
      <c r="AN136" s="137">
        <v>5.7015116546999998E-2</v>
      </c>
      <c r="AO136" s="147"/>
      <c r="AP136" s="135" t="s">
        <v>309</v>
      </c>
      <c r="AQ136" s="133" t="s">
        <v>1521</v>
      </c>
      <c r="AR136" s="150"/>
    </row>
    <row r="137" spans="2:44" ht="15.6" x14ac:dyDescent="0.3">
      <c r="B137" s="82" t="s">
        <v>383</v>
      </c>
      <c r="C137" s="83" t="s">
        <v>905</v>
      </c>
      <c r="D137" s="84" t="s">
        <v>300</v>
      </c>
      <c r="E137" s="85" t="s">
        <v>801</v>
      </c>
      <c r="F137" s="83" t="s">
        <v>113</v>
      </c>
      <c r="G137" s="85" t="s">
        <v>315</v>
      </c>
      <c r="H137" s="86">
        <v>45541</v>
      </c>
      <c r="I137" s="87"/>
      <c r="J137" s="87">
        <v>276.41148622999998</v>
      </c>
      <c r="K137" s="88">
        <f t="shared" si="6"/>
        <v>0</v>
      </c>
      <c r="L137" s="86">
        <v>45324</v>
      </c>
      <c r="M137" s="89"/>
      <c r="N137" s="89">
        <v>143.80393939000001</v>
      </c>
      <c r="O137" s="88">
        <f t="shared" si="7"/>
        <v>0</v>
      </c>
      <c r="P137" s="90"/>
      <c r="Q137" s="91">
        <v>0.22727272727</v>
      </c>
      <c r="R137" s="92">
        <f t="shared" si="8"/>
        <v>0</v>
      </c>
      <c r="S137" s="23"/>
      <c r="T137" s="107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9">
        <v>12.121212120999999</v>
      </c>
      <c r="AE137" s="23"/>
      <c r="AF137" s="117"/>
      <c r="AG137" s="118"/>
      <c r="AH137" s="119"/>
      <c r="AI137" s="118">
        <v>3.6864321608000003E-2</v>
      </c>
      <c r="AJ137" s="118">
        <v>-1.7810727894000001E-2</v>
      </c>
      <c r="AK137" s="120"/>
      <c r="AL137" s="23"/>
      <c r="AM137" s="127"/>
      <c r="AN137" s="88">
        <v>0.75046511738999999</v>
      </c>
      <c r="AO137" s="119">
        <v>45504</v>
      </c>
      <c r="AP137" s="86" t="s">
        <v>309</v>
      </c>
      <c r="AQ137" s="84" t="s">
        <v>312</v>
      </c>
      <c r="AR137" s="128">
        <v>988000</v>
      </c>
    </row>
    <row r="138" spans="2:44" ht="15.6" x14ac:dyDescent="0.3">
      <c r="B138" s="131" t="s">
        <v>1572</v>
      </c>
      <c r="C138" s="132" t="s">
        <v>2344</v>
      </c>
      <c r="D138" s="133" t="s">
        <v>300</v>
      </c>
      <c r="E138" s="134" t="s">
        <v>1941</v>
      </c>
      <c r="F138" s="132" t="s">
        <v>2</v>
      </c>
      <c r="G138" s="134" t="s">
        <v>315</v>
      </c>
      <c r="H138" s="135">
        <v>45554</v>
      </c>
      <c r="I138" s="136">
        <v>36.57</v>
      </c>
      <c r="J138" s="136">
        <v>45.554502839000001</v>
      </c>
      <c r="K138" s="137">
        <f t="shared" si="6"/>
        <v>0.80277464840845081</v>
      </c>
      <c r="L138" s="135">
        <v>45366</v>
      </c>
      <c r="M138" s="138">
        <v>548.54999999999995</v>
      </c>
      <c r="N138" s="138">
        <v>198.69212121000001</v>
      </c>
      <c r="O138" s="137">
        <f t="shared" si="7"/>
        <v>2.7608039848758326</v>
      </c>
      <c r="P138" s="139">
        <v>1</v>
      </c>
      <c r="Q138" s="140">
        <v>0.36363636364000002</v>
      </c>
      <c r="R138" s="141">
        <f t="shared" si="8"/>
        <v>2.7499999999724998</v>
      </c>
      <c r="S138" s="23"/>
      <c r="T138" s="142">
        <v>7.9933847846000005E-3</v>
      </c>
      <c r="U138" s="143">
        <v>-9.2802966992000004E-3</v>
      </c>
      <c r="V138" s="143">
        <v>5.2318747981000002E-2</v>
      </c>
      <c r="W138" s="143">
        <v>3.9698453926999999E-2</v>
      </c>
      <c r="X138" s="143"/>
      <c r="Y138" s="143"/>
      <c r="Z138" s="143"/>
      <c r="AA138" s="143"/>
      <c r="AB138" s="143"/>
      <c r="AC138" s="143"/>
      <c r="AD138" s="144">
        <v>18.181818182000001</v>
      </c>
      <c r="AE138" s="23"/>
      <c r="AF138" s="145"/>
      <c r="AG138" s="146"/>
      <c r="AH138" s="147"/>
      <c r="AI138" s="146">
        <v>0.16779089376</v>
      </c>
      <c r="AJ138" s="146">
        <v>-0.1160039043</v>
      </c>
      <c r="AK138" s="148"/>
      <c r="AL138" s="23"/>
      <c r="AM138" s="149"/>
      <c r="AN138" s="137">
        <v>1.3608641830999999E-2</v>
      </c>
      <c r="AO138" s="147">
        <v>45473</v>
      </c>
      <c r="AP138" s="135" t="s">
        <v>309</v>
      </c>
      <c r="AQ138" s="133" t="s">
        <v>312</v>
      </c>
      <c r="AR138" s="150">
        <v>352100</v>
      </c>
    </row>
    <row r="139" spans="2:44" ht="15.6" x14ac:dyDescent="0.3">
      <c r="B139" s="82" t="s">
        <v>1573</v>
      </c>
      <c r="C139" s="83" t="s">
        <v>2345</v>
      </c>
      <c r="D139" s="84" t="s">
        <v>300</v>
      </c>
      <c r="E139" s="85" t="s">
        <v>1942</v>
      </c>
      <c r="F139" s="83" t="s">
        <v>113</v>
      </c>
      <c r="G139" s="85" t="s">
        <v>169</v>
      </c>
      <c r="H139" s="86">
        <v>45554</v>
      </c>
      <c r="I139" s="87">
        <v>6.9</v>
      </c>
      <c r="J139" s="87">
        <v>15.06</v>
      </c>
      <c r="K139" s="88">
        <f t="shared" si="6"/>
        <v>0.45816733067729082</v>
      </c>
      <c r="L139" s="86">
        <v>45274</v>
      </c>
      <c r="M139" s="89">
        <v>6.9</v>
      </c>
      <c r="N139" s="89">
        <v>591.70257575999995</v>
      </c>
      <c r="O139" s="88">
        <f t="shared" si="7"/>
        <v>1.1661264092246751E-2</v>
      </c>
      <c r="P139" s="90">
        <v>1</v>
      </c>
      <c r="Q139" s="91">
        <v>1.8787878788000001</v>
      </c>
      <c r="R139" s="92">
        <f t="shared" si="8"/>
        <v>0.53225806451269508</v>
      </c>
      <c r="S139" s="23"/>
      <c r="T139" s="107"/>
      <c r="U139" s="108"/>
      <c r="V139" s="108">
        <v>1.4513788099999999E-3</v>
      </c>
      <c r="W139" s="108">
        <v>-1.1168915243E-2</v>
      </c>
      <c r="X139" s="108">
        <v>-0.54990215263999997</v>
      </c>
      <c r="Y139" s="108">
        <v>-1.0445016009000001</v>
      </c>
      <c r="Z139" s="108">
        <v>-0.87830687830999998</v>
      </c>
      <c r="AA139" s="108">
        <v>-1.3169088411000001</v>
      </c>
      <c r="AB139" s="108"/>
      <c r="AC139" s="108"/>
      <c r="AD139" s="109">
        <v>42.424242423999999</v>
      </c>
      <c r="AE139" s="23"/>
      <c r="AF139" s="117"/>
      <c r="AG139" s="118"/>
      <c r="AH139" s="119"/>
      <c r="AI139" s="118">
        <v>0.13873370576999999</v>
      </c>
      <c r="AJ139" s="118">
        <v>-0.25</v>
      </c>
      <c r="AK139" s="120"/>
      <c r="AL139" s="23"/>
      <c r="AM139" s="127">
        <v>0</v>
      </c>
      <c r="AN139" s="88">
        <v>0</v>
      </c>
      <c r="AO139" s="119">
        <v>45473</v>
      </c>
      <c r="AP139" s="86" t="s">
        <v>309</v>
      </c>
      <c r="AQ139" s="84" t="s">
        <v>312</v>
      </c>
      <c r="AR139" s="128">
        <v>42657</v>
      </c>
    </row>
    <row r="140" spans="2:44" ht="15.6" x14ac:dyDescent="0.3">
      <c r="B140" s="131" t="s">
        <v>1574</v>
      </c>
      <c r="C140" s="132" t="s">
        <v>2346</v>
      </c>
      <c r="D140" s="133" t="s">
        <v>300</v>
      </c>
      <c r="E140" s="134" t="s">
        <v>1943</v>
      </c>
      <c r="F140" s="132" t="s">
        <v>2</v>
      </c>
      <c r="G140" s="134" t="s">
        <v>317</v>
      </c>
      <c r="H140" s="135">
        <v>45552</v>
      </c>
      <c r="I140" s="136"/>
      <c r="J140" s="136">
        <v>51.77</v>
      </c>
      <c r="K140" s="137">
        <f t="shared" si="6"/>
        <v>0</v>
      </c>
      <c r="L140" s="135">
        <v>45547</v>
      </c>
      <c r="M140" s="138"/>
      <c r="N140" s="138">
        <v>1493.7765151999999</v>
      </c>
      <c r="O140" s="137">
        <f t="shared" si="7"/>
        <v>0</v>
      </c>
      <c r="P140" s="139"/>
      <c r="Q140" s="140">
        <v>10.303030303</v>
      </c>
      <c r="R140" s="141">
        <f t="shared" si="8"/>
        <v>0</v>
      </c>
      <c r="S140" s="23"/>
      <c r="T140" s="142"/>
      <c r="U140" s="143"/>
      <c r="V140" s="143">
        <v>4.3935253309999998E-2</v>
      </c>
      <c r="W140" s="143">
        <v>3.1314959257000001E-2</v>
      </c>
      <c r="X140" s="143"/>
      <c r="Y140" s="143"/>
      <c r="Z140" s="143"/>
      <c r="AA140" s="143"/>
      <c r="AB140" s="143"/>
      <c r="AC140" s="143"/>
      <c r="AD140" s="144">
        <v>13.636363636</v>
      </c>
      <c r="AE140" s="23"/>
      <c r="AF140" s="145"/>
      <c r="AG140" s="146"/>
      <c r="AH140" s="147"/>
      <c r="AI140" s="146">
        <v>0.16560039369999999</v>
      </c>
      <c r="AJ140" s="146">
        <v>-4.0604343719999998E-2</v>
      </c>
      <c r="AK140" s="148"/>
      <c r="AL140" s="23"/>
      <c r="AM140" s="149"/>
      <c r="AN140" s="137">
        <v>0</v>
      </c>
      <c r="AO140" s="147">
        <v>45507</v>
      </c>
      <c r="AP140" s="135" t="s">
        <v>309</v>
      </c>
      <c r="AQ140" s="133" t="s">
        <v>312</v>
      </c>
      <c r="AR140" s="150">
        <v>428283</v>
      </c>
    </row>
    <row r="141" spans="2:44" ht="15.6" x14ac:dyDescent="0.3">
      <c r="B141" s="82" t="s">
        <v>28</v>
      </c>
      <c r="C141" s="83" t="s">
        <v>192</v>
      </c>
      <c r="D141" s="84" t="s">
        <v>300</v>
      </c>
      <c r="E141" s="85" t="s">
        <v>1944</v>
      </c>
      <c r="F141" s="83" t="s">
        <v>2</v>
      </c>
      <c r="G141" s="85" t="s">
        <v>319</v>
      </c>
      <c r="H141" s="86">
        <v>45554</v>
      </c>
      <c r="I141" s="87">
        <v>44.97</v>
      </c>
      <c r="J141" s="87">
        <v>45</v>
      </c>
      <c r="K141" s="88">
        <f t="shared" si="6"/>
        <v>0.9993333333333333</v>
      </c>
      <c r="L141" s="86">
        <v>45553</v>
      </c>
      <c r="M141" s="89">
        <v>621.75</v>
      </c>
      <c r="N141" s="89">
        <v>3271.6851514999998</v>
      </c>
      <c r="O141" s="88">
        <f t="shared" si="7"/>
        <v>0.19003968022868598</v>
      </c>
      <c r="P141" s="90">
        <v>2</v>
      </c>
      <c r="Q141" s="91">
        <v>2.1212121212000001</v>
      </c>
      <c r="R141" s="92">
        <f t="shared" si="8"/>
        <v>0.94285714286253053</v>
      </c>
      <c r="S141" s="23"/>
      <c r="T141" s="107">
        <v>-6.6666666771000003E-4</v>
      </c>
      <c r="U141" s="108">
        <v>-1.7940348152000001E-2</v>
      </c>
      <c r="V141" s="108">
        <v>0.17415143603</v>
      </c>
      <c r="W141" s="108">
        <v>0.16153114197999999</v>
      </c>
      <c r="X141" s="108">
        <v>0.45928520934</v>
      </c>
      <c r="Y141" s="108">
        <v>-3.5314238913E-2</v>
      </c>
      <c r="Z141" s="108">
        <v>-0.14371571146000001</v>
      </c>
      <c r="AA141" s="108">
        <v>-0.58231767423000003</v>
      </c>
      <c r="AB141" s="108">
        <v>0.32515386135000002</v>
      </c>
      <c r="AC141" s="108">
        <v>-7.3798098463000006E-2</v>
      </c>
      <c r="AD141" s="109">
        <v>78.787878788</v>
      </c>
      <c r="AE141" s="23"/>
      <c r="AF141" s="117">
        <v>0.36896928507999999</v>
      </c>
      <c r="AG141" s="118">
        <v>3.8599523349999998E-2</v>
      </c>
      <c r="AH141" s="119">
        <v>1.3927617278</v>
      </c>
      <c r="AI141" s="118">
        <v>0.25569543926999999</v>
      </c>
      <c r="AJ141" s="118">
        <v>-6.6971080670000002E-2</v>
      </c>
      <c r="AK141" s="120">
        <v>5</v>
      </c>
      <c r="AL141" s="23"/>
      <c r="AM141" s="127">
        <v>4.2211338713E-2</v>
      </c>
      <c r="AN141" s="88">
        <v>0.26690387578000002</v>
      </c>
      <c r="AO141" s="119">
        <v>45473</v>
      </c>
      <c r="AP141" s="86" t="s">
        <v>309</v>
      </c>
      <c r="AQ141" s="84" t="s">
        <v>312</v>
      </c>
      <c r="AR141" s="128">
        <v>167597</v>
      </c>
    </row>
    <row r="142" spans="2:44" ht="15.6" x14ac:dyDescent="0.3">
      <c r="B142" s="131" t="s">
        <v>384</v>
      </c>
      <c r="C142" s="132" t="s">
        <v>906</v>
      </c>
      <c r="D142" s="133" t="s">
        <v>300</v>
      </c>
      <c r="E142" s="134" t="s">
        <v>802</v>
      </c>
      <c r="F142" s="132" t="s">
        <v>2</v>
      </c>
      <c r="G142" s="134" t="s">
        <v>318</v>
      </c>
      <c r="H142" s="135">
        <v>45551</v>
      </c>
      <c r="I142" s="136"/>
      <c r="J142" s="136">
        <v>29.584277778000001</v>
      </c>
      <c r="K142" s="137">
        <f t="shared" si="6"/>
        <v>0</v>
      </c>
      <c r="L142" s="135">
        <v>45539</v>
      </c>
      <c r="M142" s="138"/>
      <c r="N142" s="138">
        <v>3850.5140909000002</v>
      </c>
      <c r="O142" s="137">
        <f t="shared" si="7"/>
        <v>0</v>
      </c>
      <c r="P142" s="139"/>
      <c r="Q142" s="140">
        <v>0.92424242424000003</v>
      </c>
      <c r="R142" s="141">
        <f t="shared" si="8"/>
        <v>0</v>
      </c>
      <c r="S142" s="23"/>
      <c r="T142" s="142"/>
      <c r="U142" s="143"/>
      <c r="V142" s="143">
        <v>4.7559943168000003E-2</v>
      </c>
      <c r="W142" s="143">
        <v>3.4939649114999999E-2</v>
      </c>
      <c r="X142" s="143"/>
      <c r="Y142" s="143"/>
      <c r="Z142" s="143">
        <v>0.24201724068</v>
      </c>
      <c r="AA142" s="143">
        <v>-0.19658472209</v>
      </c>
      <c r="AB142" s="143"/>
      <c r="AC142" s="143"/>
      <c r="AD142" s="144">
        <v>36.363636364000001</v>
      </c>
      <c r="AE142" s="23"/>
      <c r="AF142" s="145"/>
      <c r="AG142" s="146"/>
      <c r="AH142" s="147"/>
      <c r="AI142" s="146">
        <v>0.20514223195</v>
      </c>
      <c r="AJ142" s="146">
        <v>-0.12099473935000001</v>
      </c>
      <c r="AK142" s="148"/>
      <c r="AL142" s="23"/>
      <c r="AM142" s="149">
        <v>1.8663611811E-2</v>
      </c>
      <c r="AN142" s="137">
        <v>8.2215290208999994E-2</v>
      </c>
      <c r="AO142" s="147">
        <v>45473</v>
      </c>
      <c r="AP142" s="135" t="s">
        <v>309</v>
      </c>
      <c r="AQ142" s="133" t="s">
        <v>312</v>
      </c>
      <c r="AR142" s="150">
        <v>332077</v>
      </c>
    </row>
    <row r="143" spans="2:44" ht="15.6" x14ac:dyDescent="0.3">
      <c r="B143" s="82" t="s">
        <v>1575</v>
      </c>
      <c r="C143" s="83" t="s">
        <v>2347</v>
      </c>
      <c r="D143" s="84" t="s">
        <v>300</v>
      </c>
      <c r="E143" s="85" t="s">
        <v>1945</v>
      </c>
      <c r="F143" s="83" t="s">
        <v>2</v>
      </c>
      <c r="G143" s="85" t="s">
        <v>320</v>
      </c>
      <c r="H143" s="86">
        <v>45554</v>
      </c>
      <c r="I143" s="87">
        <v>9.66</v>
      </c>
      <c r="J143" s="87">
        <v>16.127575196999999</v>
      </c>
      <c r="K143" s="88">
        <f t="shared" si="6"/>
        <v>0.59897410999496836</v>
      </c>
      <c r="L143" s="86">
        <v>45212</v>
      </c>
      <c r="M143" s="89">
        <v>1356.1</v>
      </c>
      <c r="N143" s="89">
        <v>1086.8192423999999</v>
      </c>
      <c r="O143" s="88">
        <f t="shared" si="7"/>
        <v>1.2477695895458687</v>
      </c>
      <c r="P143" s="90">
        <v>4</v>
      </c>
      <c r="Q143" s="91">
        <v>2.0909090908999999</v>
      </c>
      <c r="R143" s="92">
        <f t="shared" si="8"/>
        <v>1.9130434782691872</v>
      </c>
      <c r="S143" s="23"/>
      <c r="T143" s="107">
        <v>3.9827771800000002E-2</v>
      </c>
      <c r="U143" s="108">
        <v>2.2554090315999999E-2</v>
      </c>
      <c r="V143" s="108">
        <v>-2.0710399211E-2</v>
      </c>
      <c r="W143" s="108">
        <v>-3.3330693263999997E-2</v>
      </c>
      <c r="X143" s="108"/>
      <c r="Y143" s="108"/>
      <c r="Z143" s="108">
        <v>-0.80726525588999998</v>
      </c>
      <c r="AA143" s="108">
        <v>-1.2458672186999999</v>
      </c>
      <c r="AB143" s="108">
        <v>-0.25902044042</v>
      </c>
      <c r="AC143" s="108">
        <v>-0.65797240024000003</v>
      </c>
      <c r="AD143" s="109">
        <v>72.727272726999999</v>
      </c>
      <c r="AE143" s="23"/>
      <c r="AF143" s="117"/>
      <c r="AG143" s="118"/>
      <c r="AH143" s="119"/>
      <c r="AI143" s="118">
        <v>0.19817073170999999</v>
      </c>
      <c r="AJ143" s="118">
        <v>-0.18378180619000001</v>
      </c>
      <c r="AK143" s="120">
        <v>2</v>
      </c>
      <c r="AL143" s="23"/>
      <c r="AM143" s="127">
        <v>1.3287354644E-2</v>
      </c>
      <c r="AN143" s="88">
        <v>4.0392241134000001E-2</v>
      </c>
      <c r="AO143" s="119">
        <v>45473</v>
      </c>
      <c r="AP143" s="86" t="s">
        <v>309</v>
      </c>
      <c r="AQ143" s="84" t="s">
        <v>312</v>
      </c>
      <c r="AR143" s="128">
        <v>249757</v>
      </c>
    </row>
    <row r="144" spans="2:44" ht="15.6" x14ac:dyDescent="0.3">
      <c r="B144" s="131" t="s">
        <v>1576</v>
      </c>
      <c r="C144" s="132" t="s">
        <v>2348</v>
      </c>
      <c r="D144" s="133" t="s">
        <v>300</v>
      </c>
      <c r="E144" s="134" t="s">
        <v>1946</v>
      </c>
      <c r="F144" s="132" t="s">
        <v>2</v>
      </c>
      <c r="G144" s="134" t="s">
        <v>169</v>
      </c>
      <c r="H144" s="135">
        <v>45554</v>
      </c>
      <c r="I144" s="136">
        <v>3.37</v>
      </c>
      <c r="J144" s="136">
        <v>3.57</v>
      </c>
      <c r="K144" s="137">
        <f t="shared" si="6"/>
        <v>0.94397759103641465</v>
      </c>
      <c r="L144" s="135">
        <v>45534</v>
      </c>
      <c r="M144" s="138">
        <v>1098.6600000000001</v>
      </c>
      <c r="N144" s="138">
        <v>1483.7886364000001</v>
      </c>
      <c r="O144" s="137">
        <f t="shared" si="7"/>
        <v>0.74044238717557009</v>
      </c>
      <c r="P144" s="139">
        <v>10</v>
      </c>
      <c r="Q144" s="140">
        <v>5.1969696970000001</v>
      </c>
      <c r="R144" s="141">
        <f t="shared" si="8"/>
        <v>1.9241982507176432</v>
      </c>
      <c r="S144" s="23"/>
      <c r="T144" s="142">
        <v>0</v>
      </c>
      <c r="U144" s="143">
        <v>-1.7273681483999999E-2</v>
      </c>
      <c r="V144" s="143">
        <v>5.3124999999E-2</v>
      </c>
      <c r="W144" s="143">
        <v>4.0504705944999997E-2</v>
      </c>
      <c r="X144" s="143">
        <v>0.71938775509999997</v>
      </c>
      <c r="Y144" s="143">
        <v>0.22478830685000001</v>
      </c>
      <c r="Z144" s="143"/>
      <c r="AA144" s="143"/>
      <c r="AB144" s="143">
        <v>0.66009852216999998</v>
      </c>
      <c r="AC144" s="143">
        <v>0.26114656235</v>
      </c>
      <c r="AD144" s="144">
        <v>95.454545455000002</v>
      </c>
      <c r="AE144" s="23"/>
      <c r="AF144" s="145">
        <v>0.22763848037000001</v>
      </c>
      <c r="AG144" s="146">
        <v>2.3854733366000001E-2</v>
      </c>
      <c r="AH144" s="147">
        <v>2.4135228959999999</v>
      </c>
      <c r="AI144" s="146">
        <v>0.11111111110999999</v>
      </c>
      <c r="AJ144" s="146">
        <v>-5.6022408964000001E-2</v>
      </c>
      <c r="AK144" s="148">
        <v>5</v>
      </c>
      <c r="AL144" s="23"/>
      <c r="AM144" s="149">
        <v>0</v>
      </c>
      <c r="AN144" s="137">
        <v>0</v>
      </c>
      <c r="AO144" s="147">
        <v>45473</v>
      </c>
      <c r="AP144" s="135" t="s">
        <v>309</v>
      </c>
      <c r="AQ144" s="133" t="s">
        <v>312</v>
      </c>
      <c r="AR144" s="150">
        <v>419924</v>
      </c>
    </row>
    <row r="145" spans="2:44" ht="15.6" x14ac:dyDescent="0.3">
      <c r="B145" s="82" t="s">
        <v>386</v>
      </c>
      <c r="C145" s="83" t="s">
        <v>908</v>
      </c>
      <c r="D145" s="84" t="s">
        <v>300</v>
      </c>
      <c r="E145" s="85" t="s">
        <v>1947</v>
      </c>
      <c r="F145" s="83" t="s">
        <v>2</v>
      </c>
      <c r="G145" s="85" t="s">
        <v>320</v>
      </c>
      <c r="H145" s="86">
        <v>45554</v>
      </c>
      <c r="I145" s="87">
        <v>764.07</v>
      </c>
      <c r="J145" s="87">
        <v>896.1</v>
      </c>
      <c r="K145" s="88">
        <f t="shared" si="6"/>
        <v>0.85266153331101446</v>
      </c>
      <c r="L145" s="86">
        <v>45461</v>
      </c>
      <c r="M145" s="89">
        <v>4584.42</v>
      </c>
      <c r="N145" s="89">
        <v>163615.26105999999</v>
      </c>
      <c r="O145" s="88">
        <f t="shared" si="7"/>
        <v>2.8019513401740866E-2</v>
      </c>
      <c r="P145" s="90">
        <v>1</v>
      </c>
      <c r="Q145" s="91">
        <v>27.136363635999999</v>
      </c>
      <c r="R145" s="92">
        <f t="shared" si="8"/>
        <v>3.6850921273525641E-2</v>
      </c>
      <c r="S145" s="23"/>
      <c r="T145" s="107">
        <v>3.0452197601E-2</v>
      </c>
      <c r="U145" s="108">
        <v>1.3178516116999999E-2</v>
      </c>
      <c r="V145" s="108">
        <v>5.3817205717000003E-3</v>
      </c>
      <c r="W145" s="108">
        <v>-7.2385734819999997E-3</v>
      </c>
      <c r="X145" s="108">
        <v>0.32457873933999998</v>
      </c>
      <c r="Y145" s="108">
        <v>-0.17002070891000001</v>
      </c>
      <c r="Z145" s="108"/>
      <c r="AA145" s="108"/>
      <c r="AB145" s="108">
        <v>0.15439354565999999</v>
      </c>
      <c r="AC145" s="108">
        <v>-0.24455841415999999</v>
      </c>
      <c r="AD145" s="109">
        <v>86.363636364000001</v>
      </c>
      <c r="AE145" s="23"/>
      <c r="AF145" s="117">
        <v>0.31181423199000002</v>
      </c>
      <c r="AG145" s="118">
        <v>3.2142428555999997E-2</v>
      </c>
      <c r="AH145" s="119">
        <v>0.71355034317999999</v>
      </c>
      <c r="AI145" s="118">
        <v>0.17717583164</v>
      </c>
      <c r="AJ145" s="118">
        <v>-0.12458044498</v>
      </c>
      <c r="AK145" s="120">
        <v>5</v>
      </c>
      <c r="AL145" s="23"/>
      <c r="AM145" s="127">
        <v>0</v>
      </c>
      <c r="AN145" s="88">
        <v>0</v>
      </c>
      <c r="AO145" s="119">
        <v>45473</v>
      </c>
      <c r="AP145" s="86" t="s">
        <v>309</v>
      </c>
      <c r="AQ145" s="84" t="s">
        <v>312</v>
      </c>
      <c r="AR145" s="128">
        <v>1055383</v>
      </c>
    </row>
    <row r="146" spans="2:44" ht="15.6" x14ac:dyDescent="0.3">
      <c r="B146" s="131" t="s">
        <v>1577</v>
      </c>
      <c r="C146" s="132" t="s">
        <v>2349</v>
      </c>
      <c r="D146" s="133" t="s">
        <v>300</v>
      </c>
      <c r="E146" s="134" t="s">
        <v>1948</v>
      </c>
      <c r="F146" s="132" t="s">
        <v>2</v>
      </c>
      <c r="G146" s="134" t="s">
        <v>322</v>
      </c>
      <c r="H146" s="135">
        <v>45553</v>
      </c>
      <c r="I146" s="136"/>
      <c r="J146" s="136">
        <v>22.86</v>
      </c>
      <c r="K146" s="137">
        <f t="shared" si="6"/>
        <v>0</v>
      </c>
      <c r="L146" s="135">
        <v>45313</v>
      </c>
      <c r="M146" s="138"/>
      <c r="N146" s="138">
        <v>3650.5980303000001</v>
      </c>
      <c r="O146" s="137">
        <f t="shared" si="7"/>
        <v>0</v>
      </c>
      <c r="P146" s="139"/>
      <c r="Q146" s="140">
        <v>0.51515151515000002</v>
      </c>
      <c r="R146" s="141">
        <f t="shared" si="8"/>
        <v>0</v>
      </c>
      <c r="S146" s="23"/>
      <c r="T146" s="142"/>
      <c r="U146" s="143"/>
      <c r="V146" s="143">
        <v>0.12864321608000001</v>
      </c>
      <c r="W146" s="143">
        <v>0.11602292202</v>
      </c>
      <c r="X146" s="143"/>
      <c r="Y146" s="143"/>
      <c r="Z146" s="143"/>
      <c r="AA146" s="143"/>
      <c r="AB146" s="143"/>
      <c r="AC146" s="143"/>
      <c r="AD146" s="144">
        <v>22.727272726999999</v>
      </c>
      <c r="AE146" s="23"/>
      <c r="AF146" s="145"/>
      <c r="AG146" s="146"/>
      <c r="AH146" s="147"/>
      <c r="AI146" s="146">
        <v>7.1323167733000001E-2</v>
      </c>
      <c r="AJ146" s="146">
        <v>-6.1671996345000001E-2</v>
      </c>
      <c r="AK146" s="148"/>
      <c r="AL146" s="23"/>
      <c r="AM146" s="149"/>
      <c r="AN146" s="137">
        <v>0</v>
      </c>
      <c r="AO146" s="147">
        <v>45473</v>
      </c>
      <c r="AP146" s="135" t="s">
        <v>309</v>
      </c>
      <c r="AQ146" s="133" t="s">
        <v>312</v>
      </c>
      <c r="AR146" s="150">
        <v>-278000</v>
      </c>
    </row>
    <row r="147" spans="2:44" ht="15.6" x14ac:dyDescent="0.3">
      <c r="B147" s="82" t="s">
        <v>1578</v>
      </c>
      <c r="C147" s="83" t="s">
        <v>2350</v>
      </c>
      <c r="D147" s="84" t="s">
        <v>300</v>
      </c>
      <c r="E147" s="85" t="s">
        <v>1949</v>
      </c>
      <c r="F147" s="83" t="s">
        <v>2</v>
      </c>
      <c r="G147" s="85" t="s">
        <v>319</v>
      </c>
      <c r="H147" s="86">
        <v>45545</v>
      </c>
      <c r="I147" s="87"/>
      <c r="J147" s="87">
        <v>46.8</v>
      </c>
      <c r="K147" s="88">
        <f t="shared" si="6"/>
        <v>0</v>
      </c>
      <c r="L147" s="86">
        <v>45539</v>
      </c>
      <c r="M147" s="89"/>
      <c r="N147" s="89">
        <v>451.03257575999999</v>
      </c>
      <c r="O147" s="88">
        <f t="shared" si="7"/>
        <v>0</v>
      </c>
      <c r="P147" s="90"/>
      <c r="Q147" s="91">
        <v>0.36363636364000002</v>
      </c>
      <c r="R147" s="92">
        <f t="shared" si="8"/>
        <v>0</v>
      </c>
      <c r="S147" s="23"/>
      <c r="T147" s="107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9">
        <v>27.272727273000001</v>
      </c>
      <c r="AE147" s="23"/>
      <c r="AF147" s="117"/>
      <c r="AG147" s="118"/>
      <c r="AH147" s="119"/>
      <c r="AI147" s="118">
        <v>0.16173054587999999</v>
      </c>
      <c r="AJ147" s="118">
        <v>-9.9816849818E-2</v>
      </c>
      <c r="AK147" s="120"/>
      <c r="AL147" s="23"/>
      <c r="AM147" s="127"/>
      <c r="AN147" s="88">
        <v>0.18436586244</v>
      </c>
      <c r="AO147" s="119">
        <v>45473</v>
      </c>
      <c r="AP147" s="86" t="s">
        <v>309</v>
      </c>
      <c r="AQ147" s="84" t="s">
        <v>312</v>
      </c>
      <c r="AR147" s="128">
        <v>397099</v>
      </c>
    </row>
    <row r="148" spans="2:44" ht="15.6" x14ac:dyDescent="0.3">
      <c r="B148" s="131" t="s">
        <v>387</v>
      </c>
      <c r="C148" s="132" t="s">
        <v>909</v>
      </c>
      <c r="D148" s="133" t="s">
        <v>300</v>
      </c>
      <c r="E148" s="134" t="s">
        <v>803</v>
      </c>
      <c r="F148" s="132" t="s">
        <v>2</v>
      </c>
      <c r="G148" s="134" t="s">
        <v>315</v>
      </c>
      <c r="H148" s="135">
        <v>45406</v>
      </c>
      <c r="I148" s="136"/>
      <c r="J148" s="136">
        <v>228.0245122</v>
      </c>
      <c r="K148" s="137">
        <f t="shared" si="6"/>
        <v>0</v>
      </c>
      <c r="L148" s="135">
        <v>45406</v>
      </c>
      <c r="M148" s="138"/>
      <c r="N148" s="138">
        <v>0</v>
      </c>
      <c r="O148" s="137" t="str">
        <f t="shared" si="7"/>
        <v/>
      </c>
      <c r="P148" s="139"/>
      <c r="Q148" s="140">
        <v>0</v>
      </c>
      <c r="R148" s="141" t="str">
        <f t="shared" si="8"/>
        <v/>
      </c>
      <c r="S148" s="23"/>
      <c r="T148" s="142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4">
        <v>0</v>
      </c>
      <c r="AE148" s="23"/>
      <c r="AF148" s="145"/>
      <c r="AG148" s="146"/>
      <c r="AH148" s="147"/>
      <c r="AI148" s="146">
        <v>9.6517141198999998E-2</v>
      </c>
      <c r="AJ148" s="146">
        <v>-4.3530058651E-2</v>
      </c>
      <c r="AK148" s="148"/>
      <c r="AL148" s="23"/>
      <c r="AM148" s="149">
        <v>2.4461610948E-2</v>
      </c>
      <c r="AN148" s="137">
        <v>0.98801417834000005</v>
      </c>
      <c r="AO148" s="147">
        <v>45501</v>
      </c>
      <c r="AP148" s="135" t="s">
        <v>309</v>
      </c>
      <c r="AQ148" s="133" t="s">
        <v>312</v>
      </c>
      <c r="AR148" s="150">
        <v>567000</v>
      </c>
    </row>
    <row r="149" spans="2:44" ht="15.6" x14ac:dyDescent="0.3">
      <c r="B149" s="82" t="s">
        <v>388</v>
      </c>
      <c r="C149" s="83" t="s">
        <v>910</v>
      </c>
      <c r="D149" s="84" t="s">
        <v>733</v>
      </c>
      <c r="E149" s="85" t="s">
        <v>804</v>
      </c>
      <c r="F149" s="83" t="s">
        <v>2</v>
      </c>
      <c r="G149" s="85" t="s">
        <v>318</v>
      </c>
      <c r="H149" s="86">
        <v>45554</v>
      </c>
      <c r="I149" s="87">
        <v>26.76</v>
      </c>
      <c r="J149" s="87">
        <v>28.126450598000002</v>
      </c>
      <c r="K149" s="88">
        <f t="shared" si="6"/>
        <v>0.95141759557470917</v>
      </c>
      <c r="L149" s="86">
        <v>45495</v>
      </c>
      <c r="M149" s="89">
        <v>53.97</v>
      </c>
      <c r="N149" s="89">
        <v>561.28681817999995</v>
      </c>
      <c r="O149" s="88">
        <f t="shared" si="7"/>
        <v>9.6154048611012052E-2</v>
      </c>
      <c r="P149" s="90">
        <v>2</v>
      </c>
      <c r="Q149" s="91">
        <v>1.2727272727000001</v>
      </c>
      <c r="R149" s="92">
        <f t="shared" si="8"/>
        <v>1.5714285714622449</v>
      </c>
      <c r="S149" s="23"/>
      <c r="T149" s="107">
        <v>-3.3519553072E-3</v>
      </c>
      <c r="U149" s="108">
        <v>-2.0625636791000001E-2</v>
      </c>
      <c r="V149" s="108">
        <v>4.7115739688000001E-2</v>
      </c>
      <c r="W149" s="108">
        <v>3.4495445633999998E-2</v>
      </c>
      <c r="X149" s="108">
        <v>0.16051332968000001</v>
      </c>
      <c r="Y149" s="108">
        <v>-0.33408611856999998</v>
      </c>
      <c r="Z149" s="108">
        <v>6.4260449225999994E-2</v>
      </c>
      <c r="AA149" s="108">
        <v>-0.37434151354</v>
      </c>
      <c r="AB149" s="108">
        <v>7.1015068052000002E-2</v>
      </c>
      <c r="AC149" s="108">
        <v>-0.32793689177000002</v>
      </c>
      <c r="AD149" s="109">
        <v>74.242424241999998</v>
      </c>
      <c r="AE149" s="23"/>
      <c r="AF149" s="117">
        <v>0.15518582983000001</v>
      </c>
      <c r="AG149" s="118">
        <v>1.6043141790999998E-2</v>
      </c>
      <c r="AH149" s="119">
        <v>0.81088350035000001</v>
      </c>
      <c r="AI149" s="118">
        <v>9.0530724808999999E-2</v>
      </c>
      <c r="AJ149" s="118">
        <v>-4.9608355093000003E-2</v>
      </c>
      <c r="AK149" s="120">
        <v>3</v>
      </c>
      <c r="AL149" s="23"/>
      <c r="AM149" s="127">
        <v>2.0662562947000002E-2</v>
      </c>
      <c r="AN149" s="88">
        <v>9.4139135951E-2</v>
      </c>
      <c r="AO149" s="119">
        <v>45473</v>
      </c>
      <c r="AP149" s="86" t="s">
        <v>309</v>
      </c>
      <c r="AQ149" s="84" t="s">
        <v>312</v>
      </c>
      <c r="AR149" s="128">
        <v>5455000</v>
      </c>
    </row>
    <row r="150" spans="2:44" ht="15.6" x14ac:dyDescent="0.3">
      <c r="B150" s="131" t="s">
        <v>389</v>
      </c>
      <c r="C150" s="132" t="s">
        <v>911</v>
      </c>
      <c r="D150" s="133" t="s">
        <v>733</v>
      </c>
      <c r="E150" s="134" t="s">
        <v>1950</v>
      </c>
      <c r="F150" s="132" t="s">
        <v>2</v>
      </c>
      <c r="G150" s="134" t="s">
        <v>318</v>
      </c>
      <c r="H150" s="135">
        <v>45554</v>
      </c>
      <c r="I150" s="136">
        <v>117.96</v>
      </c>
      <c r="J150" s="136">
        <v>121.68</v>
      </c>
      <c r="K150" s="137">
        <f t="shared" si="6"/>
        <v>0.96942800788954619</v>
      </c>
      <c r="L150" s="135">
        <v>45548</v>
      </c>
      <c r="M150" s="138">
        <v>589.82000000000005</v>
      </c>
      <c r="N150" s="138">
        <v>79724.823485000001</v>
      </c>
      <c r="O150" s="137">
        <f t="shared" si="7"/>
        <v>7.3981976280069533E-3</v>
      </c>
      <c r="P150" s="139">
        <v>2</v>
      </c>
      <c r="Q150" s="140">
        <v>10.969696968999999</v>
      </c>
      <c r="R150" s="141">
        <f t="shared" si="8"/>
        <v>0.18232044200053418</v>
      </c>
      <c r="S150" s="23"/>
      <c r="T150" s="142">
        <v>7.1721311469E-3</v>
      </c>
      <c r="U150" s="143">
        <v>-1.0101550335999999E-2</v>
      </c>
      <c r="V150" s="143">
        <v>9.9860139860999994E-2</v>
      </c>
      <c r="W150" s="143">
        <v>8.7239845807000005E-2</v>
      </c>
      <c r="X150" s="143">
        <v>0.25065424917000001</v>
      </c>
      <c r="Y150" s="143">
        <v>-0.24394519908000001</v>
      </c>
      <c r="Z150" s="143">
        <v>0.31832501160999999</v>
      </c>
      <c r="AA150" s="143">
        <v>-0.12027695116000001</v>
      </c>
      <c r="AB150" s="143">
        <v>0.22786689461000001</v>
      </c>
      <c r="AC150" s="143">
        <v>-0.17108506521</v>
      </c>
      <c r="AD150" s="144">
        <v>92.424242423999999</v>
      </c>
      <c r="AE150" s="23"/>
      <c r="AF150" s="145">
        <v>0.2021027822</v>
      </c>
      <c r="AG150" s="146">
        <v>2.0993496871000002E-2</v>
      </c>
      <c r="AH150" s="147">
        <v>0.74012565991000001</v>
      </c>
      <c r="AI150" s="146">
        <v>9.3283896337999994E-2</v>
      </c>
      <c r="AJ150" s="146">
        <v>-5.1366120219E-2</v>
      </c>
      <c r="AK150" s="148">
        <v>6</v>
      </c>
      <c r="AL150" s="23"/>
      <c r="AM150" s="149">
        <v>5.4133174895000004E-3</v>
      </c>
      <c r="AN150" s="137">
        <v>0.10104445581</v>
      </c>
      <c r="AO150" s="147">
        <v>45473</v>
      </c>
      <c r="AP150" s="135" t="s">
        <v>742</v>
      </c>
      <c r="AQ150" s="133" t="s">
        <v>312</v>
      </c>
      <c r="AR150" s="150">
        <v>3483000</v>
      </c>
    </row>
    <row r="151" spans="2:44" ht="15.6" x14ac:dyDescent="0.3">
      <c r="B151" s="82" t="s">
        <v>390</v>
      </c>
      <c r="C151" s="83" t="s">
        <v>912</v>
      </c>
      <c r="D151" s="84" t="s">
        <v>300</v>
      </c>
      <c r="E151" s="85" t="s">
        <v>805</v>
      </c>
      <c r="F151" s="83" t="s">
        <v>2</v>
      </c>
      <c r="G151" s="85" t="s">
        <v>319</v>
      </c>
      <c r="H151" s="86">
        <v>45551</v>
      </c>
      <c r="I151" s="87"/>
      <c r="J151" s="87">
        <v>409.59</v>
      </c>
      <c r="K151" s="88">
        <f t="shared" si="6"/>
        <v>0</v>
      </c>
      <c r="L151" s="86">
        <v>45534</v>
      </c>
      <c r="M151" s="89"/>
      <c r="N151" s="89">
        <v>867.22287878999998</v>
      </c>
      <c r="O151" s="88">
        <f t="shared" si="7"/>
        <v>0</v>
      </c>
      <c r="P151" s="90"/>
      <c r="Q151" s="91">
        <v>7.5757575758000004E-2</v>
      </c>
      <c r="R151" s="92">
        <f t="shared" si="8"/>
        <v>0</v>
      </c>
      <c r="S151" s="23"/>
      <c r="T151" s="107"/>
      <c r="U151" s="108"/>
      <c r="V151" s="108"/>
      <c r="W151" s="108"/>
      <c r="X151" s="108"/>
      <c r="Y151" s="108"/>
      <c r="Z151" s="108">
        <v>-4.5837212543000001E-2</v>
      </c>
      <c r="AA151" s="108">
        <v>-0.48443917531000003</v>
      </c>
      <c r="AB151" s="108"/>
      <c r="AC151" s="108"/>
      <c r="AD151" s="109">
        <v>7.5757575758</v>
      </c>
      <c r="AE151" s="23"/>
      <c r="AF151" s="117"/>
      <c r="AG151" s="118"/>
      <c r="AH151" s="119"/>
      <c r="AI151" s="118">
        <v>0.24067481814</v>
      </c>
      <c r="AJ151" s="118">
        <v>-5.1637002856000001E-2</v>
      </c>
      <c r="AK151" s="120"/>
      <c r="AL151" s="23"/>
      <c r="AM151" s="127">
        <v>1.6863483875000002E-2</v>
      </c>
      <c r="AN151" s="88">
        <v>0.81395575509999996</v>
      </c>
      <c r="AO151" s="119">
        <v>45473</v>
      </c>
      <c r="AP151" s="86" t="s">
        <v>309</v>
      </c>
      <c r="AQ151" s="84" t="s">
        <v>312</v>
      </c>
      <c r="AR151" s="128">
        <v>4373000</v>
      </c>
    </row>
    <row r="152" spans="2:44" ht="15.6" x14ac:dyDescent="0.3">
      <c r="B152" s="131" t="s">
        <v>391</v>
      </c>
      <c r="C152" s="132" t="s">
        <v>913</v>
      </c>
      <c r="D152" s="133" t="s">
        <v>728</v>
      </c>
      <c r="E152" s="134" t="s">
        <v>806</v>
      </c>
      <c r="F152" s="132" t="s">
        <v>2</v>
      </c>
      <c r="G152" s="134" t="s">
        <v>315</v>
      </c>
      <c r="H152" s="135">
        <v>45553</v>
      </c>
      <c r="I152" s="136"/>
      <c r="J152" s="136">
        <v>265.42</v>
      </c>
      <c r="K152" s="137">
        <f t="shared" si="6"/>
        <v>0</v>
      </c>
      <c r="L152" s="135">
        <v>45208</v>
      </c>
      <c r="M152" s="138"/>
      <c r="N152" s="138">
        <v>121.06515151000001</v>
      </c>
      <c r="O152" s="137">
        <f t="shared" si="7"/>
        <v>0</v>
      </c>
      <c r="P152" s="139"/>
      <c r="Q152" s="140">
        <v>7.5757575758000004E-2</v>
      </c>
      <c r="R152" s="141">
        <f t="shared" si="8"/>
        <v>0</v>
      </c>
      <c r="S152" s="23"/>
      <c r="T152" s="142"/>
      <c r="U152" s="143"/>
      <c r="V152" s="143"/>
      <c r="W152" s="143"/>
      <c r="X152" s="143">
        <v>-0.13568316831999999</v>
      </c>
      <c r="Y152" s="143">
        <v>-0.63028261656999995</v>
      </c>
      <c r="Z152" s="143">
        <v>-0.21552839684</v>
      </c>
      <c r="AA152" s="143">
        <v>-0.65413035960999999</v>
      </c>
      <c r="AB152" s="143"/>
      <c r="AC152" s="143"/>
      <c r="AD152" s="144">
        <v>6.0606060605999996</v>
      </c>
      <c r="AE152" s="23"/>
      <c r="AF152" s="145"/>
      <c r="AG152" s="146"/>
      <c r="AH152" s="147"/>
      <c r="AI152" s="146">
        <v>0.10872372901000001</v>
      </c>
      <c r="AJ152" s="146">
        <v>-0.11555959963</v>
      </c>
      <c r="AK152" s="148"/>
      <c r="AL152" s="23"/>
      <c r="AM152" s="149">
        <v>0</v>
      </c>
      <c r="AN152" s="137">
        <v>0</v>
      </c>
      <c r="AO152" s="147">
        <v>45472</v>
      </c>
      <c r="AP152" s="135" t="s">
        <v>309</v>
      </c>
      <c r="AQ152" s="133" t="s">
        <v>312</v>
      </c>
      <c r="AR152" s="150">
        <v>-291000</v>
      </c>
    </row>
    <row r="153" spans="2:44" ht="15.6" x14ac:dyDescent="0.3">
      <c r="B153" s="82" t="s">
        <v>392</v>
      </c>
      <c r="C153" s="83" t="s">
        <v>914</v>
      </c>
      <c r="D153" s="84" t="s">
        <v>300</v>
      </c>
      <c r="E153" s="85" t="s">
        <v>807</v>
      </c>
      <c r="F153" s="83" t="s">
        <v>2</v>
      </c>
      <c r="G153" s="85" t="s">
        <v>737</v>
      </c>
      <c r="H153" s="86">
        <v>45481</v>
      </c>
      <c r="I153" s="87"/>
      <c r="J153" s="87">
        <v>567.12911392000001</v>
      </c>
      <c r="K153" s="88">
        <f t="shared" si="6"/>
        <v>0</v>
      </c>
      <c r="L153" s="86">
        <v>45464</v>
      </c>
      <c r="M153" s="89"/>
      <c r="N153" s="89">
        <v>25.273484847999999</v>
      </c>
      <c r="O153" s="88">
        <f t="shared" si="7"/>
        <v>0</v>
      </c>
      <c r="P153" s="90"/>
      <c r="Q153" s="91">
        <v>4.5454545455000002E-2</v>
      </c>
      <c r="R153" s="92">
        <f t="shared" si="8"/>
        <v>0</v>
      </c>
      <c r="S153" s="23"/>
      <c r="T153" s="107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9">
        <v>3.0303030302999998</v>
      </c>
      <c r="AE153" s="23"/>
      <c r="AF153" s="117"/>
      <c r="AG153" s="118"/>
      <c r="AH153" s="119"/>
      <c r="AI153" s="118">
        <v>0.14604025223</v>
      </c>
      <c r="AJ153" s="118">
        <v>-6.4057924434000005E-2</v>
      </c>
      <c r="AK153" s="120"/>
      <c r="AL153" s="23"/>
      <c r="AM153" s="127"/>
      <c r="AN153" s="88">
        <v>1.3573767001000001</v>
      </c>
      <c r="AO153" s="119">
        <v>45473</v>
      </c>
      <c r="AP153" s="86" t="s">
        <v>309</v>
      </c>
      <c r="AQ153" s="84" t="s">
        <v>312</v>
      </c>
      <c r="AR153" s="128">
        <v>852000</v>
      </c>
    </row>
    <row r="154" spans="2:44" ht="15.6" x14ac:dyDescent="0.3">
      <c r="B154" s="131" t="s">
        <v>393</v>
      </c>
      <c r="C154" s="132" t="s">
        <v>915</v>
      </c>
      <c r="D154" s="133" t="s">
        <v>300</v>
      </c>
      <c r="E154" s="134" t="s">
        <v>808</v>
      </c>
      <c r="F154" s="132" t="s">
        <v>2</v>
      </c>
      <c r="G154" s="134" t="s">
        <v>317</v>
      </c>
      <c r="H154" s="135">
        <v>45505</v>
      </c>
      <c r="I154" s="136"/>
      <c r="J154" s="136">
        <v>233.39</v>
      </c>
      <c r="K154" s="137">
        <f t="shared" si="6"/>
        <v>0</v>
      </c>
      <c r="L154" s="135">
        <v>45505</v>
      </c>
      <c r="M154" s="138"/>
      <c r="N154" s="138">
        <v>3.5362121212000002</v>
      </c>
      <c r="O154" s="137">
        <f t="shared" si="7"/>
        <v>0</v>
      </c>
      <c r="P154" s="139"/>
      <c r="Q154" s="140">
        <v>1.5151515151E-2</v>
      </c>
      <c r="R154" s="141">
        <f t="shared" si="8"/>
        <v>0</v>
      </c>
      <c r="S154" s="23"/>
      <c r="T154" s="142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4">
        <v>1.5151515151999999</v>
      </c>
      <c r="AE154" s="23"/>
      <c r="AF154" s="145"/>
      <c r="AG154" s="146"/>
      <c r="AH154" s="147"/>
      <c r="AI154" s="146">
        <v>-2.9940119761E-2</v>
      </c>
      <c r="AJ154" s="146">
        <v>-0.10814419225000001</v>
      </c>
      <c r="AK154" s="148"/>
      <c r="AL154" s="23"/>
      <c r="AM154" s="149">
        <v>0</v>
      </c>
      <c r="AN154" s="137">
        <v>0</v>
      </c>
      <c r="AO154" s="147">
        <v>45443</v>
      </c>
      <c r="AP154" s="135" t="s">
        <v>309</v>
      </c>
      <c r="AQ154" s="133" t="s">
        <v>312</v>
      </c>
      <c r="AR154" s="150">
        <v>403346</v>
      </c>
    </row>
    <row r="155" spans="2:44" ht="15.6" x14ac:dyDescent="0.3">
      <c r="B155" s="82" t="s">
        <v>394</v>
      </c>
      <c r="C155" s="83" t="s">
        <v>916</v>
      </c>
      <c r="D155" s="84" t="s">
        <v>300</v>
      </c>
      <c r="E155" s="85" t="s">
        <v>809</v>
      </c>
      <c r="F155" s="83" t="s">
        <v>2</v>
      </c>
      <c r="G155" s="85" t="s">
        <v>318</v>
      </c>
      <c r="H155" s="86">
        <v>45554</v>
      </c>
      <c r="I155" s="87">
        <v>102.18</v>
      </c>
      <c r="J155" s="87">
        <v>107.71</v>
      </c>
      <c r="K155" s="88">
        <f t="shared" si="6"/>
        <v>0.9486584346857303</v>
      </c>
      <c r="L155" s="86">
        <v>45496</v>
      </c>
      <c r="M155" s="89">
        <v>919.62</v>
      </c>
      <c r="N155" s="89">
        <v>60943.485454000001</v>
      </c>
      <c r="O155" s="88">
        <f t="shared" si="7"/>
        <v>1.5089717845135835E-2</v>
      </c>
      <c r="P155" s="90">
        <v>1</v>
      </c>
      <c r="Q155" s="91">
        <v>7.0454545455000002</v>
      </c>
      <c r="R155" s="92">
        <f t="shared" si="8"/>
        <v>0.14193548387005203</v>
      </c>
      <c r="S155" s="23"/>
      <c r="T155" s="107">
        <v>1.3690476191000001E-2</v>
      </c>
      <c r="U155" s="108">
        <v>-3.5832052927E-3</v>
      </c>
      <c r="V155" s="108">
        <v>0.21009000474</v>
      </c>
      <c r="W155" s="108">
        <v>0.19746971068999999</v>
      </c>
      <c r="X155" s="108">
        <v>0.38380281690000001</v>
      </c>
      <c r="Y155" s="108">
        <v>-0.11079663134000001</v>
      </c>
      <c r="Z155" s="108">
        <v>-0.17729468599000001</v>
      </c>
      <c r="AA155" s="108">
        <v>-0.61589664876000005</v>
      </c>
      <c r="AB155" s="108">
        <v>0.14002008256000001</v>
      </c>
      <c r="AC155" s="108">
        <v>-0.25893187726</v>
      </c>
      <c r="AD155" s="109">
        <v>93.939393938999999</v>
      </c>
      <c r="AE155" s="23"/>
      <c r="AF155" s="117">
        <v>0.48353982174999999</v>
      </c>
      <c r="AG155" s="118">
        <v>5.0875518206000003E-2</v>
      </c>
      <c r="AH155" s="119">
        <v>0.99985221179999995</v>
      </c>
      <c r="AI155" s="118">
        <v>0.30321209849000003</v>
      </c>
      <c r="AJ155" s="118">
        <v>-0.17310754088999999</v>
      </c>
      <c r="AK155" s="120">
        <v>5</v>
      </c>
      <c r="AL155" s="23"/>
      <c r="AM155" s="127">
        <v>0</v>
      </c>
      <c r="AN155" s="88">
        <v>0</v>
      </c>
      <c r="AO155" s="119">
        <v>45443</v>
      </c>
      <c r="AP155" s="86" t="s">
        <v>309</v>
      </c>
      <c r="AQ155" s="84" t="s">
        <v>312</v>
      </c>
      <c r="AR155" s="128">
        <v>903000</v>
      </c>
    </row>
    <row r="156" spans="2:44" ht="15.6" x14ac:dyDescent="0.3">
      <c r="B156" s="131" t="s">
        <v>1579</v>
      </c>
      <c r="C156" s="132" t="s">
        <v>2351</v>
      </c>
      <c r="D156" s="133" t="s">
        <v>300</v>
      </c>
      <c r="E156" s="134" t="s">
        <v>1951</v>
      </c>
      <c r="F156" s="132" t="s">
        <v>2</v>
      </c>
      <c r="G156" s="134" t="s">
        <v>315</v>
      </c>
      <c r="H156" s="135">
        <v>45541</v>
      </c>
      <c r="I156" s="136"/>
      <c r="J156" s="136">
        <v>100.5</v>
      </c>
      <c r="K156" s="137">
        <f t="shared" si="6"/>
        <v>0</v>
      </c>
      <c r="L156" s="135">
        <v>45534</v>
      </c>
      <c r="M156" s="138"/>
      <c r="N156" s="138">
        <v>379.09727272999999</v>
      </c>
      <c r="O156" s="137">
        <f t="shared" si="7"/>
        <v>0</v>
      </c>
      <c r="P156" s="139"/>
      <c r="Q156" s="140">
        <v>0.28787878787999999</v>
      </c>
      <c r="R156" s="141">
        <f t="shared" si="8"/>
        <v>0</v>
      </c>
      <c r="S156" s="23"/>
      <c r="T156" s="142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4">
        <v>18.181818182000001</v>
      </c>
      <c r="AE156" s="23"/>
      <c r="AF156" s="145"/>
      <c r="AG156" s="146"/>
      <c r="AH156" s="147"/>
      <c r="AI156" s="146">
        <v>0.11572535991000001</v>
      </c>
      <c r="AJ156" s="146">
        <v>-0.15968743256000001</v>
      </c>
      <c r="AK156" s="148">
        <v>6</v>
      </c>
      <c r="AL156" s="23"/>
      <c r="AM156" s="149">
        <v>8.8473588621000004E-3</v>
      </c>
      <c r="AN156" s="137">
        <v>0.12629705341</v>
      </c>
      <c r="AO156" s="147">
        <v>45473</v>
      </c>
      <c r="AP156" s="135" t="s">
        <v>309</v>
      </c>
      <c r="AQ156" s="133" t="s">
        <v>312</v>
      </c>
      <c r="AR156" s="150">
        <v>3383000</v>
      </c>
    </row>
    <row r="157" spans="2:44" ht="15.6" x14ac:dyDescent="0.3">
      <c r="B157" s="82" t="s">
        <v>395</v>
      </c>
      <c r="C157" s="83" t="s">
        <v>917</v>
      </c>
      <c r="D157" s="84" t="s">
        <v>300</v>
      </c>
      <c r="E157" s="85" t="s">
        <v>1952</v>
      </c>
      <c r="F157" s="83" t="s">
        <v>2</v>
      </c>
      <c r="G157" s="85" t="s">
        <v>315</v>
      </c>
      <c r="H157" s="86">
        <v>45554</v>
      </c>
      <c r="I157" s="87">
        <v>189.12</v>
      </c>
      <c r="J157" s="87">
        <v>199.52357560999999</v>
      </c>
      <c r="K157" s="88">
        <f t="shared" si="6"/>
        <v>0.94785791314037293</v>
      </c>
      <c r="L157" s="86">
        <v>45385</v>
      </c>
      <c r="M157" s="89">
        <v>189.12</v>
      </c>
      <c r="N157" s="89">
        <v>137.56348485000001</v>
      </c>
      <c r="O157" s="88">
        <f t="shared" si="7"/>
        <v>1.3747834333087556</v>
      </c>
      <c r="P157" s="90">
        <v>1</v>
      </c>
      <c r="Q157" s="91">
        <v>0.13636363636000001</v>
      </c>
      <c r="R157" s="92">
        <f t="shared" si="8"/>
        <v>7.3333333335288886</v>
      </c>
      <c r="S157" s="23"/>
      <c r="T157" s="107"/>
      <c r="U157" s="108"/>
      <c r="V157" s="108"/>
      <c r="W157" s="108"/>
      <c r="X157" s="108"/>
      <c r="Y157" s="108"/>
      <c r="Z157" s="108"/>
      <c r="AA157" s="108"/>
      <c r="AB157" s="108">
        <v>5.7733487994E-2</v>
      </c>
      <c r="AC157" s="108">
        <v>-0.34121847181999998</v>
      </c>
      <c r="AD157" s="109">
        <v>9.0909090909000003</v>
      </c>
      <c r="AE157" s="23"/>
      <c r="AF157" s="117"/>
      <c r="AG157" s="118"/>
      <c r="AH157" s="119"/>
      <c r="AI157" s="118">
        <v>0.11712786466</v>
      </c>
      <c r="AJ157" s="118">
        <v>-8.2980766341000003E-2</v>
      </c>
      <c r="AK157" s="120"/>
      <c r="AL157" s="23"/>
      <c r="AM157" s="127">
        <v>3.3443481545999999E-2</v>
      </c>
      <c r="AN157" s="88">
        <v>1.0825427102</v>
      </c>
      <c r="AO157" s="119">
        <v>45472</v>
      </c>
      <c r="AP157" s="86" t="s">
        <v>309</v>
      </c>
      <c r="AQ157" s="84" t="s">
        <v>312</v>
      </c>
      <c r="AR157" s="128">
        <v>238309</v>
      </c>
    </row>
    <row r="158" spans="2:44" ht="15.6" x14ac:dyDescent="0.3">
      <c r="B158" s="131" t="s">
        <v>30</v>
      </c>
      <c r="C158" s="132" t="s">
        <v>194</v>
      </c>
      <c r="D158" s="133" t="s">
        <v>300</v>
      </c>
      <c r="E158" s="134" t="s">
        <v>130</v>
      </c>
      <c r="F158" s="132" t="s">
        <v>2</v>
      </c>
      <c r="G158" s="134" t="s">
        <v>315</v>
      </c>
      <c r="H158" s="135">
        <v>45554</v>
      </c>
      <c r="I158" s="136">
        <v>126.53</v>
      </c>
      <c r="J158" s="136">
        <v>128.68538201000001</v>
      </c>
      <c r="K158" s="137">
        <f t="shared" si="6"/>
        <v>0.98325076262482936</v>
      </c>
      <c r="L158" s="135">
        <v>45492</v>
      </c>
      <c r="M158" s="138">
        <v>151285.07999999999</v>
      </c>
      <c r="N158" s="138">
        <v>342624.93803000002</v>
      </c>
      <c r="O158" s="137">
        <f t="shared" si="7"/>
        <v>0.44154719405378939</v>
      </c>
      <c r="P158" s="139">
        <v>95</v>
      </c>
      <c r="Q158" s="140">
        <v>64.863636364000001</v>
      </c>
      <c r="R158" s="141">
        <f t="shared" si="8"/>
        <v>1.4646110721711865</v>
      </c>
      <c r="S158" s="23"/>
      <c r="T158" s="142">
        <v>4.0970793912000002E-2</v>
      </c>
      <c r="U158" s="143">
        <v>2.3697112429000002E-2</v>
      </c>
      <c r="V158" s="143">
        <v>8.7027491408999999E-2</v>
      </c>
      <c r="W158" s="143">
        <v>7.4407197354999996E-2</v>
      </c>
      <c r="X158" s="143">
        <v>0.50144963615000004</v>
      </c>
      <c r="Y158" s="143">
        <v>6.8501878995000003E-3</v>
      </c>
      <c r="Z158" s="143">
        <v>1.0105740329999999</v>
      </c>
      <c r="AA158" s="143">
        <v>0.57197207019999996</v>
      </c>
      <c r="AB158" s="143">
        <v>0.42364160091000003</v>
      </c>
      <c r="AC158" s="143">
        <v>2.4689641089999999E-2</v>
      </c>
      <c r="AD158" s="144">
        <v>100</v>
      </c>
      <c r="AE158" s="23"/>
      <c r="AF158" s="145">
        <v>0.28872816350000002</v>
      </c>
      <c r="AG158" s="146">
        <v>3.016227091E-2</v>
      </c>
      <c r="AH158" s="147">
        <v>1.4597758767</v>
      </c>
      <c r="AI158" s="146">
        <v>0.16398128898</v>
      </c>
      <c r="AJ158" s="146">
        <v>-0.17352183255</v>
      </c>
      <c r="AK158" s="148">
        <v>7</v>
      </c>
      <c r="AL158" s="23"/>
      <c r="AM158" s="149">
        <v>1.3115396067000001E-2</v>
      </c>
      <c r="AN158" s="137">
        <v>0.21464990112999999</v>
      </c>
      <c r="AO158" s="147">
        <v>45473</v>
      </c>
      <c r="AP158" s="135" t="s">
        <v>309</v>
      </c>
      <c r="AQ158" s="133" t="s">
        <v>312</v>
      </c>
      <c r="AR158" s="150">
        <v>11007000</v>
      </c>
    </row>
    <row r="159" spans="2:44" ht="15.6" x14ac:dyDescent="0.3">
      <c r="B159" s="82" t="s">
        <v>396</v>
      </c>
      <c r="C159" s="83" t="s">
        <v>918</v>
      </c>
      <c r="D159" s="84" t="s">
        <v>300</v>
      </c>
      <c r="E159" s="85" t="s">
        <v>810</v>
      </c>
      <c r="F159" s="83" t="s">
        <v>2</v>
      </c>
      <c r="G159" s="85" t="s">
        <v>319</v>
      </c>
      <c r="H159" s="86">
        <v>45546</v>
      </c>
      <c r="I159" s="87"/>
      <c r="J159" s="87">
        <v>598.79999999999995</v>
      </c>
      <c r="K159" s="88">
        <f t="shared" si="6"/>
        <v>0</v>
      </c>
      <c r="L159" s="86">
        <v>45539</v>
      </c>
      <c r="M159" s="89"/>
      <c r="N159" s="89">
        <v>638.52969697000003</v>
      </c>
      <c r="O159" s="88">
        <f t="shared" si="7"/>
        <v>0</v>
      </c>
      <c r="P159" s="90"/>
      <c r="Q159" s="91">
        <v>0.10606060606000001</v>
      </c>
      <c r="R159" s="92">
        <f t="shared" si="8"/>
        <v>0</v>
      </c>
      <c r="S159" s="23"/>
      <c r="T159" s="107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9">
        <v>9.0909090909000003</v>
      </c>
      <c r="AE159" s="23"/>
      <c r="AF159" s="117"/>
      <c r="AG159" s="118"/>
      <c r="AH159" s="119"/>
      <c r="AI159" s="118">
        <v>0.19935850519000001</v>
      </c>
      <c r="AJ159" s="118">
        <v>-1.4815597885E-2</v>
      </c>
      <c r="AK159" s="120"/>
      <c r="AL159" s="23"/>
      <c r="AM159" s="127">
        <v>1.1018815093E-2</v>
      </c>
      <c r="AN159" s="88">
        <v>0.78185398260000005</v>
      </c>
      <c r="AO159" s="119">
        <v>45473</v>
      </c>
      <c r="AP159" s="86" t="s">
        <v>309</v>
      </c>
      <c r="AQ159" s="84" t="s">
        <v>312</v>
      </c>
      <c r="AR159" s="128">
        <v>765900</v>
      </c>
    </row>
    <row r="160" spans="2:44" ht="15.6" x14ac:dyDescent="0.3">
      <c r="B160" s="131" t="s">
        <v>397</v>
      </c>
      <c r="C160" s="132" t="s">
        <v>919</v>
      </c>
      <c r="D160" s="133" t="s">
        <v>300</v>
      </c>
      <c r="E160" s="134" t="s">
        <v>811</v>
      </c>
      <c r="F160" s="132" t="s">
        <v>2</v>
      </c>
      <c r="G160" s="134" t="s">
        <v>323</v>
      </c>
      <c r="H160" s="135">
        <v>45519</v>
      </c>
      <c r="I160" s="136"/>
      <c r="J160" s="136">
        <v>642.6</v>
      </c>
      <c r="K160" s="137">
        <f t="shared" si="6"/>
        <v>0</v>
      </c>
      <c r="L160" s="135">
        <v>45504</v>
      </c>
      <c r="M160" s="138"/>
      <c r="N160" s="138">
        <v>81496.245758000005</v>
      </c>
      <c r="O160" s="137">
        <f t="shared" si="7"/>
        <v>0</v>
      </c>
      <c r="P160" s="139"/>
      <c r="Q160" s="140">
        <v>1.2272727272999999</v>
      </c>
      <c r="R160" s="141">
        <f t="shared" si="8"/>
        <v>0</v>
      </c>
      <c r="S160" s="23"/>
      <c r="T160" s="142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4">
        <v>13.636363636</v>
      </c>
      <c r="AE160" s="23"/>
      <c r="AF160" s="145"/>
      <c r="AG160" s="146"/>
      <c r="AH160" s="147"/>
      <c r="AI160" s="146">
        <v>0.29975641208999998</v>
      </c>
      <c r="AJ160" s="146">
        <v>-5.0225994927999999E-2</v>
      </c>
      <c r="AK160" s="148"/>
      <c r="AL160" s="23"/>
      <c r="AM160" s="149">
        <v>0</v>
      </c>
      <c r="AN160" s="137">
        <v>0</v>
      </c>
      <c r="AO160" s="147">
        <v>45473</v>
      </c>
      <c r="AP160" s="135" t="s">
        <v>309</v>
      </c>
      <c r="AQ160" s="133" t="s">
        <v>312</v>
      </c>
      <c r="AR160" s="150">
        <v>923704</v>
      </c>
    </row>
    <row r="161" spans="2:44" ht="15.6" x14ac:dyDescent="0.3">
      <c r="B161" s="82" t="s">
        <v>1580</v>
      </c>
      <c r="C161" s="83" t="s">
        <v>2352</v>
      </c>
      <c r="D161" s="84" t="s">
        <v>300</v>
      </c>
      <c r="E161" s="85" t="s">
        <v>1953</v>
      </c>
      <c r="F161" s="83" t="s">
        <v>2</v>
      </c>
      <c r="G161" s="85" t="s">
        <v>317</v>
      </c>
      <c r="H161" s="86">
        <v>45533</v>
      </c>
      <c r="I161" s="87"/>
      <c r="J161" s="87">
        <v>64.034561155000006</v>
      </c>
      <c r="K161" s="88">
        <f t="shared" si="6"/>
        <v>0</v>
      </c>
      <c r="L161" s="86">
        <v>45385</v>
      </c>
      <c r="M161" s="89"/>
      <c r="N161" s="89">
        <v>100.15666666</v>
      </c>
      <c r="O161" s="88">
        <f t="shared" si="7"/>
        <v>0</v>
      </c>
      <c r="P161" s="90"/>
      <c r="Q161" s="91">
        <v>0.13636363636000001</v>
      </c>
      <c r="R161" s="92">
        <f t="shared" si="8"/>
        <v>0</v>
      </c>
      <c r="S161" s="23"/>
      <c r="T161" s="107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9">
        <v>9.0909090909000003</v>
      </c>
      <c r="AE161" s="23"/>
      <c r="AF161" s="117"/>
      <c r="AG161" s="118"/>
      <c r="AH161" s="119"/>
      <c r="AI161" s="118">
        <v>9.3140351292999995E-2</v>
      </c>
      <c r="AJ161" s="118">
        <v>-6.0103005038E-2</v>
      </c>
      <c r="AK161" s="120"/>
      <c r="AL161" s="23"/>
      <c r="AM161" s="127">
        <v>8.7149893862000002E-3</v>
      </c>
      <c r="AN161" s="88">
        <v>8.5683095141999996E-2</v>
      </c>
      <c r="AO161" s="119">
        <v>45473</v>
      </c>
      <c r="AP161" s="86" t="s">
        <v>309</v>
      </c>
      <c r="AQ161" s="84" t="s">
        <v>312</v>
      </c>
      <c r="AR161" s="128">
        <v>1108800</v>
      </c>
    </row>
    <row r="162" spans="2:44" ht="15.6" x14ac:dyDescent="0.3">
      <c r="B162" s="131" t="s">
        <v>398</v>
      </c>
      <c r="C162" s="132" t="s">
        <v>920</v>
      </c>
      <c r="D162" s="133" t="s">
        <v>300</v>
      </c>
      <c r="E162" s="134" t="s">
        <v>812</v>
      </c>
      <c r="F162" s="132" t="s">
        <v>2</v>
      </c>
      <c r="G162" s="134" t="s">
        <v>315</v>
      </c>
      <c r="H162" s="135">
        <v>45553</v>
      </c>
      <c r="I162" s="136"/>
      <c r="J162" s="136">
        <v>431.39820184000001</v>
      </c>
      <c r="K162" s="137">
        <f t="shared" si="6"/>
        <v>0</v>
      </c>
      <c r="L162" s="135">
        <v>45383</v>
      </c>
      <c r="M162" s="138"/>
      <c r="N162" s="138">
        <v>3668.2587878999998</v>
      </c>
      <c r="O162" s="137">
        <f t="shared" si="7"/>
        <v>0</v>
      </c>
      <c r="P162" s="139"/>
      <c r="Q162" s="140">
        <v>1</v>
      </c>
      <c r="R162" s="141">
        <f t="shared" si="8"/>
        <v>0</v>
      </c>
      <c r="S162" s="23"/>
      <c r="T162" s="142"/>
      <c r="U162" s="143"/>
      <c r="V162" s="143">
        <v>-1.8924670168E-2</v>
      </c>
      <c r="W162" s="143">
        <v>-3.1544964220999998E-2</v>
      </c>
      <c r="X162" s="143">
        <v>0.12716310924999999</v>
      </c>
      <c r="Y162" s="143">
        <v>-0.367436339</v>
      </c>
      <c r="Z162" s="143">
        <v>-8.1867857747000006E-2</v>
      </c>
      <c r="AA162" s="143">
        <v>-0.52046982052000001</v>
      </c>
      <c r="AB162" s="143">
        <v>-8.3204147512000004E-2</v>
      </c>
      <c r="AC162" s="143">
        <v>-0.48215610733000003</v>
      </c>
      <c r="AD162" s="144">
        <v>77.272727273000001</v>
      </c>
      <c r="AE162" s="23"/>
      <c r="AF162" s="145">
        <v>0.24222271535000001</v>
      </c>
      <c r="AG162" s="146">
        <v>2.5047664503999999E-2</v>
      </c>
      <c r="AH162" s="147">
        <v>0.20392940919999999</v>
      </c>
      <c r="AI162" s="146">
        <v>0.17648693719</v>
      </c>
      <c r="AJ162" s="146">
        <v>-8.5950620303999997E-2</v>
      </c>
      <c r="AK162" s="148">
        <v>4</v>
      </c>
      <c r="AL162" s="23"/>
      <c r="AM162" s="149">
        <v>1.5539769919E-2</v>
      </c>
      <c r="AN162" s="137">
        <v>0.92968858320000003</v>
      </c>
      <c r="AO162" s="147">
        <v>45473</v>
      </c>
      <c r="AP162" s="135" t="s">
        <v>309</v>
      </c>
      <c r="AQ162" s="133" t="s">
        <v>312</v>
      </c>
      <c r="AR162" s="150">
        <v>1925000</v>
      </c>
    </row>
    <row r="163" spans="2:44" ht="15.6" x14ac:dyDescent="0.3">
      <c r="B163" s="82" t="s">
        <v>1581</v>
      </c>
      <c r="C163" s="83" t="s">
        <v>2353</v>
      </c>
      <c r="D163" s="84" t="s">
        <v>303</v>
      </c>
      <c r="E163" s="85" t="s">
        <v>1954</v>
      </c>
      <c r="F163" s="83" t="s">
        <v>1872</v>
      </c>
      <c r="G163" s="85" t="s">
        <v>315</v>
      </c>
      <c r="H163" s="86">
        <v>45548</v>
      </c>
      <c r="I163" s="87"/>
      <c r="J163" s="87">
        <v>42.033975222000002</v>
      </c>
      <c r="K163" s="88">
        <f t="shared" si="6"/>
        <v>0</v>
      </c>
      <c r="L163" s="86">
        <v>45408</v>
      </c>
      <c r="M163" s="89"/>
      <c r="N163" s="89">
        <v>1214.1675757999999</v>
      </c>
      <c r="O163" s="88">
        <f t="shared" si="7"/>
        <v>0</v>
      </c>
      <c r="P163" s="90"/>
      <c r="Q163" s="91">
        <v>0.30303030303</v>
      </c>
      <c r="R163" s="92">
        <f t="shared" si="8"/>
        <v>0</v>
      </c>
      <c r="S163" s="23"/>
      <c r="T163" s="107"/>
      <c r="U163" s="108"/>
      <c r="V163" s="108">
        <v>-9.7097676394999999E-2</v>
      </c>
      <c r="W163" s="108">
        <v>-0.10971797044000001</v>
      </c>
      <c r="X163" s="108"/>
      <c r="Y163" s="108"/>
      <c r="Z163" s="108"/>
      <c r="AA163" s="108"/>
      <c r="AB163" s="108"/>
      <c r="AC163" s="108"/>
      <c r="AD163" s="109">
        <v>9.0909090909000003</v>
      </c>
      <c r="AE163" s="23"/>
      <c r="AF163" s="117"/>
      <c r="AG163" s="118"/>
      <c r="AH163" s="119"/>
      <c r="AI163" s="118">
        <v>0.11479761114000001</v>
      </c>
      <c r="AJ163" s="118">
        <v>-0.16810852871000001</v>
      </c>
      <c r="AK163" s="120"/>
      <c r="AL163" s="23"/>
      <c r="AM163" s="127">
        <v>5.5987267771999997E-3</v>
      </c>
      <c r="AN163" s="88">
        <v>4.0402407266000001E-2</v>
      </c>
      <c r="AO163" s="119">
        <v>45473</v>
      </c>
      <c r="AP163" s="86" t="s">
        <v>311</v>
      </c>
      <c r="AQ163" s="84" t="s">
        <v>312</v>
      </c>
      <c r="AR163" s="128">
        <v>3576769.0159999998</v>
      </c>
    </row>
    <row r="164" spans="2:44" ht="15.6" x14ac:dyDescent="0.3">
      <c r="B164" s="131" t="s">
        <v>1582</v>
      </c>
      <c r="C164" s="132" t="s">
        <v>2354</v>
      </c>
      <c r="D164" s="133" t="s">
        <v>300</v>
      </c>
      <c r="E164" s="134" t="s">
        <v>1955</v>
      </c>
      <c r="F164" s="132" t="s">
        <v>2</v>
      </c>
      <c r="G164" s="134" t="s">
        <v>737</v>
      </c>
      <c r="H164" s="135">
        <v>45547</v>
      </c>
      <c r="I164" s="136"/>
      <c r="J164" s="136">
        <v>669</v>
      </c>
      <c r="K164" s="137">
        <f t="shared" si="6"/>
        <v>0</v>
      </c>
      <c r="L164" s="135">
        <v>45547</v>
      </c>
      <c r="M164" s="138"/>
      <c r="N164" s="138">
        <v>954.24984847999997</v>
      </c>
      <c r="O164" s="137">
        <f t="shared" si="7"/>
        <v>0</v>
      </c>
      <c r="P164" s="139"/>
      <c r="Q164" s="140">
        <v>0.13636363636000001</v>
      </c>
      <c r="R164" s="141">
        <f t="shared" si="8"/>
        <v>0</v>
      </c>
      <c r="S164" s="23"/>
      <c r="T164" s="142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4">
        <v>9.0909090909000003</v>
      </c>
      <c r="AE164" s="23"/>
      <c r="AF164" s="145"/>
      <c r="AG164" s="146"/>
      <c r="AH164" s="147"/>
      <c r="AI164" s="146">
        <v>0.10114855782</v>
      </c>
      <c r="AJ164" s="146">
        <v>-6.7226073996999994E-2</v>
      </c>
      <c r="AK164" s="148">
        <v>8</v>
      </c>
      <c r="AL164" s="23"/>
      <c r="AM164" s="149">
        <v>8.1837758543999994E-3</v>
      </c>
      <c r="AN164" s="137">
        <v>0.69309505842999997</v>
      </c>
      <c r="AO164" s="147">
        <v>45473</v>
      </c>
      <c r="AP164" s="135" t="s">
        <v>309</v>
      </c>
      <c r="AQ164" s="133" t="s">
        <v>312</v>
      </c>
      <c r="AR164" s="150">
        <v>1856303</v>
      </c>
    </row>
    <row r="165" spans="2:44" ht="15.6" x14ac:dyDescent="0.3">
      <c r="B165" s="82" t="s">
        <v>399</v>
      </c>
      <c r="C165" s="83" t="s">
        <v>921</v>
      </c>
      <c r="D165" s="84" t="s">
        <v>300</v>
      </c>
      <c r="E165" s="85" t="s">
        <v>813</v>
      </c>
      <c r="F165" s="83" t="s">
        <v>2</v>
      </c>
      <c r="G165" s="85" t="s">
        <v>319</v>
      </c>
      <c r="H165" s="86">
        <v>45553</v>
      </c>
      <c r="I165" s="87"/>
      <c r="J165" s="87">
        <v>452.76</v>
      </c>
      <c r="K165" s="88">
        <f t="shared" si="6"/>
        <v>0</v>
      </c>
      <c r="L165" s="86">
        <v>45538</v>
      </c>
      <c r="M165" s="89"/>
      <c r="N165" s="89">
        <v>1465.1403029999999</v>
      </c>
      <c r="O165" s="88">
        <f t="shared" si="7"/>
        <v>0</v>
      </c>
      <c r="P165" s="90"/>
      <c r="Q165" s="91">
        <v>0.92424242424000003</v>
      </c>
      <c r="R165" s="92">
        <f t="shared" si="8"/>
        <v>0</v>
      </c>
      <c r="S165" s="23"/>
      <c r="T165" s="107"/>
      <c r="U165" s="108"/>
      <c r="V165" s="108">
        <v>-1.4632077472E-2</v>
      </c>
      <c r="W165" s="108">
        <v>-2.7252371526000001E-2</v>
      </c>
      <c r="X165" s="108">
        <v>0.27387370921999998</v>
      </c>
      <c r="Y165" s="108">
        <v>-0.22072573903000001</v>
      </c>
      <c r="Z165" s="108">
        <v>0.27874266144999998</v>
      </c>
      <c r="AA165" s="108">
        <v>-0.15985930132000001</v>
      </c>
      <c r="AB165" s="108">
        <v>0.16799329702999999</v>
      </c>
      <c r="AC165" s="108">
        <v>-0.23095866278999999</v>
      </c>
      <c r="AD165" s="109">
        <v>83.333333332999999</v>
      </c>
      <c r="AE165" s="23"/>
      <c r="AF165" s="117">
        <v>0.28567962938000002</v>
      </c>
      <c r="AG165" s="118">
        <v>2.9608387669000001E-2</v>
      </c>
      <c r="AH165" s="119">
        <v>0.56358373372000004</v>
      </c>
      <c r="AI165" s="118">
        <v>0.19016606967999999</v>
      </c>
      <c r="AJ165" s="118">
        <v>-5.4722994507000002E-2</v>
      </c>
      <c r="AK165" s="120">
        <v>3</v>
      </c>
      <c r="AL165" s="23"/>
      <c r="AM165" s="127">
        <v>0</v>
      </c>
      <c r="AN165" s="88">
        <v>0</v>
      </c>
      <c r="AO165" s="119">
        <v>45473</v>
      </c>
      <c r="AP165" s="86" t="s">
        <v>309</v>
      </c>
      <c r="AQ165" s="84" t="s">
        <v>312</v>
      </c>
      <c r="AR165" s="128">
        <v>2823000</v>
      </c>
    </row>
    <row r="166" spans="2:44" ht="15.6" x14ac:dyDescent="0.3">
      <c r="B166" s="131" t="s">
        <v>400</v>
      </c>
      <c r="C166" s="132" t="s">
        <v>922</v>
      </c>
      <c r="D166" s="133" t="s">
        <v>300</v>
      </c>
      <c r="E166" s="134" t="s">
        <v>1956</v>
      </c>
      <c r="F166" s="132" t="s">
        <v>2</v>
      </c>
      <c r="G166" s="134" t="s">
        <v>3</v>
      </c>
      <c r="H166" s="135">
        <v>45516</v>
      </c>
      <c r="I166" s="136"/>
      <c r="J166" s="136">
        <v>150.27228586000001</v>
      </c>
      <c r="K166" s="137">
        <f t="shared" si="6"/>
        <v>0</v>
      </c>
      <c r="L166" s="135">
        <v>45421</v>
      </c>
      <c r="M166" s="138"/>
      <c r="N166" s="138">
        <v>28.357727272999998</v>
      </c>
      <c r="O166" s="137">
        <f t="shared" si="7"/>
        <v>0</v>
      </c>
      <c r="P166" s="139"/>
      <c r="Q166" s="140">
        <v>4.5454545455000002E-2</v>
      </c>
      <c r="R166" s="141">
        <f t="shared" si="8"/>
        <v>0</v>
      </c>
      <c r="S166" s="23"/>
      <c r="T166" s="142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4">
        <v>1.5151515151999999</v>
      </c>
      <c r="AE166" s="23"/>
      <c r="AF166" s="145"/>
      <c r="AG166" s="146"/>
      <c r="AH166" s="147"/>
      <c r="AI166" s="146"/>
      <c r="AJ166" s="146"/>
      <c r="AK166" s="148"/>
      <c r="AL166" s="23"/>
      <c r="AM166" s="149"/>
      <c r="AN166" s="137">
        <v>0.55212767064000001</v>
      </c>
      <c r="AO166" s="147">
        <v>45473</v>
      </c>
      <c r="AP166" s="135" t="s">
        <v>309</v>
      </c>
      <c r="AQ166" s="133" t="s">
        <v>312</v>
      </c>
      <c r="AR166" s="150">
        <v>1052000</v>
      </c>
    </row>
    <row r="167" spans="2:44" ht="15.6" x14ac:dyDescent="0.3">
      <c r="B167" s="82" t="s">
        <v>1583</v>
      </c>
      <c r="C167" s="83" t="s">
        <v>2355</v>
      </c>
      <c r="D167" s="84" t="s">
        <v>300</v>
      </c>
      <c r="E167" s="85" t="s">
        <v>1957</v>
      </c>
      <c r="F167" s="83" t="s">
        <v>2</v>
      </c>
      <c r="G167" s="85" t="s">
        <v>320</v>
      </c>
      <c r="H167" s="86">
        <v>45554</v>
      </c>
      <c r="I167" s="87">
        <v>3.63</v>
      </c>
      <c r="J167" s="87">
        <v>20.25</v>
      </c>
      <c r="K167" s="88">
        <f t="shared" si="6"/>
        <v>0.17925925925925926</v>
      </c>
      <c r="L167" s="86">
        <v>45238</v>
      </c>
      <c r="M167" s="89">
        <v>18.149999999999999</v>
      </c>
      <c r="N167" s="89">
        <v>173.85499999999999</v>
      </c>
      <c r="O167" s="88">
        <f t="shared" si="7"/>
        <v>0.10439734261309712</v>
      </c>
      <c r="P167" s="90">
        <v>1</v>
      </c>
      <c r="Q167" s="91">
        <v>0.69696969697</v>
      </c>
      <c r="R167" s="92">
        <f t="shared" si="8"/>
        <v>1.4347826086950284</v>
      </c>
      <c r="S167" s="23"/>
      <c r="T167" s="107"/>
      <c r="U167" s="108"/>
      <c r="V167" s="108">
        <v>0.10334346504</v>
      </c>
      <c r="W167" s="108">
        <v>9.0723170992000002E-2</v>
      </c>
      <c r="X167" s="108"/>
      <c r="Y167" s="108"/>
      <c r="Z167" s="108"/>
      <c r="AA167" s="108"/>
      <c r="AB167" s="108"/>
      <c r="AC167" s="108"/>
      <c r="AD167" s="109">
        <v>19.696969697</v>
      </c>
      <c r="AE167" s="23"/>
      <c r="AF167" s="117"/>
      <c r="AG167" s="118"/>
      <c r="AH167" s="119"/>
      <c r="AI167" s="118">
        <v>0.10334346504</v>
      </c>
      <c r="AJ167" s="118">
        <v>-0.28165938865000001</v>
      </c>
      <c r="AK167" s="120"/>
      <c r="AL167" s="23"/>
      <c r="AM167" s="127"/>
      <c r="AN167" s="88">
        <v>0</v>
      </c>
      <c r="AO167" s="119">
        <v>45473</v>
      </c>
      <c r="AP167" s="86" t="s">
        <v>309</v>
      </c>
      <c r="AQ167" s="84" t="s">
        <v>312</v>
      </c>
      <c r="AR167" s="128">
        <v>-579214</v>
      </c>
    </row>
    <row r="168" spans="2:44" ht="15.6" x14ac:dyDescent="0.3">
      <c r="B168" s="131" t="s">
        <v>401</v>
      </c>
      <c r="C168" s="132" t="s">
        <v>923</v>
      </c>
      <c r="D168" s="133" t="s">
        <v>300</v>
      </c>
      <c r="E168" s="134" t="s">
        <v>814</v>
      </c>
      <c r="F168" s="132" t="s">
        <v>2</v>
      </c>
      <c r="G168" s="134" t="s">
        <v>315</v>
      </c>
      <c r="H168" s="135">
        <v>45519</v>
      </c>
      <c r="I168" s="136"/>
      <c r="J168" s="136">
        <v>442.88482456000003</v>
      </c>
      <c r="K168" s="137">
        <f t="shared" si="6"/>
        <v>0</v>
      </c>
      <c r="L168" s="135">
        <v>45516</v>
      </c>
      <c r="M168" s="138"/>
      <c r="N168" s="138">
        <v>193.74257575999999</v>
      </c>
      <c r="O168" s="137">
        <f t="shared" si="7"/>
        <v>0</v>
      </c>
      <c r="P168" s="139"/>
      <c r="Q168" s="140">
        <v>7.5757575758000004E-2</v>
      </c>
      <c r="R168" s="141">
        <f t="shared" si="8"/>
        <v>0</v>
      </c>
      <c r="S168" s="23"/>
      <c r="T168" s="142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4">
        <v>4.5454545455000002</v>
      </c>
      <c r="AE168" s="23"/>
      <c r="AF168" s="145"/>
      <c r="AG168" s="146"/>
      <c r="AH168" s="147"/>
      <c r="AI168" s="146">
        <v>-7.8416347387000006E-3</v>
      </c>
      <c r="AJ168" s="146">
        <v>-3.6969338104999999E-2</v>
      </c>
      <c r="AK168" s="148"/>
      <c r="AL168" s="23"/>
      <c r="AM168" s="149">
        <v>1.6431762706000001E-2</v>
      </c>
      <c r="AN168" s="137">
        <v>1.2914358041</v>
      </c>
      <c r="AO168" s="147">
        <v>45473</v>
      </c>
      <c r="AP168" s="135" t="s">
        <v>309</v>
      </c>
      <c r="AQ168" s="133" t="s">
        <v>312</v>
      </c>
      <c r="AR168" s="150">
        <v>1052000</v>
      </c>
    </row>
    <row r="169" spans="2:44" ht="15.6" x14ac:dyDescent="0.3">
      <c r="B169" s="82" t="s">
        <v>1584</v>
      </c>
      <c r="C169" s="83" t="s">
        <v>2356</v>
      </c>
      <c r="D169" s="84" t="s">
        <v>300</v>
      </c>
      <c r="E169" s="85" t="s">
        <v>1958</v>
      </c>
      <c r="F169" s="83" t="s">
        <v>113</v>
      </c>
      <c r="G169" s="85" t="s">
        <v>315</v>
      </c>
      <c r="H169" s="86">
        <v>45554</v>
      </c>
      <c r="I169" s="87">
        <v>2.59</v>
      </c>
      <c r="J169" s="87">
        <v>8.51</v>
      </c>
      <c r="K169" s="88">
        <f t="shared" si="6"/>
        <v>0.30434782608695649</v>
      </c>
      <c r="L169" s="86">
        <v>45194</v>
      </c>
      <c r="M169" s="89">
        <v>15707.24</v>
      </c>
      <c r="N169" s="89">
        <v>16819.701212</v>
      </c>
      <c r="O169" s="88">
        <f t="shared" si="7"/>
        <v>0.93385963294007179</v>
      </c>
      <c r="P169" s="90">
        <v>7</v>
      </c>
      <c r="Q169" s="91">
        <v>7.2878787879000004</v>
      </c>
      <c r="R169" s="92">
        <f t="shared" si="8"/>
        <v>0.96049896049616479</v>
      </c>
      <c r="S169" s="23"/>
      <c r="T169" s="107">
        <v>-4.4280442804000002E-2</v>
      </c>
      <c r="U169" s="108">
        <v>-6.1554124288000001E-2</v>
      </c>
      <c r="V169" s="108">
        <v>-0.20795107033999999</v>
      </c>
      <c r="W169" s="108">
        <v>-0.22057136439</v>
      </c>
      <c r="X169" s="108">
        <v>-0.70195627157999996</v>
      </c>
      <c r="Y169" s="108">
        <v>-1.1965557198000001</v>
      </c>
      <c r="Z169" s="108"/>
      <c r="AA169" s="108"/>
      <c r="AB169" s="108">
        <v>-0.34924623115999998</v>
      </c>
      <c r="AC169" s="108">
        <v>-0.74819819097999996</v>
      </c>
      <c r="AD169" s="109">
        <v>93.939393938999999</v>
      </c>
      <c r="AE169" s="23"/>
      <c r="AF169" s="117">
        <v>0.95444641417999998</v>
      </c>
      <c r="AG169" s="118">
        <v>0.10051786028</v>
      </c>
      <c r="AH169" s="119">
        <v>-0.38148652162000002</v>
      </c>
      <c r="AI169" s="118">
        <v>0.90697674417999996</v>
      </c>
      <c r="AJ169" s="118">
        <v>-0.49763593380999999</v>
      </c>
      <c r="AK169" s="120">
        <v>3</v>
      </c>
      <c r="AL169" s="23"/>
      <c r="AM169" s="127">
        <v>0</v>
      </c>
      <c r="AN169" s="88">
        <v>0</v>
      </c>
      <c r="AO169" s="119">
        <v>45504</v>
      </c>
      <c r="AP169" s="86" t="s">
        <v>309</v>
      </c>
      <c r="AQ169" s="84" t="s">
        <v>312</v>
      </c>
      <c r="AR169" s="128">
        <v>-393640</v>
      </c>
    </row>
    <row r="170" spans="2:44" ht="15.6" x14ac:dyDescent="0.3">
      <c r="B170" s="131" t="s">
        <v>402</v>
      </c>
      <c r="C170" s="132" t="s">
        <v>924</v>
      </c>
      <c r="D170" s="133" t="s">
        <v>300</v>
      </c>
      <c r="E170" s="134" t="s">
        <v>815</v>
      </c>
      <c r="F170" s="132" t="s">
        <v>113</v>
      </c>
      <c r="G170" s="134" t="s">
        <v>320</v>
      </c>
      <c r="H170" s="135">
        <v>45554</v>
      </c>
      <c r="I170" s="136">
        <v>30.11</v>
      </c>
      <c r="J170" s="136">
        <v>38.24</v>
      </c>
      <c r="K170" s="137">
        <f t="shared" si="6"/>
        <v>0.78739539748953968</v>
      </c>
      <c r="L170" s="135">
        <v>45215</v>
      </c>
      <c r="M170" s="138">
        <v>6423.17</v>
      </c>
      <c r="N170" s="138">
        <v>79592.872726999994</v>
      </c>
      <c r="O170" s="137">
        <f t="shared" si="7"/>
        <v>8.0700316246043624E-2</v>
      </c>
      <c r="P170" s="139">
        <v>7</v>
      </c>
      <c r="Q170" s="140">
        <v>14.06060606</v>
      </c>
      <c r="R170" s="141">
        <f t="shared" si="8"/>
        <v>0.49784482760766574</v>
      </c>
      <c r="S170" s="23"/>
      <c r="T170" s="142">
        <v>-1.4402618658000001E-2</v>
      </c>
      <c r="U170" s="143">
        <v>-3.1676300142E-2</v>
      </c>
      <c r="V170" s="143">
        <v>-5.3442313738E-2</v>
      </c>
      <c r="W170" s="143">
        <v>-6.6062607792000003E-2</v>
      </c>
      <c r="X170" s="143">
        <v>-0.17211987902000001</v>
      </c>
      <c r="Y170" s="143">
        <v>-0.66671932727000005</v>
      </c>
      <c r="Z170" s="143">
        <v>-0.56088668513999995</v>
      </c>
      <c r="AA170" s="143">
        <v>-0.99948864791000003</v>
      </c>
      <c r="AB170" s="143">
        <v>-4.6548448385000003E-2</v>
      </c>
      <c r="AC170" s="143">
        <v>-0.44550040819999998</v>
      </c>
      <c r="AD170" s="144">
        <v>100</v>
      </c>
      <c r="AE170" s="23"/>
      <c r="AF170" s="145">
        <v>0.3892570662</v>
      </c>
      <c r="AG170" s="146">
        <v>3.9769782673999998E-2</v>
      </c>
      <c r="AH170" s="147">
        <v>-0.52829828637999998</v>
      </c>
      <c r="AI170" s="146">
        <v>0.28342245988999998</v>
      </c>
      <c r="AJ170" s="146">
        <v>-0.21135029354000001</v>
      </c>
      <c r="AK170" s="148">
        <v>2</v>
      </c>
      <c r="AL170" s="23"/>
      <c r="AM170" s="149">
        <v>0</v>
      </c>
      <c r="AN170" s="137">
        <v>0</v>
      </c>
      <c r="AO170" s="147">
        <v>45473</v>
      </c>
      <c r="AP170" s="135" t="s">
        <v>309</v>
      </c>
      <c r="AQ170" s="133" t="s">
        <v>312</v>
      </c>
      <c r="AR170" s="150">
        <v>4650000</v>
      </c>
    </row>
    <row r="171" spans="2:44" ht="15.6" x14ac:dyDescent="0.3">
      <c r="B171" s="82" t="s">
        <v>403</v>
      </c>
      <c r="C171" s="83" t="s">
        <v>925</v>
      </c>
      <c r="D171" s="84" t="s">
        <v>735</v>
      </c>
      <c r="E171" s="85" t="s">
        <v>816</v>
      </c>
      <c r="F171" s="83" t="s">
        <v>2</v>
      </c>
      <c r="G171" s="85" t="s">
        <v>320</v>
      </c>
      <c r="H171" s="86">
        <v>45471</v>
      </c>
      <c r="I171" s="87"/>
      <c r="J171" s="87">
        <v>451.35</v>
      </c>
      <c r="K171" s="88">
        <f t="shared" si="6"/>
        <v>0</v>
      </c>
      <c r="L171" s="86">
        <v>45471</v>
      </c>
      <c r="M171" s="89"/>
      <c r="N171" s="89">
        <v>63.787727273000002</v>
      </c>
      <c r="O171" s="88">
        <f t="shared" si="7"/>
        <v>0</v>
      </c>
      <c r="P171" s="90"/>
      <c r="Q171" s="91">
        <v>7.5757575758000004E-2</v>
      </c>
      <c r="R171" s="92">
        <f t="shared" si="8"/>
        <v>0</v>
      </c>
      <c r="S171" s="23"/>
      <c r="T171" s="107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9">
        <v>4.5454545455000002</v>
      </c>
      <c r="AE171" s="23"/>
      <c r="AF171" s="117"/>
      <c r="AG171" s="118"/>
      <c r="AH171" s="119"/>
      <c r="AI171" s="118">
        <v>0.16546595399</v>
      </c>
      <c r="AJ171" s="118">
        <v>-6.2004989464000002E-2</v>
      </c>
      <c r="AK171" s="120"/>
      <c r="AL171" s="23"/>
      <c r="AM171" s="127"/>
      <c r="AN171" s="88">
        <v>0</v>
      </c>
      <c r="AO171" s="119">
        <v>45473</v>
      </c>
      <c r="AP171" s="86" t="s">
        <v>309</v>
      </c>
      <c r="AQ171" s="84" t="s">
        <v>312</v>
      </c>
      <c r="AR171" s="128">
        <v>835500</v>
      </c>
    </row>
    <row r="172" spans="2:44" ht="15.6" x14ac:dyDescent="0.3">
      <c r="B172" s="131" t="s">
        <v>31</v>
      </c>
      <c r="C172" s="132" t="s">
        <v>195</v>
      </c>
      <c r="D172" s="133" t="s">
        <v>300</v>
      </c>
      <c r="E172" s="134" t="s">
        <v>131</v>
      </c>
      <c r="F172" s="132" t="s">
        <v>2</v>
      </c>
      <c r="G172" s="134" t="s">
        <v>315</v>
      </c>
      <c r="H172" s="135">
        <v>45554</v>
      </c>
      <c r="I172" s="136">
        <v>78.75</v>
      </c>
      <c r="J172" s="136">
        <v>90.491580384000002</v>
      </c>
      <c r="K172" s="137">
        <f t="shared" si="6"/>
        <v>0.87024670876368015</v>
      </c>
      <c r="L172" s="135">
        <v>45504</v>
      </c>
      <c r="M172" s="138">
        <v>441849.91</v>
      </c>
      <c r="N172" s="138">
        <v>935619.70666999999</v>
      </c>
      <c r="O172" s="137">
        <f t="shared" si="7"/>
        <v>0.47225374460378239</v>
      </c>
      <c r="P172" s="139">
        <v>72</v>
      </c>
      <c r="Q172" s="140">
        <v>140.21212120999999</v>
      </c>
      <c r="R172" s="141">
        <f t="shared" si="8"/>
        <v>0.51350767236566797</v>
      </c>
      <c r="S172" s="23"/>
      <c r="T172" s="142">
        <v>1.6535232770999999E-3</v>
      </c>
      <c r="U172" s="143">
        <v>-1.5620158206E-2</v>
      </c>
      <c r="V172" s="143">
        <v>-9.9321096303999993E-3</v>
      </c>
      <c r="W172" s="143">
        <v>-2.2552403684000001E-2</v>
      </c>
      <c r="X172" s="143">
        <v>-4.3058645014999999E-3</v>
      </c>
      <c r="Y172" s="143">
        <v>-0.49890531275</v>
      </c>
      <c r="Z172" s="143">
        <v>0.67499774105999999</v>
      </c>
      <c r="AA172" s="143">
        <v>0.23639577829</v>
      </c>
      <c r="AB172" s="143">
        <v>0.11238752124</v>
      </c>
      <c r="AC172" s="143">
        <v>-0.28656443857000002</v>
      </c>
      <c r="AD172" s="144">
        <v>100</v>
      </c>
      <c r="AE172" s="23"/>
      <c r="AF172" s="145">
        <v>0.25086351577999999</v>
      </c>
      <c r="AG172" s="146">
        <v>2.5290707419999999E-2</v>
      </c>
      <c r="AH172" s="147">
        <v>-0.33370148677</v>
      </c>
      <c r="AI172" s="146">
        <v>6.0781841108000001E-2</v>
      </c>
      <c r="AJ172" s="146">
        <v>-0.13534635879000001</v>
      </c>
      <c r="AK172" s="148">
        <v>3</v>
      </c>
      <c r="AL172" s="23"/>
      <c r="AM172" s="149">
        <v>2.7434139714000001E-2</v>
      </c>
      <c r="AN172" s="137">
        <v>0.43599275962</v>
      </c>
      <c r="AO172" s="147">
        <v>45473</v>
      </c>
      <c r="AP172" s="135" t="s">
        <v>309</v>
      </c>
      <c r="AQ172" s="133" t="s">
        <v>312</v>
      </c>
      <c r="AR172" s="150">
        <v>18720000</v>
      </c>
    </row>
    <row r="173" spans="2:44" ht="15.6" x14ac:dyDescent="0.3">
      <c r="B173" s="82" t="s">
        <v>404</v>
      </c>
      <c r="C173" s="83" t="s">
        <v>926</v>
      </c>
      <c r="D173" s="84" t="s">
        <v>300</v>
      </c>
      <c r="E173" s="85" t="s">
        <v>817</v>
      </c>
      <c r="F173" s="83" t="s">
        <v>2</v>
      </c>
      <c r="G173" s="85" t="s">
        <v>322</v>
      </c>
      <c r="H173" s="86">
        <v>45554</v>
      </c>
      <c r="I173" s="87">
        <v>15.67</v>
      </c>
      <c r="J173" s="87">
        <v>18.782399999999999</v>
      </c>
      <c r="K173" s="88">
        <f t="shared" si="6"/>
        <v>0.83429167731493314</v>
      </c>
      <c r="L173" s="86">
        <v>45462</v>
      </c>
      <c r="M173" s="89">
        <v>612.65</v>
      </c>
      <c r="N173" s="89">
        <v>164298.94106000001</v>
      </c>
      <c r="O173" s="88">
        <f t="shared" si="7"/>
        <v>3.7288736984389175E-3</v>
      </c>
      <c r="P173" s="90">
        <v>5</v>
      </c>
      <c r="Q173" s="91">
        <v>190.43939394</v>
      </c>
      <c r="R173" s="92">
        <f t="shared" si="8"/>
        <v>2.6255072002462392E-2</v>
      </c>
      <c r="S173" s="23"/>
      <c r="T173" s="107">
        <v>5.1314945486E-3</v>
      </c>
      <c r="U173" s="108">
        <v>-1.2142186935E-2</v>
      </c>
      <c r="V173" s="108">
        <v>0.10507757404</v>
      </c>
      <c r="W173" s="108">
        <v>9.2457279993999997E-2</v>
      </c>
      <c r="X173" s="108">
        <v>0.67816141193000001</v>
      </c>
      <c r="Y173" s="108">
        <v>0.18356196368</v>
      </c>
      <c r="Z173" s="108">
        <v>0.55302279484000005</v>
      </c>
      <c r="AA173" s="108">
        <v>0.11442083207000001</v>
      </c>
      <c r="AB173" s="108">
        <v>0.41592120718999998</v>
      </c>
      <c r="AC173" s="108">
        <v>1.6969247375E-2</v>
      </c>
      <c r="AD173" s="109">
        <v>100</v>
      </c>
      <c r="AE173" s="23"/>
      <c r="AF173" s="117">
        <v>0.26517300947</v>
      </c>
      <c r="AG173" s="118">
        <v>2.7583947263000001E-2</v>
      </c>
      <c r="AH173" s="119">
        <v>2.1594138289</v>
      </c>
      <c r="AI173" s="118">
        <v>0.13004090372999999</v>
      </c>
      <c r="AJ173" s="118">
        <v>-0.12185354691</v>
      </c>
      <c r="AK173" s="120">
        <v>8</v>
      </c>
      <c r="AL173" s="23"/>
      <c r="AM173" s="127">
        <v>0</v>
      </c>
      <c r="AN173" s="88">
        <v>0</v>
      </c>
      <c r="AO173" s="119">
        <v>45473</v>
      </c>
      <c r="AP173" s="86" t="s">
        <v>309</v>
      </c>
      <c r="AQ173" s="84" t="s">
        <v>312</v>
      </c>
      <c r="AR173" s="128">
        <v>1410261</v>
      </c>
    </row>
    <row r="174" spans="2:44" ht="15.6" x14ac:dyDescent="0.3">
      <c r="B174" s="131" t="s">
        <v>405</v>
      </c>
      <c r="C174" s="132" t="s">
        <v>927</v>
      </c>
      <c r="D174" s="133" t="s">
        <v>304</v>
      </c>
      <c r="E174" s="134" t="s">
        <v>818</v>
      </c>
      <c r="F174" s="132" t="s">
        <v>2</v>
      </c>
      <c r="G174" s="134" t="s">
        <v>319</v>
      </c>
      <c r="H174" s="135">
        <v>45554</v>
      </c>
      <c r="I174" s="136">
        <v>390</v>
      </c>
      <c r="J174" s="136">
        <v>409.98269878000002</v>
      </c>
      <c r="K174" s="137">
        <f t="shared" si="6"/>
        <v>0.95125965354278796</v>
      </c>
      <c r="L174" s="135">
        <v>45545</v>
      </c>
      <c r="M174" s="138">
        <v>390</v>
      </c>
      <c r="N174" s="138">
        <v>82655.618333000006</v>
      </c>
      <c r="O174" s="137">
        <f t="shared" si="7"/>
        <v>4.7183725421880204E-3</v>
      </c>
      <c r="P174" s="139">
        <v>1</v>
      </c>
      <c r="Q174" s="140">
        <v>3.3030303029999999</v>
      </c>
      <c r="R174" s="141">
        <f t="shared" si="8"/>
        <v>0.30275229358075922</v>
      </c>
      <c r="S174" s="23"/>
      <c r="T174" s="142">
        <v>-7.1283095722000003E-3</v>
      </c>
      <c r="U174" s="143">
        <v>-2.4401991056000001E-2</v>
      </c>
      <c r="V174" s="143">
        <v>5.6204625996999998E-2</v>
      </c>
      <c r="W174" s="143">
        <v>4.3584331943000001E-2</v>
      </c>
      <c r="X174" s="143"/>
      <c r="Y174" s="143"/>
      <c r="Z174" s="143">
        <v>0.70758854377000002</v>
      </c>
      <c r="AA174" s="143">
        <v>0.268986581</v>
      </c>
      <c r="AB174" s="143">
        <v>0.46253631343000001</v>
      </c>
      <c r="AC174" s="143">
        <v>6.3584353610999997E-2</v>
      </c>
      <c r="AD174" s="144">
        <v>86.363636364000001</v>
      </c>
      <c r="AE174" s="23"/>
      <c r="AF174" s="145"/>
      <c r="AG174" s="146"/>
      <c r="AH174" s="147"/>
      <c r="AI174" s="146">
        <v>0.11668338348</v>
      </c>
      <c r="AJ174" s="146">
        <v>-3.1791044775999998E-2</v>
      </c>
      <c r="AK174" s="148">
        <v>5</v>
      </c>
      <c r="AL174" s="23"/>
      <c r="AM174" s="149">
        <v>1.7897596613E-2</v>
      </c>
      <c r="AN174" s="137">
        <v>0.84313109224000005</v>
      </c>
      <c r="AO174" s="147">
        <v>45473</v>
      </c>
      <c r="AP174" s="135" t="s">
        <v>309</v>
      </c>
      <c r="AQ174" s="133" t="s">
        <v>312</v>
      </c>
      <c r="AR174" s="150">
        <v>9840000</v>
      </c>
    </row>
    <row r="175" spans="2:44" ht="15.6" x14ac:dyDescent="0.3">
      <c r="B175" s="82" t="s">
        <v>1585</v>
      </c>
      <c r="C175" s="83" t="s">
        <v>2357</v>
      </c>
      <c r="D175" s="84" t="s">
        <v>1250</v>
      </c>
      <c r="E175" s="85" t="s">
        <v>1959</v>
      </c>
      <c r="F175" s="83" t="s">
        <v>2</v>
      </c>
      <c r="G175" s="85" t="s">
        <v>320</v>
      </c>
      <c r="H175" s="86">
        <v>45138</v>
      </c>
      <c r="I175" s="87"/>
      <c r="J175" s="87"/>
      <c r="K175" s="88" t="str">
        <f t="shared" si="6"/>
        <v/>
      </c>
      <c r="L175" s="86"/>
      <c r="M175" s="89"/>
      <c r="N175" s="89">
        <v>0</v>
      </c>
      <c r="O175" s="88" t="str">
        <f t="shared" si="7"/>
        <v/>
      </c>
      <c r="P175" s="90"/>
      <c r="Q175" s="91">
        <v>0</v>
      </c>
      <c r="R175" s="92" t="str">
        <f t="shared" si="8"/>
        <v/>
      </c>
      <c r="S175" s="23"/>
      <c r="T175" s="107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9">
        <v>0</v>
      </c>
      <c r="AE175" s="23"/>
      <c r="AF175" s="117"/>
      <c r="AG175" s="118"/>
      <c r="AH175" s="119"/>
      <c r="AI175" s="118"/>
      <c r="AJ175" s="118"/>
      <c r="AK175" s="120"/>
      <c r="AL175" s="23"/>
      <c r="AM175" s="127"/>
      <c r="AN175" s="88">
        <v>0.26980122734</v>
      </c>
      <c r="AO175" s="119">
        <v>45473</v>
      </c>
      <c r="AP175" s="86" t="s">
        <v>1520</v>
      </c>
      <c r="AQ175" s="84" t="s">
        <v>312</v>
      </c>
      <c r="AR175" s="128">
        <v>36653000</v>
      </c>
    </row>
    <row r="176" spans="2:44" ht="15.6" x14ac:dyDescent="0.3">
      <c r="B176" s="131" t="s">
        <v>406</v>
      </c>
      <c r="C176" s="132" t="s">
        <v>928</v>
      </c>
      <c r="D176" s="133" t="s">
        <v>300</v>
      </c>
      <c r="E176" s="134" t="s">
        <v>1960</v>
      </c>
      <c r="F176" s="132" t="s">
        <v>2</v>
      </c>
      <c r="G176" s="134" t="s">
        <v>315</v>
      </c>
      <c r="H176" s="135">
        <v>45434</v>
      </c>
      <c r="I176" s="136"/>
      <c r="J176" s="136">
        <v>549.91260869999996</v>
      </c>
      <c r="K176" s="137">
        <f t="shared" si="6"/>
        <v>0</v>
      </c>
      <c r="L176" s="135">
        <v>45434</v>
      </c>
      <c r="M176" s="138"/>
      <c r="N176" s="138">
        <v>0</v>
      </c>
      <c r="O176" s="137" t="str">
        <f t="shared" si="7"/>
        <v/>
      </c>
      <c r="P176" s="139"/>
      <c r="Q176" s="140">
        <v>0</v>
      </c>
      <c r="R176" s="141" t="str">
        <f t="shared" si="8"/>
        <v/>
      </c>
      <c r="S176" s="23"/>
      <c r="T176" s="142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4">
        <v>0</v>
      </c>
      <c r="AE176" s="23"/>
      <c r="AF176" s="145"/>
      <c r="AG176" s="146"/>
      <c r="AH176" s="147"/>
      <c r="AI176" s="146"/>
      <c r="AJ176" s="146"/>
      <c r="AK176" s="148"/>
      <c r="AL176" s="23"/>
      <c r="AM176" s="149"/>
      <c r="AN176" s="137">
        <v>0.76917607464000004</v>
      </c>
      <c r="AO176" s="147">
        <v>45473</v>
      </c>
      <c r="AP176" s="135" t="s">
        <v>309</v>
      </c>
      <c r="AQ176" s="133" t="s">
        <v>312</v>
      </c>
      <c r="AR176" s="150">
        <v>802400</v>
      </c>
    </row>
    <row r="177" spans="2:44" ht="15.6" x14ac:dyDescent="0.3">
      <c r="B177" s="82" t="s">
        <v>1586</v>
      </c>
      <c r="C177" s="83" t="s">
        <v>2358</v>
      </c>
      <c r="D177" s="84" t="s">
        <v>300</v>
      </c>
      <c r="E177" s="85" t="s">
        <v>1961</v>
      </c>
      <c r="F177" s="83" t="s">
        <v>2</v>
      </c>
      <c r="G177" s="85" t="s">
        <v>1519</v>
      </c>
      <c r="H177" s="86">
        <v>45527</v>
      </c>
      <c r="I177" s="87"/>
      <c r="J177" s="87">
        <v>38.159999999999997</v>
      </c>
      <c r="K177" s="88">
        <f t="shared" si="6"/>
        <v>0</v>
      </c>
      <c r="L177" s="86">
        <v>45527</v>
      </c>
      <c r="M177" s="89"/>
      <c r="N177" s="89">
        <v>1.7242424242000001</v>
      </c>
      <c r="O177" s="88">
        <f t="shared" si="7"/>
        <v>0</v>
      </c>
      <c r="P177" s="90"/>
      <c r="Q177" s="91">
        <v>4.5454545455000002E-2</v>
      </c>
      <c r="R177" s="92">
        <f t="shared" si="8"/>
        <v>0</v>
      </c>
      <c r="S177" s="23"/>
      <c r="T177" s="107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9">
        <v>4.5454545455000002</v>
      </c>
      <c r="AE177" s="23"/>
      <c r="AF177" s="117"/>
      <c r="AG177" s="118"/>
      <c r="AH177" s="119"/>
      <c r="AI177" s="118">
        <v>1.3666701981E-2</v>
      </c>
      <c r="AJ177" s="118">
        <v>2.3411371239000001E-3</v>
      </c>
      <c r="AK177" s="120"/>
      <c r="AL177" s="23"/>
      <c r="AM177" s="127"/>
      <c r="AN177" s="88">
        <v>1.2900292236E-2</v>
      </c>
      <c r="AO177" s="119">
        <v>45473</v>
      </c>
      <c r="AP177" s="86" t="s">
        <v>309</v>
      </c>
      <c r="AQ177" s="84" t="s">
        <v>312</v>
      </c>
      <c r="AR177" s="128">
        <v>408300</v>
      </c>
    </row>
    <row r="178" spans="2:44" ht="15.6" x14ac:dyDescent="0.3">
      <c r="B178" s="131" t="s">
        <v>408</v>
      </c>
      <c r="C178" s="132" t="s">
        <v>930</v>
      </c>
      <c r="D178" s="133" t="s">
        <v>300</v>
      </c>
      <c r="E178" s="134" t="s">
        <v>819</v>
      </c>
      <c r="F178" s="132" t="s">
        <v>2</v>
      </c>
      <c r="G178" s="134" t="s">
        <v>319</v>
      </c>
      <c r="H178" s="135">
        <v>45370</v>
      </c>
      <c r="I178" s="136"/>
      <c r="J178" s="136">
        <v>295.59592105000002</v>
      </c>
      <c r="K178" s="137">
        <f t="shared" si="6"/>
        <v>0</v>
      </c>
      <c r="L178" s="135">
        <v>45370</v>
      </c>
      <c r="M178" s="138"/>
      <c r="N178" s="138">
        <v>0</v>
      </c>
      <c r="O178" s="137" t="str">
        <f t="shared" si="7"/>
        <v/>
      </c>
      <c r="P178" s="139"/>
      <c r="Q178" s="140">
        <v>0</v>
      </c>
      <c r="R178" s="141" t="str">
        <f t="shared" si="8"/>
        <v/>
      </c>
      <c r="S178" s="23"/>
      <c r="T178" s="142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4">
        <v>0</v>
      </c>
      <c r="AE178" s="23"/>
      <c r="AF178" s="145"/>
      <c r="AG178" s="146"/>
      <c r="AH178" s="147"/>
      <c r="AI178" s="146">
        <v>0.11891059414000001</v>
      </c>
      <c r="AJ178" s="146">
        <v>1.0951360578000001E-2</v>
      </c>
      <c r="AK178" s="148"/>
      <c r="AL178" s="23"/>
      <c r="AM178" s="149">
        <v>2.2191233949000001E-2</v>
      </c>
      <c r="AN178" s="137">
        <v>1.0729537801</v>
      </c>
      <c r="AO178" s="147">
        <v>45473</v>
      </c>
      <c r="AP178" s="135" t="s">
        <v>309</v>
      </c>
      <c r="AQ178" s="133" t="s">
        <v>312</v>
      </c>
      <c r="AR178" s="150">
        <v>2151000</v>
      </c>
    </row>
    <row r="179" spans="2:44" ht="15.6" x14ac:dyDescent="0.3">
      <c r="B179" s="82" t="s">
        <v>409</v>
      </c>
      <c r="C179" s="83" t="s">
        <v>931</v>
      </c>
      <c r="D179" s="84" t="s">
        <v>300</v>
      </c>
      <c r="E179" s="85" t="s">
        <v>820</v>
      </c>
      <c r="F179" s="83" t="s">
        <v>2</v>
      </c>
      <c r="G179" s="85" t="s">
        <v>315</v>
      </c>
      <c r="H179" s="86">
        <v>45551</v>
      </c>
      <c r="I179" s="87"/>
      <c r="J179" s="87">
        <v>231.84</v>
      </c>
      <c r="K179" s="88">
        <f t="shared" si="6"/>
        <v>0</v>
      </c>
      <c r="L179" s="86">
        <v>45551</v>
      </c>
      <c r="M179" s="89"/>
      <c r="N179" s="89">
        <v>1225.95</v>
      </c>
      <c r="O179" s="88">
        <f t="shared" si="7"/>
        <v>0</v>
      </c>
      <c r="P179" s="90"/>
      <c r="Q179" s="91">
        <v>0.24242424241999999</v>
      </c>
      <c r="R179" s="92">
        <f t="shared" si="8"/>
        <v>0</v>
      </c>
      <c r="S179" s="23"/>
      <c r="T179" s="107"/>
      <c r="U179" s="108"/>
      <c r="V179" s="108"/>
      <c r="W179" s="108"/>
      <c r="X179" s="108">
        <v>0.86996566355000005</v>
      </c>
      <c r="Y179" s="108">
        <v>0.37536621529999997</v>
      </c>
      <c r="Z179" s="108"/>
      <c r="AA179" s="108"/>
      <c r="AB179" s="108">
        <v>0.64199414496999996</v>
      </c>
      <c r="AC179" s="108">
        <v>0.24304218515000001</v>
      </c>
      <c r="AD179" s="109">
        <v>13.636363636</v>
      </c>
      <c r="AE179" s="23"/>
      <c r="AF179" s="117"/>
      <c r="AG179" s="118"/>
      <c r="AH179" s="119"/>
      <c r="AI179" s="118">
        <v>0.11355501674</v>
      </c>
      <c r="AJ179" s="118">
        <v>-1.6994538726999998E-2</v>
      </c>
      <c r="AK179" s="120"/>
      <c r="AL179" s="23"/>
      <c r="AM179" s="127">
        <v>8.0059589097999997E-3</v>
      </c>
      <c r="AN179" s="88">
        <v>0.19408518793999999</v>
      </c>
      <c r="AO179" s="119">
        <v>45443</v>
      </c>
      <c r="AP179" s="86" t="s">
        <v>309</v>
      </c>
      <c r="AQ179" s="84" t="s">
        <v>312</v>
      </c>
      <c r="AR179" s="128">
        <v>1571592</v>
      </c>
    </row>
    <row r="180" spans="2:44" ht="15.6" x14ac:dyDescent="0.3">
      <c r="B180" s="131" t="s">
        <v>32</v>
      </c>
      <c r="C180" s="132" t="s">
        <v>196</v>
      </c>
      <c r="D180" s="133" t="s">
        <v>300</v>
      </c>
      <c r="E180" s="134" t="s">
        <v>132</v>
      </c>
      <c r="F180" s="132" t="s">
        <v>2</v>
      </c>
      <c r="G180" s="134" t="s">
        <v>315</v>
      </c>
      <c r="H180" s="135">
        <v>45554</v>
      </c>
      <c r="I180" s="136">
        <v>55.88</v>
      </c>
      <c r="J180" s="136">
        <v>57.49</v>
      </c>
      <c r="K180" s="137">
        <f t="shared" si="6"/>
        <v>0.97199512958775436</v>
      </c>
      <c r="L180" s="135">
        <v>45541</v>
      </c>
      <c r="M180" s="138">
        <v>4414.41</v>
      </c>
      <c r="N180" s="138">
        <v>264218.72954999999</v>
      </c>
      <c r="O180" s="137">
        <f t="shared" si="7"/>
        <v>1.6707407561599941E-2</v>
      </c>
      <c r="P180" s="139">
        <v>2</v>
      </c>
      <c r="Q180" s="140">
        <v>28.333333332999999</v>
      </c>
      <c r="R180" s="141">
        <f t="shared" si="8"/>
        <v>7.0588235294948107E-2</v>
      </c>
      <c r="S180" s="23"/>
      <c r="T180" s="142">
        <v>1.2135482701999999E-2</v>
      </c>
      <c r="U180" s="143">
        <v>-5.1381987814000003E-3</v>
      </c>
      <c r="V180" s="143">
        <v>3.3857539316000003E-2</v>
      </c>
      <c r="W180" s="143">
        <v>2.1237245262E-2</v>
      </c>
      <c r="X180" s="143">
        <v>4.8915009353E-2</v>
      </c>
      <c r="Y180" s="143">
        <v>-0.44568443889999998</v>
      </c>
      <c r="Z180" s="143">
        <v>-1.0410321724000001E-2</v>
      </c>
      <c r="AA180" s="143">
        <v>-0.44901228450000003</v>
      </c>
      <c r="AB180" s="143">
        <v>0.16725118119999999</v>
      </c>
      <c r="AC180" s="143">
        <v>-0.23170077861999999</v>
      </c>
      <c r="AD180" s="144">
        <v>100</v>
      </c>
      <c r="AE180" s="23"/>
      <c r="AF180" s="145">
        <v>0.19918428899000001</v>
      </c>
      <c r="AG180" s="146">
        <v>2.0535852152999998E-2</v>
      </c>
      <c r="AH180" s="147">
        <v>-6.2199732989999999E-2</v>
      </c>
      <c r="AI180" s="146">
        <v>8.8397790056E-2</v>
      </c>
      <c r="AJ180" s="146">
        <v>-9.4238840136999999E-2</v>
      </c>
      <c r="AK180" s="148">
        <v>4</v>
      </c>
      <c r="AL180" s="23"/>
      <c r="AM180" s="149">
        <v>1.9883767646999999E-2</v>
      </c>
      <c r="AN180" s="137">
        <v>0.21041052666000001</v>
      </c>
      <c r="AO180" s="147">
        <v>45500</v>
      </c>
      <c r="AP180" s="135" t="s">
        <v>309</v>
      </c>
      <c r="AQ180" s="133" t="s">
        <v>312</v>
      </c>
      <c r="AR180" s="150">
        <v>10320000</v>
      </c>
    </row>
    <row r="181" spans="2:44" ht="15.6" x14ac:dyDescent="0.3">
      <c r="B181" s="82" t="s">
        <v>33</v>
      </c>
      <c r="C181" s="83" t="s">
        <v>197</v>
      </c>
      <c r="D181" s="84" t="s">
        <v>300</v>
      </c>
      <c r="E181" s="85" t="s">
        <v>133</v>
      </c>
      <c r="F181" s="83" t="s">
        <v>2</v>
      </c>
      <c r="G181" s="85" t="s">
        <v>319</v>
      </c>
      <c r="H181" s="86">
        <v>45554</v>
      </c>
      <c r="I181" s="87">
        <v>56.84</v>
      </c>
      <c r="J181" s="87">
        <v>61.501564084999998</v>
      </c>
      <c r="K181" s="88">
        <f t="shared" si="6"/>
        <v>0.92420413766132281</v>
      </c>
      <c r="L181" s="86">
        <v>45503</v>
      </c>
      <c r="M181" s="89">
        <v>460596.41</v>
      </c>
      <c r="N181" s="89">
        <v>825650.38847999997</v>
      </c>
      <c r="O181" s="88">
        <f t="shared" si="7"/>
        <v>0.55785889091379892</v>
      </c>
      <c r="P181" s="90">
        <v>56</v>
      </c>
      <c r="Q181" s="91">
        <v>236.03030303</v>
      </c>
      <c r="R181" s="92">
        <f t="shared" si="8"/>
        <v>0.23725767107489698</v>
      </c>
      <c r="S181" s="23"/>
      <c r="T181" s="107">
        <v>4.5045045043999997E-2</v>
      </c>
      <c r="U181" s="108">
        <v>2.7771363561E-2</v>
      </c>
      <c r="V181" s="108">
        <v>1.7726051925E-2</v>
      </c>
      <c r="W181" s="108">
        <v>5.1057578712E-3</v>
      </c>
      <c r="X181" s="108">
        <v>0.68630423639000004</v>
      </c>
      <c r="Y181" s="108">
        <v>0.19170478814</v>
      </c>
      <c r="Z181" s="108">
        <v>-4.6277082164999997E-3</v>
      </c>
      <c r="AA181" s="108">
        <v>-0.44322967098999999</v>
      </c>
      <c r="AB181" s="108">
        <v>0.39628398848000002</v>
      </c>
      <c r="AC181" s="108">
        <v>-2.6679713395E-3</v>
      </c>
      <c r="AD181" s="109">
        <v>100</v>
      </c>
      <c r="AE181" s="23"/>
      <c r="AF181" s="117">
        <v>0.26600818550999999</v>
      </c>
      <c r="AG181" s="118">
        <v>2.7685101935000001E-2</v>
      </c>
      <c r="AH181" s="119">
        <v>2.3118706799000002</v>
      </c>
      <c r="AI181" s="118">
        <v>0.15903614458000001</v>
      </c>
      <c r="AJ181" s="118">
        <v>-4.8735277172999997E-2</v>
      </c>
      <c r="AK181" s="120">
        <v>6</v>
      </c>
      <c r="AL181" s="23"/>
      <c r="AM181" s="127">
        <v>3.6031643603999998E-2</v>
      </c>
      <c r="AN181" s="88">
        <v>0.24043976957999999</v>
      </c>
      <c r="AO181" s="119">
        <v>45473</v>
      </c>
      <c r="AP181" s="86" t="s">
        <v>309</v>
      </c>
      <c r="AQ181" s="84" t="s">
        <v>312</v>
      </c>
      <c r="AR181" s="128">
        <v>8295000</v>
      </c>
    </row>
    <row r="182" spans="2:44" ht="15.6" x14ac:dyDescent="0.3">
      <c r="B182" s="131" t="s">
        <v>410</v>
      </c>
      <c r="C182" s="132" t="s">
        <v>932</v>
      </c>
      <c r="D182" s="133" t="s">
        <v>300</v>
      </c>
      <c r="E182" s="134" t="s">
        <v>821</v>
      </c>
      <c r="F182" s="132" t="s">
        <v>2</v>
      </c>
      <c r="G182" s="134" t="s">
        <v>319</v>
      </c>
      <c r="H182" s="135">
        <v>45553</v>
      </c>
      <c r="I182" s="136"/>
      <c r="J182" s="136">
        <v>244.92680627999999</v>
      </c>
      <c r="K182" s="137">
        <f t="shared" si="6"/>
        <v>0</v>
      </c>
      <c r="L182" s="135">
        <v>45502</v>
      </c>
      <c r="M182" s="138"/>
      <c r="N182" s="138">
        <v>3311.0196970000002</v>
      </c>
      <c r="O182" s="137">
        <f t="shared" si="7"/>
        <v>0</v>
      </c>
      <c r="P182" s="139"/>
      <c r="Q182" s="140">
        <v>0.77272727272999997</v>
      </c>
      <c r="R182" s="141">
        <f t="shared" si="8"/>
        <v>0</v>
      </c>
      <c r="S182" s="23"/>
      <c r="T182" s="142"/>
      <c r="U182" s="143"/>
      <c r="V182" s="143">
        <v>-6.3886424132000002E-3</v>
      </c>
      <c r="W182" s="143">
        <v>-1.9008936466999998E-2</v>
      </c>
      <c r="X182" s="143">
        <v>0.73499071670000005</v>
      </c>
      <c r="Y182" s="143">
        <v>0.24039126845</v>
      </c>
      <c r="Z182" s="143">
        <v>6.4599587562000002E-2</v>
      </c>
      <c r="AA182" s="143">
        <v>-0.37400237521000002</v>
      </c>
      <c r="AB182" s="143">
        <v>0.44120462968000002</v>
      </c>
      <c r="AC182" s="143">
        <v>4.2252669857999997E-2</v>
      </c>
      <c r="AD182" s="144">
        <v>57.575757576000001</v>
      </c>
      <c r="AE182" s="23"/>
      <c r="AF182" s="145"/>
      <c r="AG182" s="146"/>
      <c r="AH182" s="147"/>
      <c r="AI182" s="146">
        <v>0.23286821705999999</v>
      </c>
      <c r="AJ182" s="146">
        <v>-0.14283603045000001</v>
      </c>
      <c r="AK182" s="148"/>
      <c r="AL182" s="23"/>
      <c r="AM182" s="149">
        <v>4.3391326866000002E-2</v>
      </c>
      <c r="AN182" s="137">
        <v>1.121949479</v>
      </c>
      <c r="AO182" s="147">
        <v>45473</v>
      </c>
      <c r="AP182" s="135" t="s">
        <v>309</v>
      </c>
      <c r="AQ182" s="133" t="s">
        <v>312</v>
      </c>
      <c r="AR182" s="150">
        <v>1345000</v>
      </c>
    </row>
    <row r="183" spans="2:44" ht="15.6" x14ac:dyDescent="0.3">
      <c r="B183" s="82" t="s">
        <v>666</v>
      </c>
      <c r="C183" s="83" t="s">
        <v>1188</v>
      </c>
      <c r="D183" s="84" t="s">
        <v>300</v>
      </c>
      <c r="E183" s="85" t="s">
        <v>1962</v>
      </c>
      <c r="F183" s="83" t="s">
        <v>2</v>
      </c>
      <c r="G183" s="85" t="s">
        <v>315</v>
      </c>
      <c r="H183" s="86">
        <v>45510</v>
      </c>
      <c r="I183" s="87"/>
      <c r="J183" s="87">
        <v>205.33999975</v>
      </c>
      <c r="K183" s="88">
        <f t="shared" si="6"/>
        <v>0</v>
      </c>
      <c r="L183" s="86">
        <v>45506</v>
      </c>
      <c r="M183" s="89"/>
      <c r="N183" s="89">
        <v>213.52015152000001</v>
      </c>
      <c r="O183" s="88">
        <f t="shared" si="7"/>
        <v>0</v>
      </c>
      <c r="P183" s="90"/>
      <c r="Q183" s="91">
        <v>4.5454545455000002E-2</v>
      </c>
      <c r="R183" s="92">
        <f t="shared" si="8"/>
        <v>0</v>
      </c>
      <c r="S183" s="23"/>
      <c r="T183" s="107"/>
      <c r="U183" s="108"/>
      <c r="V183" s="108"/>
      <c r="W183" s="108"/>
      <c r="X183" s="108"/>
      <c r="Y183" s="108"/>
      <c r="Z183" s="108"/>
      <c r="AA183" s="108"/>
      <c r="AB183" s="108"/>
      <c r="AC183" s="108"/>
      <c r="AD183" s="109">
        <v>4.5454545455000002</v>
      </c>
      <c r="AE183" s="23"/>
      <c r="AF183" s="117"/>
      <c r="AG183" s="118"/>
      <c r="AH183" s="119"/>
      <c r="AI183" s="118">
        <v>8.7583508944999999E-2</v>
      </c>
      <c r="AJ183" s="118">
        <v>-4.1848192919E-2</v>
      </c>
      <c r="AK183" s="120"/>
      <c r="AL183" s="23"/>
      <c r="AM183" s="127">
        <v>2.3930104891999999E-2</v>
      </c>
      <c r="AN183" s="88">
        <v>0.81576898898000005</v>
      </c>
      <c r="AO183" s="119">
        <v>45473</v>
      </c>
      <c r="AP183" s="86" t="s">
        <v>309</v>
      </c>
      <c r="AQ183" s="84" t="s">
        <v>312</v>
      </c>
      <c r="AR183" s="128">
        <v>280000</v>
      </c>
    </row>
    <row r="184" spans="2:44" ht="15.6" x14ac:dyDescent="0.3">
      <c r="B184" s="131" t="s">
        <v>1587</v>
      </c>
      <c r="C184" s="132" t="s">
        <v>2359</v>
      </c>
      <c r="D184" s="133" t="s">
        <v>300</v>
      </c>
      <c r="E184" s="134" t="s">
        <v>1963</v>
      </c>
      <c r="F184" s="132" t="s">
        <v>113</v>
      </c>
      <c r="G184" s="134" t="s">
        <v>320</v>
      </c>
      <c r="H184" s="135">
        <v>45554</v>
      </c>
      <c r="I184" s="136">
        <v>24.88</v>
      </c>
      <c r="J184" s="136">
        <v>29.88</v>
      </c>
      <c r="K184" s="137">
        <f t="shared" si="6"/>
        <v>0.83266398929049534</v>
      </c>
      <c r="L184" s="135">
        <v>45331</v>
      </c>
      <c r="M184" s="138">
        <v>2029.2</v>
      </c>
      <c r="N184" s="138">
        <v>6176.4625758000002</v>
      </c>
      <c r="O184" s="137">
        <f t="shared" si="7"/>
        <v>0.32853756905297365</v>
      </c>
      <c r="P184" s="139">
        <v>4</v>
      </c>
      <c r="Q184" s="140">
        <v>1.7424242424</v>
      </c>
      <c r="R184" s="141">
        <f t="shared" si="8"/>
        <v>2.2956521739449829</v>
      </c>
      <c r="S184" s="23"/>
      <c r="T184" s="142">
        <v>4.1004184100999999E-2</v>
      </c>
      <c r="U184" s="143">
        <v>2.3730502617E-2</v>
      </c>
      <c r="V184" s="143">
        <v>-6.7864271450000001E-3</v>
      </c>
      <c r="W184" s="143">
        <v>-1.9406721198999999E-2</v>
      </c>
      <c r="X184" s="143">
        <v>0.52357624005000003</v>
      </c>
      <c r="Y184" s="143">
        <v>2.8976791798000001E-2</v>
      </c>
      <c r="Z184" s="143"/>
      <c r="AA184" s="143"/>
      <c r="AB184" s="143">
        <v>8.1739130435000001E-2</v>
      </c>
      <c r="AC184" s="143">
        <v>-0.31721282938000001</v>
      </c>
      <c r="AD184" s="144">
        <v>53.030303029999999</v>
      </c>
      <c r="AE184" s="23"/>
      <c r="AF184" s="145">
        <v>0.50289531856000003</v>
      </c>
      <c r="AG184" s="146">
        <v>5.3660768896000001E-2</v>
      </c>
      <c r="AH184" s="147">
        <v>1.0641390082</v>
      </c>
      <c r="AI184" s="146">
        <v>0.34591194969</v>
      </c>
      <c r="AJ184" s="146">
        <v>-0.22773837666999999</v>
      </c>
      <c r="AK184" s="148">
        <v>6</v>
      </c>
      <c r="AL184" s="23"/>
      <c r="AM184" s="149">
        <v>0</v>
      </c>
      <c r="AN184" s="137">
        <v>0</v>
      </c>
      <c r="AO184" s="147">
        <v>45473</v>
      </c>
      <c r="AP184" s="135" t="s">
        <v>309</v>
      </c>
      <c r="AQ184" s="133" t="s">
        <v>312</v>
      </c>
      <c r="AR184" s="150">
        <v>-102021</v>
      </c>
    </row>
    <row r="185" spans="2:44" ht="15.6" x14ac:dyDescent="0.3">
      <c r="B185" s="82" t="s">
        <v>1588</v>
      </c>
      <c r="C185" s="83" t="s">
        <v>2360</v>
      </c>
      <c r="D185" s="84" t="s">
        <v>300</v>
      </c>
      <c r="E185" s="85" t="s">
        <v>1964</v>
      </c>
      <c r="F185" s="83" t="s">
        <v>113</v>
      </c>
      <c r="G185" s="85" t="s">
        <v>319</v>
      </c>
      <c r="H185" s="86">
        <v>45554</v>
      </c>
      <c r="I185" s="87">
        <v>16.63</v>
      </c>
      <c r="J185" s="87">
        <v>19</v>
      </c>
      <c r="K185" s="88">
        <f t="shared" si="6"/>
        <v>0.87526315789473674</v>
      </c>
      <c r="L185" s="86">
        <v>45526</v>
      </c>
      <c r="M185" s="89">
        <v>5321.6</v>
      </c>
      <c r="N185" s="89">
        <v>21283.908939000001</v>
      </c>
      <c r="O185" s="88">
        <f t="shared" si="7"/>
        <v>0.25002925990953001</v>
      </c>
      <c r="P185" s="90">
        <v>1</v>
      </c>
      <c r="Q185" s="91">
        <v>3.5606060606000001</v>
      </c>
      <c r="R185" s="92">
        <f t="shared" si="8"/>
        <v>0.28085106383026526</v>
      </c>
      <c r="S185" s="23"/>
      <c r="T185" s="107">
        <v>5.4413542929999999E-3</v>
      </c>
      <c r="U185" s="108">
        <v>-1.183232719E-2</v>
      </c>
      <c r="V185" s="108">
        <v>-2.9976019177000001E-3</v>
      </c>
      <c r="W185" s="108">
        <v>-1.5617895971000001E-2</v>
      </c>
      <c r="X185" s="108">
        <v>2.1496212121</v>
      </c>
      <c r="Y185" s="108">
        <v>1.6550217639</v>
      </c>
      <c r="Z185" s="108"/>
      <c r="AA185" s="108"/>
      <c r="AB185" s="108">
        <v>2.3938775510000001</v>
      </c>
      <c r="AC185" s="108">
        <v>1.9949255911999999</v>
      </c>
      <c r="AD185" s="109">
        <v>80.303030303</v>
      </c>
      <c r="AE185" s="23"/>
      <c r="AF185" s="117">
        <v>0.73886457390000004</v>
      </c>
      <c r="AG185" s="118">
        <v>8.3050353798999998E-2</v>
      </c>
      <c r="AH185" s="119">
        <v>2.8943331296000001</v>
      </c>
      <c r="AI185" s="118">
        <v>0.81418918919000005</v>
      </c>
      <c r="AJ185" s="118">
        <v>-0.18884892085999999</v>
      </c>
      <c r="AK185" s="120">
        <v>5</v>
      </c>
      <c r="AL185" s="23"/>
      <c r="AM185" s="127">
        <v>0</v>
      </c>
      <c r="AN185" s="88">
        <v>0</v>
      </c>
      <c r="AO185" s="119">
        <v>45473</v>
      </c>
      <c r="AP185" s="86" t="s">
        <v>309</v>
      </c>
      <c r="AQ185" s="84" t="s">
        <v>312</v>
      </c>
      <c r="AR185" s="128">
        <v>-123703</v>
      </c>
    </row>
    <row r="186" spans="2:44" ht="15.6" x14ac:dyDescent="0.3">
      <c r="B186" s="131" t="s">
        <v>411</v>
      </c>
      <c r="C186" s="132" t="s">
        <v>933</v>
      </c>
      <c r="D186" s="133" t="s">
        <v>300</v>
      </c>
      <c r="E186" s="134" t="s">
        <v>822</v>
      </c>
      <c r="F186" s="132" t="s">
        <v>113</v>
      </c>
      <c r="G186" s="134" t="s">
        <v>319</v>
      </c>
      <c r="H186" s="135">
        <v>45540</v>
      </c>
      <c r="I186" s="136"/>
      <c r="J186" s="136">
        <v>308.8076178</v>
      </c>
      <c r="K186" s="137">
        <f t="shared" si="6"/>
        <v>0</v>
      </c>
      <c r="L186" s="135">
        <v>45540</v>
      </c>
      <c r="M186" s="138"/>
      <c r="N186" s="138">
        <v>3677.7369696999999</v>
      </c>
      <c r="O186" s="137">
        <f t="shared" si="7"/>
        <v>0</v>
      </c>
      <c r="P186" s="139"/>
      <c r="Q186" s="140">
        <v>0.34848484848</v>
      </c>
      <c r="R186" s="141">
        <f t="shared" si="8"/>
        <v>0</v>
      </c>
      <c r="S186" s="23"/>
      <c r="T186" s="142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4">
        <v>15.151515151</v>
      </c>
      <c r="AE186" s="23"/>
      <c r="AF186" s="145"/>
      <c r="AG186" s="146"/>
      <c r="AH186" s="147"/>
      <c r="AI186" s="146">
        <v>9.0429275158000005E-2</v>
      </c>
      <c r="AJ186" s="146">
        <v>-3.5714285714000003E-2</v>
      </c>
      <c r="AK186" s="148">
        <v>5</v>
      </c>
      <c r="AL186" s="23"/>
      <c r="AM186" s="149">
        <v>3.8312073116000003E-2</v>
      </c>
      <c r="AN186" s="137">
        <v>1.8789357391999999</v>
      </c>
      <c r="AO186" s="147">
        <v>45473</v>
      </c>
      <c r="AP186" s="135" t="s">
        <v>309</v>
      </c>
      <c r="AQ186" s="133" t="s">
        <v>312</v>
      </c>
      <c r="AR186" s="150">
        <v>3302200</v>
      </c>
    </row>
    <row r="187" spans="2:44" ht="15.6" x14ac:dyDescent="0.3">
      <c r="B187" s="82" t="s">
        <v>412</v>
      </c>
      <c r="C187" s="83" t="s">
        <v>934</v>
      </c>
      <c r="D187" s="84" t="s">
        <v>300</v>
      </c>
      <c r="E187" s="85" t="s">
        <v>823</v>
      </c>
      <c r="F187" s="83" t="s">
        <v>2</v>
      </c>
      <c r="G187" s="85" t="s">
        <v>3</v>
      </c>
      <c r="H187" s="86">
        <v>45519</v>
      </c>
      <c r="I187" s="87"/>
      <c r="J187" s="87">
        <v>180.36</v>
      </c>
      <c r="K187" s="88">
        <f t="shared" si="6"/>
        <v>0</v>
      </c>
      <c r="L187" s="86">
        <v>45519</v>
      </c>
      <c r="M187" s="89"/>
      <c r="N187" s="89">
        <v>2.7327272727</v>
      </c>
      <c r="O187" s="88">
        <f t="shared" si="7"/>
        <v>0</v>
      </c>
      <c r="P187" s="90"/>
      <c r="Q187" s="91">
        <v>1.5151515151E-2</v>
      </c>
      <c r="R187" s="92">
        <f t="shared" si="8"/>
        <v>0</v>
      </c>
      <c r="S187" s="23"/>
      <c r="T187" s="107"/>
      <c r="U187" s="108"/>
      <c r="V187" s="108"/>
      <c r="W187" s="108"/>
      <c r="X187" s="108"/>
      <c r="Y187" s="108"/>
      <c r="Z187" s="108"/>
      <c r="AA187" s="108"/>
      <c r="AB187" s="108"/>
      <c r="AC187" s="108"/>
      <c r="AD187" s="109">
        <v>1.5151515151999999</v>
      </c>
      <c r="AE187" s="23"/>
      <c r="AF187" s="117"/>
      <c r="AG187" s="118"/>
      <c r="AH187" s="119"/>
      <c r="AI187" s="118">
        <v>6.0830860532999999E-2</v>
      </c>
      <c r="AJ187" s="118">
        <v>-5.5555555556000003E-2</v>
      </c>
      <c r="AK187" s="120"/>
      <c r="AL187" s="23"/>
      <c r="AM187" s="127"/>
      <c r="AN187" s="88">
        <v>0.75586217073999995</v>
      </c>
      <c r="AO187" s="119">
        <v>45473</v>
      </c>
      <c r="AP187" s="86" t="s">
        <v>309</v>
      </c>
      <c r="AQ187" s="84" t="s">
        <v>312</v>
      </c>
      <c r="AR187" s="128">
        <v>970000</v>
      </c>
    </row>
    <row r="188" spans="2:44" ht="15.6" x14ac:dyDescent="0.3">
      <c r="B188" s="131" t="s">
        <v>34</v>
      </c>
      <c r="C188" s="132" t="s">
        <v>198</v>
      </c>
      <c r="D188" s="133" t="s">
        <v>300</v>
      </c>
      <c r="E188" s="134" t="s">
        <v>134</v>
      </c>
      <c r="F188" s="132" t="s">
        <v>2</v>
      </c>
      <c r="G188" s="134" t="s">
        <v>315</v>
      </c>
      <c r="H188" s="135">
        <v>45554</v>
      </c>
      <c r="I188" s="136">
        <v>63.82</v>
      </c>
      <c r="J188" s="136">
        <v>68.519757765999998</v>
      </c>
      <c r="K188" s="137">
        <f t="shared" si="6"/>
        <v>0.93141018124947239</v>
      </c>
      <c r="L188" s="135">
        <v>45538</v>
      </c>
      <c r="M188" s="138">
        <v>2462141.85</v>
      </c>
      <c r="N188" s="138">
        <v>1534775.2294000001</v>
      </c>
      <c r="O188" s="137">
        <f t="shared" si="7"/>
        <v>1.6042361140807189</v>
      </c>
      <c r="P188" s="139">
        <v>1187</v>
      </c>
      <c r="Q188" s="140">
        <v>1220.1969697</v>
      </c>
      <c r="R188" s="141">
        <f t="shared" si="8"/>
        <v>0.97279376156116681</v>
      </c>
      <c r="S188" s="23"/>
      <c r="T188" s="142">
        <v>-2.2365196079000001E-2</v>
      </c>
      <c r="U188" s="143">
        <v>-3.9638877562999997E-2</v>
      </c>
      <c r="V188" s="143">
        <v>3.0690719860999999E-2</v>
      </c>
      <c r="W188" s="143">
        <v>1.8070425806999999E-2</v>
      </c>
      <c r="X188" s="143">
        <v>0.3747212955</v>
      </c>
      <c r="Y188" s="143">
        <v>-0.11987815274999999</v>
      </c>
      <c r="Z188" s="143">
        <v>0.41297587215999998</v>
      </c>
      <c r="AA188" s="143">
        <v>-2.5626090606000001E-2</v>
      </c>
      <c r="AB188" s="143">
        <v>0.36953545298000001</v>
      </c>
      <c r="AC188" s="143">
        <v>-2.9416506839E-2</v>
      </c>
      <c r="AD188" s="144">
        <v>100</v>
      </c>
      <c r="AE188" s="23"/>
      <c r="AF188" s="145">
        <v>0.16262608824999999</v>
      </c>
      <c r="AG188" s="146">
        <v>1.6935615309999999E-2</v>
      </c>
      <c r="AH188" s="147">
        <v>1.5748197556000001</v>
      </c>
      <c r="AI188" s="146">
        <v>8.3837023595999996E-2</v>
      </c>
      <c r="AJ188" s="146">
        <v>-4.9956094021999999E-2</v>
      </c>
      <c r="AK188" s="148">
        <v>4</v>
      </c>
      <c r="AL188" s="23"/>
      <c r="AM188" s="149">
        <v>2.3130615848999999E-2</v>
      </c>
      <c r="AN188" s="137">
        <v>0.20935237306999999</v>
      </c>
      <c r="AO188" s="147">
        <v>45471</v>
      </c>
      <c r="AP188" s="135" t="s">
        <v>309</v>
      </c>
      <c r="AQ188" s="133" t="s">
        <v>312</v>
      </c>
      <c r="AR188" s="150">
        <v>10648000</v>
      </c>
    </row>
    <row r="189" spans="2:44" ht="15.6" x14ac:dyDescent="0.3">
      <c r="B189" s="82" t="s">
        <v>1589</v>
      </c>
      <c r="C189" s="83" t="s">
        <v>2361</v>
      </c>
      <c r="D189" s="84" t="s">
        <v>303</v>
      </c>
      <c r="E189" s="85" t="s">
        <v>1965</v>
      </c>
      <c r="F189" s="83" t="s">
        <v>1873</v>
      </c>
      <c r="G189" s="85" t="s">
        <v>315</v>
      </c>
      <c r="H189" s="86">
        <v>45553</v>
      </c>
      <c r="I189" s="87"/>
      <c r="J189" s="87">
        <v>103.31900274</v>
      </c>
      <c r="K189" s="88">
        <f t="shared" si="6"/>
        <v>0</v>
      </c>
      <c r="L189" s="86">
        <v>45425</v>
      </c>
      <c r="M189" s="89"/>
      <c r="N189" s="89">
        <v>3332.5924242000001</v>
      </c>
      <c r="O189" s="88">
        <f t="shared" si="7"/>
        <v>0</v>
      </c>
      <c r="P189" s="90"/>
      <c r="Q189" s="91">
        <v>1.1212121211999999</v>
      </c>
      <c r="R189" s="92">
        <f t="shared" si="8"/>
        <v>0</v>
      </c>
      <c r="S189" s="23"/>
      <c r="T189" s="107"/>
      <c r="U189" s="108"/>
      <c r="V189" s="108">
        <v>1.5967246673999999E-2</v>
      </c>
      <c r="W189" s="108">
        <v>3.3469526206E-3</v>
      </c>
      <c r="X189" s="108">
        <v>0.30910654791999997</v>
      </c>
      <c r="Y189" s="108">
        <v>-0.18549290032999999</v>
      </c>
      <c r="Z189" s="108"/>
      <c r="AA189" s="108"/>
      <c r="AB189" s="108">
        <v>9.1443748854000001E-2</v>
      </c>
      <c r="AC189" s="108">
        <v>-0.30750821095999997</v>
      </c>
      <c r="AD189" s="109">
        <v>65.151515150999998</v>
      </c>
      <c r="AE189" s="23"/>
      <c r="AF189" s="117">
        <v>0.26304495699000002</v>
      </c>
      <c r="AG189" s="118">
        <v>2.7598956329000002E-2</v>
      </c>
      <c r="AH189" s="119">
        <v>1.1872852090999999</v>
      </c>
      <c r="AI189" s="118">
        <v>0.14546987138</v>
      </c>
      <c r="AJ189" s="118">
        <v>-7.1325796506000003E-2</v>
      </c>
      <c r="AK189" s="120">
        <v>5</v>
      </c>
      <c r="AL189" s="23"/>
      <c r="AM189" s="127">
        <v>3.8036216917000001E-2</v>
      </c>
      <c r="AN189" s="88">
        <v>0.58266656304999997</v>
      </c>
      <c r="AO189" s="119">
        <v>45473</v>
      </c>
      <c r="AP189" s="86" t="s">
        <v>311</v>
      </c>
      <c r="AQ189" s="84" t="s">
        <v>312</v>
      </c>
      <c r="AR189" s="128">
        <v>21370360</v>
      </c>
    </row>
    <row r="190" spans="2:44" ht="15.6" x14ac:dyDescent="0.3">
      <c r="B190" s="131" t="s">
        <v>1590</v>
      </c>
      <c r="C190" s="132" t="s">
        <v>2362</v>
      </c>
      <c r="D190" s="133" t="s">
        <v>300</v>
      </c>
      <c r="E190" s="134" t="s">
        <v>1966</v>
      </c>
      <c r="F190" s="132" t="s">
        <v>2</v>
      </c>
      <c r="G190" s="134" t="s">
        <v>315</v>
      </c>
      <c r="H190" s="135">
        <v>45509</v>
      </c>
      <c r="I190" s="136"/>
      <c r="J190" s="136">
        <v>35.091878606999998</v>
      </c>
      <c r="K190" s="137">
        <f t="shared" si="6"/>
        <v>0</v>
      </c>
      <c r="L190" s="135">
        <v>45504</v>
      </c>
      <c r="M190" s="138"/>
      <c r="N190" s="138">
        <v>1299.0245454999999</v>
      </c>
      <c r="O190" s="137">
        <f t="shared" si="7"/>
        <v>0</v>
      </c>
      <c r="P190" s="139"/>
      <c r="Q190" s="140">
        <v>0.16666666666999999</v>
      </c>
      <c r="R190" s="141">
        <f t="shared" si="8"/>
        <v>0</v>
      </c>
      <c r="S190" s="23"/>
      <c r="T190" s="142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4">
        <v>9.0909090909000003</v>
      </c>
      <c r="AE190" s="23"/>
      <c r="AF190" s="145"/>
      <c r="AG190" s="146"/>
      <c r="AH190" s="147"/>
      <c r="AI190" s="146">
        <v>0.14258714375000001</v>
      </c>
      <c r="AJ190" s="146">
        <v>-0.25668753557000001</v>
      </c>
      <c r="AK190" s="148"/>
      <c r="AL190" s="23"/>
      <c r="AM190" s="149"/>
      <c r="AN190" s="137">
        <v>2.5832224255000001E-2</v>
      </c>
      <c r="AO190" s="147">
        <v>45473</v>
      </c>
      <c r="AP190" s="135" t="s">
        <v>309</v>
      </c>
      <c r="AQ190" s="133" t="s">
        <v>312</v>
      </c>
      <c r="AR190" s="150">
        <v>78379</v>
      </c>
    </row>
    <row r="191" spans="2:44" ht="15.6" x14ac:dyDescent="0.3">
      <c r="B191" s="82" t="s">
        <v>35</v>
      </c>
      <c r="C191" s="83" t="s">
        <v>199</v>
      </c>
      <c r="D191" s="84" t="s">
        <v>300</v>
      </c>
      <c r="E191" s="85" t="s">
        <v>135</v>
      </c>
      <c r="F191" s="83" t="s">
        <v>2</v>
      </c>
      <c r="G191" s="85" t="s">
        <v>169</v>
      </c>
      <c r="H191" s="86">
        <v>45548</v>
      </c>
      <c r="I191" s="87"/>
      <c r="J191" s="87">
        <v>429</v>
      </c>
      <c r="K191" s="88">
        <f t="shared" si="6"/>
        <v>0</v>
      </c>
      <c r="L191" s="86">
        <v>45540</v>
      </c>
      <c r="M191" s="89"/>
      <c r="N191" s="89">
        <v>343.24106060999998</v>
      </c>
      <c r="O191" s="88">
        <f t="shared" si="7"/>
        <v>0</v>
      </c>
      <c r="P191" s="90"/>
      <c r="Q191" s="91">
        <v>0.19696969697</v>
      </c>
      <c r="R191" s="92">
        <f t="shared" si="8"/>
        <v>0</v>
      </c>
      <c r="S191" s="23"/>
      <c r="T191" s="107"/>
      <c r="U191" s="108"/>
      <c r="V191" s="108"/>
      <c r="W191" s="108"/>
      <c r="X191" s="108"/>
      <c r="Y191" s="108"/>
      <c r="Z191" s="108">
        <v>0.11098176201</v>
      </c>
      <c r="AA191" s="108">
        <v>-0.32762020075999998</v>
      </c>
      <c r="AB191" s="108">
        <v>0.19248152013</v>
      </c>
      <c r="AC191" s="108">
        <v>-0.20647043969000001</v>
      </c>
      <c r="AD191" s="109">
        <v>12.121212120999999</v>
      </c>
      <c r="AE191" s="23"/>
      <c r="AF191" s="117"/>
      <c r="AG191" s="118"/>
      <c r="AH191" s="119"/>
      <c r="AI191" s="118">
        <v>0.12770975777999999</v>
      </c>
      <c r="AJ191" s="118">
        <v>-4.3747136967E-2</v>
      </c>
      <c r="AK191" s="120">
        <v>4</v>
      </c>
      <c r="AL191" s="23"/>
      <c r="AM191" s="127">
        <v>1.2048576279E-2</v>
      </c>
      <c r="AN191" s="88">
        <v>0.82252372001999996</v>
      </c>
      <c r="AO191" s="119">
        <v>45473</v>
      </c>
      <c r="AP191" s="86" t="s">
        <v>309</v>
      </c>
      <c r="AQ191" s="84" t="s">
        <v>312</v>
      </c>
      <c r="AR191" s="128">
        <v>2195000</v>
      </c>
    </row>
    <row r="192" spans="2:44" ht="15.6" x14ac:dyDescent="0.3">
      <c r="B192" s="131" t="s">
        <v>1591</v>
      </c>
      <c r="C192" s="132" t="s">
        <v>2363</v>
      </c>
      <c r="D192" s="133" t="s">
        <v>300</v>
      </c>
      <c r="E192" s="134" t="s">
        <v>1967</v>
      </c>
      <c r="F192" s="132" t="s">
        <v>113</v>
      </c>
      <c r="G192" s="134" t="s">
        <v>319</v>
      </c>
      <c r="H192" s="135">
        <v>45554</v>
      </c>
      <c r="I192" s="136">
        <v>36.6</v>
      </c>
      <c r="J192" s="136">
        <v>59.26</v>
      </c>
      <c r="K192" s="137">
        <f t="shared" si="6"/>
        <v>0.61761727978400272</v>
      </c>
      <c r="L192" s="135">
        <v>45495</v>
      </c>
      <c r="M192" s="138">
        <v>4979743.4800000004</v>
      </c>
      <c r="N192" s="138">
        <v>4533979.5740999999</v>
      </c>
      <c r="O192" s="137">
        <f t="shared" si="7"/>
        <v>1.0983162580719137</v>
      </c>
      <c r="P192" s="139">
        <v>389</v>
      </c>
      <c r="Q192" s="140">
        <v>345.39393939000001</v>
      </c>
      <c r="R192" s="141">
        <f t="shared" si="8"/>
        <v>1.1262502193495711</v>
      </c>
      <c r="S192" s="23"/>
      <c r="T192" s="142">
        <v>2.9246344205999999E-2</v>
      </c>
      <c r="U192" s="143">
        <v>1.1972662721E-2</v>
      </c>
      <c r="V192" s="143">
        <v>-0.16818181818</v>
      </c>
      <c r="W192" s="143">
        <v>-0.18080211224000001</v>
      </c>
      <c r="X192" s="143">
        <v>1.3968565815</v>
      </c>
      <c r="Y192" s="143">
        <v>0.90225713328000001</v>
      </c>
      <c r="Z192" s="143">
        <v>-0.29179566562999998</v>
      </c>
      <c r="AA192" s="143">
        <v>-0.73039762841</v>
      </c>
      <c r="AB192" s="143">
        <v>2.0920502093000001E-2</v>
      </c>
      <c r="AC192" s="143">
        <v>-0.37803145773000002</v>
      </c>
      <c r="AD192" s="144">
        <v>100</v>
      </c>
      <c r="AE192" s="23"/>
      <c r="AF192" s="145">
        <v>0.78499289033999997</v>
      </c>
      <c r="AG192" s="146">
        <v>8.3419622316000003E-2</v>
      </c>
      <c r="AH192" s="147">
        <v>2.7237045764999999</v>
      </c>
      <c r="AI192" s="146">
        <v>0.65823785064999996</v>
      </c>
      <c r="AJ192" s="146">
        <v>-0.29400278940000002</v>
      </c>
      <c r="AK192" s="148">
        <v>7</v>
      </c>
      <c r="AL192" s="23"/>
      <c r="AM192" s="149">
        <v>0</v>
      </c>
      <c r="AN192" s="137">
        <v>0</v>
      </c>
      <c r="AO192" s="147">
        <v>45473</v>
      </c>
      <c r="AP192" s="135" t="s">
        <v>309</v>
      </c>
      <c r="AQ192" s="133" t="s">
        <v>312</v>
      </c>
      <c r="AR192" s="150">
        <v>1483567</v>
      </c>
    </row>
    <row r="193" spans="2:44" ht="15.6" x14ac:dyDescent="0.3">
      <c r="B193" s="82" t="s">
        <v>36</v>
      </c>
      <c r="C193" s="83" t="s">
        <v>200</v>
      </c>
      <c r="D193" s="84" t="s">
        <v>300</v>
      </c>
      <c r="E193" s="85" t="s">
        <v>824</v>
      </c>
      <c r="F193" s="83" t="s">
        <v>2</v>
      </c>
      <c r="G193" s="85" t="s">
        <v>315</v>
      </c>
      <c r="H193" s="86">
        <v>45554</v>
      </c>
      <c r="I193" s="87">
        <v>79.16</v>
      </c>
      <c r="J193" s="87">
        <v>87.75</v>
      </c>
      <c r="K193" s="88">
        <f t="shared" si="6"/>
        <v>0.90210826210826212</v>
      </c>
      <c r="L193" s="86">
        <v>45539</v>
      </c>
      <c r="M193" s="89">
        <v>2780.27</v>
      </c>
      <c r="N193" s="89">
        <v>35202.550000000003</v>
      </c>
      <c r="O193" s="88">
        <f t="shared" si="7"/>
        <v>7.8979221675702468E-2</v>
      </c>
      <c r="P193" s="90">
        <v>18</v>
      </c>
      <c r="Q193" s="91">
        <v>19.5</v>
      </c>
      <c r="R193" s="92">
        <f t="shared" si="8"/>
        <v>0.92307692307692313</v>
      </c>
      <c r="S193" s="23"/>
      <c r="T193" s="107">
        <v>-1.2475049899E-2</v>
      </c>
      <c r="U193" s="108">
        <v>-2.9748731383999999E-2</v>
      </c>
      <c r="V193" s="108">
        <v>5.5894308953000002E-3</v>
      </c>
      <c r="W193" s="108">
        <v>-7.0308631583999998E-3</v>
      </c>
      <c r="X193" s="108">
        <v>0.57572993188999999</v>
      </c>
      <c r="Y193" s="108">
        <v>8.1130483635E-2</v>
      </c>
      <c r="Z193" s="108">
        <v>0.43544019542000001</v>
      </c>
      <c r="AA193" s="108">
        <v>-3.1617673504E-3</v>
      </c>
      <c r="AB193" s="108">
        <v>0.46754585575000002</v>
      </c>
      <c r="AC193" s="108">
        <v>6.8593895934000004E-2</v>
      </c>
      <c r="AD193" s="109">
        <v>100</v>
      </c>
      <c r="AE193" s="23"/>
      <c r="AF193" s="117">
        <v>0.15594669487999999</v>
      </c>
      <c r="AG193" s="118">
        <v>1.6139428369000001E-2</v>
      </c>
      <c r="AH193" s="119">
        <v>2.7736639677000001</v>
      </c>
      <c r="AI193" s="118">
        <v>0.11751152073</v>
      </c>
      <c r="AJ193" s="118">
        <v>-6.8377074260999995E-2</v>
      </c>
      <c r="AK193" s="120">
        <v>6</v>
      </c>
      <c r="AL193" s="23"/>
      <c r="AM193" s="127">
        <v>1.8549360984999999E-2</v>
      </c>
      <c r="AN193" s="88">
        <v>0.18212523689999999</v>
      </c>
      <c r="AO193" s="119">
        <v>45473</v>
      </c>
      <c r="AP193" s="86" t="s">
        <v>309</v>
      </c>
      <c r="AQ193" s="84" t="s">
        <v>312</v>
      </c>
      <c r="AR193" s="128">
        <v>2840000</v>
      </c>
    </row>
    <row r="194" spans="2:44" ht="15.6" x14ac:dyDescent="0.3">
      <c r="B194" s="131" t="s">
        <v>1592</v>
      </c>
      <c r="C194" s="132" t="s">
        <v>2364</v>
      </c>
      <c r="D194" s="133" t="s">
        <v>300</v>
      </c>
      <c r="E194" s="134" t="s">
        <v>1968</v>
      </c>
      <c r="F194" s="132" t="s">
        <v>2</v>
      </c>
      <c r="G194" s="134" t="s">
        <v>315</v>
      </c>
      <c r="H194" s="135">
        <v>44764</v>
      </c>
      <c r="I194" s="136"/>
      <c r="J194" s="136"/>
      <c r="K194" s="137" t="str">
        <f t="shared" si="6"/>
        <v/>
      </c>
      <c r="L194" s="135"/>
      <c r="M194" s="138"/>
      <c r="N194" s="138">
        <v>0</v>
      </c>
      <c r="O194" s="137" t="str">
        <f t="shared" si="7"/>
        <v/>
      </c>
      <c r="P194" s="139"/>
      <c r="Q194" s="140">
        <v>0</v>
      </c>
      <c r="R194" s="141" t="str">
        <f t="shared" si="8"/>
        <v/>
      </c>
      <c r="S194" s="23"/>
      <c r="T194" s="142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4">
        <v>0</v>
      </c>
      <c r="AE194" s="23"/>
      <c r="AF194" s="145"/>
      <c r="AG194" s="146"/>
      <c r="AH194" s="147"/>
      <c r="AI194" s="146"/>
      <c r="AJ194" s="146"/>
      <c r="AK194" s="148"/>
      <c r="AL194" s="23"/>
      <c r="AM194" s="149"/>
      <c r="AN194" s="137">
        <v>0.10341614616</v>
      </c>
      <c r="AO194" s="147">
        <v>45473</v>
      </c>
      <c r="AP194" s="135" t="s">
        <v>309</v>
      </c>
      <c r="AQ194" s="133" t="s">
        <v>312</v>
      </c>
      <c r="AR194" s="150">
        <v>227407</v>
      </c>
    </row>
    <row r="195" spans="2:44" ht="15.6" x14ac:dyDescent="0.3">
      <c r="B195" s="82" t="s">
        <v>37</v>
      </c>
      <c r="C195" s="83" t="s">
        <v>201</v>
      </c>
      <c r="D195" s="84" t="s">
        <v>300</v>
      </c>
      <c r="E195" s="85" t="s">
        <v>136</v>
      </c>
      <c r="F195" s="83" t="s">
        <v>113</v>
      </c>
      <c r="G195" s="85" t="s">
        <v>320</v>
      </c>
      <c r="H195" s="86">
        <v>45554</v>
      </c>
      <c r="I195" s="87">
        <v>43.62</v>
      </c>
      <c r="J195" s="87">
        <v>46.81</v>
      </c>
      <c r="K195" s="88">
        <f t="shared" si="6"/>
        <v>0.93185216834009821</v>
      </c>
      <c r="L195" s="86">
        <v>45504</v>
      </c>
      <c r="M195" s="89">
        <v>6079.78</v>
      </c>
      <c r="N195" s="89">
        <v>222481.66727000001</v>
      </c>
      <c r="O195" s="88">
        <f t="shared" si="7"/>
        <v>2.7327105530100513E-2</v>
      </c>
      <c r="P195" s="90">
        <v>8</v>
      </c>
      <c r="Q195" s="91">
        <v>23.075757576000001</v>
      </c>
      <c r="R195" s="92">
        <f t="shared" si="8"/>
        <v>0.34668417596484113</v>
      </c>
      <c r="S195" s="23"/>
      <c r="T195" s="107">
        <v>5.0691244231999997E-3</v>
      </c>
      <c r="U195" s="108">
        <v>-1.2204557059999999E-2</v>
      </c>
      <c r="V195" s="108">
        <v>0</v>
      </c>
      <c r="W195" s="108">
        <v>-1.2620294052999999E-2</v>
      </c>
      <c r="X195" s="108">
        <v>1.4332224237E-4</v>
      </c>
      <c r="Y195" s="108">
        <v>-0.49445612601</v>
      </c>
      <c r="Z195" s="108">
        <v>-0.23611912602999999</v>
      </c>
      <c r="AA195" s="108">
        <v>-0.67472108880000004</v>
      </c>
      <c r="AB195" s="108">
        <v>3.9993651124000003E-2</v>
      </c>
      <c r="AC195" s="108">
        <v>-0.35895830869000001</v>
      </c>
      <c r="AD195" s="109">
        <v>100</v>
      </c>
      <c r="AE195" s="23"/>
      <c r="AF195" s="117">
        <v>0.25058633095999999</v>
      </c>
      <c r="AG195" s="118">
        <v>2.5894503435000001E-2</v>
      </c>
      <c r="AH195" s="119">
        <v>-0.30474773600999999</v>
      </c>
      <c r="AI195" s="118">
        <v>9.1654847240000004E-2</v>
      </c>
      <c r="AJ195" s="118">
        <v>-8.4756756756000001E-2</v>
      </c>
      <c r="AK195" s="120">
        <v>4</v>
      </c>
      <c r="AL195" s="23"/>
      <c r="AM195" s="127">
        <v>1.8489253858000002E-2</v>
      </c>
      <c r="AN195" s="88">
        <v>0.16010567251999999</v>
      </c>
      <c r="AO195" s="119">
        <v>45473</v>
      </c>
      <c r="AP195" s="86" t="s">
        <v>309</v>
      </c>
      <c r="AQ195" s="84" t="s">
        <v>312</v>
      </c>
      <c r="AR195" s="128">
        <v>15091000</v>
      </c>
    </row>
    <row r="196" spans="2:44" ht="15.6" x14ac:dyDescent="0.3">
      <c r="B196" s="131" t="s">
        <v>413</v>
      </c>
      <c r="C196" s="132" t="s">
        <v>935</v>
      </c>
      <c r="D196" s="133" t="s">
        <v>300</v>
      </c>
      <c r="E196" s="134" t="s">
        <v>825</v>
      </c>
      <c r="F196" s="132" t="s">
        <v>2</v>
      </c>
      <c r="G196" s="134" t="s">
        <v>319</v>
      </c>
      <c r="H196" s="135">
        <v>45531</v>
      </c>
      <c r="I196" s="136"/>
      <c r="J196" s="136">
        <v>154.04426505999999</v>
      </c>
      <c r="K196" s="137">
        <f t="shared" si="6"/>
        <v>0</v>
      </c>
      <c r="L196" s="135">
        <v>45527</v>
      </c>
      <c r="M196" s="138"/>
      <c r="N196" s="138">
        <v>1555.1366667</v>
      </c>
      <c r="O196" s="137">
        <f t="shared" si="7"/>
        <v>0</v>
      </c>
      <c r="P196" s="139"/>
      <c r="Q196" s="140">
        <v>0.71212121212000001</v>
      </c>
      <c r="R196" s="141">
        <f t="shared" si="8"/>
        <v>0</v>
      </c>
      <c r="S196" s="23"/>
      <c r="T196" s="142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4">
        <v>13.636363636</v>
      </c>
      <c r="AE196" s="23"/>
      <c r="AF196" s="145"/>
      <c r="AG196" s="146"/>
      <c r="AH196" s="147"/>
      <c r="AI196" s="146">
        <v>0.27889139700999999</v>
      </c>
      <c r="AJ196" s="146">
        <v>-5.5822328933000001E-2</v>
      </c>
      <c r="AK196" s="148"/>
      <c r="AL196" s="23"/>
      <c r="AM196" s="149">
        <v>4.7539944134999998E-2</v>
      </c>
      <c r="AN196" s="137">
        <v>0.94933331834000001</v>
      </c>
      <c r="AO196" s="147">
        <v>45473</v>
      </c>
      <c r="AP196" s="135" t="s">
        <v>309</v>
      </c>
      <c r="AQ196" s="133" t="s">
        <v>312</v>
      </c>
      <c r="AR196" s="150">
        <v>628000</v>
      </c>
    </row>
    <row r="197" spans="2:44" ht="15.6" x14ac:dyDescent="0.3">
      <c r="B197" s="82" t="s">
        <v>414</v>
      </c>
      <c r="C197" s="83" t="s">
        <v>936</v>
      </c>
      <c r="D197" s="84" t="s">
        <v>300</v>
      </c>
      <c r="E197" s="85" t="s">
        <v>826</v>
      </c>
      <c r="F197" s="83" t="s">
        <v>2</v>
      </c>
      <c r="G197" s="85" t="s">
        <v>315</v>
      </c>
      <c r="H197" s="86">
        <v>45512</v>
      </c>
      <c r="I197" s="87"/>
      <c r="J197" s="87">
        <v>172.26</v>
      </c>
      <c r="K197" s="88">
        <f t="shared" si="6"/>
        <v>0</v>
      </c>
      <c r="L197" s="86">
        <v>45509</v>
      </c>
      <c r="M197" s="89"/>
      <c r="N197" s="89">
        <v>65.228787878999995</v>
      </c>
      <c r="O197" s="88">
        <f t="shared" si="7"/>
        <v>0</v>
      </c>
      <c r="P197" s="90"/>
      <c r="Q197" s="91">
        <v>0.13636363636000001</v>
      </c>
      <c r="R197" s="92">
        <f t="shared" si="8"/>
        <v>0</v>
      </c>
      <c r="S197" s="23"/>
      <c r="T197" s="107"/>
      <c r="U197" s="108"/>
      <c r="V197" s="108"/>
      <c r="W197" s="108"/>
      <c r="X197" s="108"/>
      <c r="Y197" s="108"/>
      <c r="Z197" s="108"/>
      <c r="AA197" s="108"/>
      <c r="AB197" s="108"/>
      <c r="AC197" s="108"/>
      <c r="AD197" s="109">
        <v>10.606060606</v>
      </c>
      <c r="AE197" s="23"/>
      <c r="AF197" s="117"/>
      <c r="AG197" s="118"/>
      <c r="AH197" s="119"/>
      <c r="AI197" s="118">
        <v>0.15912377096999999</v>
      </c>
      <c r="AJ197" s="118">
        <v>-2.050177819E-2</v>
      </c>
      <c r="AK197" s="120"/>
      <c r="AL197" s="23"/>
      <c r="AM197" s="127">
        <v>3.5322231345000003E-2</v>
      </c>
      <c r="AN197" s="88">
        <v>0.95157414728</v>
      </c>
      <c r="AO197" s="119">
        <v>45438</v>
      </c>
      <c r="AP197" s="86" t="s">
        <v>309</v>
      </c>
      <c r="AQ197" s="84" t="s">
        <v>312</v>
      </c>
      <c r="AR197" s="128">
        <v>347200</v>
      </c>
    </row>
    <row r="198" spans="2:44" ht="15.6" x14ac:dyDescent="0.3">
      <c r="B198" s="131" t="s">
        <v>38</v>
      </c>
      <c r="C198" s="132" t="s">
        <v>202</v>
      </c>
      <c r="D198" s="133" t="s">
        <v>300</v>
      </c>
      <c r="E198" s="134" t="s">
        <v>137</v>
      </c>
      <c r="F198" s="132" t="s">
        <v>2</v>
      </c>
      <c r="G198" s="134" t="s">
        <v>315</v>
      </c>
      <c r="H198" s="135">
        <v>45554</v>
      </c>
      <c r="I198" s="136">
        <v>50.1</v>
      </c>
      <c r="J198" s="136">
        <v>56.458899871</v>
      </c>
      <c r="K198" s="137">
        <f t="shared" si="6"/>
        <v>0.88737116937224925</v>
      </c>
      <c r="L198" s="135">
        <v>45398</v>
      </c>
      <c r="M198" s="138">
        <v>277799.71000000002</v>
      </c>
      <c r="N198" s="138">
        <v>200944.54091000001</v>
      </c>
      <c r="O198" s="137">
        <f t="shared" si="7"/>
        <v>1.3824695547435761</v>
      </c>
      <c r="P198" s="139">
        <v>24</v>
      </c>
      <c r="Q198" s="140">
        <v>37.575757576000001</v>
      </c>
      <c r="R198" s="141">
        <f t="shared" si="8"/>
        <v>0.6387096774152341</v>
      </c>
      <c r="S198" s="23"/>
      <c r="T198" s="142">
        <v>9.0634441076000005E-3</v>
      </c>
      <c r="U198" s="143">
        <v>-8.2102373763000003E-3</v>
      </c>
      <c r="V198" s="143">
        <v>-9.2940478553000007E-3</v>
      </c>
      <c r="W198" s="143">
        <v>-2.1914341909000001E-2</v>
      </c>
      <c r="X198" s="143">
        <v>2.9390059161000001E-2</v>
      </c>
      <c r="Y198" s="143">
        <v>-0.46520938908999998</v>
      </c>
      <c r="Z198" s="143">
        <v>1.094218345</v>
      </c>
      <c r="AA198" s="143">
        <v>0.65561638218999996</v>
      </c>
      <c r="AB198" s="143">
        <v>8.1614117671000005E-2</v>
      </c>
      <c r="AC198" s="143">
        <v>-0.31733784214999999</v>
      </c>
      <c r="AD198" s="144">
        <v>100</v>
      </c>
      <c r="AE198" s="23"/>
      <c r="AF198" s="145">
        <v>0.22153082191000001</v>
      </c>
      <c r="AG198" s="146">
        <v>2.2932770242000002E-2</v>
      </c>
      <c r="AH198" s="147">
        <v>-0.16729410099</v>
      </c>
      <c r="AI198" s="146">
        <v>0.14322580644999999</v>
      </c>
      <c r="AJ198" s="146">
        <v>-6.7459199996999994E-2</v>
      </c>
      <c r="AK198" s="148">
        <v>4</v>
      </c>
      <c r="AL198" s="23"/>
      <c r="AM198" s="149">
        <v>2.0750410805000001E-2</v>
      </c>
      <c r="AN198" s="137">
        <v>0.20032563865</v>
      </c>
      <c r="AO198" s="147">
        <v>45473</v>
      </c>
      <c r="AP198" s="135" t="s">
        <v>309</v>
      </c>
      <c r="AQ198" s="133" t="s">
        <v>312</v>
      </c>
      <c r="AR198" s="150">
        <v>10685000</v>
      </c>
    </row>
    <row r="199" spans="2:44" ht="15.6" x14ac:dyDescent="0.3">
      <c r="B199" s="82" t="s">
        <v>415</v>
      </c>
      <c r="C199" s="83" t="s">
        <v>937</v>
      </c>
      <c r="D199" s="84" t="s">
        <v>300</v>
      </c>
      <c r="E199" s="85" t="s">
        <v>827</v>
      </c>
      <c r="F199" s="83" t="s">
        <v>2</v>
      </c>
      <c r="G199" s="85" t="s">
        <v>3</v>
      </c>
      <c r="H199" s="86">
        <v>45548</v>
      </c>
      <c r="I199" s="87"/>
      <c r="J199" s="87">
        <v>293</v>
      </c>
      <c r="K199" s="88">
        <f t="shared" si="6"/>
        <v>0</v>
      </c>
      <c r="L199" s="86">
        <v>45539</v>
      </c>
      <c r="M199" s="89"/>
      <c r="N199" s="89">
        <v>157.07893938999999</v>
      </c>
      <c r="O199" s="88">
        <f t="shared" si="7"/>
        <v>0</v>
      </c>
      <c r="P199" s="90"/>
      <c r="Q199" s="91">
        <v>9.0909090908999998E-2</v>
      </c>
      <c r="R199" s="92">
        <f t="shared" si="8"/>
        <v>0</v>
      </c>
      <c r="S199" s="23"/>
      <c r="T199" s="107"/>
      <c r="U199" s="108"/>
      <c r="V199" s="108"/>
      <c r="W199" s="108"/>
      <c r="X199" s="108">
        <v>0.31604947446999998</v>
      </c>
      <c r="Y199" s="108">
        <v>-0.17854997378000001</v>
      </c>
      <c r="Z199" s="108">
        <v>0.60666111440000003</v>
      </c>
      <c r="AA199" s="108">
        <v>0.16805915162999999</v>
      </c>
      <c r="AB199" s="108"/>
      <c r="AC199" s="108"/>
      <c r="AD199" s="109">
        <v>7.5757575758</v>
      </c>
      <c r="AE199" s="23"/>
      <c r="AF199" s="117"/>
      <c r="AG199" s="118"/>
      <c r="AH199" s="119"/>
      <c r="AI199" s="118">
        <v>6.2060368621999998E-2</v>
      </c>
      <c r="AJ199" s="118">
        <v>-6.8093385216E-3</v>
      </c>
      <c r="AK199" s="120"/>
      <c r="AL199" s="23"/>
      <c r="AM199" s="127">
        <v>2.5952791704999999E-2</v>
      </c>
      <c r="AN199" s="88">
        <v>1.1362715083999999</v>
      </c>
      <c r="AO199" s="119">
        <v>45473</v>
      </c>
      <c r="AP199" s="86" t="s">
        <v>309</v>
      </c>
      <c r="AQ199" s="84" t="s">
        <v>312</v>
      </c>
      <c r="AR199" s="128">
        <v>1782000</v>
      </c>
    </row>
    <row r="200" spans="2:44" ht="15.6" x14ac:dyDescent="0.3">
      <c r="B200" s="131" t="s">
        <v>416</v>
      </c>
      <c r="C200" s="132" t="s">
        <v>938</v>
      </c>
      <c r="D200" s="133" t="s">
        <v>300</v>
      </c>
      <c r="E200" s="134" t="s">
        <v>828</v>
      </c>
      <c r="F200" s="132" t="s">
        <v>113</v>
      </c>
      <c r="G200" s="134" t="s">
        <v>315</v>
      </c>
      <c r="H200" s="135">
        <v>45554</v>
      </c>
      <c r="I200" s="136">
        <v>340.34</v>
      </c>
      <c r="J200" s="136">
        <v>363.15618078</v>
      </c>
      <c r="K200" s="137">
        <f t="shared" ref="K200:K263" si="9">IFERROR(I200/J200,"")</f>
        <v>0.9371725390133947</v>
      </c>
      <c r="L200" s="135">
        <v>45475</v>
      </c>
      <c r="M200" s="138">
        <v>340.34</v>
      </c>
      <c r="N200" s="138">
        <v>3769.1872727</v>
      </c>
      <c r="O200" s="137">
        <f t="shared" ref="O200:O263" si="10">IFERROR(M200/N200,"")</f>
        <v>9.0295327712969428E-2</v>
      </c>
      <c r="P200" s="139">
        <v>1</v>
      </c>
      <c r="Q200" s="140">
        <v>1.9090909090999999</v>
      </c>
      <c r="R200" s="141">
        <f t="shared" ref="R200:R263" si="11">IFERROR(P200/Q200,"")</f>
        <v>0.5238095238070295</v>
      </c>
      <c r="S200" s="23"/>
      <c r="T200" s="142">
        <v>-1.0783316378E-2</v>
      </c>
      <c r="U200" s="143">
        <v>-2.8056997861999999E-2</v>
      </c>
      <c r="V200" s="143">
        <v>3.8381742738999997E-2</v>
      </c>
      <c r="W200" s="143">
        <v>2.5761448685E-2</v>
      </c>
      <c r="X200" s="143">
        <v>8.1403877289999996E-2</v>
      </c>
      <c r="Y200" s="143">
        <v>-0.41319557095999998</v>
      </c>
      <c r="Z200" s="143">
        <v>0.23160119301000001</v>
      </c>
      <c r="AA200" s="143">
        <v>-0.20700076976000001</v>
      </c>
      <c r="AB200" s="143">
        <v>0.17005633378000001</v>
      </c>
      <c r="AC200" s="143">
        <v>-0.22889562603999999</v>
      </c>
      <c r="AD200" s="144">
        <v>83.333333332999999</v>
      </c>
      <c r="AE200" s="23"/>
      <c r="AF200" s="145">
        <v>0.17976476204</v>
      </c>
      <c r="AG200" s="146">
        <v>1.8518410025000001E-2</v>
      </c>
      <c r="AH200" s="147">
        <v>-1.5862801456E-3</v>
      </c>
      <c r="AI200" s="146">
        <v>0.10851393188</v>
      </c>
      <c r="AJ200" s="146">
        <v>-0.14715624999999999</v>
      </c>
      <c r="AK200" s="148">
        <v>3</v>
      </c>
      <c r="AL200" s="23"/>
      <c r="AM200" s="149">
        <v>1.0405906051000001E-2</v>
      </c>
      <c r="AN200" s="137">
        <v>0.63839773599000005</v>
      </c>
      <c r="AO200" s="147">
        <v>45443</v>
      </c>
      <c r="AP200" s="135" t="s">
        <v>309</v>
      </c>
      <c r="AQ200" s="133" t="s">
        <v>312</v>
      </c>
      <c r="AR200" s="150">
        <v>2468500</v>
      </c>
    </row>
    <row r="201" spans="2:44" ht="15.6" x14ac:dyDescent="0.3">
      <c r="B201" s="82" t="s">
        <v>417</v>
      </c>
      <c r="C201" s="83" t="s">
        <v>939</v>
      </c>
      <c r="D201" s="84" t="s">
        <v>300</v>
      </c>
      <c r="E201" s="85" t="s">
        <v>829</v>
      </c>
      <c r="F201" s="83" t="s">
        <v>2</v>
      </c>
      <c r="G201" s="85" t="s">
        <v>317</v>
      </c>
      <c r="H201" s="86">
        <v>45530</v>
      </c>
      <c r="I201" s="87"/>
      <c r="J201" s="87">
        <v>152.4</v>
      </c>
      <c r="K201" s="88">
        <f t="shared" si="9"/>
        <v>0</v>
      </c>
      <c r="L201" s="86">
        <v>45471</v>
      </c>
      <c r="M201" s="89"/>
      <c r="N201" s="89">
        <v>794.86363636999999</v>
      </c>
      <c r="O201" s="88">
        <f t="shared" si="10"/>
        <v>0</v>
      </c>
      <c r="P201" s="90"/>
      <c r="Q201" s="91">
        <v>0.33333333332999998</v>
      </c>
      <c r="R201" s="92">
        <f t="shared" si="11"/>
        <v>0</v>
      </c>
      <c r="S201" s="23"/>
      <c r="T201" s="107"/>
      <c r="U201" s="108"/>
      <c r="V201" s="108"/>
      <c r="W201" s="108"/>
      <c r="X201" s="108"/>
      <c r="Y201" s="108"/>
      <c r="Z201" s="108"/>
      <c r="AA201" s="108"/>
      <c r="AB201" s="108"/>
      <c r="AC201" s="108"/>
      <c r="AD201" s="109">
        <v>24.242424241999998</v>
      </c>
      <c r="AE201" s="23"/>
      <c r="AF201" s="117"/>
      <c r="AG201" s="118"/>
      <c r="AH201" s="119"/>
      <c r="AI201" s="118">
        <v>0.11116243264</v>
      </c>
      <c r="AJ201" s="118">
        <v>-5.6430446193E-2</v>
      </c>
      <c r="AK201" s="120"/>
      <c r="AL201" s="23"/>
      <c r="AM201" s="127">
        <v>0</v>
      </c>
      <c r="AN201" s="88">
        <v>0</v>
      </c>
      <c r="AO201" s="119">
        <v>45412</v>
      </c>
      <c r="AP201" s="86" t="s">
        <v>309</v>
      </c>
      <c r="AQ201" s="84" t="s">
        <v>312</v>
      </c>
      <c r="AR201" s="128">
        <v>1388238</v>
      </c>
    </row>
    <row r="202" spans="2:44" ht="15.6" x14ac:dyDescent="0.3">
      <c r="B202" s="131" t="s">
        <v>418</v>
      </c>
      <c r="C202" s="132" t="s">
        <v>940</v>
      </c>
      <c r="D202" s="133" t="s">
        <v>300</v>
      </c>
      <c r="E202" s="134" t="s">
        <v>830</v>
      </c>
      <c r="F202" s="132" t="s">
        <v>2</v>
      </c>
      <c r="G202" s="134" t="s">
        <v>315</v>
      </c>
      <c r="H202" s="135">
        <v>45545</v>
      </c>
      <c r="I202" s="136"/>
      <c r="J202" s="136">
        <v>250.61904848</v>
      </c>
      <c r="K202" s="137">
        <f t="shared" si="9"/>
        <v>0</v>
      </c>
      <c r="L202" s="135">
        <v>45489</v>
      </c>
      <c r="M202" s="138"/>
      <c r="N202" s="138">
        <v>4105.6253029999998</v>
      </c>
      <c r="O202" s="137">
        <f t="shared" si="10"/>
        <v>0</v>
      </c>
      <c r="P202" s="139"/>
      <c r="Q202" s="140">
        <v>0.34848484848</v>
      </c>
      <c r="R202" s="141">
        <f t="shared" si="11"/>
        <v>0</v>
      </c>
      <c r="S202" s="23"/>
      <c r="T202" s="142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4">
        <v>24.242424241999998</v>
      </c>
      <c r="AE202" s="23"/>
      <c r="AF202" s="145"/>
      <c r="AG202" s="146"/>
      <c r="AH202" s="147"/>
      <c r="AI202" s="146">
        <v>0.10887096774</v>
      </c>
      <c r="AJ202" s="146">
        <v>-2.5454545455000002E-2</v>
      </c>
      <c r="AK202" s="148"/>
      <c r="AL202" s="23"/>
      <c r="AM202" s="149">
        <v>2.5240645193E-2</v>
      </c>
      <c r="AN202" s="137">
        <v>0.76197168543000005</v>
      </c>
      <c r="AO202" s="147">
        <v>45473</v>
      </c>
      <c r="AP202" s="135" t="s">
        <v>309</v>
      </c>
      <c r="AQ202" s="133" t="s">
        <v>312</v>
      </c>
      <c r="AR202" s="150">
        <v>437000</v>
      </c>
    </row>
    <row r="203" spans="2:44" ht="15.6" x14ac:dyDescent="0.3">
      <c r="B203" s="82" t="s">
        <v>1593</v>
      </c>
      <c r="C203" s="83" t="s">
        <v>2365</v>
      </c>
      <c r="D203" s="84" t="s">
        <v>300</v>
      </c>
      <c r="E203" s="85" t="s">
        <v>1969</v>
      </c>
      <c r="F203" s="83" t="s">
        <v>2</v>
      </c>
      <c r="G203" s="85" t="s">
        <v>316</v>
      </c>
      <c r="H203" s="86">
        <v>45412</v>
      </c>
      <c r="I203" s="87"/>
      <c r="J203" s="87">
        <v>391.56</v>
      </c>
      <c r="K203" s="88">
        <f t="shared" si="9"/>
        <v>0</v>
      </c>
      <c r="L203" s="86">
        <v>45412</v>
      </c>
      <c r="M203" s="89"/>
      <c r="N203" s="89">
        <v>0</v>
      </c>
      <c r="O203" s="88" t="str">
        <f t="shared" si="10"/>
        <v/>
      </c>
      <c r="P203" s="90"/>
      <c r="Q203" s="91">
        <v>0</v>
      </c>
      <c r="R203" s="92" t="str">
        <f t="shared" si="11"/>
        <v/>
      </c>
      <c r="S203" s="23"/>
      <c r="T203" s="107"/>
      <c r="U203" s="108"/>
      <c r="V203" s="108"/>
      <c r="W203" s="108"/>
      <c r="X203" s="108"/>
      <c r="Y203" s="108"/>
      <c r="Z203" s="108"/>
      <c r="AA203" s="108"/>
      <c r="AB203" s="108"/>
      <c r="AC203" s="108"/>
      <c r="AD203" s="109">
        <v>0</v>
      </c>
      <c r="AE203" s="23"/>
      <c r="AF203" s="117"/>
      <c r="AG203" s="118"/>
      <c r="AH203" s="119"/>
      <c r="AI203" s="118"/>
      <c r="AJ203" s="118"/>
      <c r="AK203" s="120"/>
      <c r="AL203" s="23"/>
      <c r="AM203" s="127"/>
      <c r="AN203" s="88">
        <v>0</v>
      </c>
      <c r="AO203" s="119">
        <v>45473</v>
      </c>
      <c r="AP203" s="86" t="s">
        <v>309</v>
      </c>
      <c r="AQ203" s="84" t="s">
        <v>312</v>
      </c>
      <c r="AR203" s="128">
        <v>1008747</v>
      </c>
    </row>
    <row r="204" spans="2:44" ht="15.6" x14ac:dyDescent="0.3">
      <c r="B204" s="131" t="s">
        <v>1594</v>
      </c>
      <c r="C204" s="132" t="s">
        <v>2366</v>
      </c>
      <c r="D204" s="133" t="s">
        <v>300</v>
      </c>
      <c r="E204" s="134" t="s">
        <v>1970</v>
      </c>
      <c r="F204" s="132" t="s">
        <v>2</v>
      </c>
      <c r="G204" s="134" t="s">
        <v>1517</v>
      </c>
      <c r="H204" s="135">
        <v>45554</v>
      </c>
      <c r="I204" s="136">
        <v>79.8</v>
      </c>
      <c r="J204" s="136">
        <v>81.12</v>
      </c>
      <c r="K204" s="137">
        <f t="shared" si="9"/>
        <v>0.98372781065088744</v>
      </c>
      <c r="L204" s="135">
        <v>45537</v>
      </c>
      <c r="M204" s="138">
        <v>238.52</v>
      </c>
      <c r="N204" s="138">
        <v>18546.994394000001</v>
      </c>
      <c r="O204" s="137">
        <f t="shared" si="10"/>
        <v>1.2860304744425967E-2</v>
      </c>
      <c r="P204" s="139">
        <v>2</v>
      </c>
      <c r="Q204" s="140">
        <v>3.5151515151999999</v>
      </c>
      <c r="R204" s="141">
        <f t="shared" si="11"/>
        <v>0.5689655172335315</v>
      </c>
      <c r="S204" s="23"/>
      <c r="T204" s="142">
        <v>2.1113243762000002E-2</v>
      </c>
      <c r="U204" s="143">
        <v>3.8395622777999999E-3</v>
      </c>
      <c r="V204" s="143">
        <v>0.13100544643000001</v>
      </c>
      <c r="W204" s="143">
        <v>0.11838515237</v>
      </c>
      <c r="X204" s="143">
        <v>0.25356527677000001</v>
      </c>
      <c r="Y204" s="143">
        <v>-0.24103417148</v>
      </c>
      <c r="Z204" s="143">
        <v>0.48130378840999999</v>
      </c>
      <c r="AA204" s="143">
        <v>4.2701825637999999E-2</v>
      </c>
      <c r="AB204" s="143">
        <v>0.38830939059000003</v>
      </c>
      <c r="AC204" s="143">
        <v>-1.0642569225000001E-2</v>
      </c>
      <c r="AD204" s="144">
        <v>63.636363635999999</v>
      </c>
      <c r="AE204" s="23"/>
      <c r="AF204" s="145"/>
      <c r="AG204" s="146"/>
      <c r="AH204" s="147"/>
      <c r="AI204" s="146">
        <v>0.20779914529999999</v>
      </c>
      <c r="AJ204" s="146">
        <v>-7.1898496239999998E-2</v>
      </c>
      <c r="AK204" s="148">
        <v>5</v>
      </c>
      <c r="AL204" s="23"/>
      <c r="AM204" s="149">
        <v>9.0085553737999993E-3</v>
      </c>
      <c r="AN204" s="137">
        <v>0.11137565301000001</v>
      </c>
      <c r="AO204" s="147">
        <v>45473</v>
      </c>
      <c r="AP204" s="135" t="s">
        <v>309</v>
      </c>
      <c r="AQ204" s="133" t="s">
        <v>312</v>
      </c>
      <c r="AR204" s="150">
        <v>898000</v>
      </c>
    </row>
    <row r="205" spans="2:44" ht="15.6" x14ac:dyDescent="0.3">
      <c r="B205" s="82" t="s">
        <v>1595</v>
      </c>
      <c r="C205" s="83" t="s">
        <v>2367</v>
      </c>
      <c r="D205" s="84" t="s">
        <v>300</v>
      </c>
      <c r="E205" s="85" t="s">
        <v>1971</v>
      </c>
      <c r="F205" s="83" t="s">
        <v>2</v>
      </c>
      <c r="G205" s="85" t="s">
        <v>316</v>
      </c>
      <c r="H205" s="86">
        <v>45554</v>
      </c>
      <c r="I205" s="87">
        <v>4.32</v>
      </c>
      <c r="J205" s="87">
        <v>4.8600000000000003</v>
      </c>
      <c r="K205" s="88">
        <f t="shared" si="9"/>
        <v>0.88888888888888884</v>
      </c>
      <c r="L205" s="86">
        <v>45369</v>
      </c>
      <c r="M205" s="89">
        <v>190.17</v>
      </c>
      <c r="N205" s="89">
        <v>582.59318182000004</v>
      </c>
      <c r="O205" s="88">
        <f t="shared" si="10"/>
        <v>0.32641988601019289</v>
      </c>
      <c r="P205" s="90">
        <v>2</v>
      </c>
      <c r="Q205" s="91">
        <v>2.5909090908999999</v>
      </c>
      <c r="R205" s="92">
        <f t="shared" si="11"/>
        <v>0.77192982456411208</v>
      </c>
      <c r="S205" s="23"/>
      <c r="T205" s="107"/>
      <c r="U205" s="108"/>
      <c r="V205" s="108">
        <v>6.1425061424999997E-2</v>
      </c>
      <c r="W205" s="108">
        <v>4.8804767371999999E-2</v>
      </c>
      <c r="X205" s="108">
        <v>0.11627906976000001</v>
      </c>
      <c r="Y205" s="108">
        <v>-0.37832037848</v>
      </c>
      <c r="Z205" s="108">
        <v>-8.2802547769999998E-2</v>
      </c>
      <c r="AA205" s="108">
        <v>-0.52140451054000003</v>
      </c>
      <c r="AB205" s="108">
        <v>4.6511627897000002E-3</v>
      </c>
      <c r="AC205" s="108">
        <v>-0.39430079702999998</v>
      </c>
      <c r="AD205" s="109">
        <v>86.363636364000001</v>
      </c>
      <c r="AE205" s="23"/>
      <c r="AF205" s="117">
        <v>0.30024774943999999</v>
      </c>
      <c r="AG205" s="118">
        <v>3.1445790378000001E-2</v>
      </c>
      <c r="AH205" s="119">
        <v>-0.16853417044999999</v>
      </c>
      <c r="AI205" s="118">
        <v>0.16193181817999999</v>
      </c>
      <c r="AJ205" s="118">
        <v>-0.11134453781</v>
      </c>
      <c r="AK205" s="120">
        <v>4</v>
      </c>
      <c r="AL205" s="23"/>
      <c r="AM205" s="127">
        <v>0</v>
      </c>
      <c r="AN205" s="88">
        <v>0</v>
      </c>
      <c r="AO205" s="119">
        <v>45473</v>
      </c>
      <c r="AP205" s="86" t="s">
        <v>309</v>
      </c>
      <c r="AQ205" s="84" t="s">
        <v>312</v>
      </c>
      <c r="AR205" s="128">
        <v>212949</v>
      </c>
    </row>
    <row r="206" spans="2:44" ht="15.6" x14ac:dyDescent="0.3">
      <c r="B206" s="131" t="s">
        <v>39</v>
      </c>
      <c r="C206" s="132" t="s">
        <v>203</v>
      </c>
      <c r="D206" s="133" t="s">
        <v>300</v>
      </c>
      <c r="E206" s="134" t="s">
        <v>138</v>
      </c>
      <c r="F206" s="132" t="s">
        <v>2</v>
      </c>
      <c r="G206" s="134" t="s">
        <v>317</v>
      </c>
      <c r="H206" s="135">
        <v>45554</v>
      </c>
      <c r="I206" s="136">
        <v>124.57</v>
      </c>
      <c r="J206" s="136">
        <v>129.53</v>
      </c>
      <c r="K206" s="137">
        <f t="shared" si="9"/>
        <v>0.96170771249903486</v>
      </c>
      <c r="L206" s="135">
        <v>45547</v>
      </c>
      <c r="M206" s="138">
        <v>82069.3</v>
      </c>
      <c r="N206" s="138">
        <v>675929.87439000001</v>
      </c>
      <c r="O206" s="137">
        <f t="shared" si="10"/>
        <v>0.12141688525612854</v>
      </c>
      <c r="P206" s="139">
        <v>52</v>
      </c>
      <c r="Q206" s="140">
        <v>86.545454544999998</v>
      </c>
      <c r="R206" s="141">
        <f t="shared" si="11"/>
        <v>0.60084033613760945</v>
      </c>
      <c r="S206" s="23"/>
      <c r="T206" s="142">
        <v>2.4761434680999998E-2</v>
      </c>
      <c r="U206" s="143">
        <v>7.4877531970000003E-3</v>
      </c>
      <c r="V206" s="143">
        <v>5.6035944387999997E-2</v>
      </c>
      <c r="W206" s="143">
        <v>4.3415650334000001E-2</v>
      </c>
      <c r="X206" s="143">
        <v>0.84809310437999996</v>
      </c>
      <c r="Y206" s="143">
        <v>0.35349365613</v>
      </c>
      <c r="Z206" s="143">
        <v>1.1222309913999999</v>
      </c>
      <c r="AA206" s="143">
        <v>0.68362902862999997</v>
      </c>
      <c r="AB206" s="143">
        <v>0.56508492142</v>
      </c>
      <c r="AC206" s="143">
        <v>0.16613296159999999</v>
      </c>
      <c r="AD206" s="144">
        <v>100</v>
      </c>
      <c r="AE206" s="23"/>
      <c r="AF206" s="145">
        <v>0.19111279716999999</v>
      </c>
      <c r="AG206" s="146">
        <v>2.003328201E-2</v>
      </c>
      <c r="AH206" s="147">
        <v>3.5414580555000001</v>
      </c>
      <c r="AI206" s="146">
        <v>0.13189397178000001</v>
      </c>
      <c r="AJ206" s="146">
        <v>-2.4711168163000001E-2</v>
      </c>
      <c r="AK206" s="148">
        <v>8</v>
      </c>
      <c r="AL206" s="23"/>
      <c r="AM206" s="149">
        <v>2.3562786791E-2</v>
      </c>
      <c r="AN206" s="137">
        <v>0.32929641699000001</v>
      </c>
      <c r="AO206" s="147">
        <v>45424</v>
      </c>
      <c r="AP206" s="135" t="s">
        <v>309</v>
      </c>
      <c r="AQ206" s="133" t="s">
        <v>312</v>
      </c>
      <c r="AR206" s="150"/>
    </row>
    <row r="207" spans="2:44" ht="15.6" x14ac:dyDescent="0.3">
      <c r="B207" s="82" t="s">
        <v>385</v>
      </c>
      <c r="C207" s="83" t="s">
        <v>907</v>
      </c>
      <c r="D207" s="84" t="s">
        <v>300</v>
      </c>
      <c r="E207" s="85" t="s">
        <v>1972</v>
      </c>
      <c r="F207" s="83" t="s">
        <v>2</v>
      </c>
      <c r="G207" s="85" t="s">
        <v>321</v>
      </c>
      <c r="H207" s="86">
        <v>45510</v>
      </c>
      <c r="I207" s="87"/>
      <c r="J207" s="87">
        <v>144.21724515</v>
      </c>
      <c r="K207" s="88">
        <f t="shared" si="9"/>
        <v>0</v>
      </c>
      <c r="L207" s="86">
        <v>45216</v>
      </c>
      <c r="M207" s="89"/>
      <c r="N207" s="89">
        <v>12.796060605999999</v>
      </c>
      <c r="O207" s="88">
        <f t="shared" si="10"/>
        <v>0</v>
      </c>
      <c r="P207" s="90"/>
      <c r="Q207" s="91">
        <v>6.0606060606000003E-2</v>
      </c>
      <c r="R207" s="92">
        <f t="shared" si="11"/>
        <v>0</v>
      </c>
      <c r="S207" s="23"/>
      <c r="T207" s="107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9">
        <v>4.5454545455000002</v>
      </c>
      <c r="AE207" s="23"/>
      <c r="AF207" s="117"/>
      <c r="AG207" s="118"/>
      <c r="AH207" s="119"/>
      <c r="AI207" s="118">
        <v>9.3358925144000002E-2</v>
      </c>
      <c r="AJ207" s="118">
        <v>-6.6503496504000004E-2</v>
      </c>
      <c r="AK207" s="120"/>
      <c r="AL207" s="23"/>
      <c r="AM207" s="127">
        <v>2.1164484434999999E-2</v>
      </c>
      <c r="AN207" s="88">
        <v>0.57037340533000003</v>
      </c>
      <c r="AO207" s="119">
        <v>45473</v>
      </c>
      <c r="AP207" s="86" t="s">
        <v>309</v>
      </c>
      <c r="AQ207" s="84" t="s">
        <v>312</v>
      </c>
      <c r="AR207" s="128">
        <v>1311000</v>
      </c>
    </row>
    <row r="208" spans="2:44" ht="15.6" x14ac:dyDescent="0.3">
      <c r="B208" s="131" t="s">
        <v>40</v>
      </c>
      <c r="C208" s="132" t="s">
        <v>204</v>
      </c>
      <c r="D208" s="133" t="s">
        <v>300</v>
      </c>
      <c r="E208" s="134" t="s">
        <v>139</v>
      </c>
      <c r="F208" s="132" t="s">
        <v>113</v>
      </c>
      <c r="G208" s="134" t="s">
        <v>315</v>
      </c>
      <c r="H208" s="135">
        <v>45551</v>
      </c>
      <c r="I208" s="136"/>
      <c r="J208" s="136">
        <v>32.4</v>
      </c>
      <c r="K208" s="137">
        <f t="shared" si="9"/>
        <v>0</v>
      </c>
      <c r="L208" s="135">
        <v>45345</v>
      </c>
      <c r="M208" s="138"/>
      <c r="N208" s="138">
        <v>1211.9771212000001</v>
      </c>
      <c r="O208" s="137">
        <f t="shared" si="10"/>
        <v>0</v>
      </c>
      <c r="P208" s="139"/>
      <c r="Q208" s="140">
        <v>0.56060606060999996</v>
      </c>
      <c r="R208" s="141">
        <f t="shared" si="11"/>
        <v>0</v>
      </c>
      <c r="S208" s="23"/>
      <c r="T208" s="142"/>
      <c r="U208" s="143"/>
      <c r="V208" s="143">
        <v>2.3419203752999998E-3</v>
      </c>
      <c r="W208" s="143">
        <v>-1.0278373678E-2</v>
      </c>
      <c r="X208" s="143">
        <v>-0.11478800413</v>
      </c>
      <c r="Y208" s="143">
        <v>-0.60938745239000003</v>
      </c>
      <c r="Z208" s="143">
        <v>0.16833484986</v>
      </c>
      <c r="AA208" s="143">
        <v>-0.27026711291</v>
      </c>
      <c r="AB208" s="143">
        <v>-0.15498519250000001</v>
      </c>
      <c r="AC208" s="143">
        <v>-0.55393715231999996</v>
      </c>
      <c r="AD208" s="144">
        <v>30.303030303</v>
      </c>
      <c r="AE208" s="23"/>
      <c r="AF208" s="145"/>
      <c r="AG208" s="146"/>
      <c r="AH208" s="147"/>
      <c r="AI208" s="146">
        <v>0.21509106678000001</v>
      </c>
      <c r="AJ208" s="146">
        <v>-0.20510168907000001</v>
      </c>
      <c r="AK208" s="148">
        <v>5</v>
      </c>
      <c r="AL208" s="23"/>
      <c r="AM208" s="149">
        <v>0</v>
      </c>
      <c r="AN208" s="137">
        <v>0</v>
      </c>
      <c r="AO208" s="147">
        <v>45473</v>
      </c>
      <c r="AP208" s="135" t="s">
        <v>309</v>
      </c>
      <c r="AQ208" s="133" t="s">
        <v>312</v>
      </c>
      <c r="AR208" s="150">
        <v>89400</v>
      </c>
    </row>
    <row r="209" spans="2:44" ht="15.6" x14ac:dyDescent="0.3">
      <c r="B209" s="82" t="s">
        <v>1596</v>
      </c>
      <c r="C209" s="83" t="s">
        <v>2368</v>
      </c>
      <c r="D209" s="84" t="s">
        <v>300</v>
      </c>
      <c r="E209" s="85" t="s">
        <v>1973</v>
      </c>
      <c r="F209" s="83" t="s">
        <v>2</v>
      </c>
      <c r="G209" s="85" t="s">
        <v>320</v>
      </c>
      <c r="H209" s="86">
        <v>45554</v>
      </c>
      <c r="I209" s="87">
        <v>22.53</v>
      </c>
      <c r="J209" s="87">
        <v>52.16</v>
      </c>
      <c r="K209" s="88">
        <f t="shared" si="9"/>
        <v>0.4319401840490798</v>
      </c>
      <c r="L209" s="86">
        <v>45272</v>
      </c>
      <c r="M209" s="89">
        <v>4120.49</v>
      </c>
      <c r="N209" s="89">
        <v>2408.0745455000001</v>
      </c>
      <c r="O209" s="88">
        <f t="shared" si="10"/>
        <v>1.711113971824507</v>
      </c>
      <c r="P209" s="90">
        <v>6</v>
      </c>
      <c r="Q209" s="91">
        <v>1.0151515151999999</v>
      </c>
      <c r="R209" s="92">
        <f t="shared" si="11"/>
        <v>5.9104477609117403</v>
      </c>
      <c r="S209" s="23"/>
      <c r="T209" s="107"/>
      <c r="U209" s="108"/>
      <c r="V209" s="108">
        <v>1.1220825852E-2</v>
      </c>
      <c r="W209" s="108">
        <v>-1.3994682012000001E-3</v>
      </c>
      <c r="X209" s="108"/>
      <c r="Y209" s="108"/>
      <c r="Z209" s="108"/>
      <c r="AA209" s="108"/>
      <c r="AB209" s="108">
        <v>-0.53082049145999999</v>
      </c>
      <c r="AC209" s="108">
        <v>-0.92977245127999997</v>
      </c>
      <c r="AD209" s="109">
        <v>42.424242423999999</v>
      </c>
      <c r="AE209" s="23"/>
      <c r="AF209" s="117"/>
      <c r="AG209" s="118"/>
      <c r="AH209" s="119"/>
      <c r="AI209" s="118">
        <v>0.33081190115999998</v>
      </c>
      <c r="AJ209" s="118">
        <v>-0.37468434343000001</v>
      </c>
      <c r="AK209" s="120"/>
      <c r="AL209" s="23"/>
      <c r="AM209" s="127"/>
      <c r="AN209" s="88">
        <v>0</v>
      </c>
      <c r="AO209" s="119">
        <v>45473</v>
      </c>
      <c r="AP209" s="86" t="s">
        <v>309</v>
      </c>
      <c r="AQ209" s="84" t="s">
        <v>312</v>
      </c>
      <c r="AR209" s="128">
        <v>-96677</v>
      </c>
    </row>
    <row r="210" spans="2:44" ht="15.6" x14ac:dyDescent="0.3">
      <c r="B210" s="131" t="s">
        <v>1597</v>
      </c>
      <c r="C210" s="132" t="s">
        <v>2369</v>
      </c>
      <c r="D210" s="133" t="s">
        <v>300</v>
      </c>
      <c r="E210" s="134" t="s">
        <v>1974</v>
      </c>
      <c r="F210" s="132" t="s">
        <v>2</v>
      </c>
      <c r="G210" s="134" t="s">
        <v>319</v>
      </c>
      <c r="H210" s="135">
        <v>45554</v>
      </c>
      <c r="I210" s="136">
        <v>39.6</v>
      </c>
      <c r="J210" s="136">
        <v>40.15</v>
      </c>
      <c r="K210" s="137">
        <f t="shared" si="9"/>
        <v>0.98630136986301375</v>
      </c>
      <c r="L210" s="135">
        <v>45534</v>
      </c>
      <c r="M210" s="138">
        <v>158.4</v>
      </c>
      <c r="N210" s="138">
        <v>445.58272727000002</v>
      </c>
      <c r="O210" s="137">
        <f t="shared" si="10"/>
        <v>0.35548954280720541</v>
      </c>
      <c r="P210" s="139">
        <v>1</v>
      </c>
      <c r="Q210" s="140">
        <v>0.74242424242000005</v>
      </c>
      <c r="R210" s="141">
        <f t="shared" si="11"/>
        <v>1.3469387755179008</v>
      </c>
      <c r="S210" s="23"/>
      <c r="T210" s="142">
        <v>-8.5127691544999995E-3</v>
      </c>
      <c r="U210" s="143">
        <v>-2.5786450637999999E-2</v>
      </c>
      <c r="V210" s="143"/>
      <c r="W210" s="143"/>
      <c r="X210" s="143"/>
      <c r="Y210" s="143"/>
      <c r="Z210" s="143"/>
      <c r="AA210" s="143"/>
      <c r="AB210" s="143"/>
      <c r="AC210" s="143"/>
      <c r="AD210" s="144">
        <v>37.878787879000001</v>
      </c>
      <c r="AE210" s="23"/>
      <c r="AF210" s="145"/>
      <c r="AG210" s="146"/>
      <c r="AH210" s="147"/>
      <c r="AI210" s="146">
        <v>0.22526632944</v>
      </c>
      <c r="AJ210" s="146">
        <v>-4.1932237504999997E-2</v>
      </c>
      <c r="AK210" s="148"/>
      <c r="AL210" s="23"/>
      <c r="AM210" s="149">
        <v>4.0117252595999998E-2</v>
      </c>
      <c r="AN210" s="137">
        <v>0.22234384859</v>
      </c>
      <c r="AO210" s="147">
        <v>45473</v>
      </c>
      <c r="AP210" s="135" t="s">
        <v>309</v>
      </c>
      <c r="AQ210" s="133" t="s">
        <v>312</v>
      </c>
      <c r="AR210" s="150">
        <v>59274</v>
      </c>
    </row>
    <row r="211" spans="2:44" ht="15.6" x14ac:dyDescent="0.3">
      <c r="B211" s="82" t="s">
        <v>1598</v>
      </c>
      <c r="C211" s="83" t="s">
        <v>2370</v>
      </c>
      <c r="D211" s="84" t="s">
        <v>2285</v>
      </c>
      <c r="E211" s="85" t="s">
        <v>1975</v>
      </c>
      <c r="F211" s="83" t="s">
        <v>1874</v>
      </c>
      <c r="G211" s="85" t="s">
        <v>1878</v>
      </c>
      <c r="H211" s="86">
        <v>45554</v>
      </c>
      <c r="I211" s="87">
        <v>83.98</v>
      </c>
      <c r="J211" s="87">
        <v>83.98</v>
      </c>
      <c r="K211" s="88">
        <f t="shared" si="9"/>
        <v>1</v>
      </c>
      <c r="L211" s="86">
        <v>45554</v>
      </c>
      <c r="M211" s="89">
        <v>20505.38</v>
      </c>
      <c r="N211" s="89">
        <v>5602.9921211999999</v>
      </c>
      <c r="O211" s="88">
        <f t="shared" si="10"/>
        <v>3.6597195849007078</v>
      </c>
      <c r="P211" s="90">
        <v>13</v>
      </c>
      <c r="Q211" s="91">
        <v>2.2878787879</v>
      </c>
      <c r="R211" s="92">
        <f t="shared" si="11"/>
        <v>5.6821192052453311</v>
      </c>
      <c r="S211" s="23"/>
      <c r="T211" s="107">
        <v>2.0661157025000002E-2</v>
      </c>
      <c r="U211" s="108">
        <v>3.3874755409000002E-3</v>
      </c>
      <c r="V211" s="108">
        <v>0.10967230443000001</v>
      </c>
      <c r="W211" s="108">
        <v>9.7052010386000004E-2</v>
      </c>
      <c r="X211" s="108">
        <v>0.54985705678999997</v>
      </c>
      <c r="Y211" s="108">
        <v>5.5257608542999999E-2</v>
      </c>
      <c r="Z211" s="108"/>
      <c r="AA211" s="108"/>
      <c r="AB211" s="108"/>
      <c r="AC211" s="108"/>
      <c r="AD211" s="109">
        <v>25.757575758000002</v>
      </c>
      <c r="AE211" s="23"/>
      <c r="AF211" s="117"/>
      <c r="AG211" s="118"/>
      <c r="AH211" s="119"/>
      <c r="AI211" s="118">
        <v>0.10967230443000001</v>
      </c>
      <c r="AJ211" s="118">
        <v>-2.8747433264000002E-2</v>
      </c>
      <c r="AK211" s="120"/>
      <c r="AL211" s="23"/>
      <c r="AM211" s="127">
        <v>7.0631169778000005E-2</v>
      </c>
      <c r="AN211" s="88">
        <v>0.78952064364999996</v>
      </c>
      <c r="AO211" s="119">
        <v>45291</v>
      </c>
      <c r="AP211" s="86" t="s">
        <v>309</v>
      </c>
      <c r="AQ211" s="84" t="s">
        <v>312</v>
      </c>
      <c r="AR211" s="128">
        <v>1338698.5160000001</v>
      </c>
    </row>
    <row r="212" spans="2:44" ht="15.6" x14ac:dyDescent="0.3">
      <c r="B212" s="131" t="s">
        <v>419</v>
      </c>
      <c r="C212" s="132" t="s">
        <v>941</v>
      </c>
      <c r="D212" s="133" t="s">
        <v>300</v>
      </c>
      <c r="E212" s="134" t="s">
        <v>831</v>
      </c>
      <c r="F212" s="132" t="s">
        <v>2</v>
      </c>
      <c r="G212" s="134" t="s">
        <v>319</v>
      </c>
      <c r="H212" s="135">
        <v>45499</v>
      </c>
      <c r="I212" s="136"/>
      <c r="J212" s="136">
        <v>325</v>
      </c>
      <c r="K212" s="137">
        <f t="shared" si="9"/>
        <v>0</v>
      </c>
      <c r="L212" s="135">
        <v>45499</v>
      </c>
      <c r="M212" s="138"/>
      <c r="N212" s="138">
        <v>23.848484847999998</v>
      </c>
      <c r="O212" s="137">
        <f t="shared" si="10"/>
        <v>0</v>
      </c>
      <c r="P212" s="139"/>
      <c r="Q212" s="140">
        <v>4.5454545455000002E-2</v>
      </c>
      <c r="R212" s="141">
        <f t="shared" si="11"/>
        <v>0</v>
      </c>
      <c r="S212" s="23"/>
      <c r="T212" s="142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4">
        <v>1.5151515151999999</v>
      </c>
      <c r="AE212" s="23"/>
      <c r="AF212" s="145"/>
      <c r="AG212" s="146"/>
      <c r="AH212" s="147"/>
      <c r="AI212" s="146">
        <v>5.6691091399999997E-2</v>
      </c>
      <c r="AJ212" s="146">
        <v>4.1313868613000002E-2</v>
      </c>
      <c r="AK212" s="148"/>
      <c r="AL212" s="23"/>
      <c r="AM212" s="149"/>
      <c r="AN212" s="137">
        <v>0</v>
      </c>
      <c r="AO212" s="147">
        <v>45473</v>
      </c>
      <c r="AP212" s="135" t="s">
        <v>309</v>
      </c>
      <c r="AQ212" s="133" t="s">
        <v>312</v>
      </c>
      <c r="AR212" s="150">
        <v>181600</v>
      </c>
    </row>
    <row r="213" spans="2:44" ht="15.6" x14ac:dyDescent="0.3">
      <c r="B213" s="82" t="s">
        <v>1599</v>
      </c>
      <c r="C213" s="83" t="s">
        <v>2371</v>
      </c>
      <c r="D213" s="84" t="s">
        <v>725</v>
      </c>
      <c r="E213" s="85" t="s">
        <v>1976</v>
      </c>
      <c r="F213" s="83" t="s">
        <v>2</v>
      </c>
      <c r="G213" s="85" t="s">
        <v>315</v>
      </c>
      <c r="H213" s="86">
        <v>45548</v>
      </c>
      <c r="I213" s="87"/>
      <c r="J213" s="87"/>
      <c r="K213" s="88" t="str">
        <f t="shared" si="9"/>
        <v/>
      </c>
      <c r="L213" s="86"/>
      <c r="M213" s="89"/>
      <c r="N213" s="89">
        <v>114077.76121</v>
      </c>
      <c r="O213" s="88">
        <f t="shared" si="10"/>
        <v>0</v>
      </c>
      <c r="P213" s="90"/>
      <c r="Q213" s="91">
        <v>1.0454545454999999</v>
      </c>
      <c r="R213" s="92">
        <f t="shared" si="11"/>
        <v>0</v>
      </c>
      <c r="S213" s="23"/>
      <c r="T213" s="107"/>
      <c r="U213" s="108"/>
      <c r="V213" s="108">
        <v>3.7847778562999999E-2</v>
      </c>
      <c r="W213" s="108">
        <v>2.5227484509999999E-2</v>
      </c>
      <c r="X213" s="108"/>
      <c r="Y213" s="108"/>
      <c r="Z213" s="108"/>
      <c r="AA213" s="108"/>
      <c r="AB213" s="108"/>
      <c r="AC213" s="108"/>
      <c r="AD213" s="109">
        <v>33.333333332999999</v>
      </c>
      <c r="AE213" s="23"/>
      <c r="AF213" s="117"/>
      <c r="AG213" s="118"/>
      <c r="AH213" s="119"/>
      <c r="AI213" s="118">
        <v>7.4579706908000004E-2</v>
      </c>
      <c r="AJ213" s="118">
        <v>-3.3750000001000001E-2</v>
      </c>
      <c r="AK213" s="120"/>
      <c r="AL213" s="23"/>
      <c r="AM213" s="127"/>
      <c r="AN213" s="88"/>
      <c r="AO213" s="119">
        <v>45473</v>
      </c>
      <c r="AP213" s="86" t="s">
        <v>309</v>
      </c>
      <c r="AQ213" s="84" t="s">
        <v>312</v>
      </c>
      <c r="AR213" s="128"/>
    </row>
    <row r="214" spans="2:44" ht="15.6" x14ac:dyDescent="0.3">
      <c r="B214" s="131" t="s">
        <v>1600</v>
      </c>
      <c r="C214" s="132" t="s">
        <v>2372</v>
      </c>
      <c r="D214" s="133" t="s">
        <v>304</v>
      </c>
      <c r="E214" s="134" t="s">
        <v>1977</v>
      </c>
      <c r="F214" s="132" t="s">
        <v>2</v>
      </c>
      <c r="G214" s="134" t="s">
        <v>315</v>
      </c>
      <c r="H214" s="135">
        <v>45553</v>
      </c>
      <c r="I214" s="136"/>
      <c r="J214" s="136">
        <v>54.9</v>
      </c>
      <c r="K214" s="137">
        <f t="shared" si="9"/>
        <v>0</v>
      </c>
      <c r="L214" s="135">
        <v>45344</v>
      </c>
      <c r="M214" s="138"/>
      <c r="N214" s="138">
        <v>2426.5516667000002</v>
      </c>
      <c r="O214" s="137">
        <f t="shared" si="10"/>
        <v>0</v>
      </c>
      <c r="P214" s="139"/>
      <c r="Q214" s="140">
        <v>0.75757575757999995</v>
      </c>
      <c r="R214" s="141">
        <f t="shared" si="11"/>
        <v>0</v>
      </c>
      <c r="S214" s="23"/>
      <c r="T214" s="142"/>
      <c r="U214" s="143"/>
      <c r="V214" s="143">
        <v>3.6663611366999999E-2</v>
      </c>
      <c r="W214" s="143">
        <v>2.4043317312999999E-2</v>
      </c>
      <c r="X214" s="143"/>
      <c r="Y214" s="143"/>
      <c r="Z214" s="143"/>
      <c r="AA214" s="143"/>
      <c r="AB214" s="143">
        <v>-0.13708036623</v>
      </c>
      <c r="AC214" s="143">
        <v>-0.53603232603999995</v>
      </c>
      <c r="AD214" s="144">
        <v>36.363636364000001</v>
      </c>
      <c r="AE214" s="23"/>
      <c r="AF214" s="145"/>
      <c r="AG214" s="146"/>
      <c r="AH214" s="147"/>
      <c r="AI214" s="146">
        <v>0.6512</v>
      </c>
      <c r="AJ214" s="146">
        <v>-0.19864687088999999</v>
      </c>
      <c r="AK214" s="148"/>
      <c r="AL214" s="23"/>
      <c r="AM214" s="149"/>
      <c r="AN214" s="137">
        <v>0</v>
      </c>
      <c r="AO214" s="147">
        <v>45473</v>
      </c>
      <c r="AP214" s="135" t="s">
        <v>309</v>
      </c>
      <c r="AQ214" s="133" t="s">
        <v>312</v>
      </c>
      <c r="AR214" s="150">
        <v>-265804</v>
      </c>
    </row>
    <row r="215" spans="2:44" ht="15.6" x14ac:dyDescent="0.3">
      <c r="B215" s="82" t="s">
        <v>1601</v>
      </c>
      <c r="C215" s="83" t="s">
        <v>2373</v>
      </c>
      <c r="D215" s="84" t="s">
        <v>300</v>
      </c>
      <c r="E215" s="85" t="s">
        <v>1978</v>
      </c>
      <c r="F215" s="83" t="s">
        <v>113</v>
      </c>
      <c r="G215" s="85" t="s">
        <v>320</v>
      </c>
      <c r="H215" s="86">
        <v>45554</v>
      </c>
      <c r="I215" s="87">
        <v>68.67</v>
      </c>
      <c r="J215" s="87">
        <v>100.7</v>
      </c>
      <c r="K215" s="88">
        <f t="shared" si="9"/>
        <v>0.6819265143992056</v>
      </c>
      <c r="L215" s="86">
        <v>45474</v>
      </c>
      <c r="M215" s="89">
        <v>3195988.35</v>
      </c>
      <c r="N215" s="89">
        <v>1646400.2455</v>
      </c>
      <c r="O215" s="88">
        <f t="shared" si="10"/>
        <v>1.9411976879470163</v>
      </c>
      <c r="P215" s="90">
        <v>328</v>
      </c>
      <c r="Q215" s="91">
        <v>393.95454545000001</v>
      </c>
      <c r="R215" s="92">
        <f t="shared" si="11"/>
        <v>0.83258336218798412</v>
      </c>
      <c r="S215" s="23"/>
      <c r="T215" s="107">
        <v>3.0462184874000001E-2</v>
      </c>
      <c r="U215" s="108">
        <v>1.3188503389E-2</v>
      </c>
      <c r="V215" s="108">
        <v>5.0000000001000001E-2</v>
      </c>
      <c r="W215" s="108">
        <v>3.7379705946999998E-2</v>
      </c>
      <c r="X215" s="108">
        <v>0.87879616962999996</v>
      </c>
      <c r="Y215" s="108">
        <v>0.38419672137999999</v>
      </c>
      <c r="Z215" s="108"/>
      <c r="AA215" s="108"/>
      <c r="AB215" s="108">
        <v>0.21755319148999999</v>
      </c>
      <c r="AC215" s="108">
        <v>-0.18139876832999999</v>
      </c>
      <c r="AD215" s="109">
        <v>100</v>
      </c>
      <c r="AE215" s="23"/>
      <c r="AF215" s="117">
        <v>0.49547401821999998</v>
      </c>
      <c r="AG215" s="118">
        <v>5.0406439040000001E-2</v>
      </c>
      <c r="AH215" s="119">
        <v>1.8718094676000001</v>
      </c>
      <c r="AI215" s="118">
        <v>0.31154156577999997</v>
      </c>
      <c r="AJ215" s="118">
        <v>-0.39261538462000001</v>
      </c>
      <c r="AK215" s="120">
        <v>7</v>
      </c>
      <c r="AL215" s="23"/>
      <c r="AM215" s="127">
        <v>0</v>
      </c>
      <c r="AN215" s="88">
        <v>0</v>
      </c>
      <c r="AO215" s="119">
        <v>45504</v>
      </c>
      <c r="AP215" s="86" t="s">
        <v>309</v>
      </c>
      <c r="AQ215" s="84" t="s">
        <v>312</v>
      </c>
      <c r="AR215" s="128">
        <v>170197</v>
      </c>
    </row>
    <row r="216" spans="2:44" ht="15.6" x14ac:dyDescent="0.3">
      <c r="B216" s="131" t="s">
        <v>420</v>
      </c>
      <c r="C216" s="132" t="s">
        <v>942</v>
      </c>
      <c r="D216" s="133" t="s">
        <v>300</v>
      </c>
      <c r="E216" s="134" t="s">
        <v>1979</v>
      </c>
      <c r="F216" s="132" t="s">
        <v>2</v>
      </c>
      <c r="G216" s="134" t="s">
        <v>319</v>
      </c>
      <c r="H216" s="135">
        <v>45551</v>
      </c>
      <c r="I216" s="136"/>
      <c r="J216" s="136">
        <v>165.26550460000001</v>
      </c>
      <c r="K216" s="137">
        <f t="shared" si="9"/>
        <v>0</v>
      </c>
      <c r="L216" s="135">
        <v>45545</v>
      </c>
      <c r="M216" s="138"/>
      <c r="N216" s="138">
        <v>13367.055606</v>
      </c>
      <c r="O216" s="137">
        <f t="shared" si="10"/>
        <v>0</v>
      </c>
      <c r="P216" s="139"/>
      <c r="Q216" s="140">
        <v>0.5</v>
      </c>
      <c r="R216" s="141">
        <f t="shared" si="11"/>
        <v>0</v>
      </c>
      <c r="S216" s="23"/>
      <c r="T216" s="142"/>
      <c r="U216" s="143"/>
      <c r="V216" s="143">
        <v>8.1347632271000003E-2</v>
      </c>
      <c r="W216" s="143">
        <v>6.8727338217E-2</v>
      </c>
      <c r="X216" s="143">
        <v>0.46101770116000002</v>
      </c>
      <c r="Y216" s="143">
        <v>-3.3581747091000001E-2</v>
      </c>
      <c r="Z216" s="143">
        <v>-0.26288437109000001</v>
      </c>
      <c r="AA216" s="143">
        <v>-0.70148633386000003</v>
      </c>
      <c r="AB216" s="143">
        <v>0.2102838115</v>
      </c>
      <c r="AC216" s="143">
        <v>-0.18866814832000001</v>
      </c>
      <c r="AD216" s="144">
        <v>28.787878788</v>
      </c>
      <c r="AE216" s="23"/>
      <c r="AF216" s="145"/>
      <c r="AG216" s="146"/>
      <c r="AH216" s="147"/>
      <c r="AI216" s="146">
        <v>0.22253521127000001</v>
      </c>
      <c r="AJ216" s="146">
        <v>-6.0423191505000001E-2</v>
      </c>
      <c r="AK216" s="148">
        <v>4</v>
      </c>
      <c r="AL216" s="23"/>
      <c r="AM216" s="149">
        <v>4.7658727274000001E-2</v>
      </c>
      <c r="AN216" s="137">
        <v>1.0672900496</v>
      </c>
      <c r="AO216" s="147">
        <v>45473</v>
      </c>
      <c r="AP216" s="135" t="s">
        <v>309</v>
      </c>
      <c r="AQ216" s="133" t="s">
        <v>312</v>
      </c>
      <c r="AR216" s="150">
        <v>1190000</v>
      </c>
    </row>
    <row r="217" spans="2:44" ht="15.6" x14ac:dyDescent="0.3">
      <c r="B217" s="82" t="s">
        <v>421</v>
      </c>
      <c r="C217" s="83" t="s">
        <v>943</v>
      </c>
      <c r="D217" s="84" t="s">
        <v>300</v>
      </c>
      <c r="E217" s="85" t="s">
        <v>832</v>
      </c>
      <c r="F217" s="83" t="s">
        <v>2</v>
      </c>
      <c r="G217" s="85" t="s">
        <v>318</v>
      </c>
      <c r="H217" s="86">
        <v>45554</v>
      </c>
      <c r="I217" s="87">
        <v>94.52</v>
      </c>
      <c r="J217" s="87">
        <v>98.308969364000006</v>
      </c>
      <c r="K217" s="88">
        <f t="shared" si="9"/>
        <v>0.96145855878143804</v>
      </c>
      <c r="L217" s="86">
        <v>45504</v>
      </c>
      <c r="M217" s="89">
        <v>4726</v>
      </c>
      <c r="N217" s="89">
        <v>83805.621969999993</v>
      </c>
      <c r="O217" s="88">
        <f t="shared" si="10"/>
        <v>5.6392398134003138E-2</v>
      </c>
      <c r="P217" s="90">
        <v>1</v>
      </c>
      <c r="Q217" s="91">
        <v>18.303030303</v>
      </c>
      <c r="R217" s="92">
        <f t="shared" si="11"/>
        <v>5.463576158949443E-2</v>
      </c>
      <c r="S217" s="23"/>
      <c r="T217" s="107">
        <v>1.4054286020000001E-2</v>
      </c>
      <c r="U217" s="108">
        <v>-3.2193954630000002E-3</v>
      </c>
      <c r="V217" s="108">
        <v>4.8844529865E-2</v>
      </c>
      <c r="W217" s="108">
        <v>3.6224235810999997E-2</v>
      </c>
      <c r="X217" s="108">
        <v>0.26246298538000001</v>
      </c>
      <c r="Y217" s="108">
        <v>-0.23213646287</v>
      </c>
      <c r="Z217" s="108"/>
      <c r="AA217" s="108"/>
      <c r="AB217" s="108">
        <v>0.12773469334000001</v>
      </c>
      <c r="AC217" s="108">
        <v>-0.27121726647</v>
      </c>
      <c r="AD217" s="109">
        <v>90.909090909</v>
      </c>
      <c r="AE217" s="23"/>
      <c r="AF217" s="117">
        <v>0.19440855200000001</v>
      </c>
      <c r="AG217" s="118">
        <v>2.0146837583999998E-2</v>
      </c>
      <c r="AH217" s="119">
        <v>0.69495449449000002</v>
      </c>
      <c r="AI217" s="118">
        <v>0.12455690013</v>
      </c>
      <c r="AJ217" s="118">
        <v>-7.0616012019999994E-2</v>
      </c>
      <c r="AK217" s="120">
        <v>4</v>
      </c>
      <c r="AL217" s="23"/>
      <c r="AM217" s="127">
        <v>1.0925460192999999E-2</v>
      </c>
      <c r="AN217" s="88">
        <v>0.16085184705</v>
      </c>
      <c r="AO217" s="119">
        <v>45473</v>
      </c>
      <c r="AP217" s="86" t="s">
        <v>309</v>
      </c>
      <c r="AQ217" s="84" t="s">
        <v>312</v>
      </c>
      <c r="AR217" s="128">
        <v>3575000</v>
      </c>
    </row>
    <row r="218" spans="2:44" ht="15.6" x14ac:dyDescent="0.3">
      <c r="B218" s="131" t="s">
        <v>422</v>
      </c>
      <c r="C218" s="132" t="s">
        <v>944</v>
      </c>
      <c r="D218" s="133" t="s">
        <v>300</v>
      </c>
      <c r="E218" s="134" t="s">
        <v>833</v>
      </c>
      <c r="F218" s="132" t="s">
        <v>2</v>
      </c>
      <c r="G218" s="134" t="s">
        <v>315</v>
      </c>
      <c r="H218" s="135">
        <v>45553</v>
      </c>
      <c r="I218" s="136"/>
      <c r="J218" s="136">
        <v>439.03</v>
      </c>
      <c r="K218" s="137">
        <f t="shared" si="9"/>
        <v>0</v>
      </c>
      <c r="L218" s="135">
        <v>45533</v>
      </c>
      <c r="M218" s="138"/>
      <c r="N218" s="138">
        <v>4059.1995455000001</v>
      </c>
      <c r="O218" s="137">
        <f t="shared" si="10"/>
        <v>0</v>
      </c>
      <c r="P218" s="139"/>
      <c r="Q218" s="140">
        <v>0.5</v>
      </c>
      <c r="R218" s="141">
        <f t="shared" si="11"/>
        <v>0</v>
      </c>
      <c r="S218" s="23"/>
      <c r="T218" s="142"/>
      <c r="U218" s="143"/>
      <c r="V218" s="143">
        <v>3.2955052585999997E-2</v>
      </c>
      <c r="W218" s="143">
        <v>2.0334758532000001E-2</v>
      </c>
      <c r="X218" s="143">
        <v>0.45413875477999999</v>
      </c>
      <c r="Y218" s="143">
        <v>-4.0460693470000003E-2</v>
      </c>
      <c r="Z218" s="143">
        <v>0.43041542256999998</v>
      </c>
      <c r="AA218" s="143">
        <v>-8.1865401990999995E-3</v>
      </c>
      <c r="AB218" s="143">
        <v>0.44234089569000001</v>
      </c>
      <c r="AC218" s="143">
        <v>4.3388935868000002E-2</v>
      </c>
      <c r="AD218" s="144">
        <v>15.151515151</v>
      </c>
      <c r="AE218" s="23"/>
      <c r="AF218" s="145"/>
      <c r="AG218" s="146"/>
      <c r="AH218" s="147"/>
      <c r="AI218" s="146">
        <v>0.11858143641</v>
      </c>
      <c r="AJ218" s="146">
        <v>-6.5166389541E-2</v>
      </c>
      <c r="AK218" s="148">
        <v>7</v>
      </c>
      <c r="AL218" s="23"/>
      <c r="AM218" s="149">
        <v>2.0820178601000001E-2</v>
      </c>
      <c r="AN218" s="137">
        <v>1.1699773383000001</v>
      </c>
      <c r="AO218" s="147">
        <v>45473</v>
      </c>
      <c r="AP218" s="135" t="s">
        <v>309</v>
      </c>
      <c r="AQ218" s="133" t="s">
        <v>312</v>
      </c>
      <c r="AR218" s="150">
        <v>1944000</v>
      </c>
    </row>
    <row r="219" spans="2:44" ht="15.6" x14ac:dyDescent="0.3">
      <c r="B219" s="82" t="s">
        <v>41</v>
      </c>
      <c r="C219" s="83" t="s">
        <v>205</v>
      </c>
      <c r="D219" s="84" t="s">
        <v>300</v>
      </c>
      <c r="E219" s="85" t="s">
        <v>140</v>
      </c>
      <c r="F219" s="83" t="s">
        <v>2</v>
      </c>
      <c r="G219" s="85" t="s">
        <v>317</v>
      </c>
      <c r="H219" s="86">
        <v>45554</v>
      </c>
      <c r="I219" s="87">
        <v>31.68</v>
      </c>
      <c r="J219" s="87">
        <v>39.667394469999998</v>
      </c>
      <c r="K219" s="88">
        <f t="shared" si="9"/>
        <v>0.79864080873673782</v>
      </c>
      <c r="L219" s="86">
        <v>45383</v>
      </c>
      <c r="M219" s="89">
        <v>411.93</v>
      </c>
      <c r="N219" s="89">
        <v>16896.354544999998</v>
      </c>
      <c r="O219" s="88">
        <f t="shared" si="10"/>
        <v>2.4379815119463098E-2</v>
      </c>
      <c r="P219" s="90">
        <v>2</v>
      </c>
      <c r="Q219" s="91">
        <v>19.530303029999999</v>
      </c>
      <c r="R219" s="92">
        <f t="shared" si="11"/>
        <v>0.10240496509080536</v>
      </c>
      <c r="S219" s="23"/>
      <c r="T219" s="107">
        <v>-7.5187969932999999E-3</v>
      </c>
      <c r="U219" s="108">
        <v>-2.4792478477000002E-2</v>
      </c>
      <c r="V219" s="108">
        <v>-6.5851364069999998E-3</v>
      </c>
      <c r="W219" s="108">
        <v>-1.9205430461000001E-2</v>
      </c>
      <c r="X219" s="108">
        <v>-6.7964970712E-2</v>
      </c>
      <c r="Y219" s="108">
        <v>-0.56256441895999998</v>
      </c>
      <c r="Z219" s="108">
        <v>-0.25398793858000002</v>
      </c>
      <c r="AA219" s="108">
        <v>-0.69258990135999998</v>
      </c>
      <c r="AB219" s="108">
        <v>-0.15133443032999999</v>
      </c>
      <c r="AC219" s="108">
        <v>-0.55028639015000003</v>
      </c>
      <c r="AD219" s="109">
        <v>92.424242423999999</v>
      </c>
      <c r="AE219" s="23"/>
      <c r="AF219" s="117">
        <v>0.33489236958000002</v>
      </c>
      <c r="AG219" s="118">
        <v>3.3731177426E-2</v>
      </c>
      <c r="AH219" s="119">
        <v>-0.38143334437999998</v>
      </c>
      <c r="AI219" s="118">
        <v>0.12499999999</v>
      </c>
      <c r="AJ219" s="118">
        <v>-0.12542372881</v>
      </c>
      <c r="AK219" s="120">
        <v>4</v>
      </c>
      <c r="AL219" s="23"/>
      <c r="AM219" s="127">
        <v>2.5788680809E-2</v>
      </c>
      <c r="AN219" s="88">
        <v>0.17286510656000001</v>
      </c>
      <c r="AO219" s="119">
        <v>45473</v>
      </c>
      <c r="AP219" s="86" t="s">
        <v>309</v>
      </c>
      <c r="AQ219" s="84" t="s">
        <v>312</v>
      </c>
      <c r="AR219" s="128">
        <v>7190000</v>
      </c>
    </row>
    <row r="220" spans="2:44" ht="15.6" x14ac:dyDescent="0.3">
      <c r="B220" s="131" t="s">
        <v>499</v>
      </c>
      <c r="C220" s="132" t="s">
        <v>1021</v>
      </c>
      <c r="D220" s="133" t="s">
        <v>300</v>
      </c>
      <c r="E220" s="134" t="s">
        <v>1980</v>
      </c>
      <c r="F220" s="132" t="s">
        <v>2</v>
      </c>
      <c r="G220" s="134" t="s">
        <v>1516</v>
      </c>
      <c r="H220" s="135">
        <v>45530</v>
      </c>
      <c r="I220" s="136"/>
      <c r="J220" s="136">
        <v>1058</v>
      </c>
      <c r="K220" s="137">
        <f t="shared" si="9"/>
        <v>0</v>
      </c>
      <c r="L220" s="135">
        <v>45530</v>
      </c>
      <c r="M220" s="138"/>
      <c r="N220" s="138">
        <v>1267.1442423999999</v>
      </c>
      <c r="O220" s="137">
        <f t="shared" si="10"/>
        <v>0</v>
      </c>
      <c r="P220" s="139"/>
      <c r="Q220" s="140">
        <v>0.22727272727</v>
      </c>
      <c r="R220" s="141">
        <f t="shared" si="11"/>
        <v>0</v>
      </c>
      <c r="S220" s="23"/>
      <c r="T220" s="142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4">
        <v>7.5757575758</v>
      </c>
      <c r="AE220" s="23"/>
      <c r="AF220" s="145"/>
      <c r="AG220" s="146"/>
      <c r="AH220" s="147"/>
      <c r="AI220" s="146">
        <v>0.25522723547999998</v>
      </c>
      <c r="AJ220" s="146">
        <v>-3.4669270931000001E-2</v>
      </c>
      <c r="AK220" s="148"/>
      <c r="AL220" s="23"/>
      <c r="AM220" s="149">
        <v>7.0930744166999996E-3</v>
      </c>
      <c r="AN220" s="137">
        <v>0.81027544563999998</v>
      </c>
      <c r="AO220" s="147">
        <v>45473</v>
      </c>
      <c r="AP220" s="135" t="s">
        <v>309</v>
      </c>
      <c r="AQ220" s="133" t="s">
        <v>312</v>
      </c>
      <c r="AR220" s="150">
        <v>4982700</v>
      </c>
    </row>
    <row r="221" spans="2:44" ht="15.6" x14ac:dyDescent="0.3">
      <c r="B221" s="82" t="s">
        <v>42</v>
      </c>
      <c r="C221" s="83" t="s">
        <v>206</v>
      </c>
      <c r="D221" s="84" t="s">
        <v>300</v>
      </c>
      <c r="E221" s="85" t="s">
        <v>141</v>
      </c>
      <c r="F221" s="83" t="s">
        <v>2</v>
      </c>
      <c r="G221" s="85" t="s">
        <v>315</v>
      </c>
      <c r="H221" s="86">
        <v>45553</v>
      </c>
      <c r="I221" s="87"/>
      <c r="J221" s="87">
        <v>57.25</v>
      </c>
      <c r="K221" s="88">
        <f t="shared" si="9"/>
        <v>0</v>
      </c>
      <c r="L221" s="86">
        <v>45505</v>
      </c>
      <c r="M221" s="89"/>
      <c r="N221" s="89">
        <v>195277.59226999999</v>
      </c>
      <c r="O221" s="88">
        <f t="shared" si="10"/>
        <v>0</v>
      </c>
      <c r="P221" s="90"/>
      <c r="Q221" s="91">
        <v>17.742424241999998</v>
      </c>
      <c r="R221" s="92">
        <f t="shared" si="11"/>
        <v>0</v>
      </c>
      <c r="S221" s="23"/>
      <c r="T221" s="107"/>
      <c r="U221" s="108"/>
      <c r="V221" s="108">
        <v>1.3205741626E-2</v>
      </c>
      <c r="W221" s="108">
        <v>5.8544757302999998E-4</v>
      </c>
      <c r="X221" s="108">
        <v>0.20332201959000001</v>
      </c>
      <c r="Y221" s="108">
        <v>-0.29127742867</v>
      </c>
      <c r="Z221" s="108">
        <v>-0.12449595846</v>
      </c>
      <c r="AA221" s="108">
        <v>-0.56309792124000002</v>
      </c>
      <c r="AB221" s="108">
        <v>0.29746106847999998</v>
      </c>
      <c r="AC221" s="108">
        <v>-0.10149089133</v>
      </c>
      <c r="AD221" s="109">
        <v>98.484848485000001</v>
      </c>
      <c r="AE221" s="23"/>
      <c r="AF221" s="117">
        <v>0.26275424042000001</v>
      </c>
      <c r="AG221" s="118">
        <v>2.7383078463000001E-2</v>
      </c>
      <c r="AH221" s="119">
        <v>0.50340172703999997</v>
      </c>
      <c r="AI221" s="118">
        <v>0.13125628141000001</v>
      </c>
      <c r="AJ221" s="118">
        <v>-0.18113079824</v>
      </c>
      <c r="AK221" s="120">
        <v>5</v>
      </c>
      <c r="AL221" s="23"/>
      <c r="AM221" s="127">
        <v>2.8750980392E-3</v>
      </c>
      <c r="AN221" s="88">
        <v>2.4902212266E-2</v>
      </c>
      <c r="AO221" s="119">
        <v>45471</v>
      </c>
      <c r="AP221" s="86" t="s">
        <v>309</v>
      </c>
      <c r="AQ221" s="84" t="s">
        <v>312</v>
      </c>
      <c r="AR221" s="128">
        <v>4203000</v>
      </c>
    </row>
    <row r="222" spans="2:44" ht="15.6" x14ac:dyDescent="0.3">
      <c r="B222" s="131" t="s">
        <v>423</v>
      </c>
      <c r="C222" s="132" t="s">
        <v>945</v>
      </c>
      <c r="D222" s="133" t="s">
        <v>300</v>
      </c>
      <c r="E222" s="134" t="s">
        <v>1981</v>
      </c>
      <c r="F222" s="132" t="s">
        <v>2</v>
      </c>
      <c r="G222" s="134" t="s">
        <v>322</v>
      </c>
      <c r="H222" s="135">
        <v>45499</v>
      </c>
      <c r="I222" s="136"/>
      <c r="J222" s="136">
        <v>211.13618115</v>
      </c>
      <c r="K222" s="137">
        <f t="shared" si="9"/>
        <v>0</v>
      </c>
      <c r="L222" s="135">
        <v>45362</v>
      </c>
      <c r="M222" s="138"/>
      <c r="N222" s="138">
        <v>34.752727272999998</v>
      </c>
      <c r="O222" s="137">
        <f t="shared" si="10"/>
        <v>0</v>
      </c>
      <c r="P222" s="139"/>
      <c r="Q222" s="140">
        <v>7.5757575758000004E-2</v>
      </c>
      <c r="R222" s="141">
        <f t="shared" si="11"/>
        <v>0</v>
      </c>
      <c r="S222" s="23"/>
      <c r="T222" s="142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4">
        <v>3.0303030302999998</v>
      </c>
      <c r="AE222" s="23"/>
      <c r="AF222" s="145"/>
      <c r="AG222" s="146"/>
      <c r="AH222" s="147"/>
      <c r="AI222" s="146">
        <v>-3.4568527919000003E-2</v>
      </c>
      <c r="AJ222" s="146">
        <v>-7.1603959053000002E-2</v>
      </c>
      <c r="AK222" s="148"/>
      <c r="AL222" s="23"/>
      <c r="AM222" s="149"/>
      <c r="AN222" s="137">
        <v>0.89254546939000001</v>
      </c>
      <c r="AO222" s="147">
        <v>45438</v>
      </c>
      <c r="AP222" s="135" t="s">
        <v>309</v>
      </c>
      <c r="AQ222" s="133" t="s">
        <v>312</v>
      </c>
      <c r="AR222" s="150">
        <v>1027600</v>
      </c>
    </row>
    <row r="223" spans="2:44" ht="15.6" x14ac:dyDescent="0.3">
      <c r="B223" s="82" t="s">
        <v>1602</v>
      </c>
      <c r="C223" s="83" t="s">
        <v>2374</v>
      </c>
      <c r="D223" s="84" t="s">
        <v>300</v>
      </c>
      <c r="E223" s="85" t="s">
        <v>1982</v>
      </c>
      <c r="F223" s="83" t="s">
        <v>2</v>
      </c>
      <c r="G223" s="85" t="s">
        <v>315</v>
      </c>
      <c r="H223" s="86">
        <v>45553</v>
      </c>
      <c r="I223" s="87"/>
      <c r="J223" s="87">
        <v>28.77</v>
      </c>
      <c r="K223" s="88">
        <f t="shared" si="9"/>
        <v>0</v>
      </c>
      <c r="L223" s="86">
        <v>45299</v>
      </c>
      <c r="M223" s="89"/>
      <c r="N223" s="89">
        <v>64.917727272999997</v>
      </c>
      <c r="O223" s="88">
        <f t="shared" si="10"/>
        <v>0</v>
      </c>
      <c r="P223" s="90"/>
      <c r="Q223" s="91">
        <v>0.12121212121</v>
      </c>
      <c r="R223" s="92">
        <f t="shared" si="11"/>
        <v>0</v>
      </c>
      <c r="S223" s="23"/>
      <c r="T223" s="107"/>
      <c r="U223" s="108"/>
      <c r="V223" s="108"/>
      <c r="W223" s="108"/>
      <c r="X223" s="108"/>
      <c r="Y223" s="108"/>
      <c r="Z223" s="108"/>
      <c r="AA223" s="108"/>
      <c r="AB223" s="108"/>
      <c r="AC223" s="108"/>
      <c r="AD223" s="109">
        <v>4.5454545455000002</v>
      </c>
      <c r="AE223" s="23"/>
      <c r="AF223" s="117"/>
      <c r="AG223" s="118"/>
      <c r="AH223" s="119"/>
      <c r="AI223" s="118">
        <v>6.2697160884E-2</v>
      </c>
      <c r="AJ223" s="118">
        <v>-8.6726998491000004E-2</v>
      </c>
      <c r="AK223" s="120"/>
      <c r="AL223" s="23"/>
      <c r="AM223" s="127">
        <v>0</v>
      </c>
      <c r="AN223" s="88">
        <v>0</v>
      </c>
      <c r="AO223" s="119">
        <v>45472</v>
      </c>
      <c r="AP223" s="86" t="s">
        <v>309</v>
      </c>
      <c r="AQ223" s="84" t="s">
        <v>312</v>
      </c>
      <c r="AR223" s="128">
        <v>369565</v>
      </c>
    </row>
    <row r="224" spans="2:44" ht="15.6" x14ac:dyDescent="0.3">
      <c r="B224" s="131" t="s">
        <v>1603</v>
      </c>
      <c r="C224" s="132" t="s">
        <v>2375</v>
      </c>
      <c r="D224" s="133" t="s">
        <v>300</v>
      </c>
      <c r="E224" s="134" t="s">
        <v>1983</v>
      </c>
      <c r="F224" s="132" t="s">
        <v>113</v>
      </c>
      <c r="G224" s="134" t="s">
        <v>320</v>
      </c>
      <c r="H224" s="135">
        <v>45553</v>
      </c>
      <c r="I224" s="136"/>
      <c r="J224" s="136">
        <v>74.760000000000005</v>
      </c>
      <c r="K224" s="137">
        <f t="shared" si="9"/>
        <v>0</v>
      </c>
      <c r="L224" s="135">
        <v>45475</v>
      </c>
      <c r="M224" s="138"/>
      <c r="N224" s="138">
        <v>17003.951212</v>
      </c>
      <c r="O224" s="137">
        <f t="shared" si="10"/>
        <v>0</v>
      </c>
      <c r="P224" s="139"/>
      <c r="Q224" s="140">
        <v>5.5151515152000004</v>
      </c>
      <c r="R224" s="141">
        <f t="shared" si="11"/>
        <v>0</v>
      </c>
      <c r="S224" s="23"/>
      <c r="T224" s="142"/>
      <c r="U224" s="143"/>
      <c r="V224" s="143">
        <v>-5.355450237E-2</v>
      </c>
      <c r="W224" s="143">
        <v>-6.6174796423000004E-2</v>
      </c>
      <c r="X224" s="143">
        <v>0.33697835305000001</v>
      </c>
      <c r="Y224" s="143">
        <v>-0.15762109521000001</v>
      </c>
      <c r="Z224" s="143">
        <v>-0.21408894136000001</v>
      </c>
      <c r="AA224" s="143">
        <v>-0.65269090412999997</v>
      </c>
      <c r="AB224" s="143">
        <v>3.5175879384E-3</v>
      </c>
      <c r="AC224" s="143">
        <v>-0.39543437188000002</v>
      </c>
      <c r="AD224" s="144">
        <v>92.424242423999999</v>
      </c>
      <c r="AE224" s="23"/>
      <c r="AF224" s="145">
        <v>0.43376627821000002</v>
      </c>
      <c r="AG224" s="146">
        <v>4.6229178377000003E-2</v>
      </c>
      <c r="AH224" s="147">
        <v>0.77963017218999997</v>
      </c>
      <c r="AI224" s="146">
        <v>0.39460247993999997</v>
      </c>
      <c r="AJ224" s="146">
        <v>-0.13381555153999999</v>
      </c>
      <c r="AK224" s="148">
        <v>6</v>
      </c>
      <c r="AL224" s="23"/>
      <c r="AM224" s="149">
        <v>0</v>
      </c>
      <c r="AN224" s="137">
        <v>0</v>
      </c>
      <c r="AO224" s="147">
        <v>45473</v>
      </c>
      <c r="AP224" s="135" t="s">
        <v>309</v>
      </c>
      <c r="AQ224" s="133" t="s">
        <v>312</v>
      </c>
      <c r="AR224" s="150">
        <v>163078</v>
      </c>
    </row>
    <row r="225" spans="2:44" ht="15.6" x14ac:dyDescent="0.3">
      <c r="B225" s="82" t="s">
        <v>424</v>
      </c>
      <c r="C225" s="83" t="s">
        <v>946</v>
      </c>
      <c r="D225" s="84" t="s">
        <v>300</v>
      </c>
      <c r="E225" s="85" t="s">
        <v>834</v>
      </c>
      <c r="F225" s="83" t="s">
        <v>2</v>
      </c>
      <c r="G225" s="85" t="s">
        <v>738</v>
      </c>
      <c r="H225" s="86">
        <v>45461</v>
      </c>
      <c r="I225" s="87"/>
      <c r="J225" s="87">
        <v>767</v>
      </c>
      <c r="K225" s="88">
        <f t="shared" si="9"/>
        <v>0</v>
      </c>
      <c r="L225" s="86">
        <v>45455</v>
      </c>
      <c r="M225" s="89"/>
      <c r="N225" s="89">
        <v>0</v>
      </c>
      <c r="O225" s="88" t="str">
        <f t="shared" si="10"/>
        <v/>
      </c>
      <c r="P225" s="90"/>
      <c r="Q225" s="91">
        <v>0</v>
      </c>
      <c r="R225" s="92" t="str">
        <f t="shared" si="11"/>
        <v/>
      </c>
      <c r="S225" s="23"/>
      <c r="T225" s="107"/>
      <c r="U225" s="108"/>
      <c r="V225" s="108"/>
      <c r="W225" s="108"/>
      <c r="X225" s="108"/>
      <c r="Y225" s="108"/>
      <c r="Z225" s="108"/>
      <c r="AA225" s="108"/>
      <c r="AB225" s="108"/>
      <c r="AC225" s="108"/>
      <c r="AD225" s="109">
        <v>0</v>
      </c>
      <c r="AE225" s="23"/>
      <c r="AF225" s="117"/>
      <c r="AG225" s="118"/>
      <c r="AH225" s="119"/>
      <c r="AI225" s="118">
        <v>0.26025641026000002</v>
      </c>
      <c r="AJ225" s="118">
        <v>-0.22772277228000001</v>
      </c>
      <c r="AK225" s="120"/>
      <c r="AL225" s="23"/>
      <c r="AM225" s="127">
        <v>0</v>
      </c>
      <c r="AN225" s="88">
        <v>0</v>
      </c>
      <c r="AO225" s="119">
        <v>45473</v>
      </c>
      <c r="AP225" s="86" t="s">
        <v>309</v>
      </c>
      <c r="AQ225" s="84" t="s">
        <v>312</v>
      </c>
      <c r="AR225" s="128">
        <v>859622</v>
      </c>
    </row>
    <row r="226" spans="2:44" ht="15.6" x14ac:dyDescent="0.3">
      <c r="B226" s="131" t="s">
        <v>425</v>
      </c>
      <c r="C226" s="132" t="s">
        <v>947</v>
      </c>
      <c r="D226" s="133" t="s">
        <v>300</v>
      </c>
      <c r="E226" s="134" t="s">
        <v>835</v>
      </c>
      <c r="F226" s="132" t="s">
        <v>2</v>
      </c>
      <c r="G226" s="134" t="s">
        <v>315</v>
      </c>
      <c r="H226" s="135">
        <v>45554</v>
      </c>
      <c r="I226" s="136">
        <v>74.34</v>
      </c>
      <c r="J226" s="136">
        <v>74.34</v>
      </c>
      <c r="K226" s="137">
        <f t="shared" si="9"/>
        <v>1</v>
      </c>
      <c r="L226" s="135">
        <v>45554</v>
      </c>
      <c r="M226" s="138">
        <v>1696.22</v>
      </c>
      <c r="N226" s="138">
        <v>83544.414848999993</v>
      </c>
      <c r="O226" s="137">
        <f t="shared" si="10"/>
        <v>2.0303212405829704E-2</v>
      </c>
      <c r="P226" s="139">
        <v>9</v>
      </c>
      <c r="Q226" s="140">
        <v>25.196969697</v>
      </c>
      <c r="R226" s="141">
        <f t="shared" si="11"/>
        <v>0.35718580877888495</v>
      </c>
      <c r="S226" s="23"/>
      <c r="T226" s="142">
        <v>1.2392755003E-2</v>
      </c>
      <c r="U226" s="143">
        <v>-4.8809264808000003E-3</v>
      </c>
      <c r="V226" s="143">
        <v>0.10789865871</v>
      </c>
      <c r="W226" s="143">
        <v>9.5278364665000004E-2</v>
      </c>
      <c r="X226" s="143">
        <v>0.15586856432999999</v>
      </c>
      <c r="Y226" s="143">
        <v>-0.33873088392</v>
      </c>
      <c r="Z226" s="143">
        <v>0.23847086137000001</v>
      </c>
      <c r="AA226" s="143">
        <v>-0.20013110140000001</v>
      </c>
      <c r="AB226" s="143">
        <v>0.16137242286</v>
      </c>
      <c r="AC226" s="143">
        <v>-0.23757953696</v>
      </c>
      <c r="AD226" s="144">
        <v>100</v>
      </c>
      <c r="AE226" s="23"/>
      <c r="AF226" s="145">
        <v>0.24100879016999999</v>
      </c>
      <c r="AG226" s="146">
        <v>2.4841653896000002E-2</v>
      </c>
      <c r="AH226" s="147">
        <v>0.44641443208999998</v>
      </c>
      <c r="AI226" s="146">
        <v>0.13280906613999999</v>
      </c>
      <c r="AJ226" s="146">
        <v>-7.2270708926999994E-2</v>
      </c>
      <c r="AK226" s="148">
        <v>5</v>
      </c>
      <c r="AL226" s="23"/>
      <c r="AM226" s="149">
        <v>1.0115665178E-2</v>
      </c>
      <c r="AN226" s="137">
        <v>0.12926518343999999</v>
      </c>
      <c r="AO226" s="147">
        <v>45501</v>
      </c>
      <c r="AP226" s="135" t="s">
        <v>309</v>
      </c>
      <c r="AQ226" s="133" t="s">
        <v>312</v>
      </c>
      <c r="AR226" s="150">
        <v>8224000</v>
      </c>
    </row>
    <row r="227" spans="2:44" ht="15.6" x14ac:dyDescent="0.3">
      <c r="B227" s="82" t="s">
        <v>426</v>
      </c>
      <c r="C227" s="83" t="s">
        <v>948</v>
      </c>
      <c r="D227" s="84" t="s">
        <v>300</v>
      </c>
      <c r="E227" s="85" t="s">
        <v>836</v>
      </c>
      <c r="F227" s="83" t="s">
        <v>2</v>
      </c>
      <c r="G227" s="85" t="s">
        <v>315</v>
      </c>
      <c r="H227" s="86">
        <v>45554</v>
      </c>
      <c r="I227" s="87">
        <v>640.70000000000005</v>
      </c>
      <c r="J227" s="87">
        <v>937.82961949000003</v>
      </c>
      <c r="K227" s="88">
        <f t="shared" si="9"/>
        <v>0.68317313367476951</v>
      </c>
      <c r="L227" s="86">
        <v>45441</v>
      </c>
      <c r="M227" s="89">
        <v>259009.26</v>
      </c>
      <c r="N227" s="89">
        <v>879151.85667000001</v>
      </c>
      <c r="O227" s="88">
        <f t="shared" si="10"/>
        <v>0.29461265199514008</v>
      </c>
      <c r="P227" s="90">
        <v>15</v>
      </c>
      <c r="Q227" s="91">
        <v>151.16666667000001</v>
      </c>
      <c r="R227" s="92">
        <f t="shared" si="11"/>
        <v>9.9228224915121746E-2</v>
      </c>
      <c r="S227" s="23"/>
      <c r="T227" s="107">
        <v>4.1060682051000004E-3</v>
      </c>
      <c r="U227" s="108">
        <v>-1.3167613278E-2</v>
      </c>
      <c r="V227" s="108">
        <v>5.7260726073E-2</v>
      </c>
      <c r="W227" s="108">
        <v>4.4640432018999997E-2</v>
      </c>
      <c r="X227" s="108">
        <v>0.90342965202000003</v>
      </c>
      <c r="Y227" s="108">
        <v>0.40883020377000001</v>
      </c>
      <c r="Z227" s="108">
        <v>1.4917259591000001</v>
      </c>
      <c r="AA227" s="108">
        <v>1.0531239963000001</v>
      </c>
      <c r="AB227" s="108">
        <v>0.73126415963000002</v>
      </c>
      <c r="AC227" s="108">
        <v>0.33231219980999999</v>
      </c>
      <c r="AD227" s="109">
        <v>100</v>
      </c>
      <c r="AE227" s="23"/>
      <c r="AF227" s="117">
        <v>0.63433437479999999</v>
      </c>
      <c r="AG227" s="118">
        <v>6.7650537642000005E-2</v>
      </c>
      <c r="AH227" s="119">
        <v>1.656902493</v>
      </c>
      <c r="AI227" s="118">
        <v>0.40670553935999998</v>
      </c>
      <c r="AJ227" s="118">
        <v>-0.16061671503</v>
      </c>
      <c r="AK227" s="120">
        <v>6</v>
      </c>
      <c r="AL227" s="23"/>
      <c r="AM227" s="127">
        <v>1.6495147160000001E-2</v>
      </c>
      <c r="AN227" s="88">
        <v>1.0792994548999999</v>
      </c>
      <c r="AO227" s="119">
        <v>41488</v>
      </c>
      <c r="AP227" s="86" t="s">
        <v>309</v>
      </c>
      <c r="AQ227" s="84" t="s">
        <v>312</v>
      </c>
      <c r="AR227" s="128">
        <v>1339000</v>
      </c>
    </row>
    <row r="228" spans="2:44" ht="15.6" x14ac:dyDescent="0.3">
      <c r="B228" s="131" t="s">
        <v>43</v>
      </c>
      <c r="C228" s="132" t="s">
        <v>207</v>
      </c>
      <c r="D228" s="133" t="s">
        <v>300</v>
      </c>
      <c r="E228" s="134" t="s">
        <v>837</v>
      </c>
      <c r="F228" s="132" t="s">
        <v>2</v>
      </c>
      <c r="G228" s="134" t="s">
        <v>318</v>
      </c>
      <c r="H228" s="135">
        <v>45554</v>
      </c>
      <c r="I228" s="136">
        <v>256.39999999999998</v>
      </c>
      <c r="J228" s="136">
        <v>274.29409766999999</v>
      </c>
      <c r="K228" s="137">
        <f t="shared" si="9"/>
        <v>0.93476309617304199</v>
      </c>
      <c r="L228" s="135">
        <v>45425</v>
      </c>
      <c r="M228" s="138">
        <v>1277.17</v>
      </c>
      <c r="N228" s="138">
        <v>7038.55</v>
      </c>
      <c r="O228" s="137">
        <f t="shared" si="10"/>
        <v>0.18145356643058586</v>
      </c>
      <c r="P228" s="139">
        <v>2</v>
      </c>
      <c r="Q228" s="140">
        <v>2.0757575758</v>
      </c>
      <c r="R228" s="141">
        <f t="shared" si="11"/>
        <v>0.96350364961534452</v>
      </c>
      <c r="S228" s="23"/>
      <c r="T228" s="142">
        <v>-1.2075883296E-3</v>
      </c>
      <c r="U228" s="143">
        <v>-1.8481269812999999E-2</v>
      </c>
      <c r="V228" s="143">
        <v>0.16646194441000001</v>
      </c>
      <c r="W228" s="143">
        <v>0.15384165035</v>
      </c>
      <c r="X228" s="143"/>
      <c r="Y228" s="143"/>
      <c r="Z228" s="143">
        <v>0.21917402679</v>
      </c>
      <c r="AA228" s="143">
        <v>-0.21942793597999999</v>
      </c>
      <c r="AB228" s="143">
        <v>0.31519508223999998</v>
      </c>
      <c r="AC228" s="143">
        <v>-8.3756877578999994E-2</v>
      </c>
      <c r="AD228" s="144">
        <v>89.393939394</v>
      </c>
      <c r="AE228" s="23"/>
      <c r="AF228" s="145">
        <v>0.34397205491999999</v>
      </c>
      <c r="AG228" s="146">
        <v>3.4887061525999997E-2</v>
      </c>
      <c r="AH228" s="147">
        <v>0.98489710076000003</v>
      </c>
      <c r="AI228" s="146">
        <v>0.15966493209999999</v>
      </c>
      <c r="AJ228" s="146">
        <v>-0.15186959223999999</v>
      </c>
      <c r="AK228" s="148">
        <v>6</v>
      </c>
      <c r="AL228" s="23"/>
      <c r="AM228" s="149">
        <v>7.4872637398E-3</v>
      </c>
      <c r="AN228" s="137">
        <v>0.29987148228999999</v>
      </c>
      <c r="AO228" s="147">
        <v>45473</v>
      </c>
      <c r="AP228" s="135" t="s">
        <v>309</v>
      </c>
      <c r="AQ228" s="133" t="s">
        <v>312</v>
      </c>
      <c r="AR228" s="150">
        <v>4487000</v>
      </c>
    </row>
    <row r="229" spans="2:44" ht="15.6" x14ac:dyDescent="0.3">
      <c r="B229" s="82" t="s">
        <v>1604</v>
      </c>
      <c r="C229" s="83" t="s">
        <v>2376</v>
      </c>
      <c r="D229" s="84" t="s">
        <v>300</v>
      </c>
      <c r="E229" s="85" t="s">
        <v>1984</v>
      </c>
      <c r="F229" s="83" t="s">
        <v>2</v>
      </c>
      <c r="G229" s="85" t="s">
        <v>315</v>
      </c>
      <c r="H229" s="86">
        <v>45547</v>
      </c>
      <c r="I229" s="87"/>
      <c r="J229" s="87">
        <v>30.43</v>
      </c>
      <c r="K229" s="88">
        <f t="shared" si="9"/>
        <v>0</v>
      </c>
      <c r="L229" s="86">
        <v>45547</v>
      </c>
      <c r="M229" s="89"/>
      <c r="N229" s="89">
        <v>103.88742424</v>
      </c>
      <c r="O229" s="88">
        <f t="shared" si="10"/>
        <v>0</v>
      </c>
      <c r="P229" s="90"/>
      <c r="Q229" s="91">
        <v>0.28787878787999999</v>
      </c>
      <c r="R229" s="92">
        <f t="shared" si="11"/>
        <v>0</v>
      </c>
      <c r="S229" s="23"/>
      <c r="T229" s="107"/>
      <c r="U229" s="108"/>
      <c r="V229" s="108"/>
      <c r="W229" s="108"/>
      <c r="X229" s="108"/>
      <c r="Y229" s="108"/>
      <c r="Z229" s="108"/>
      <c r="AA229" s="108"/>
      <c r="AB229" s="108"/>
      <c r="AC229" s="108"/>
      <c r="AD229" s="109">
        <v>6.0606060605999996</v>
      </c>
      <c r="AE229" s="23"/>
      <c r="AF229" s="117"/>
      <c r="AG229" s="118"/>
      <c r="AH229" s="119"/>
      <c r="AI229" s="118">
        <v>0.20324238829999999</v>
      </c>
      <c r="AJ229" s="118">
        <v>-0.10088888888</v>
      </c>
      <c r="AK229" s="120"/>
      <c r="AL229" s="23"/>
      <c r="AM229" s="127"/>
      <c r="AN229" s="88">
        <v>0</v>
      </c>
      <c r="AO229" s="119">
        <v>45473</v>
      </c>
      <c r="AP229" s="86" t="s">
        <v>309</v>
      </c>
      <c r="AQ229" s="84" t="s">
        <v>312</v>
      </c>
      <c r="AR229" s="128">
        <v>-419654</v>
      </c>
    </row>
    <row r="230" spans="2:44" ht="15.6" x14ac:dyDescent="0.3">
      <c r="B230" s="131" t="s">
        <v>427</v>
      </c>
      <c r="C230" s="132" t="s">
        <v>949</v>
      </c>
      <c r="D230" s="133" t="s">
        <v>300</v>
      </c>
      <c r="E230" s="134" t="s">
        <v>838</v>
      </c>
      <c r="F230" s="132" t="s">
        <v>2</v>
      </c>
      <c r="G230" s="134" t="s">
        <v>315</v>
      </c>
      <c r="H230" s="135">
        <v>45547</v>
      </c>
      <c r="I230" s="136"/>
      <c r="J230" s="136">
        <v>168.23301612</v>
      </c>
      <c r="K230" s="137">
        <f t="shared" si="9"/>
        <v>0</v>
      </c>
      <c r="L230" s="135">
        <v>45281</v>
      </c>
      <c r="M230" s="138"/>
      <c r="N230" s="138">
        <v>185.86060606000001</v>
      </c>
      <c r="O230" s="137">
        <f t="shared" si="10"/>
        <v>0</v>
      </c>
      <c r="P230" s="139"/>
      <c r="Q230" s="140">
        <v>0.27272727273000003</v>
      </c>
      <c r="R230" s="141">
        <f t="shared" si="11"/>
        <v>0</v>
      </c>
      <c r="S230" s="23"/>
      <c r="T230" s="142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4">
        <v>10.606060606</v>
      </c>
      <c r="AE230" s="23"/>
      <c r="AF230" s="145"/>
      <c r="AG230" s="146"/>
      <c r="AH230" s="147"/>
      <c r="AI230" s="146">
        <v>0.20225116805999999</v>
      </c>
      <c r="AJ230" s="146">
        <v>-0.15484025368000001</v>
      </c>
      <c r="AK230" s="148"/>
      <c r="AL230" s="23"/>
      <c r="AM230" s="149"/>
      <c r="AN230" s="137">
        <v>0.40457245379000001</v>
      </c>
      <c r="AO230" s="147">
        <v>45473</v>
      </c>
      <c r="AP230" s="135" t="s">
        <v>309</v>
      </c>
      <c r="AQ230" s="133" t="s">
        <v>312</v>
      </c>
      <c r="AR230" s="150">
        <v>-185000</v>
      </c>
    </row>
    <row r="231" spans="2:44" ht="15.6" x14ac:dyDescent="0.3">
      <c r="B231" s="82" t="s">
        <v>428</v>
      </c>
      <c r="C231" s="83" t="s">
        <v>950</v>
      </c>
      <c r="D231" s="84" t="s">
        <v>736</v>
      </c>
      <c r="E231" s="85" t="s">
        <v>839</v>
      </c>
      <c r="F231" s="83" t="s">
        <v>2</v>
      </c>
      <c r="G231" s="85" t="s">
        <v>319</v>
      </c>
      <c r="H231" s="86">
        <v>45554</v>
      </c>
      <c r="I231" s="87">
        <v>91.85</v>
      </c>
      <c r="J231" s="87">
        <v>94.6</v>
      </c>
      <c r="K231" s="88">
        <f t="shared" si="9"/>
        <v>0.97093023255813948</v>
      </c>
      <c r="L231" s="86">
        <v>45476</v>
      </c>
      <c r="M231" s="89">
        <v>38118.65</v>
      </c>
      <c r="N231" s="89">
        <v>7348.9327272999999</v>
      </c>
      <c r="O231" s="88">
        <f t="shared" si="10"/>
        <v>5.1869640687274066</v>
      </c>
      <c r="P231" s="90">
        <v>4</v>
      </c>
      <c r="Q231" s="91">
        <v>2.9545454544999998</v>
      </c>
      <c r="R231" s="92">
        <f t="shared" si="11"/>
        <v>1.3538461538669824</v>
      </c>
      <c r="S231" s="23"/>
      <c r="T231" s="107"/>
      <c r="U231" s="108"/>
      <c r="V231" s="108">
        <v>0.10716007714</v>
      </c>
      <c r="W231" s="108">
        <v>9.4539783092999999E-2</v>
      </c>
      <c r="X231" s="108">
        <v>0.79934021331000005</v>
      </c>
      <c r="Y231" s="108">
        <v>0.30474076505999997</v>
      </c>
      <c r="Z231" s="108">
        <v>0.41390259730000001</v>
      </c>
      <c r="AA231" s="108">
        <v>-2.4699365471E-2</v>
      </c>
      <c r="AB231" s="108">
        <v>0.41631100036000002</v>
      </c>
      <c r="AC231" s="108">
        <v>1.7359040536999999E-2</v>
      </c>
      <c r="AD231" s="109">
        <v>84.848484849000002</v>
      </c>
      <c r="AE231" s="23"/>
      <c r="AF231" s="117">
        <v>0.29222898850000001</v>
      </c>
      <c r="AG231" s="118">
        <v>3.0300503502E-2</v>
      </c>
      <c r="AH231" s="119">
        <v>2.2750900965</v>
      </c>
      <c r="AI231" s="118">
        <v>0.19142512077000001</v>
      </c>
      <c r="AJ231" s="118">
        <v>-1.6467744372999998E-2</v>
      </c>
      <c r="AK231" s="120">
        <v>7</v>
      </c>
      <c r="AL231" s="23"/>
      <c r="AM231" s="127">
        <v>3.4379487389999998E-2</v>
      </c>
      <c r="AN231" s="88">
        <v>0.34936050185</v>
      </c>
      <c r="AO231" s="119">
        <v>45473</v>
      </c>
      <c r="AP231" s="86" t="s">
        <v>740</v>
      </c>
      <c r="AQ231" s="84" t="s">
        <v>312</v>
      </c>
      <c r="AR231" s="128"/>
    </row>
    <row r="232" spans="2:44" ht="15.6" x14ac:dyDescent="0.3">
      <c r="B232" s="131" t="s">
        <v>429</v>
      </c>
      <c r="C232" s="132" t="s">
        <v>951</v>
      </c>
      <c r="D232" s="133" t="s">
        <v>300</v>
      </c>
      <c r="E232" s="134" t="s">
        <v>840</v>
      </c>
      <c r="F232" s="132" t="s">
        <v>2</v>
      </c>
      <c r="G232" s="134" t="s">
        <v>321</v>
      </c>
      <c r="H232" s="135">
        <v>45553</v>
      </c>
      <c r="I232" s="136"/>
      <c r="J232" s="136">
        <v>274.51975615999999</v>
      </c>
      <c r="K232" s="137">
        <f t="shared" si="9"/>
        <v>0</v>
      </c>
      <c r="L232" s="135">
        <v>45397</v>
      </c>
      <c r="M232" s="138"/>
      <c r="N232" s="138">
        <v>6159.4704545000004</v>
      </c>
      <c r="O232" s="137">
        <f t="shared" si="10"/>
        <v>0</v>
      </c>
      <c r="P232" s="139"/>
      <c r="Q232" s="140">
        <v>2.7424242423999998</v>
      </c>
      <c r="R232" s="141">
        <f t="shared" si="11"/>
        <v>0</v>
      </c>
      <c r="S232" s="23"/>
      <c r="T232" s="142"/>
      <c r="U232" s="143"/>
      <c r="V232" s="143">
        <v>-9.5911045552000002E-2</v>
      </c>
      <c r="W232" s="143">
        <v>-0.1085313396</v>
      </c>
      <c r="X232" s="143">
        <v>-4.5711525666000001E-2</v>
      </c>
      <c r="Y232" s="143">
        <v>-0.54031097392000005</v>
      </c>
      <c r="Z232" s="143">
        <v>0.56815413863999997</v>
      </c>
      <c r="AA232" s="143">
        <v>0.12955217587000001</v>
      </c>
      <c r="AB232" s="143">
        <v>2.0740807074999999E-2</v>
      </c>
      <c r="AC232" s="143">
        <v>-0.37821115274</v>
      </c>
      <c r="AD232" s="144">
        <v>69.696969697</v>
      </c>
      <c r="AE232" s="23"/>
      <c r="AF232" s="145">
        <v>0.27619548399999999</v>
      </c>
      <c r="AG232" s="146">
        <v>2.8527102851000002E-2</v>
      </c>
      <c r="AH232" s="147">
        <v>-0.26752126523000003</v>
      </c>
      <c r="AI232" s="146">
        <v>0.14236184949</v>
      </c>
      <c r="AJ232" s="146">
        <v>-0.12854645171000001</v>
      </c>
      <c r="AK232" s="148">
        <v>3</v>
      </c>
      <c r="AL232" s="23"/>
      <c r="AM232" s="149">
        <v>2.9462196501000001E-2</v>
      </c>
      <c r="AN232" s="137">
        <v>1.3596433832999999</v>
      </c>
      <c r="AO232" s="147">
        <v>45473</v>
      </c>
      <c r="AP232" s="135" t="s">
        <v>309</v>
      </c>
      <c r="AQ232" s="133" t="s">
        <v>312</v>
      </c>
      <c r="AR232" s="150">
        <v>3502000</v>
      </c>
    </row>
    <row r="233" spans="2:44" ht="15.6" x14ac:dyDescent="0.3">
      <c r="B233" s="82" t="s">
        <v>1605</v>
      </c>
      <c r="C233" s="83" t="s">
        <v>2377</v>
      </c>
      <c r="D233" s="84" t="s">
        <v>300</v>
      </c>
      <c r="E233" s="85" t="s">
        <v>1985</v>
      </c>
      <c r="F233" s="83" t="s">
        <v>2</v>
      </c>
      <c r="G233" s="85" t="s">
        <v>315</v>
      </c>
      <c r="H233" s="86">
        <v>45554</v>
      </c>
      <c r="I233" s="87">
        <v>7.79</v>
      </c>
      <c r="J233" s="87">
        <v>14.45</v>
      </c>
      <c r="K233" s="88">
        <f t="shared" si="9"/>
        <v>0.53910034602076129</v>
      </c>
      <c r="L233" s="86">
        <v>45398</v>
      </c>
      <c r="M233" s="89">
        <v>14003</v>
      </c>
      <c r="N233" s="89">
        <v>22444.067727000001</v>
      </c>
      <c r="O233" s="88">
        <f t="shared" si="10"/>
        <v>0.62390651152573928</v>
      </c>
      <c r="P233" s="90">
        <v>4</v>
      </c>
      <c r="Q233" s="91">
        <v>8.7121212120999996</v>
      </c>
      <c r="R233" s="92">
        <f t="shared" si="11"/>
        <v>0.45913043478372662</v>
      </c>
      <c r="S233" s="23"/>
      <c r="T233" s="107">
        <v>1.1688311688000001E-2</v>
      </c>
      <c r="U233" s="108">
        <v>-5.5853697959000002E-3</v>
      </c>
      <c r="V233" s="108">
        <v>-6.9295101553000005E-2</v>
      </c>
      <c r="W233" s="108">
        <v>-8.1915395606000002E-2</v>
      </c>
      <c r="X233" s="108">
        <v>-0.14112458654999999</v>
      </c>
      <c r="Y233" s="108">
        <v>-0.63572403479999995</v>
      </c>
      <c r="Z233" s="108">
        <v>-0.47542087542</v>
      </c>
      <c r="AA233" s="108">
        <v>-0.91402283818999996</v>
      </c>
      <c r="AB233" s="108">
        <v>-0.359375</v>
      </c>
      <c r="AC233" s="108">
        <v>-0.75832695981999998</v>
      </c>
      <c r="AD233" s="109">
        <v>78.787878788</v>
      </c>
      <c r="AE233" s="23"/>
      <c r="AF233" s="117"/>
      <c r="AG233" s="118"/>
      <c r="AH233" s="119"/>
      <c r="AI233" s="118">
        <v>0.33022170361999997</v>
      </c>
      <c r="AJ233" s="118">
        <v>-0.36205468102999999</v>
      </c>
      <c r="AK233" s="120">
        <v>5</v>
      </c>
      <c r="AL233" s="23"/>
      <c r="AM233" s="127">
        <v>0</v>
      </c>
      <c r="AN233" s="88">
        <v>0</v>
      </c>
      <c r="AO233" s="119">
        <v>45473</v>
      </c>
      <c r="AP233" s="86" t="s">
        <v>309</v>
      </c>
      <c r="AQ233" s="84" t="s">
        <v>312</v>
      </c>
      <c r="AR233" s="128">
        <v>666900</v>
      </c>
    </row>
    <row r="234" spans="2:44" ht="15.6" x14ac:dyDescent="0.3">
      <c r="B234" s="131" t="s">
        <v>430</v>
      </c>
      <c r="C234" s="132" t="s">
        <v>952</v>
      </c>
      <c r="D234" s="133" t="s">
        <v>728</v>
      </c>
      <c r="E234" s="134" t="s">
        <v>841</v>
      </c>
      <c r="F234" s="132" t="s">
        <v>2</v>
      </c>
      <c r="G234" s="134" t="s">
        <v>315</v>
      </c>
      <c r="H234" s="135">
        <v>45554</v>
      </c>
      <c r="I234" s="136">
        <v>40.98</v>
      </c>
      <c r="J234" s="136">
        <v>42.484962666000001</v>
      </c>
      <c r="K234" s="137">
        <f t="shared" si="9"/>
        <v>0.96457658024013282</v>
      </c>
      <c r="L234" s="135">
        <v>45205</v>
      </c>
      <c r="M234" s="138">
        <v>34336.9</v>
      </c>
      <c r="N234" s="138">
        <v>78390.354544999995</v>
      </c>
      <c r="O234" s="137">
        <f t="shared" si="10"/>
        <v>0.43802455288410386</v>
      </c>
      <c r="P234" s="139">
        <v>13</v>
      </c>
      <c r="Q234" s="140">
        <v>43.530303029999999</v>
      </c>
      <c r="R234" s="141">
        <f t="shared" si="11"/>
        <v>0.29864253393873053</v>
      </c>
      <c r="S234" s="23"/>
      <c r="T234" s="142">
        <v>1.9402985074000002E-2</v>
      </c>
      <c r="U234" s="143">
        <v>2.1293035898E-3</v>
      </c>
      <c r="V234" s="143">
        <v>7.3105770634000006E-2</v>
      </c>
      <c r="W234" s="143">
        <v>6.0485476581000001E-2</v>
      </c>
      <c r="X234" s="143">
        <v>-2.0197976994E-2</v>
      </c>
      <c r="Y234" s="143">
        <v>-0.51479742525000005</v>
      </c>
      <c r="Z234" s="143">
        <v>-0.21171489868000001</v>
      </c>
      <c r="AA234" s="143">
        <v>-0.65031686145000001</v>
      </c>
      <c r="AB234" s="143">
        <v>8.3137571238999994E-2</v>
      </c>
      <c r="AC234" s="143">
        <v>-0.31581438857999999</v>
      </c>
      <c r="AD234" s="144">
        <v>100</v>
      </c>
      <c r="AE234" s="23"/>
      <c r="AF234" s="145">
        <v>0.246474369</v>
      </c>
      <c r="AG234" s="146">
        <v>2.5230723433999999E-2</v>
      </c>
      <c r="AH234" s="147">
        <v>-0.34990355750000002</v>
      </c>
      <c r="AI234" s="146">
        <v>6.9289986442999996E-2</v>
      </c>
      <c r="AJ234" s="146">
        <v>-0.10514018691</v>
      </c>
      <c r="AK234" s="148">
        <v>5</v>
      </c>
      <c r="AL234" s="23"/>
      <c r="AM234" s="149">
        <v>2.8257510074E-2</v>
      </c>
      <c r="AN234" s="137">
        <v>0.22960539693000001</v>
      </c>
      <c r="AO234" s="147">
        <v>45473</v>
      </c>
      <c r="AP234" s="135" t="s">
        <v>744</v>
      </c>
      <c r="AQ234" s="133" t="s">
        <v>312</v>
      </c>
      <c r="AR234" s="150">
        <v>3870000</v>
      </c>
    </row>
    <row r="235" spans="2:44" ht="15.6" x14ac:dyDescent="0.3">
      <c r="B235" s="82" t="s">
        <v>431</v>
      </c>
      <c r="C235" s="83" t="s">
        <v>953</v>
      </c>
      <c r="D235" s="84" t="s">
        <v>300</v>
      </c>
      <c r="E235" s="85" t="s">
        <v>842</v>
      </c>
      <c r="F235" s="83" t="s">
        <v>2</v>
      </c>
      <c r="G235" s="85" t="s">
        <v>321</v>
      </c>
      <c r="H235" s="86">
        <v>45553</v>
      </c>
      <c r="I235" s="87"/>
      <c r="J235" s="87">
        <v>576.71690880000006</v>
      </c>
      <c r="K235" s="88">
        <f t="shared" si="9"/>
        <v>0</v>
      </c>
      <c r="L235" s="86">
        <v>45491</v>
      </c>
      <c r="M235" s="89"/>
      <c r="N235" s="89">
        <v>26314.567576000001</v>
      </c>
      <c r="O235" s="88">
        <f t="shared" si="10"/>
        <v>0</v>
      </c>
      <c r="P235" s="90"/>
      <c r="Q235" s="91">
        <v>0.31818181818000002</v>
      </c>
      <c r="R235" s="92">
        <f t="shared" si="11"/>
        <v>0</v>
      </c>
      <c r="S235" s="23"/>
      <c r="T235" s="107"/>
      <c r="U235" s="108"/>
      <c r="V235" s="108"/>
      <c r="W235" s="108"/>
      <c r="X235" s="108"/>
      <c r="Y235" s="108"/>
      <c r="Z235" s="108">
        <v>1.5296623071</v>
      </c>
      <c r="AA235" s="108">
        <v>1.0910603443</v>
      </c>
      <c r="AB235" s="108">
        <v>0.31820574459000001</v>
      </c>
      <c r="AC235" s="108">
        <v>-8.0746215230000001E-2</v>
      </c>
      <c r="AD235" s="109">
        <v>18.181818182000001</v>
      </c>
      <c r="AE235" s="23"/>
      <c r="AF235" s="117"/>
      <c r="AG235" s="118"/>
      <c r="AH235" s="119"/>
      <c r="AI235" s="118">
        <v>0.1047606727</v>
      </c>
      <c r="AJ235" s="118">
        <v>-9.6147070065999998E-2</v>
      </c>
      <c r="AK235" s="120"/>
      <c r="AL235" s="23"/>
      <c r="AM235" s="127">
        <v>5.5604423181999998E-2</v>
      </c>
      <c r="AN235" s="88">
        <v>4.1752412978000004</v>
      </c>
      <c r="AO235" s="119">
        <v>45473</v>
      </c>
      <c r="AP235" s="86" t="s">
        <v>309</v>
      </c>
      <c r="AQ235" s="84" t="s">
        <v>312</v>
      </c>
      <c r="AR235" s="128">
        <v>3480000</v>
      </c>
    </row>
    <row r="236" spans="2:44" ht="15.6" x14ac:dyDescent="0.3">
      <c r="B236" s="131" t="s">
        <v>1606</v>
      </c>
      <c r="C236" s="132" t="s">
        <v>2378</v>
      </c>
      <c r="D236" s="133" t="s">
        <v>300</v>
      </c>
      <c r="E236" s="134" t="s">
        <v>1986</v>
      </c>
      <c r="F236" s="132" t="s">
        <v>113</v>
      </c>
      <c r="G236" s="134" t="s">
        <v>317</v>
      </c>
      <c r="H236" s="135">
        <v>45509</v>
      </c>
      <c r="I236" s="136"/>
      <c r="J236" s="136">
        <v>124.93022593000001</v>
      </c>
      <c r="K236" s="137">
        <f t="shared" si="9"/>
        <v>0</v>
      </c>
      <c r="L236" s="135">
        <v>45464</v>
      </c>
      <c r="M236" s="138"/>
      <c r="N236" s="138">
        <v>18632.184848000001</v>
      </c>
      <c r="O236" s="137">
        <f t="shared" si="10"/>
        <v>0</v>
      </c>
      <c r="P236" s="139"/>
      <c r="Q236" s="140">
        <v>0.36363636364000002</v>
      </c>
      <c r="R236" s="141">
        <f t="shared" si="11"/>
        <v>0</v>
      </c>
      <c r="S236" s="23"/>
      <c r="T236" s="142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4">
        <v>25.757575758000002</v>
      </c>
      <c r="AE236" s="23"/>
      <c r="AF236" s="145"/>
      <c r="AG236" s="146"/>
      <c r="AH236" s="147"/>
      <c r="AI236" s="146">
        <v>0.43906636653999997</v>
      </c>
      <c r="AJ236" s="146">
        <v>-7.4509803922000004E-2</v>
      </c>
      <c r="AK236" s="148"/>
      <c r="AL236" s="23"/>
      <c r="AM236" s="149">
        <v>2.8184716932999999E-2</v>
      </c>
      <c r="AN236" s="137">
        <v>0.29231026199999999</v>
      </c>
      <c r="AO236" s="147">
        <v>45507</v>
      </c>
      <c r="AP236" s="135" t="s">
        <v>309</v>
      </c>
      <c r="AQ236" s="133" t="s">
        <v>312</v>
      </c>
      <c r="AR236" s="150">
        <v>1135064</v>
      </c>
    </row>
    <row r="237" spans="2:44" ht="15.6" x14ac:dyDescent="0.3">
      <c r="B237" s="82" t="s">
        <v>432</v>
      </c>
      <c r="C237" s="83" t="s">
        <v>954</v>
      </c>
      <c r="D237" s="84" t="s">
        <v>300</v>
      </c>
      <c r="E237" s="85" t="s">
        <v>843</v>
      </c>
      <c r="F237" s="83" t="s">
        <v>2</v>
      </c>
      <c r="G237" s="85" t="s">
        <v>319</v>
      </c>
      <c r="H237" s="86">
        <v>45553</v>
      </c>
      <c r="I237" s="87"/>
      <c r="J237" s="87">
        <v>220.88</v>
      </c>
      <c r="K237" s="88">
        <f t="shared" si="9"/>
        <v>0</v>
      </c>
      <c r="L237" s="86">
        <v>45551</v>
      </c>
      <c r="M237" s="89"/>
      <c r="N237" s="89">
        <v>11654.757575</v>
      </c>
      <c r="O237" s="88">
        <f t="shared" si="10"/>
        <v>0</v>
      </c>
      <c r="P237" s="90"/>
      <c r="Q237" s="91">
        <v>1.9393939393999999</v>
      </c>
      <c r="R237" s="92">
        <f t="shared" si="11"/>
        <v>0</v>
      </c>
      <c r="S237" s="23"/>
      <c r="T237" s="107"/>
      <c r="U237" s="108"/>
      <c r="V237" s="108">
        <v>8.9397718207999993E-2</v>
      </c>
      <c r="W237" s="108">
        <v>7.6777424154000004E-2</v>
      </c>
      <c r="X237" s="108">
        <v>0.43157725934000002</v>
      </c>
      <c r="Y237" s="108">
        <v>-6.3022188911999996E-2</v>
      </c>
      <c r="Z237" s="108">
        <v>0.12652869389999999</v>
      </c>
      <c r="AA237" s="108">
        <v>-0.31207326886999998</v>
      </c>
      <c r="AB237" s="108">
        <v>0.34817199187999998</v>
      </c>
      <c r="AC237" s="108">
        <v>-5.0779967937999999E-2</v>
      </c>
      <c r="AD237" s="109">
        <v>54.545454544999998</v>
      </c>
      <c r="AE237" s="23"/>
      <c r="AF237" s="117">
        <v>0.22152769494999999</v>
      </c>
      <c r="AG237" s="118">
        <v>2.3040643103999999E-2</v>
      </c>
      <c r="AH237" s="119">
        <v>1.4450473214999999</v>
      </c>
      <c r="AI237" s="118">
        <v>0.17187390112000001</v>
      </c>
      <c r="AJ237" s="118">
        <v>-4.2545425291999998E-2</v>
      </c>
      <c r="AK237" s="120">
        <v>6</v>
      </c>
      <c r="AL237" s="23"/>
      <c r="AM237" s="127">
        <v>2.8034208615E-2</v>
      </c>
      <c r="AN237" s="88">
        <v>0.83435539415000004</v>
      </c>
      <c r="AO237" s="119">
        <v>45473</v>
      </c>
      <c r="AP237" s="86" t="s">
        <v>309</v>
      </c>
      <c r="AQ237" s="84" t="s">
        <v>312</v>
      </c>
      <c r="AR237" s="128">
        <v>1123656</v>
      </c>
    </row>
    <row r="238" spans="2:44" ht="15.6" x14ac:dyDescent="0.3">
      <c r="B238" s="131" t="s">
        <v>433</v>
      </c>
      <c r="C238" s="132" t="s">
        <v>955</v>
      </c>
      <c r="D238" s="133" t="s">
        <v>300</v>
      </c>
      <c r="E238" s="134" t="s">
        <v>844</v>
      </c>
      <c r="F238" s="132" t="s">
        <v>2</v>
      </c>
      <c r="G238" s="134" t="s">
        <v>319</v>
      </c>
      <c r="H238" s="135">
        <v>45546</v>
      </c>
      <c r="I238" s="136"/>
      <c r="J238" s="136">
        <v>355</v>
      </c>
      <c r="K238" s="137">
        <f t="shared" si="9"/>
        <v>0</v>
      </c>
      <c r="L238" s="135">
        <v>45546</v>
      </c>
      <c r="M238" s="138"/>
      <c r="N238" s="138">
        <v>119.10530303</v>
      </c>
      <c r="O238" s="137">
        <f t="shared" si="10"/>
        <v>0</v>
      </c>
      <c r="P238" s="139"/>
      <c r="Q238" s="140">
        <v>0.15151515152</v>
      </c>
      <c r="R238" s="141">
        <f t="shared" si="11"/>
        <v>0</v>
      </c>
      <c r="S238" s="23"/>
      <c r="T238" s="142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4">
        <v>1.5151515151999999</v>
      </c>
      <c r="AE238" s="23"/>
      <c r="AF238" s="145"/>
      <c r="AG238" s="146"/>
      <c r="AH238" s="147"/>
      <c r="AI238" s="146">
        <v>0.19966381791000001</v>
      </c>
      <c r="AJ238" s="146">
        <v>-4.0854591076999999E-2</v>
      </c>
      <c r="AK238" s="148"/>
      <c r="AL238" s="23"/>
      <c r="AM238" s="149">
        <v>2.2140998613E-2</v>
      </c>
      <c r="AN238" s="137">
        <v>0.95939066869</v>
      </c>
      <c r="AO238" s="147">
        <v>45473</v>
      </c>
      <c r="AP238" s="135" t="s">
        <v>309</v>
      </c>
      <c r="AQ238" s="133" t="s">
        <v>312</v>
      </c>
      <c r="AR238" s="150">
        <v>2909000</v>
      </c>
    </row>
    <row r="239" spans="2:44" ht="15.6" x14ac:dyDescent="0.3">
      <c r="B239" s="82" t="s">
        <v>434</v>
      </c>
      <c r="C239" s="83" t="s">
        <v>956</v>
      </c>
      <c r="D239" s="84" t="s">
        <v>300</v>
      </c>
      <c r="E239" s="85" t="s">
        <v>845</v>
      </c>
      <c r="F239" s="83" t="s">
        <v>113</v>
      </c>
      <c r="G239" s="85" t="s">
        <v>320</v>
      </c>
      <c r="H239" s="86">
        <v>45281</v>
      </c>
      <c r="I239" s="87"/>
      <c r="J239" s="87">
        <v>31.58</v>
      </c>
      <c r="K239" s="88">
        <f t="shared" si="9"/>
        <v>0</v>
      </c>
      <c r="L239" s="86">
        <v>45194</v>
      </c>
      <c r="M239" s="89"/>
      <c r="N239" s="89">
        <v>0</v>
      </c>
      <c r="O239" s="88" t="str">
        <f t="shared" si="10"/>
        <v/>
      </c>
      <c r="P239" s="90"/>
      <c r="Q239" s="91">
        <v>0</v>
      </c>
      <c r="R239" s="92" t="str">
        <f t="shared" si="11"/>
        <v/>
      </c>
      <c r="S239" s="23"/>
      <c r="T239" s="107"/>
      <c r="U239" s="108"/>
      <c r="V239" s="108"/>
      <c r="W239" s="108"/>
      <c r="X239" s="108"/>
      <c r="Y239" s="108"/>
      <c r="Z239" s="108"/>
      <c r="AA239" s="108"/>
      <c r="AB239" s="108"/>
      <c r="AC239" s="108"/>
      <c r="AD239" s="109">
        <v>0</v>
      </c>
      <c r="AE239" s="23"/>
      <c r="AF239" s="117"/>
      <c r="AG239" s="118"/>
      <c r="AH239" s="119"/>
      <c r="AI239" s="118">
        <v>0.30828729282</v>
      </c>
      <c r="AJ239" s="118">
        <v>-0.24583333332999999</v>
      </c>
      <c r="AK239" s="120"/>
      <c r="AL239" s="23"/>
      <c r="AM239" s="127">
        <v>0</v>
      </c>
      <c r="AN239" s="88">
        <v>0</v>
      </c>
      <c r="AO239" s="119">
        <v>45473</v>
      </c>
      <c r="AP239" s="86" t="s">
        <v>309</v>
      </c>
      <c r="AQ239" s="84" t="s">
        <v>312</v>
      </c>
      <c r="AR239" s="128">
        <v>-1860979</v>
      </c>
    </row>
    <row r="240" spans="2:44" ht="15.6" x14ac:dyDescent="0.3">
      <c r="B240" s="131" t="s">
        <v>1607</v>
      </c>
      <c r="C240" s="132" t="s">
        <v>2379</v>
      </c>
      <c r="D240" s="133" t="s">
        <v>300</v>
      </c>
      <c r="E240" s="134" t="s">
        <v>1987</v>
      </c>
      <c r="F240" s="132" t="s">
        <v>2</v>
      </c>
      <c r="G240" s="134" t="s">
        <v>320</v>
      </c>
      <c r="H240" s="135">
        <v>45554</v>
      </c>
      <c r="I240" s="136">
        <v>15.82</v>
      </c>
      <c r="J240" s="136">
        <v>16.78</v>
      </c>
      <c r="K240" s="137">
        <f t="shared" si="9"/>
        <v>0.94278903456495822</v>
      </c>
      <c r="L240" s="135">
        <v>45533</v>
      </c>
      <c r="M240" s="138">
        <v>23146.47</v>
      </c>
      <c r="N240" s="138">
        <v>11049.300454</v>
      </c>
      <c r="O240" s="137">
        <f t="shared" si="10"/>
        <v>2.0948357858818709</v>
      </c>
      <c r="P240" s="139">
        <v>4</v>
      </c>
      <c r="Q240" s="140">
        <v>3.2121212121</v>
      </c>
      <c r="R240" s="141">
        <f t="shared" si="11"/>
        <v>1.2452830188761481</v>
      </c>
      <c r="S240" s="23"/>
      <c r="T240" s="142">
        <v>4.8376408218000003E-2</v>
      </c>
      <c r="U240" s="143">
        <v>3.1102726734E-2</v>
      </c>
      <c r="V240" s="143">
        <v>1.4102564102E-2</v>
      </c>
      <c r="W240" s="143">
        <v>1.4822700486000001E-3</v>
      </c>
      <c r="X240" s="143">
        <v>0.50523311132000004</v>
      </c>
      <c r="Y240" s="143">
        <v>1.0633663072E-2</v>
      </c>
      <c r="Z240" s="143">
        <v>-0.78281164195999997</v>
      </c>
      <c r="AA240" s="143">
        <v>-1.2214136046999999</v>
      </c>
      <c r="AB240" s="143">
        <v>8.2079343366999999E-2</v>
      </c>
      <c r="AC240" s="143">
        <v>-0.31687261644999998</v>
      </c>
      <c r="AD240" s="144">
        <v>78.787878788</v>
      </c>
      <c r="AE240" s="23"/>
      <c r="AF240" s="145">
        <v>0.39818690442999999</v>
      </c>
      <c r="AG240" s="146">
        <v>4.2795035957000002E-2</v>
      </c>
      <c r="AH240" s="147">
        <v>1.1681624334</v>
      </c>
      <c r="AI240" s="146">
        <v>0.33394160583999999</v>
      </c>
      <c r="AJ240" s="146">
        <v>-0.13224755699999999</v>
      </c>
      <c r="AK240" s="148">
        <v>7</v>
      </c>
      <c r="AL240" s="23"/>
      <c r="AM240" s="149">
        <v>0</v>
      </c>
      <c r="AN240" s="137">
        <v>0</v>
      </c>
      <c r="AO240" s="147">
        <v>45504</v>
      </c>
      <c r="AP240" s="135" t="s">
        <v>309</v>
      </c>
      <c r="AQ240" s="133" t="s">
        <v>312</v>
      </c>
      <c r="AR240" s="150">
        <v>988017</v>
      </c>
    </row>
    <row r="241" spans="2:44" ht="15.6" x14ac:dyDescent="0.3">
      <c r="B241" s="82" t="s">
        <v>435</v>
      </c>
      <c r="C241" s="83" t="s">
        <v>957</v>
      </c>
      <c r="D241" s="84" t="s">
        <v>300</v>
      </c>
      <c r="E241" s="85" t="s">
        <v>1988</v>
      </c>
      <c r="F241" s="83" t="s">
        <v>2</v>
      </c>
      <c r="G241" s="85" t="s">
        <v>317</v>
      </c>
      <c r="H241" s="86">
        <v>45554</v>
      </c>
      <c r="I241" s="87">
        <v>19.62</v>
      </c>
      <c r="J241" s="87">
        <v>33.584797879</v>
      </c>
      <c r="K241" s="88">
        <f t="shared" si="9"/>
        <v>0.58419288603990827</v>
      </c>
      <c r="L241" s="86">
        <v>45387</v>
      </c>
      <c r="M241" s="89">
        <v>68863.92</v>
      </c>
      <c r="N241" s="89">
        <v>35449.593181999997</v>
      </c>
      <c r="O241" s="88">
        <f t="shared" si="10"/>
        <v>1.942587031858142</v>
      </c>
      <c r="P241" s="90">
        <v>16</v>
      </c>
      <c r="Q241" s="91">
        <v>21.757575758000002</v>
      </c>
      <c r="R241" s="92">
        <f t="shared" si="11"/>
        <v>0.73537604455390626</v>
      </c>
      <c r="S241" s="23"/>
      <c r="T241" s="107">
        <v>-5.5752660928000001E-3</v>
      </c>
      <c r="U241" s="108">
        <v>-2.2848947577000001E-2</v>
      </c>
      <c r="V241" s="108">
        <v>-0.29015918957999998</v>
      </c>
      <c r="W241" s="108">
        <v>-0.30277948363000001</v>
      </c>
      <c r="X241" s="108">
        <v>-0.17220225688999999</v>
      </c>
      <c r="Y241" s="108">
        <v>-0.66680170514000003</v>
      </c>
      <c r="Z241" s="108">
        <v>-0.58994381044999999</v>
      </c>
      <c r="AA241" s="108">
        <v>-1.0285457732000001</v>
      </c>
      <c r="AB241" s="108">
        <v>-0.28073809429000002</v>
      </c>
      <c r="AC241" s="108">
        <v>-0.67969005410000005</v>
      </c>
      <c r="AD241" s="109">
        <v>96.969696970000001</v>
      </c>
      <c r="AE241" s="23"/>
      <c r="AF241" s="117">
        <v>0.44066509187000003</v>
      </c>
      <c r="AG241" s="118">
        <v>4.1009836139E-2</v>
      </c>
      <c r="AH241" s="119">
        <v>-0.30621454930999997</v>
      </c>
      <c r="AI241" s="118">
        <v>0.14062034123</v>
      </c>
      <c r="AJ241" s="118">
        <v>-0.30301966291999999</v>
      </c>
      <c r="AK241" s="120">
        <v>5</v>
      </c>
      <c r="AL241" s="23"/>
      <c r="AM241" s="127">
        <v>1.4051570403999999E-2</v>
      </c>
      <c r="AN241" s="88">
        <v>6.5434411875000001E-2</v>
      </c>
      <c r="AO241" s="119">
        <v>45506</v>
      </c>
      <c r="AP241" s="86" t="s">
        <v>309</v>
      </c>
      <c r="AQ241" s="84" t="s">
        <v>312</v>
      </c>
      <c r="AR241" s="128">
        <v>1415566</v>
      </c>
    </row>
    <row r="242" spans="2:44" ht="15.6" x14ac:dyDescent="0.3">
      <c r="B242" s="131" t="s">
        <v>436</v>
      </c>
      <c r="C242" s="132" t="s">
        <v>958</v>
      </c>
      <c r="D242" s="133" t="s">
        <v>300</v>
      </c>
      <c r="E242" s="134" t="s">
        <v>1251</v>
      </c>
      <c r="F242" s="132" t="s">
        <v>2</v>
      </c>
      <c r="G242" s="134" t="s">
        <v>317</v>
      </c>
      <c r="H242" s="135">
        <v>45553</v>
      </c>
      <c r="I242" s="136"/>
      <c r="J242" s="136">
        <v>334.22</v>
      </c>
      <c r="K242" s="137">
        <f t="shared" si="9"/>
        <v>0</v>
      </c>
      <c r="L242" s="135">
        <v>45302</v>
      </c>
      <c r="M242" s="138"/>
      <c r="N242" s="138">
        <v>2686.5483333000002</v>
      </c>
      <c r="O242" s="137">
        <f t="shared" si="10"/>
        <v>0</v>
      </c>
      <c r="P242" s="139"/>
      <c r="Q242" s="140">
        <v>2.3636363636</v>
      </c>
      <c r="R242" s="141">
        <f t="shared" si="11"/>
        <v>0</v>
      </c>
      <c r="S242" s="23"/>
      <c r="T242" s="142"/>
      <c r="U242" s="143"/>
      <c r="V242" s="143"/>
      <c r="W242" s="143"/>
      <c r="X242" s="143">
        <v>-0.27349058952999999</v>
      </c>
      <c r="Y242" s="143">
        <v>-0.76809003777999996</v>
      </c>
      <c r="Z242" s="143"/>
      <c r="AA242" s="143"/>
      <c r="AB242" s="143">
        <v>-0.37935017173000002</v>
      </c>
      <c r="AC242" s="143">
        <v>-0.77830213155000005</v>
      </c>
      <c r="AD242" s="144">
        <v>19.696969697</v>
      </c>
      <c r="AE242" s="23"/>
      <c r="AF242" s="145"/>
      <c r="AG242" s="146"/>
      <c r="AH242" s="147"/>
      <c r="AI242" s="146">
        <v>0.15767065447</v>
      </c>
      <c r="AJ242" s="146">
        <v>-0.20929332043000001</v>
      </c>
      <c r="AK242" s="148"/>
      <c r="AL242" s="23"/>
      <c r="AM242" s="149">
        <v>0</v>
      </c>
      <c r="AN242" s="137">
        <v>0</v>
      </c>
      <c r="AO242" s="147">
        <v>45507</v>
      </c>
      <c r="AP242" s="135" t="s">
        <v>309</v>
      </c>
      <c r="AQ242" s="133" t="s">
        <v>312</v>
      </c>
      <c r="AR242" s="150">
        <v>-1065300</v>
      </c>
    </row>
    <row r="243" spans="2:44" ht="15.6" x14ac:dyDescent="0.3">
      <c r="B243" s="82" t="s">
        <v>437</v>
      </c>
      <c r="C243" s="83" t="s">
        <v>959</v>
      </c>
      <c r="D243" s="84" t="s">
        <v>300</v>
      </c>
      <c r="E243" s="85" t="s">
        <v>1252</v>
      </c>
      <c r="F243" s="83" t="s">
        <v>2</v>
      </c>
      <c r="G243" s="85" t="s">
        <v>3</v>
      </c>
      <c r="H243" s="86">
        <v>45531</v>
      </c>
      <c r="I243" s="87"/>
      <c r="J243" s="87">
        <v>157.56974018</v>
      </c>
      <c r="K243" s="88">
        <f t="shared" si="9"/>
        <v>0</v>
      </c>
      <c r="L243" s="86">
        <v>45506</v>
      </c>
      <c r="M243" s="89"/>
      <c r="N243" s="89">
        <v>811.02787879000005</v>
      </c>
      <c r="O243" s="88">
        <f t="shared" si="10"/>
        <v>0</v>
      </c>
      <c r="P243" s="90"/>
      <c r="Q243" s="91">
        <v>0.59090909090999999</v>
      </c>
      <c r="R243" s="92">
        <f t="shared" si="11"/>
        <v>0</v>
      </c>
      <c r="S243" s="23"/>
      <c r="T243" s="107"/>
      <c r="U243" s="108"/>
      <c r="V243" s="108"/>
      <c r="W243" s="108"/>
      <c r="X243" s="108"/>
      <c r="Y243" s="108"/>
      <c r="Z243" s="108"/>
      <c r="AA243" s="108"/>
      <c r="AB243" s="108"/>
      <c r="AC243" s="108"/>
      <c r="AD243" s="109">
        <v>36.363636364000001</v>
      </c>
      <c r="AE243" s="23"/>
      <c r="AF243" s="117"/>
      <c r="AG243" s="118"/>
      <c r="AH243" s="119"/>
      <c r="AI243" s="118">
        <v>0.13156342183</v>
      </c>
      <c r="AJ243" s="118">
        <v>-8.8219472835999999E-2</v>
      </c>
      <c r="AK243" s="120"/>
      <c r="AL243" s="23"/>
      <c r="AM243" s="127">
        <v>4.0965077463000002E-2</v>
      </c>
      <c r="AN243" s="88">
        <v>0.92120717205000002</v>
      </c>
      <c r="AO243" s="119">
        <v>45473</v>
      </c>
      <c r="AP243" s="86" t="s">
        <v>309</v>
      </c>
      <c r="AQ243" s="84" t="s">
        <v>312</v>
      </c>
      <c r="AR243" s="128">
        <v>1644000</v>
      </c>
    </row>
    <row r="244" spans="2:44" ht="15.6" x14ac:dyDescent="0.3">
      <c r="B244" s="131" t="s">
        <v>1608</v>
      </c>
      <c r="C244" s="132" t="s">
        <v>2380</v>
      </c>
      <c r="D244" s="133" t="s">
        <v>300</v>
      </c>
      <c r="E244" s="134" t="s">
        <v>1989</v>
      </c>
      <c r="F244" s="132" t="s">
        <v>2</v>
      </c>
      <c r="G244" s="134" t="s">
        <v>737</v>
      </c>
      <c r="H244" s="135">
        <v>45554</v>
      </c>
      <c r="I244" s="136">
        <v>44.8</v>
      </c>
      <c r="J244" s="136">
        <v>57.815992057000003</v>
      </c>
      <c r="K244" s="137">
        <f t="shared" si="9"/>
        <v>0.77487211420383972</v>
      </c>
      <c r="L244" s="135">
        <v>45469</v>
      </c>
      <c r="M244" s="138">
        <v>626.24</v>
      </c>
      <c r="N244" s="138">
        <v>19201.230152</v>
      </c>
      <c r="O244" s="137">
        <f t="shared" si="10"/>
        <v>3.2614577037126488E-2</v>
      </c>
      <c r="P244" s="139">
        <v>2</v>
      </c>
      <c r="Q244" s="140">
        <v>3.1515151514999999</v>
      </c>
      <c r="R244" s="141">
        <f t="shared" si="11"/>
        <v>0.6346153846184357</v>
      </c>
      <c r="S244" s="23"/>
      <c r="T244" s="142"/>
      <c r="U244" s="143"/>
      <c r="V244" s="143">
        <v>-7.5893256399999998E-2</v>
      </c>
      <c r="W244" s="143">
        <v>-8.8513550454000001E-2</v>
      </c>
      <c r="X244" s="143">
        <v>0.21229436800000001</v>
      </c>
      <c r="Y244" s="143">
        <v>-0.28230508026000001</v>
      </c>
      <c r="Z244" s="143">
        <v>-0.13897002279000001</v>
      </c>
      <c r="AA244" s="143">
        <v>-0.57757198556</v>
      </c>
      <c r="AB244" s="143">
        <v>0.13321918490000001</v>
      </c>
      <c r="AC244" s="143">
        <v>-0.26573277492000003</v>
      </c>
      <c r="AD244" s="144">
        <v>72.727272726999999</v>
      </c>
      <c r="AE244" s="23"/>
      <c r="AF244" s="145">
        <v>0.27183040878999998</v>
      </c>
      <c r="AG244" s="146">
        <v>2.7493884446999999E-2</v>
      </c>
      <c r="AH244" s="147">
        <v>0.38395022324</v>
      </c>
      <c r="AI244" s="146">
        <v>0.1226054821</v>
      </c>
      <c r="AJ244" s="146">
        <v>-0.14419014084000001</v>
      </c>
      <c r="AK244" s="148">
        <v>5</v>
      </c>
      <c r="AL244" s="23"/>
      <c r="AM244" s="149">
        <v>1.0756523497000001E-2</v>
      </c>
      <c r="AN244" s="137">
        <v>7.6343938139999998E-2</v>
      </c>
      <c r="AO244" s="147">
        <v>45459</v>
      </c>
      <c r="AP244" s="135" t="s">
        <v>309</v>
      </c>
      <c r="AQ244" s="133" t="s">
        <v>312</v>
      </c>
      <c r="AR244" s="150"/>
    </row>
    <row r="245" spans="2:44" ht="15.6" x14ac:dyDescent="0.3">
      <c r="B245" s="82" t="s">
        <v>1609</v>
      </c>
      <c r="C245" s="83" t="s">
        <v>2381</v>
      </c>
      <c r="D245" s="84" t="s">
        <v>300</v>
      </c>
      <c r="E245" s="85" t="s">
        <v>1990</v>
      </c>
      <c r="F245" s="83" t="s">
        <v>113</v>
      </c>
      <c r="G245" s="85" t="s">
        <v>316</v>
      </c>
      <c r="H245" s="86">
        <v>45552</v>
      </c>
      <c r="I245" s="87"/>
      <c r="J245" s="87">
        <v>48.4</v>
      </c>
      <c r="K245" s="88">
        <f t="shared" si="9"/>
        <v>0</v>
      </c>
      <c r="L245" s="86">
        <v>45538</v>
      </c>
      <c r="M245" s="89"/>
      <c r="N245" s="89">
        <v>556.09</v>
      </c>
      <c r="O245" s="88">
        <f t="shared" si="10"/>
        <v>0</v>
      </c>
      <c r="P245" s="90"/>
      <c r="Q245" s="91">
        <v>0.90909090909000001</v>
      </c>
      <c r="R245" s="92">
        <f t="shared" si="11"/>
        <v>0</v>
      </c>
      <c r="S245" s="23"/>
      <c r="T245" s="107"/>
      <c r="U245" s="108"/>
      <c r="V245" s="108">
        <v>3.2194909724999998E-2</v>
      </c>
      <c r="W245" s="108">
        <v>1.9574615670999999E-2</v>
      </c>
      <c r="X245" s="108"/>
      <c r="Y245" s="108"/>
      <c r="Z245" s="108">
        <v>-0.38718842825999999</v>
      </c>
      <c r="AA245" s="108">
        <v>-0.82579039102999996</v>
      </c>
      <c r="AB245" s="108">
        <v>0.48234926584999999</v>
      </c>
      <c r="AC245" s="108">
        <v>8.3397306035999999E-2</v>
      </c>
      <c r="AD245" s="109">
        <v>42.424242423999999</v>
      </c>
      <c r="AE245" s="23"/>
      <c r="AF245" s="117"/>
      <c r="AG245" s="118"/>
      <c r="AH245" s="119"/>
      <c r="AI245" s="118">
        <v>0.22226656024999999</v>
      </c>
      <c r="AJ245" s="118">
        <v>-0.14525386312999999</v>
      </c>
      <c r="AK245" s="120">
        <v>7</v>
      </c>
      <c r="AL245" s="23"/>
      <c r="AM245" s="127"/>
      <c r="AN245" s="88">
        <v>0</v>
      </c>
      <c r="AO245" s="119">
        <v>45473</v>
      </c>
      <c r="AP245" s="86" t="s">
        <v>309</v>
      </c>
      <c r="AQ245" s="84" t="s">
        <v>312</v>
      </c>
      <c r="AR245" s="128">
        <v>-407000</v>
      </c>
    </row>
    <row r="246" spans="2:44" ht="15.6" x14ac:dyDescent="0.3">
      <c r="B246" s="131" t="s">
        <v>438</v>
      </c>
      <c r="C246" s="132" t="s">
        <v>960</v>
      </c>
      <c r="D246" s="133" t="s">
        <v>300</v>
      </c>
      <c r="E246" s="134" t="s">
        <v>1253</v>
      </c>
      <c r="F246" s="132" t="s">
        <v>2</v>
      </c>
      <c r="G246" s="134" t="s">
        <v>315</v>
      </c>
      <c r="H246" s="135">
        <v>45322</v>
      </c>
      <c r="I246" s="136"/>
      <c r="J246" s="136">
        <v>371.87117526999998</v>
      </c>
      <c r="K246" s="137">
        <f t="shared" si="9"/>
        <v>0</v>
      </c>
      <c r="L246" s="135">
        <v>45321</v>
      </c>
      <c r="M246" s="138"/>
      <c r="N246" s="138">
        <v>0</v>
      </c>
      <c r="O246" s="137" t="str">
        <f t="shared" si="10"/>
        <v/>
      </c>
      <c r="P246" s="139"/>
      <c r="Q246" s="140">
        <v>0</v>
      </c>
      <c r="R246" s="141" t="str">
        <f t="shared" si="11"/>
        <v/>
      </c>
      <c r="S246" s="23"/>
      <c r="T246" s="142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4">
        <v>0</v>
      </c>
      <c r="AE246" s="23"/>
      <c r="AF246" s="145"/>
      <c r="AG246" s="146"/>
      <c r="AH246" s="147"/>
      <c r="AI246" s="146">
        <v>3.6490884479999999E-2</v>
      </c>
      <c r="AJ246" s="146">
        <v>-7.7914860510000003E-2</v>
      </c>
      <c r="AK246" s="148"/>
      <c r="AL246" s="23"/>
      <c r="AM246" s="149"/>
      <c r="AN246" s="137">
        <v>0.71055869260000004</v>
      </c>
      <c r="AO246" s="147">
        <v>45473</v>
      </c>
      <c r="AP246" s="135" t="s">
        <v>309</v>
      </c>
      <c r="AQ246" s="133" t="s">
        <v>312</v>
      </c>
      <c r="AR246" s="150">
        <v>1500058</v>
      </c>
    </row>
    <row r="247" spans="2:44" ht="15.6" x14ac:dyDescent="0.3">
      <c r="B247" s="82" t="s">
        <v>1610</v>
      </c>
      <c r="C247" s="83" t="s">
        <v>2382</v>
      </c>
      <c r="D247" s="84" t="s">
        <v>300</v>
      </c>
      <c r="E247" s="85" t="s">
        <v>1991</v>
      </c>
      <c r="F247" s="83" t="s">
        <v>2</v>
      </c>
      <c r="G247" s="85" t="s">
        <v>315</v>
      </c>
      <c r="H247" s="86">
        <v>45552</v>
      </c>
      <c r="I247" s="87"/>
      <c r="J247" s="87">
        <v>76.338649809000003</v>
      </c>
      <c r="K247" s="88">
        <f t="shared" si="9"/>
        <v>0</v>
      </c>
      <c r="L247" s="86">
        <v>45491</v>
      </c>
      <c r="M247" s="89"/>
      <c r="N247" s="89">
        <v>808.89560605999998</v>
      </c>
      <c r="O247" s="88">
        <f t="shared" si="10"/>
        <v>0</v>
      </c>
      <c r="P247" s="90"/>
      <c r="Q247" s="91">
        <v>0.83333333333000004</v>
      </c>
      <c r="R247" s="92">
        <f t="shared" si="11"/>
        <v>0</v>
      </c>
      <c r="S247" s="23"/>
      <c r="T247" s="107"/>
      <c r="U247" s="108"/>
      <c r="V247" s="108">
        <v>-8.0006478282999994E-3</v>
      </c>
      <c r="W247" s="108">
        <v>-2.0620941882000001E-2</v>
      </c>
      <c r="X247" s="108">
        <v>0.11382971589</v>
      </c>
      <c r="Y247" s="108">
        <v>-0.38076973236</v>
      </c>
      <c r="Z247" s="108">
        <v>3.2396876989999997E-2</v>
      </c>
      <c r="AA247" s="108">
        <v>-0.40620508577999997</v>
      </c>
      <c r="AB247" s="108">
        <v>9.3010212960999997E-2</v>
      </c>
      <c r="AC247" s="108">
        <v>-0.30594174685999997</v>
      </c>
      <c r="AD247" s="109">
        <v>53.030303029999999</v>
      </c>
      <c r="AE247" s="23"/>
      <c r="AF247" s="117">
        <v>0.20000575198000001</v>
      </c>
      <c r="AG247" s="118">
        <v>2.1021359802000001E-2</v>
      </c>
      <c r="AH247" s="119">
        <v>0.31666046408999998</v>
      </c>
      <c r="AI247" s="118">
        <v>6.7504490818000001E-2</v>
      </c>
      <c r="AJ247" s="118">
        <v>-5.1331474549E-2</v>
      </c>
      <c r="AK247" s="120">
        <v>4</v>
      </c>
      <c r="AL247" s="23"/>
      <c r="AM247" s="127">
        <v>3.7375962243999999E-2</v>
      </c>
      <c r="AN247" s="88">
        <v>0.47985871639</v>
      </c>
      <c r="AO247" s="119">
        <v>45473</v>
      </c>
      <c r="AP247" s="86" t="s">
        <v>309</v>
      </c>
      <c r="AQ247" s="84" t="s">
        <v>312</v>
      </c>
      <c r="AR247" s="128">
        <v>1152000</v>
      </c>
    </row>
    <row r="248" spans="2:44" ht="15.6" x14ac:dyDescent="0.3">
      <c r="B248" s="131" t="s">
        <v>1611</v>
      </c>
      <c r="C248" s="132" t="s">
        <v>2383</v>
      </c>
      <c r="D248" s="133" t="s">
        <v>300</v>
      </c>
      <c r="E248" s="134" t="s">
        <v>1992</v>
      </c>
      <c r="F248" s="132" t="s">
        <v>113</v>
      </c>
      <c r="G248" s="134" t="s">
        <v>169</v>
      </c>
      <c r="H248" s="135">
        <v>45554</v>
      </c>
      <c r="I248" s="136">
        <v>36.869999999999997</v>
      </c>
      <c r="J248" s="136">
        <v>36.92</v>
      </c>
      <c r="K248" s="137">
        <f t="shared" si="9"/>
        <v>0.9986457204767063</v>
      </c>
      <c r="L248" s="135">
        <v>45552</v>
      </c>
      <c r="M248" s="138">
        <v>19318.32</v>
      </c>
      <c r="N248" s="138">
        <v>47777.184847999997</v>
      </c>
      <c r="O248" s="137">
        <f t="shared" si="10"/>
        <v>0.40434194818007752</v>
      </c>
      <c r="P248" s="139">
        <v>5</v>
      </c>
      <c r="Q248" s="140">
        <v>0.95454545454999995</v>
      </c>
      <c r="R248" s="141">
        <f t="shared" si="11"/>
        <v>5.2380952380702954</v>
      </c>
      <c r="S248" s="23"/>
      <c r="T248" s="142">
        <v>8.1433224659000002E-4</v>
      </c>
      <c r="U248" s="143">
        <v>-1.6459349237000001E-2</v>
      </c>
      <c r="V248" s="143">
        <v>0.14859813084000001</v>
      </c>
      <c r="W248" s="143">
        <v>0.13597783679</v>
      </c>
      <c r="X248" s="143">
        <v>1.1675485009</v>
      </c>
      <c r="Y248" s="143">
        <v>0.67294905263000004</v>
      </c>
      <c r="Z248" s="143"/>
      <c r="AA248" s="143"/>
      <c r="AB248" s="143">
        <v>0.71968283582000003</v>
      </c>
      <c r="AC248" s="143">
        <v>0.320730876</v>
      </c>
      <c r="AD248" s="144">
        <v>30.303030303</v>
      </c>
      <c r="AE248" s="23"/>
      <c r="AF248" s="145"/>
      <c r="AG248" s="146"/>
      <c r="AH248" s="147"/>
      <c r="AI248" s="146">
        <v>0.27164179105000003</v>
      </c>
      <c r="AJ248" s="146">
        <v>-9.6244131455000007E-2</v>
      </c>
      <c r="AK248" s="148"/>
      <c r="AL248" s="23"/>
      <c r="AM248" s="149">
        <v>0</v>
      </c>
      <c r="AN248" s="137">
        <v>0</v>
      </c>
      <c r="AO248" s="147">
        <v>45473</v>
      </c>
      <c r="AP248" s="135" t="s">
        <v>309</v>
      </c>
      <c r="AQ248" s="133" t="s">
        <v>312</v>
      </c>
      <c r="AR248" s="150">
        <v>160553</v>
      </c>
    </row>
    <row r="249" spans="2:44" ht="15.6" x14ac:dyDescent="0.3">
      <c r="B249" s="82" t="s">
        <v>1612</v>
      </c>
      <c r="C249" s="83" t="s">
        <v>2384</v>
      </c>
      <c r="D249" s="84" t="s">
        <v>2286</v>
      </c>
      <c r="E249" s="85" t="s">
        <v>1993</v>
      </c>
      <c r="F249" s="83" t="s">
        <v>2</v>
      </c>
      <c r="G249" s="85" t="s">
        <v>315</v>
      </c>
      <c r="H249" s="86">
        <v>45502</v>
      </c>
      <c r="I249" s="87"/>
      <c r="J249" s="87">
        <v>81.66</v>
      </c>
      <c r="K249" s="88">
        <f t="shared" si="9"/>
        <v>0</v>
      </c>
      <c r="L249" s="86">
        <v>45502</v>
      </c>
      <c r="M249" s="89"/>
      <c r="N249" s="89">
        <v>7345.0430303000003</v>
      </c>
      <c r="O249" s="88">
        <f t="shared" si="10"/>
        <v>0</v>
      </c>
      <c r="P249" s="90"/>
      <c r="Q249" s="91">
        <v>0.22727272727</v>
      </c>
      <c r="R249" s="92">
        <f t="shared" si="11"/>
        <v>0</v>
      </c>
      <c r="S249" s="23"/>
      <c r="T249" s="107"/>
      <c r="U249" s="108"/>
      <c r="V249" s="108"/>
      <c r="W249" s="108"/>
      <c r="X249" s="108"/>
      <c r="Y249" s="108"/>
      <c r="Z249" s="108"/>
      <c r="AA249" s="108"/>
      <c r="AB249" s="108"/>
      <c r="AC249" s="108"/>
      <c r="AD249" s="109">
        <v>6.0606060605999996</v>
      </c>
      <c r="AE249" s="23"/>
      <c r="AF249" s="117"/>
      <c r="AG249" s="118"/>
      <c r="AH249" s="119"/>
      <c r="AI249" s="118">
        <v>0.28271258009</v>
      </c>
      <c r="AJ249" s="118">
        <v>-4.6399751704999999E-2</v>
      </c>
      <c r="AK249" s="120"/>
      <c r="AL249" s="23"/>
      <c r="AM249" s="127">
        <v>6.0732596838000003E-3</v>
      </c>
      <c r="AN249" s="88">
        <v>6.2483851016999999E-2</v>
      </c>
      <c r="AO249" s="119">
        <v>45473</v>
      </c>
      <c r="AP249" s="86" t="s">
        <v>309</v>
      </c>
      <c r="AQ249" s="84" t="s">
        <v>312</v>
      </c>
      <c r="AR249" s="128">
        <v>664000</v>
      </c>
    </row>
    <row r="250" spans="2:44" ht="15.6" x14ac:dyDescent="0.3">
      <c r="B250" s="131" t="s">
        <v>1613</v>
      </c>
      <c r="C250" s="132" t="s">
        <v>2385</v>
      </c>
      <c r="D250" s="133" t="s">
        <v>300</v>
      </c>
      <c r="E250" s="134" t="s">
        <v>1994</v>
      </c>
      <c r="F250" s="132" t="s">
        <v>113</v>
      </c>
      <c r="G250" s="134" t="s">
        <v>1519</v>
      </c>
      <c r="H250" s="135">
        <v>45554</v>
      </c>
      <c r="I250" s="136">
        <v>35.549999999999997</v>
      </c>
      <c r="J250" s="136">
        <v>40.630000000000003</v>
      </c>
      <c r="K250" s="137">
        <f t="shared" si="9"/>
        <v>0.87496923455574682</v>
      </c>
      <c r="L250" s="135">
        <v>45377</v>
      </c>
      <c r="M250" s="138">
        <v>2452.9499999999998</v>
      </c>
      <c r="N250" s="138">
        <v>11850.451212</v>
      </c>
      <c r="O250" s="137">
        <f t="shared" si="10"/>
        <v>0.2069921183689693</v>
      </c>
      <c r="P250" s="139">
        <v>1</v>
      </c>
      <c r="Q250" s="140">
        <v>39.303030303</v>
      </c>
      <c r="R250" s="141">
        <f t="shared" si="11"/>
        <v>2.544333076331954E-2</v>
      </c>
      <c r="S250" s="23"/>
      <c r="T250" s="142">
        <v>2.4791006053000001E-2</v>
      </c>
      <c r="U250" s="143">
        <v>7.5173245695999997E-3</v>
      </c>
      <c r="V250" s="143">
        <v>0.1572265625</v>
      </c>
      <c r="W250" s="143">
        <v>0.14460626844999999</v>
      </c>
      <c r="X250" s="143">
        <v>0.45935960591000002</v>
      </c>
      <c r="Y250" s="143">
        <v>-3.5239842340000001E-2</v>
      </c>
      <c r="Z250" s="143"/>
      <c r="AA250" s="143"/>
      <c r="AB250" s="143">
        <v>0.22039134912</v>
      </c>
      <c r="AC250" s="143">
        <v>-0.17856061069000001</v>
      </c>
      <c r="AD250" s="144">
        <v>98.484848485000001</v>
      </c>
      <c r="AE250" s="23"/>
      <c r="AF250" s="145">
        <v>0.50347859239000003</v>
      </c>
      <c r="AG250" s="146">
        <v>5.2748614136000002E-2</v>
      </c>
      <c r="AH250" s="147">
        <v>1.1333348308</v>
      </c>
      <c r="AI250" s="146">
        <v>0.34799482535999998</v>
      </c>
      <c r="AJ250" s="146">
        <v>-0.15325248071</v>
      </c>
      <c r="AK250" s="148">
        <v>6</v>
      </c>
      <c r="AL250" s="23"/>
      <c r="AM250" s="149">
        <v>0</v>
      </c>
      <c r="AN250" s="137">
        <v>0</v>
      </c>
      <c r="AO250" s="147">
        <v>44561</v>
      </c>
      <c r="AP250" s="135" t="s">
        <v>309</v>
      </c>
      <c r="AQ250" s="133" t="s">
        <v>312</v>
      </c>
      <c r="AR250" s="150">
        <v>-1523195</v>
      </c>
    </row>
    <row r="251" spans="2:44" ht="15.6" x14ac:dyDescent="0.3">
      <c r="B251" s="82" t="s">
        <v>439</v>
      </c>
      <c r="C251" s="83" t="s">
        <v>961</v>
      </c>
      <c r="D251" s="84" t="s">
        <v>300</v>
      </c>
      <c r="E251" s="85" t="s">
        <v>1254</v>
      </c>
      <c r="F251" s="83" t="s">
        <v>2</v>
      </c>
      <c r="G251" s="85" t="s">
        <v>3</v>
      </c>
      <c r="H251" s="86">
        <v>45554</v>
      </c>
      <c r="I251" s="87">
        <v>166.6</v>
      </c>
      <c r="J251" s="87">
        <v>173.48423077000001</v>
      </c>
      <c r="K251" s="88">
        <f t="shared" si="9"/>
        <v>0.96031782981401392</v>
      </c>
      <c r="L251" s="86">
        <v>45534</v>
      </c>
      <c r="M251" s="89">
        <v>166.6</v>
      </c>
      <c r="N251" s="89">
        <v>23.542424241999999</v>
      </c>
      <c r="O251" s="88">
        <f t="shared" si="10"/>
        <v>7.0765864333879165</v>
      </c>
      <c r="P251" s="90">
        <v>1</v>
      </c>
      <c r="Q251" s="91">
        <v>4.5454545455000002E-2</v>
      </c>
      <c r="R251" s="92">
        <f t="shared" si="11"/>
        <v>21.999999999779998</v>
      </c>
      <c r="S251" s="23"/>
      <c r="T251" s="107"/>
      <c r="U251" s="108"/>
      <c r="V251" s="108">
        <v>7.4499932471000004E-3</v>
      </c>
      <c r="W251" s="108">
        <v>-5.1703008066000004E-3</v>
      </c>
      <c r="X251" s="108"/>
      <c r="Y251" s="108"/>
      <c r="Z251" s="108">
        <v>0.16776429854</v>
      </c>
      <c r="AA251" s="108">
        <v>-0.27083766423</v>
      </c>
      <c r="AB251" s="108">
        <v>0.33310099876999999</v>
      </c>
      <c r="AC251" s="108">
        <v>-6.5850961045999995E-2</v>
      </c>
      <c r="AD251" s="109">
        <v>4.5454545455000002</v>
      </c>
      <c r="AE251" s="23"/>
      <c r="AF251" s="117"/>
      <c r="AG251" s="118"/>
      <c r="AH251" s="119"/>
      <c r="AI251" s="118">
        <v>3.7167135417000001E-2</v>
      </c>
      <c r="AJ251" s="118">
        <v>-3.9682170178999998E-2</v>
      </c>
      <c r="AK251" s="120"/>
      <c r="AL251" s="23"/>
      <c r="AM251" s="127">
        <v>2.850030252E-2</v>
      </c>
      <c r="AN251" s="88">
        <v>0.68557159242999999</v>
      </c>
      <c r="AO251" s="119">
        <v>45473</v>
      </c>
      <c r="AP251" s="86" t="s">
        <v>309</v>
      </c>
      <c r="AQ251" s="84" t="s">
        <v>312</v>
      </c>
      <c r="AR251" s="128">
        <v>1386000</v>
      </c>
    </row>
    <row r="252" spans="2:44" ht="15.6" x14ac:dyDescent="0.3">
      <c r="B252" s="131" t="s">
        <v>44</v>
      </c>
      <c r="C252" s="132" t="s">
        <v>208</v>
      </c>
      <c r="D252" s="133" t="s">
        <v>300</v>
      </c>
      <c r="E252" s="134" t="s">
        <v>142</v>
      </c>
      <c r="F252" s="132" t="s">
        <v>2</v>
      </c>
      <c r="G252" s="134" t="s">
        <v>3</v>
      </c>
      <c r="H252" s="135">
        <v>45553</v>
      </c>
      <c r="I252" s="136"/>
      <c r="J252" s="136">
        <v>662.35</v>
      </c>
      <c r="K252" s="137">
        <f t="shared" si="9"/>
        <v>0</v>
      </c>
      <c r="L252" s="135">
        <v>45545</v>
      </c>
      <c r="M252" s="138"/>
      <c r="N252" s="138">
        <v>9854.6219696999997</v>
      </c>
      <c r="O252" s="137">
        <f t="shared" si="10"/>
        <v>0</v>
      </c>
      <c r="P252" s="139"/>
      <c r="Q252" s="140">
        <v>8.6818181818000006</v>
      </c>
      <c r="R252" s="141">
        <f t="shared" si="11"/>
        <v>0</v>
      </c>
      <c r="S252" s="23"/>
      <c r="T252" s="142"/>
      <c r="U252" s="143"/>
      <c r="V252" s="143">
        <v>4.9180327869E-2</v>
      </c>
      <c r="W252" s="143">
        <v>3.6560033814999997E-2</v>
      </c>
      <c r="X252" s="143">
        <v>0.4211036655</v>
      </c>
      <c r="Y252" s="143">
        <v>-7.3495782748000005E-2</v>
      </c>
      <c r="Z252" s="143">
        <v>0.26082594779000001</v>
      </c>
      <c r="AA252" s="143">
        <v>-0.17777601499000001</v>
      </c>
      <c r="AB252" s="143">
        <v>0.40528568673999998</v>
      </c>
      <c r="AC252" s="143">
        <v>6.3337269181000001E-3</v>
      </c>
      <c r="AD252" s="144">
        <v>62.121212120999999</v>
      </c>
      <c r="AE252" s="23"/>
      <c r="AF252" s="145">
        <v>0.16654632035</v>
      </c>
      <c r="AG252" s="146">
        <v>1.7410869435E-2</v>
      </c>
      <c r="AH252" s="147">
        <v>2.0886761223999999</v>
      </c>
      <c r="AI252" s="146">
        <v>0.11161164768</v>
      </c>
      <c r="AJ252" s="146">
        <v>-5.7726350331000001E-2</v>
      </c>
      <c r="AK252" s="148">
        <v>5</v>
      </c>
      <c r="AL252" s="23"/>
      <c r="AM252" s="149">
        <v>3.0623881839999999E-2</v>
      </c>
      <c r="AN252" s="137">
        <v>2.7763180926</v>
      </c>
      <c r="AO252" s="147">
        <v>45473</v>
      </c>
      <c r="AP252" s="135" t="s">
        <v>309</v>
      </c>
      <c r="AQ252" s="133" t="s">
        <v>312</v>
      </c>
      <c r="AR252" s="150">
        <v>4295000</v>
      </c>
    </row>
    <row r="253" spans="2:44" ht="15.6" x14ac:dyDescent="0.3">
      <c r="B253" s="82" t="s">
        <v>440</v>
      </c>
      <c r="C253" s="83" t="s">
        <v>962</v>
      </c>
      <c r="D253" s="84" t="s">
        <v>300</v>
      </c>
      <c r="E253" s="85" t="s">
        <v>1255</v>
      </c>
      <c r="F253" s="83" t="s">
        <v>2</v>
      </c>
      <c r="G253" s="85" t="s">
        <v>315</v>
      </c>
      <c r="H253" s="86">
        <v>45540</v>
      </c>
      <c r="I253" s="87"/>
      <c r="J253" s="87">
        <v>455.01981762999998</v>
      </c>
      <c r="K253" s="88">
        <f t="shared" si="9"/>
        <v>0</v>
      </c>
      <c r="L253" s="86">
        <v>45532</v>
      </c>
      <c r="M253" s="89"/>
      <c r="N253" s="89">
        <v>3599.5881817999998</v>
      </c>
      <c r="O253" s="88">
        <f t="shared" si="10"/>
        <v>0</v>
      </c>
      <c r="P253" s="90"/>
      <c r="Q253" s="91">
        <v>0.16666666666999999</v>
      </c>
      <c r="R253" s="92">
        <f t="shared" si="11"/>
        <v>0</v>
      </c>
      <c r="S253" s="23"/>
      <c r="T253" s="107"/>
      <c r="U253" s="108"/>
      <c r="V253" s="108"/>
      <c r="W253" s="108"/>
      <c r="X253" s="108"/>
      <c r="Y253" s="108"/>
      <c r="Z253" s="108"/>
      <c r="AA253" s="108"/>
      <c r="AB253" s="108"/>
      <c r="AC253" s="108"/>
      <c r="AD253" s="109">
        <v>15.151515151</v>
      </c>
      <c r="AE253" s="23"/>
      <c r="AF253" s="117"/>
      <c r="AG253" s="118"/>
      <c r="AH253" s="119"/>
      <c r="AI253" s="118">
        <v>0.13813735692000001</v>
      </c>
      <c r="AJ253" s="118">
        <v>-0.17052381723000001</v>
      </c>
      <c r="AK253" s="120">
        <v>8</v>
      </c>
      <c r="AL253" s="23"/>
      <c r="AM253" s="127">
        <v>1.4244042251E-2</v>
      </c>
      <c r="AN253" s="88">
        <v>1.0096256127000001</v>
      </c>
      <c r="AO253" s="119">
        <v>45473</v>
      </c>
      <c r="AP253" s="86" t="s">
        <v>309</v>
      </c>
      <c r="AQ253" s="84" t="s">
        <v>312</v>
      </c>
      <c r="AR253" s="128">
        <v>664000</v>
      </c>
    </row>
    <row r="254" spans="2:44" ht="15.6" x14ac:dyDescent="0.3">
      <c r="B254" s="131" t="s">
        <v>441</v>
      </c>
      <c r="C254" s="132" t="s">
        <v>963</v>
      </c>
      <c r="D254" s="133" t="s">
        <v>300</v>
      </c>
      <c r="E254" s="134" t="s">
        <v>1995</v>
      </c>
      <c r="F254" s="132" t="s">
        <v>2</v>
      </c>
      <c r="G254" s="134" t="s">
        <v>320</v>
      </c>
      <c r="H254" s="135">
        <v>45509</v>
      </c>
      <c r="I254" s="136"/>
      <c r="J254" s="136">
        <v>108.68</v>
      </c>
      <c r="K254" s="137">
        <f t="shared" si="9"/>
        <v>0</v>
      </c>
      <c r="L254" s="135">
        <v>45350</v>
      </c>
      <c r="M254" s="138"/>
      <c r="N254" s="138">
        <v>96.336363636000002</v>
      </c>
      <c r="O254" s="137">
        <f t="shared" si="10"/>
        <v>0</v>
      </c>
      <c r="P254" s="139"/>
      <c r="Q254" s="140">
        <v>0.24242424241999999</v>
      </c>
      <c r="R254" s="141">
        <f t="shared" si="11"/>
        <v>0</v>
      </c>
      <c r="S254" s="23"/>
      <c r="T254" s="142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4">
        <v>13.636363636</v>
      </c>
      <c r="AE254" s="23"/>
      <c r="AF254" s="145"/>
      <c r="AG254" s="146"/>
      <c r="AH254" s="147"/>
      <c r="AI254" s="146">
        <v>0.22661443495</v>
      </c>
      <c r="AJ254" s="146">
        <v>-5.4103790945999999E-2</v>
      </c>
      <c r="AK254" s="148"/>
      <c r="AL254" s="23"/>
      <c r="AM254" s="149">
        <v>0</v>
      </c>
      <c r="AN254" s="137">
        <v>0</v>
      </c>
      <c r="AO254" s="147">
        <v>45473</v>
      </c>
      <c r="AP254" s="135" t="s">
        <v>309</v>
      </c>
      <c r="AQ254" s="133" t="s">
        <v>312</v>
      </c>
      <c r="AR254" s="150">
        <v>81000</v>
      </c>
    </row>
    <row r="255" spans="2:44" ht="15.6" x14ac:dyDescent="0.3">
      <c r="B255" s="82" t="s">
        <v>1614</v>
      </c>
      <c r="C255" s="83" t="s">
        <v>2386</v>
      </c>
      <c r="D255" s="84" t="s">
        <v>300</v>
      </c>
      <c r="E255" s="85" t="s">
        <v>1996</v>
      </c>
      <c r="F255" s="83" t="s">
        <v>2</v>
      </c>
      <c r="G255" s="85" t="s">
        <v>320</v>
      </c>
      <c r="H255" s="86">
        <v>45512</v>
      </c>
      <c r="I255" s="87"/>
      <c r="J255" s="87">
        <v>35.880000000000003</v>
      </c>
      <c r="K255" s="88">
        <f t="shared" si="9"/>
        <v>0</v>
      </c>
      <c r="L255" s="86">
        <v>45330</v>
      </c>
      <c r="M255" s="89"/>
      <c r="N255" s="89">
        <v>1103.1472727</v>
      </c>
      <c r="O255" s="88">
        <f t="shared" si="10"/>
        <v>0</v>
      </c>
      <c r="P255" s="90"/>
      <c r="Q255" s="91">
        <v>0.34848484848</v>
      </c>
      <c r="R255" s="92">
        <f t="shared" si="11"/>
        <v>0</v>
      </c>
      <c r="S255" s="23"/>
      <c r="T255" s="107"/>
      <c r="U255" s="108"/>
      <c r="V255" s="108"/>
      <c r="W255" s="108"/>
      <c r="X255" s="108"/>
      <c r="Y255" s="108"/>
      <c r="Z255" s="108"/>
      <c r="AA255" s="108"/>
      <c r="AB255" s="108"/>
      <c r="AC255" s="108"/>
      <c r="AD255" s="109">
        <v>10.606060606</v>
      </c>
      <c r="AE255" s="23"/>
      <c r="AF255" s="117"/>
      <c r="AG255" s="118"/>
      <c r="AH255" s="119"/>
      <c r="AI255" s="118">
        <v>5.3880692750999999E-2</v>
      </c>
      <c r="AJ255" s="118">
        <v>-0.19314381271</v>
      </c>
      <c r="AK255" s="120"/>
      <c r="AL255" s="23"/>
      <c r="AM255" s="127">
        <v>0</v>
      </c>
      <c r="AN255" s="88">
        <v>0</v>
      </c>
      <c r="AO255" s="119">
        <v>45473</v>
      </c>
      <c r="AP255" s="86" t="s">
        <v>309</v>
      </c>
      <c r="AQ255" s="84" t="s">
        <v>312</v>
      </c>
      <c r="AR255" s="128">
        <v>155064</v>
      </c>
    </row>
    <row r="256" spans="2:44" ht="15.6" x14ac:dyDescent="0.3">
      <c r="B256" s="131" t="s">
        <v>1615</v>
      </c>
      <c r="C256" s="132" t="s">
        <v>2387</v>
      </c>
      <c r="D256" s="133" t="s">
        <v>300</v>
      </c>
      <c r="E256" s="134" t="s">
        <v>1997</v>
      </c>
      <c r="F256" s="132" t="s">
        <v>2</v>
      </c>
      <c r="G256" s="134" t="s">
        <v>315</v>
      </c>
      <c r="H256" s="135">
        <v>45554</v>
      </c>
      <c r="I256" s="136">
        <v>98.95</v>
      </c>
      <c r="J256" s="136"/>
      <c r="K256" s="137" t="str">
        <f t="shared" si="9"/>
        <v/>
      </c>
      <c r="L256" s="135"/>
      <c r="M256" s="138">
        <v>214551.6</v>
      </c>
      <c r="N256" s="138">
        <v>86923.057121000005</v>
      </c>
      <c r="O256" s="137">
        <f t="shared" si="10"/>
        <v>2.4682933056684431</v>
      </c>
      <c r="P256" s="139">
        <v>10</v>
      </c>
      <c r="Q256" s="140">
        <v>1.8333333332999999</v>
      </c>
      <c r="R256" s="141">
        <f t="shared" si="11"/>
        <v>5.4545454546446281</v>
      </c>
      <c r="S256" s="23"/>
      <c r="T256" s="142">
        <v>1.8004115227E-2</v>
      </c>
      <c r="U256" s="143">
        <v>7.3043374322999996E-4</v>
      </c>
      <c r="V256" s="143"/>
      <c r="W256" s="143"/>
      <c r="X256" s="143"/>
      <c r="Y256" s="143"/>
      <c r="Z256" s="143"/>
      <c r="AA256" s="143"/>
      <c r="AB256" s="143"/>
      <c r="AC256" s="143"/>
      <c r="AD256" s="144">
        <v>31.818181817999999</v>
      </c>
      <c r="AE256" s="23"/>
      <c r="AF256" s="145"/>
      <c r="AG256" s="146"/>
      <c r="AH256" s="147"/>
      <c r="AI256" s="146">
        <v>0.14899289032999999</v>
      </c>
      <c r="AJ256" s="146">
        <v>-9.2250922508000002E-2</v>
      </c>
      <c r="AK256" s="148"/>
      <c r="AL256" s="23"/>
      <c r="AM256" s="149"/>
      <c r="AN256" s="137"/>
      <c r="AO256" s="147">
        <v>45473</v>
      </c>
      <c r="AP256" s="135" t="s">
        <v>309</v>
      </c>
      <c r="AQ256" s="133" t="s">
        <v>312</v>
      </c>
      <c r="AR256" s="150">
        <v>490632</v>
      </c>
    </row>
    <row r="257" spans="2:44" ht="15.6" x14ac:dyDescent="0.3">
      <c r="B257" s="82" t="s">
        <v>442</v>
      </c>
      <c r="C257" s="83" t="s">
        <v>964</v>
      </c>
      <c r="D257" s="84" t="s">
        <v>300</v>
      </c>
      <c r="E257" s="85" t="s">
        <v>1256</v>
      </c>
      <c r="F257" s="83" t="s">
        <v>2</v>
      </c>
      <c r="G257" s="85" t="s">
        <v>315</v>
      </c>
      <c r="H257" s="86">
        <v>45544</v>
      </c>
      <c r="I257" s="87"/>
      <c r="J257" s="87">
        <v>274.44390019000002</v>
      </c>
      <c r="K257" s="88">
        <f t="shared" si="9"/>
        <v>0</v>
      </c>
      <c r="L257" s="86">
        <v>45490</v>
      </c>
      <c r="M257" s="89"/>
      <c r="N257" s="89">
        <v>2425.7177273000002</v>
      </c>
      <c r="O257" s="88">
        <f t="shared" si="10"/>
        <v>0</v>
      </c>
      <c r="P257" s="90"/>
      <c r="Q257" s="91">
        <v>0.13636363636000001</v>
      </c>
      <c r="R257" s="92">
        <f t="shared" si="11"/>
        <v>0</v>
      </c>
      <c r="S257" s="23"/>
      <c r="T257" s="107"/>
      <c r="U257" s="108"/>
      <c r="V257" s="108"/>
      <c r="W257" s="108"/>
      <c r="X257" s="108"/>
      <c r="Y257" s="108"/>
      <c r="Z257" s="108"/>
      <c r="AA257" s="108"/>
      <c r="AB257" s="108"/>
      <c r="AC257" s="108"/>
      <c r="AD257" s="109">
        <v>6.0606060605999996</v>
      </c>
      <c r="AE257" s="23"/>
      <c r="AF257" s="117"/>
      <c r="AG257" s="118"/>
      <c r="AH257" s="119"/>
      <c r="AI257" s="118">
        <v>0.14396887446000001</v>
      </c>
      <c r="AJ257" s="118">
        <v>1.7097097097999999E-2</v>
      </c>
      <c r="AK257" s="120"/>
      <c r="AL257" s="23"/>
      <c r="AM257" s="127"/>
      <c r="AN257" s="88">
        <v>1.0852296336</v>
      </c>
      <c r="AO257" s="119">
        <v>45473</v>
      </c>
      <c r="AP257" s="86" t="s">
        <v>309</v>
      </c>
      <c r="AQ257" s="84" t="s">
        <v>312</v>
      </c>
      <c r="AR257" s="128">
        <v>883000</v>
      </c>
    </row>
    <row r="258" spans="2:44" ht="15.6" x14ac:dyDescent="0.3">
      <c r="B258" s="131" t="s">
        <v>443</v>
      </c>
      <c r="C258" s="132" t="s">
        <v>965</v>
      </c>
      <c r="D258" s="133" t="s">
        <v>300</v>
      </c>
      <c r="E258" s="134" t="s">
        <v>1257</v>
      </c>
      <c r="F258" s="132" t="s">
        <v>2</v>
      </c>
      <c r="G258" s="134" t="s">
        <v>315</v>
      </c>
      <c r="H258" s="135">
        <v>45554</v>
      </c>
      <c r="I258" s="136">
        <v>126.6</v>
      </c>
      <c r="J258" s="136">
        <v>129.58676027999999</v>
      </c>
      <c r="K258" s="137">
        <f t="shared" si="9"/>
        <v>0.97695165560473574</v>
      </c>
      <c r="L258" s="135">
        <v>45485</v>
      </c>
      <c r="M258" s="138">
        <v>29152.5</v>
      </c>
      <c r="N258" s="138">
        <v>158817.25909000001</v>
      </c>
      <c r="O258" s="137">
        <f t="shared" si="10"/>
        <v>0.18356002469152044</v>
      </c>
      <c r="P258" s="139">
        <v>5</v>
      </c>
      <c r="Q258" s="140">
        <v>2.5</v>
      </c>
      <c r="R258" s="141">
        <f t="shared" si="11"/>
        <v>2</v>
      </c>
      <c r="S258" s="23"/>
      <c r="T258" s="142"/>
      <c r="U258" s="143"/>
      <c r="V258" s="143">
        <v>0.10819327731</v>
      </c>
      <c r="W258" s="143">
        <v>9.5572983257000005E-2</v>
      </c>
      <c r="X258" s="143">
        <v>0.71036526299000002</v>
      </c>
      <c r="Y258" s="143">
        <v>0.21576581473000001</v>
      </c>
      <c r="Z258" s="143">
        <v>1.1878226902</v>
      </c>
      <c r="AA258" s="143">
        <v>0.74922072745000001</v>
      </c>
      <c r="AB258" s="143">
        <v>0.54234512518</v>
      </c>
      <c r="AC258" s="143">
        <v>0.14339316535999999</v>
      </c>
      <c r="AD258" s="144">
        <v>72.727272726999999</v>
      </c>
      <c r="AE258" s="23"/>
      <c r="AF258" s="145">
        <v>0.24198662958</v>
      </c>
      <c r="AG258" s="146">
        <v>2.5297447502000001E-2</v>
      </c>
      <c r="AH258" s="147">
        <v>2.5217715455</v>
      </c>
      <c r="AI258" s="146">
        <v>0.17466849566000001</v>
      </c>
      <c r="AJ258" s="146">
        <v>-8.4423915831999999E-2</v>
      </c>
      <c r="AK258" s="148">
        <v>7</v>
      </c>
      <c r="AL258" s="23"/>
      <c r="AM258" s="149">
        <v>1.3226910313999999E-2</v>
      </c>
      <c r="AN258" s="137">
        <v>0.19058365560000001</v>
      </c>
      <c r="AO258" s="147">
        <v>45473</v>
      </c>
      <c r="AP258" s="135" t="s">
        <v>309</v>
      </c>
      <c r="AQ258" s="133" t="s">
        <v>312</v>
      </c>
      <c r="AR258" s="150">
        <v>3650000</v>
      </c>
    </row>
    <row r="259" spans="2:44" ht="15.6" x14ac:dyDescent="0.3">
      <c r="B259" s="82" t="s">
        <v>45</v>
      </c>
      <c r="C259" s="83" t="s">
        <v>209</v>
      </c>
      <c r="D259" s="84" t="s">
        <v>300</v>
      </c>
      <c r="E259" s="85" t="s">
        <v>143</v>
      </c>
      <c r="F259" s="83" t="s">
        <v>2</v>
      </c>
      <c r="G259" s="85" t="s">
        <v>316</v>
      </c>
      <c r="H259" s="86">
        <v>45554</v>
      </c>
      <c r="I259" s="87">
        <v>171.7</v>
      </c>
      <c r="J259" s="87">
        <v>177.4</v>
      </c>
      <c r="K259" s="88">
        <f t="shared" si="9"/>
        <v>0.96786922209695592</v>
      </c>
      <c r="L259" s="86">
        <v>45552</v>
      </c>
      <c r="M259" s="89">
        <v>2081.31</v>
      </c>
      <c r="N259" s="89">
        <v>10815.361059999999</v>
      </c>
      <c r="O259" s="88">
        <f t="shared" si="10"/>
        <v>0.19244017730463084</v>
      </c>
      <c r="P259" s="90">
        <v>3</v>
      </c>
      <c r="Q259" s="91">
        <v>2.1969696970000001</v>
      </c>
      <c r="R259" s="92">
        <f t="shared" si="11"/>
        <v>1.3655172413604755</v>
      </c>
      <c r="S259" s="23"/>
      <c r="T259" s="107">
        <v>-1.8296169239000001E-2</v>
      </c>
      <c r="U259" s="108">
        <v>-3.5569850723E-2</v>
      </c>
      <c r="V259" s="108">
        <v>0.12549819186</v>
      </c>
      <c r="W259" s="108">
        <v>0.1128778978</v>
      </c>
      <c r="X259" s="108">
        <v>0.59040585436000004</v>
      </c>
      <c r="Y259" s="108">
        <v>9.5806406107000003E-2</v>
      </c>
      <c r="Z259" s="108">
        <v>-8.7681792884000007E-2</v>
      </c>
      <c r="AA259" s="108">
        <v>-0.52628375564999996</v>
      </c>
      <c r="AB259" s="108">
        <v>0.60832804922000006</v>
      </c>
      <c r="AC259" s="108">
        <v>0.20937608939999999</v>
      </c>
      <c r="AD259" s="109">
        <v>65.151515150999998</v>
      </c>
      <c r="AE259" s="23"/>
      <c r="AF259" s="117">
        <v>0.23886724178999999</v>
      </c>
      <c r="AG259" s="118">
        <v>2.4950399948E-2</v>
      </c>
      <c r="AH259" s="119">
        <v>2.3672689016000001</v>
      </c>
      <c r="AI259" s="118">
        <v>0.15270164448000001</v>
      </c>
      <c r="AJ259" s="118">
        <v>-0.12645739910000001</v>
      </c>
      <c r="AK259" s="120">
        <v>7</v>
      </c>
      <c r="AL259" s="23"/>
      <c r="AM259" s="127">
        <v>1.7200100639000002E-2</v>
      </c>
      <c r="AN259" s="88">
        <v>0.36696285825000002</v>
      </c>
      <c r="AO259" s="119">
        <v>45473</v>
      </c>
      <c r="AP259" s="86" t="s">
        <v>309</v>
      </c>
      <c r="AQ259" s="84" t="s">
        <v>312</v>
      </c>
      <c r="AR259" s="128">
        <v>2691000</v>
      </c>
    </row>
    <row r="260" spans="2:44" ht="15.6" x14ac:dyDescent="0.3">
      <c r="B260" s="131" t="s">
        <v>444</v>
      </c>
      <c r="C260" s="132" t="s">
        <v>966</v>
      </c>
      <c r="D260" s="133" t="s">
        <v>300</v>
      </c>
      <c r="E260" s="134" t="s">
        <v>1258</v>
      </c>
      <c r="F260" s="132" t="s">
        <v>2</v>
      </c>
      <c r="G260" s="134" t="s">
        <v>315</v>
      </c>
      <c r="H260" s="135">
        <v>45553</v>
      </c>
      <c r="I260" s="136"/>
      <c r="J260" s="136">
        <v>351.99005542999998</v>
      </c>
      <c r="K260" s="137">
        <f t="shared" si="9"/>
        <v>0</v>
      </c>
      <c r="L260" s="135">
        <v>45537</v>
      </c>
      <c r="M260" s="138"/>
      <c r="N260" s="138">
        <v>28100.023938999999</v>
      </c>
      <c r="O260" s="137">
        <f t="shared" si="10"/>
        <v>0</v>
      </c>
      <c r="P260" s="139"/>
      <c r="Q260" s="140">
        <v>1.1666666667000001</v>
      </c>
      <c r="R260" s="141">
        <f t="shared" si="11"/>
        <v>0</v>
      </c>
      <c r="S260" s="23"/>
      <c r="T260" s="142"/>
      <c r="U260" s="143"/>
      <c r="V260" s="143">
        <v>4.1343496060999997E-2</v>
      </c>
      <c r="W260" s="143">
        <v>2.8723202007000001E-2</v>
      </c>
      <c r="X260" s="143">
        <v>0.55789082336999996</v>
      </c>
      <c r="Y260" s="143">
        <v>6.3291375120000007E-2</v>
      </c>
      <c r="Z260" s="143">
        <v>0.18769072862</v>
      </c>
      <c r="AA260" s="143">
        <v>-0.25091123415</v>
      </c>
      <c r="AB260" s="143"/>
      <c r="AC260" s="143"/>
      <c r="AD260" s="144">
        <v>39.393939394</v>
      </c>
      <c r="AE260" s="23"/>
      <c r="AF260" s="145"/>
      <c r="AG260" s="146"/>
      <c r="AH260" s="147"/>
      <c r="AI260" s="146">
        <v>0.14277504105</v>
      </c>
      <c r="AJ260" s="146">
        <v>-5.8889828121E-2</v>
      </c>
      <c r="AK260" s="148"/>
      <c r="AL260" s="23"/>
      <c r="AM260" s="149">
        <v>9.2306756435000005E-3</v>
      </c>
      <c r="AN260" s="137">
        <v>0.38792150167</v>
      </c>
      <c r="AO260" s="147">
        <v>45473</v>
      </c>
      <c r="AP260" s="135" t="s">
        <v>309</v>
      </c>
      <c r="AQ260" s="133" t="s">
        <v>312</v>
      </c>
      <c r="AR260" s="150">
        <v>1712200</v>
      </c>
    </row>
    <row r="261" spans="2:44" ht="15.6" x14ac:dyDescent="0.3">
      <c r="B261" s="82" t="s">
        <v>1616</v>
      </c>
      <c r="C261" s="83" t="s">
        <v>2388</v>
      </c>
      <c r="D261" s="84" t="s">
        <v>2283</v>
      </c>
      <c r="E261" s="85" t="s">
        <v>1998</v>
      </c>
      <c r="F261" s="83" t="s">
        <v>115</v>
      </c>
      <c r="G261" s="85" t="s">
        <v>315</v>
      </c>
      <c r="H261" s="86">
        <v>45554</v>
      </c>
      <c r="I261" s="87">
        <v>24.78</v>
      </c>
      <c r="J261" s="87">
        <v>32.68</v>
      </c>
      <c r="K261" s="88">
        <f t="shared" si="9"/>
        <v>0.75826193390452878</v>
      </c>
      <c r="L261" s="86">
        <v>45467</v>
      </c>
      <c r="M261" s="89">
        <v>38131.4</v>
      </c>
      <c r="N261" s="89">
        <v>134100.45606</v>
      </c>
      <c r="O261" s="88">
        <f t="shared" si="10"/>
        <v>0.28434951767008931</v>
      </c>
      <c r="P261" s="90">
        <v>112</v>
      </c>
      <c r="Q261" s="91">
        <v>96.878787879000001</v>
      </c>
      <c r="R261" s="92">
        <f t="shared" si="11"/>
        <v>1.1560838285867712</v>
      </c>
      <c r="S261" s="23"/>
      <c r="T261" s="107">
        <v>-8.4033613439000003E-3</v>
      </c>
      <c r="U261" s="108">
        <v>-2.5677042827999999E-2</v>
      </c>
      <c r="V261" s="108">
        <v>-0.11846318036</v>
      </c>
      <c r="W261" s="108">
        <v>-0.13108347442000001</v>
      </c>
      <c r="X261" s="108">
        <v>4.0978154739000003E-2</v>
      </c>
      <c r="Y261" s="108">
        <v>-0.45362129351000002</v>
      </c>
      <c r="Z261" s="108"/>
      <c r="AA261" s="108"/>
      <c r="AB261" s="108">
        <v>-2.9350231704000002E-2</v>
      </c>
      <c r="AC261" s="108">
        <v>-0.42830219151999999</v>
      </c>
      <c r="AD261" s="109">
        <v>100</v>
      </c>
      <c r="AE261" s="23"/>
      <c r="AF261" s="117">
        <v>0.29097731062999999</v>
      </c>
      <c r="AG261" s="118">
        <v>3.0580655830000001E-2</v>
      </c>
      <c r="AH261" s="119">
        <v>-9.3485430782000001E-2</v>
      </c>
      <c r="AI261" s="118">
        <v>9.4300272896000001E-2</v>
      </c>
      <c r="AJ261" s="118">
        <v>-9.9563953487999998E-2</v>
      </c>
      <c r="AK261" s="120">
        <v>2</v>
      </c>
      <c r="AL261" s="23"/>
      <c r="AM261" s="127">
        <v>0.27030160915000001</v>
      </c>
      <c r="AN261" s="88">
        <v>1.6506313271999999</v>
      </c>
      <c r="AO261" s="119">
        <v>45473</v>
      </c>
      <c r="AP261" s="86" t="s">
        <v>1860</v>
      </c>
      <c r="AQ261" s="84" t="s">
        <v>312</v>
      </c>
      <c r="AR261" s="128">
        <v>16786179055</v>
      </c>
    </row>
    <row r="262" spans="2:44" ht="15.6" x14ac:dyDescent="0.3">
      <c r="B262" s="131" t="s">
        <v>445</v>
      </c>
      <c r="C262" s="132" t="s">
        <v>967</v>
      </c>
      <c r="D262" s="133" t="s">
        <v>300</v>
      </c>
      <c r="E262" s="134" t="s">
        <v>1259</v>
      </c>
      <c r="F262" s="132" t="s">
        <v>2</v>
      </c>
      <c r="G262" s="134" t="s">
        <v>3</v>
      </c>
      <c r="H262" s="135">
        <v>45370</v>
      </c>
      <c r="I262" s="136"/>
      <c r="J262" s="136">
        <v>171.27637306</v>
      </c>
      <c r="K262" s="137">
        <f t="shared" si="9"/>
        <v>0</v>
      </c>
      <c r="L262" s="135">
        <v>45370</v>
      </c>
      <c r="M262" s="138"/>
      <c r="N262" s="138">
        <v>0</v>
      </c>
      <c r="O262" s="137" t="str">
        <f t="shared" si="10"/>
        <v/>
      </c>
      <c r="P262" s="139"/>
      <c r="Q262" s="140">
        <v>0</v>
      </c>
      <c r="R262" s="141" t="str">
        <f t="shared" si="11"/>
        <v/>
      </c>
      <c r="S262" s="23"/>
      <c r="T262" s="142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4">
        <v>0</v>
      </c>
      <c r="AE262" s="23"/>
      <c r="AF262" s="145"/>
      <c r="AG262" s="146"/>
      <c r="AH262" s="147"/>
      <c r="AI262" s="146">
        <v>4.7223726161999997E-2</v>
      </c>
      <c r="AJ262" s="146">
        <v>4.7223726161999997E-2</v>
      </c>
      <c r="AK262" s="148"/>
      <c r="AL262" s="23"/>
      <c r="AM262" s="149">
        <v>3.0864721697000001E-2</v>
      </c>
      <c r="AN262" s="137">
        <v>1.0538357493999999</v>
      </c>
      <c r="AO262" s="147">
        <v>45473</v>
      </c>
      <c r="AP262" s="135" t="s">
        <v>309</v>
      </c>
      <c r="AQ262" s="133" t="s">
        <v>312</v>
      </c>
      <c r="AR262" s="150">
        <v>1194000</v>
      </c>
    </row>
    <row r="263" spans="2:44" ht="15.6" x14ac:dyDescent="0.3">
      <c r="B263" s="82" t="s">
        <v>446</v>
      </c>
      <c r="C263" s="83" t="s">
        <v>968</v>
      </c>
      <c r="D263" s="84" t="s">
        <v>300</v>
      </c>
      <c r="E263" s="85" t="s">
        <v>1260</v>
      </c>
      <c r="F263" s="83" t="s">
        <v>2</v>
      </c>
      <c r="G263" s="85" t="s">
        <v>315</v>
      </c>
      <c r="H263" s="86">
        <v>45553</v>
      </c>
      <c r="I263" s="87"/>
      <c r="J263" s="87">
        <v>129.61000000000001</v>
      </c>
      <c r="K263" s="88">
        <f t="shared" si="9"/>
        <v>0</v>
      </c>
      <c r="L263" s="86">
        <v>45475</v>
      </c>
      <c r="M263" s="89"/>
      <c r="N263" s="89">
        <v>20490.899090999999</v>
      </c>
      <c r="O263" s="88">
        <f t="shared" si="10"/>
        <v>0</v>
      </c>
      <c r="P263" s="90"/>
      <c r="Q263" s="91">
        <v>4.4848484847999996</v>
      </c>
      <c r="R263" s="92">
        <f t="shared" si="11"/>
        <v>0</v>
      </c>
      <c r="S263" s="23"/>
      <c r="T263" s="107"/>
      <c r="U263" s="108"/>
      <c r="V263" s="108">
        <v>4.8685491711000003E-3</v>
      </c>
      <c r="W263" s="108">
        <v>-7.7517448825999997E-3</v>
      </c>
      <c r="X263" s="108">
        <v>4.7479418066E-2</v>
      </c>
      <c r="Y263" s="108">
        <v>-0.44712003019000002</v>
      </c>
      <c r="Z263" s="108">
        <v>-0.41125760648999998</v>
      </c>
      <c r="AA263" s="108">
        <v>-0.84985956925999995</v>
      </c>
      <c r="AB263" s="108">
        <v>-1.9342359774E-3</v>
      </c>
      <c r="AC263" s="108">
        <v>-0.40088619580000001</v>
      </c>
      <c r="AD263" s="109">
        <v>92.424242423999999</v>
      </c>
      <c r="AE263" s="23"/>
      <c r="AF263" s="117">
        <v>0.4588127796</v>
      </c>
      <c r="AG263" s="118">
        <v>4.5206541513E-2</v>
      </c>
      <c r="AH263" s="119">
        <v>0.17898463914000001</v>
      </c>
      <c r="AI263" s="118">
        <v>0.14267979073000001</v>
      </c>
      <c r="AJ263" s="118">
        <v>-0.31460499767</v>
      </c>
      <c r="AK263" s="120">
        <v>6</v>
      </c>
      <c r="AL263" s="23"/>
      <c r="AM263" s="127">
        <v>0</v>
      </c>
      <c r="AN263" s="88">
        <v>0</v>
      </c>
      <c r="AO263" s="119">
        <v>45473</v>
      </c>
      <c r="AP263" s="86" t="s">
        <v>309</v>
      </c>
      <c r="AQ263" s="84" t="s">
        <v>312</v>
      </c>
      <c r="AR263" s="128">
        <v>1473000</v>
      </c>
    </row>
    <row r="264" spans="2:44" ht="15.6" x14ac:dyDescent="0.3">
      <c r="B264" s="131" t="s">
        <v>1617</v>
      </c>
      <c r="C264" s="132" t="s">
        <v>2389</v>
      </c>
      <c r="D264" s="133" t="s">
        <v>729</v>
      </c>
      <c r="E264" s="134" t="s">
        <v>1999</v>
      </c>
      <c r="F264" s="132" t="s">
        <v>2</v>
      </c>
      <c r="G264" s="134" t="s">
        <v>320</v>
      </c>
      <c r="H264" s="135">
        <v>45548</v>
      </c>
      <c r="I264" s="136"/>
      <c r="J264" s="136">
        <v>56.15</v>
      </c>
      <c r="K264" s="137">
        <f t="shared" ref="K264:K327" si="12">IFERROR(I264/J264,"")</f>
        <v>0</v>
      </c>
      <c r="L264" s="135">
        <v>45351</v>
      </c>
      <c r="M264" s="138"/>
      <c r="N264" s="138">
        <v>42370.9</v>
      </c>
      <c r="O264" s="137">
        <f t="shared" ref="O264:O327" si="13">IFERROR(M264/N264,"")</f>
        <v>0</v>
      </c>
      <c r="P264" s="139"/>
      <c r="Q264" s="140">
        <v>1.7272727272999999</v>
      </c>
      <c r="R264" s="141">
        <f t="shared" ref="R264:R327" si="14">IFERROR(P264/Q264,"")</f>
        <v>0</v>
      </c>
      <c r="S264" s="23"/>
      <c r="T264" s="142"/>
      <c r="U264" s="143"/>
      <c r="V264" s="143">
        <v>-0.29129554656000001</v>
      </c>
      <c r="W264" s="143">
        <v>-0.30391584060999999</v>
      </c>
      <c r="X264" s="143"/>
      <c r="Y264" s="143"/>
      <c r="Z264" s="143">
        <v>-0.50606659141999999</v>
      </c>
      <c r="AA264" s="143">
        <v>-0.94466855418999995</v>
      </c>
      <c r="AB264" s="143">
        <v>-0.24547413793</v>
      </c>
      <c r="AC264" s="143">
        <v>-0.64442609775000004</v>
      </c>
      <c r="AD264" s="144">
        <v>36.363636364000001</v>
      </c>
      <c r="AE264" s="23"/>
      <c r="AF264" s="145"/>
      <c r="AG264" s="146"/>
      <c r="AH264" s="147"/>
      <c r="AI264" s="146">
        <v>0.51041666666999996</v>
      </c>
      <c r="AJ264" s="146">
        <v>-0.33034351145000002</v>
      </c>
      <c r="AK264" s="148"/>
      <c r="AL264" s="23"/>
      <c r="AM264" s="149"/>
      <c r="AN264" s="137">
        <v>0</v>
      </c>
      <c r="AO264" s="147">
        <v>45504</v>
      </c>
      <c r="AP264" s="135" t="s">
        <v>309</v>
      </c>
      <c r="AQ264" s="133" t="s">
        <v>312</v>
      </c>
      <c r="AR264" s="150">
        <v>61001</v>
      </c>
    </row>
    <row r="265" spans="2:44" ht="15.6" x14ac:dyDescent="0.3">
      <c r="B265" s="82" t="s">
        <v>447</v>
      </c>
      <c r="C265" s="83" t="s">
        <v>969</v>
      </c>
      <c r="D265" s="84" t="s">
        <v>300</v>
      </c>
      <c r="E265" s="85" t="s">
        <v>1261</v>
      </c>
      <c r="F265" s="83" t="s">
        <v>2</v>
      </c>
      <c r="G265" s="85" t="s">
        <v>320</v>
      </c>
      <c r="H265" s="86">
        <v>45554</v>
      </c>
      <c r="I265" s="87">
        <v>381.12</v>
      </c>
      <c r="J265" s="87">
        <v>433.21848645</v>
      </c>
      <c r="K265" s="88">
        <f t="shared" si="12"/>
        <v>0.87974085114206468</v>
      </c>
      <c r="L265" s="86">
        <v>45504</v>
      </c>
      <c r="M265" s="89">
        <v>8019.78</v>
      </c>
      <c r="N265" s="89">
        <v>93774.246666999999</v>
      </c>
      <c r="O265" s="88">
        <f t="shared" si="13"/>
        <v>8.5522201297749609E-2</v>
      </c>
      <c r="P265" s="90">
        <v>3</v>
      </c>
      <c r="Q265" s="91">
        <v>4.7424242424000003</v>
      </c>
      <c r="R265" s="92">
        <f t="shared" si="14"/>
        <v>0.63258785942815376</v>
      </c>
      <c r="S265" s="23"/>
      <c r="T265" s="107">
        <v>-4.4407293235000003E-3</v>
      </c>
      <c r="U265" s="108">
        <v>-2.1714410807000002E-2</v>
      </c>
      <c r="V265" s="108">
        <v>-5.3976407284000001E-2</v>
      </c>
      <c r="W265" s="108">
        <v>-6.6596701337000005E-2</v>
      </c>
      <c r="X265" s="108">
        <v>0.29370908219000003</v>
      </c>
      <c r="Y265" s="108">
        <v>-0.20089036605999999</v>
      </c>
      <c r="Z265" s="108">
        <v>8.4243173204000002E-2</v>
      </c>
      <c r="AA265" s="108">
        <v>-0.35435878957</v>
      </c>
      <c r="AB265" s="108">
        <v>0.15174926915</v>
      </c>
      <c r="AC265" s="108">
        <v>-0.24720269067</v>
      </c>
      <c r="AD265" s="109">
        <v>96.969696970000001</v>
      </c>
      <c r="AE265" s="23"/>
      <c r="AF265" s="117">
        <v>0.21129707599</v>
      </c>
      <c r="AG265" s="118">
        <v>2.1903708984E-2</v>
      </c>
      <c r="AH265" s="119">
        <v>0.94247279671999995</v>
      </c>
      <c r="AI265" s="118">
        <v>0.12794476035999999</v>
      </c>
      <c r="AJ265" s="118">
        <v>-0.10518407212</v>
      </c>
      <c r="AK265" s="120">
        <v>4</v>
      </c>
      <c r="AL265" s="23"/>
      <c r="AM265" s="127">
        <v>4.5527589367000002E-3</v>
      </c>
      <c r="AN265" s="88">
        <v>0.26200166826999999</v>
      </c>
      <c r="AO265" s="119">
        <v>45473</v>
      </c>
      <c r="AP265" s="86" t="s">
        <v>309</v>
      </c>
      <c r="AQ265" s="84" t="s">
        <v>312</v>
      </c>
      <c r="AR265" s="128">
        <v>1151000</v>
      </c>
    </row>
    <row r="266" spans="2:44" ht="15.6" x14ac:dyDescent="0.3">
      <c r="B266" s="131" t="s">
        <v>1618</v>
      </c>
      <c r="C266" s="132" t="s">
        <v>2390</v>
      </c>
      <c r="D266" s="133" t="s">
        <v>300</v>
      </c>
      <c r="E266" s="134" t="s">
        <v>2000</v>
      </c>
      <c r="F266" s="132" t="s">
        <v>2</v>
      </c>
      <c r="G266" s="134" t="s">
        <v>319</v>
      </c>
      <c r="H266" s="135">
        <v>45554</v>
      </c>
      <c r="I266" s="136">
        <v>583.98</v>
      </c>
      <c r="J266" s="136">
        <v>637.57249460000003</v>
      </c>
      <c r="K266" s="137">
        <f t="shared" si="12"/>
        <v>0.91594290052675054</v>
      </c>
      <c r="L266" s="135">
        <v>45538</v>
      </c>
      <c r="M266" s="138">
        <v>583.98</v>
      </c>
      <c r="N266" s="138">
        <v>10520.250909</v>
      </c>
      <c r="O266" s="137">
        <f t="shared" si="13"/>
        <v>5.5510082891693131E-2</v>
      </c>
      <c r="P266" s="139">
        <v>1</v>
      </c>
      <c r="Q266" s="140">
        <v>17.196969697</v>
      </c>
      <c r="R266" s="141">
        <f t="shared" si="14"/>
        <v>5.8149779735580352E-2</v>
      </c>
      <c r="S266" s="23"/>
      <c r="T266" s="142">
        <v>-1.5210792579E-2</v>
      </c>
      <c r="U266" s="143">
        <v>-3.2484474063E-2</v>
      </c>
      <c r="V266" s="143">
        <v>-5.9078428148E-3</v>
      </c>
      <c r="W266" s="143">
        <v>-1.8528136869000001E-2</v>
      </c>
      <c r="X266" s="143"/>
      <c r="Y266" s="143"/>
      <c r="Z266" s="143">
        <v>0.49676537873999999</v>
      </c>
      <c r="AA266" s="143">
        <v>5.816341597E-2</v>
      </c>
      <c r="AB266" s="143"/>
      <c r="AC266" s="143"/>
      <c r="AD266" s="144">
        <v>68.181818182000001</v>
      </c>
      <c r="AE266" s="23"/>
      <c r="AF266" s="145"/>
      <c r="AG266" s="146"/>
      <c r="AH266" s="147"/>
      <c r="AI266" s="146">
        <v>7.5686046261000006E-2</v>
      </c>
      <c r="AJ266" s="146">
        <v>-6.0798324688999997E-2</v>
      </c>
      <c r="AK266" s="148"/>
      <c r="AL266" s="23"/>
      <c r="AM266" s="149"/>
      <c r="AN266" s="137">
        <v>1.2934613704</v>
      </c>
      <c r="AO266" s="147">
        <v>45473</v>
      </c>
      <c r="AP266" s="135" t="s">
        <v>309</v>
      </c>
      <c r="AQ266" s="133" t="s">
        <v>312</v>
      </c>
      <c r="AR266" s="150">
        <v>6691000</v>
      </c>
    </row>
    <row r="267" spans="2:44" ht="15.6" x14ac:dyDescent="0.3">
      <c r="B267" s="82" t="s">
        <v>70</v>
      </c>
      <c r="C267" s="83" t="s">
        <v>234</v>
      </c>
      <c r="D267" s="84" t="s">
        <v>300</v>
      </c>
      <c r="E267" s="85" t="s">
        <v>1262</v>
      </c>
      <c r="F267" s="83" t="s">
        <v>2</v>
      </c>
      <c r="G267" s="85" t="s">
        <v>315</v>
      </c>
      <c r="H267" s="86">
        <v>45554</v>
      </c>
      <c r="I267" s="87">
        <v>165.96</v>
      </c>
      <c r="J267" s="87">
        <v>179.46</v>
      </c>
      <c r="K267" s="88">
        <f t="shared" si="12"/>
        <v>0.92477432296890671</v>
      </c>
      <c r="L267" s="86">
        <v>45538</v>
      </c>
      <c r="M267" s="89">
        <v>533052.46</v>
      </c>
      <c r="N267" s="89">
        <v>3305264.7908000001</v>
      </c>
      <c r="O267" s="88">
        <f t="shared" si="13"/>
        <v>0.16127375376511996</v>
      </c>
      <c r="P267" s="90">
        <v>290</v>
      </c>
      <c r="Q267" s="91">
        <v>564.93939393999995</v>
      </c>
      <c r="R267" s="92">
        <f t="shared" si="14"/>
        <v>0.5133293997741637</v>
      </c>
      <c r="S267" s="23"/>
      <c r="T267" s="107">
        <v>5.8181818184999999E-3</v>
      </c>
      <c r="U267" s="108">
        <v>-1.1455499665E-2</v>
      </c>
      <c r="V267" s="108">
        <v>-7.8909612630000004E-3</v>
      </c>
      <c r="W267" s="108">
        <v>-2.0511255317000002E-2</v>
      </c>
      <c r="X267" s="108">
        <v>0.78483958254999997</v>
      </c>
      <c r="Y267" s="108">
        <v>0.29024013430000001</v>
      </c>
      <c r="Z267" s="108">
        <v>3.1916641110000001</v>
      </c>
      <c r="AA267" s="108">
        <v>2.7530621482000002</v>
      </c>
      <c r="AB267" s="108">
        <v>0.78243781256</v>
      </c>
      <c r="AC267" s="108">
        <v>0.38348585274000002</v>
      </c>
      <c r="AD267" s="109">
        <v>100</v>
      </c>
      <c r="AE267" s="23"/>
      <c r="AF267" s="117">
        <v>0.27908098237000001</v>
      </c>
      <c r="AG267" s="118">
        <v>2.9196944805E-2</v>
      </c>
      <c r="AH267" s="119">
        <v>2.5641634774000002</v>
      </c>
      <c r="AI267" s="118">
        <v>0.18537217499</v>
      </c>
      <c r="AJ267" s="118">
        <v>-0.10472133475000001</v>
      </c>
      <c r="AK267" s="120">
        <v>8</v>
      </c>
      <c r="AL267" s="23"/>
      <c r="AM267" s="127">
        <v>6.2833852066E-3</v>
      </c>
      <c r="AN267" s="88">
        <v>0.11432387870999999</v>
      </c>
      <c r="AO267" s="119">
        <v>45473</v>
      </c>
      <c r="AP267" s="86" t="s">
        <v>309</v>
      </c>
      <c r="AQ267" s="84" t="s">
        <v>312</v>
      </c>
      <c r="AR267" s="128">
        <v>7342200</v>
      </c>
    </row>
    <row r="268" spans="2:44" ht="15.6" x14ac:dyDescent="0.3">
      <c r="B268" s="131" t="s">
        <v>448</v>
      </c>
      <c r="C268" s="132" t="s">
        <v>970</v>
      </c>
      <c r="D268" s="133" t="s">
        <v>300</v>
      </c>
      <c r="E268" s="134" t="s">
        <v>1263</v>
      </c>
      <c r="F268" s="132" t="s">
        <v>2</v>
      </c>
      <c r="G268" s="134" t="s">
        <v>315</v>
      </c>
      <c r="H268" s="135">
        <v>45551</v>
      </c>
      <c r="I268" s="136"/>
      <c r="J268" s="136">
        <v>662.58601357999999</v>
      </c>
      <c r="K268" s="137">
        <f t="shared" si="12"/>
        <v>0</v>
      </c>
      <c r="L268" s="135">
        <v>45499</v>
      </c>
      <c r="M268" s="138"/>
      <c r="N268" s="138">
        <v>96220.675606000004</v>
      </c>
      <c r="O268" s="137">
        <f t="shared" si="13"/>
        <v>0</v>
      </c>
      <c r="P268" s="139"/>
      <c r="Q268" s="140">
        <v>35.939393938999999</v>
      </c>
      <c r="R268" s="141">
        <f t="shared" si="14"/>
        <v>0</v>
      </c>
      <c r="S268" s="23"/>
      <c r="T268" s="142"/>
      <c r="U268" s="143"/>
      <c r="V268" s="143">
        <v>3.3125556547E-3</v>
      </c>
      <c r="W268" s="143">
        <v>-9.3077383989999991E-3</v>
      </c>
      <c r="X268" s="143"/>
      <c r="Y268" s="143"/>
      <c r="Z268" s="143"/>
      <c r="AA268" s="143"/>
      <c r="AB268" s="143">
        <v>0.20615854161</v>
      </c>
      <c r="AC268" s="143">
        <v>-0.19279341821000001</v>
      </c>
      <c r="AD268" s="144">
        <v>95.454545455000002</v>
      </c>
      <c r="AE268" s="23"/>
      <c r="AF268" s="145"/>
      <c r="AG268" s="146"/>
      <c r="AH268" s="147"/>
      <c r="AI268" s="146">
        <v>0.14353597432000001</v>
      </c>
      <c r="AJ268" s="146">
        <v>-0.11050287681</v>
      </c>
      <c r="AK268" s="148"/>
      <c r="AL268" s="23"/>
      <c r="AM268" s="149">
        <v>1.5108887869E-2</v>
      </c>
      <c r="AN268" s="137">
        <v>1.4516888711</v>
      </c>
      <c r="AO268" s="147">
        <v>45473</v>
      </c>
      <c r="AP268" s="135" t="s">
        <v>309</v>
      </c>
      <c r="AQ268" s="133" t="s">
        <v>312</v>
      </c>
      <c r="AR268" s="150">
        <v>1716000</v>
      </c>
    </row>
    <row r="269" spans="2:44" ht="15.6" x14ac:dyDescent="0.3">
      <c r="B269" s="82" t="s">
        <v>1619</v>
      </c>
      <c r="C269" s="83" t="s">
        <v>2391</v>
      </c>
      <c r="D269" s="84" t="s">
        <v>300</v>
      </c>
      <c r="E269" s="85" t="s">
        <v>2001</v>
      </c>
      <c r="F269" s="83" t="s">
        <v>2</v>
      </c>
      <c r="G269" s="85" t="s">
        <v>738</v>
      </c>
      <c r="H269" s="86"/>
      <c r="I269" s="87"/>
      <c r="J269" s="87"/>
      <c r="K269" s="88" t="str">
        <f t="shared" si="12"/>
        <v/>
      </c>
      <c r="L269" s="86"/>
      <c r="M269" s="89"/>
      <c r="N269" s="89"/>
      <c r="O269" s="88" t="str">
        <f t="shared" si="13"/>
        <v/>
      </c>
      <c r="P269" s="90"/>
      <c r="Q269" s="91"/>
      <c r="R269" s="92" t="str">
        <f t="shared" si="14"/>
        <v/>
      </c>
      <c r="S269" s="23"/>
      <c r="T269" s="107"/>
      <c r="U269" s="108"/>
      <c r="V269" s="108"/>
      <c r="W269" s="108"/>
      <c r="X269" s="108"/>
      <c r="Y269" s="108"/>
      <c r="Z269" s="108"/>
      <c r="AA269" s="108"/>
      <c r="AB269" s="108"/>
      <c r="AC269" s="108"/>
      <c r="AD269" s="109">
        <v>0</v>
      </c>
      <c r="AE269" s="23"/>
      <c r="AF269" s="117"/>
      <c r="AG269" s="118"/>
      <c r="AH269" s="119"/>
      <c r="AI269" s="118"/>
      <c r="AJ269" s="118"/>
      <c r="AK269" s="120"/>
      <c r="AL269" s="23"/>
      <c r="AM269" s="127"/>
      <c r="AN269" s="88"/>
      <c r="AO269" s="119">
        <v>45473</v>
      </c>
      <c r="AP269" s="86" t="s">
        <v>309</v>
      </c>
      <c r="AQ269" s="84" t="s">
        <v>312</v>
      </c>
      <c r="AR269" s="128">
        <v>399500</v>
      </c>
    </row>
    <row r="270" spans="2:44" ht="15.6" x14ac:dyDescent="0.3">
      <c r="B270" s="131" t="s">
        <v>1620</v>
      </c>
      <c r="C270" s="132" t="s">
        <v>2392</v>
      </c>
      <c r="D270" s="133" t="s">
        <v>300</v>
      </c>
      <c r="E270" s="134" t="s">
        <v>2002</v>
      </c>
      <c r="F270" s="132" t="s">
        <v>2</v>
      </c>
      <c r="G270" s="134" t="s">
        <v>315</v>
      </c>
      <c r="H270" s="135">
        <v>45516</v>
      </c>
      <c r="I270" s="136"/>
      <c r="J270" s="136">
        <v>68.36</v>
      </c>
      <c r="K270" s="137">
        <f t="shared" si="12"/>
        <v>0</v>
      </c>
      <c r="L270" s="135">
        <v>45502</v>
      </c>
      <c r="M270" s="138"/>
      <c r="N270" s="138">
        <v>71.586666667000003</v>
      </c>
      <c r="O270" s="137">
        <f t="shared" si="13"/>
        <v>0</v>
      </c>
      <c r="P270" s="139"/>
      <c r="Q270" s="140">
        <v>0.12121212121</v>
      </c>
      <c r="R270" s="141">
        <f t="shared" si="14"/>
        <v>0</v>
      </c>
      <c r="S270" s="23"/>
      <c r="T270" s="142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4">
        <v>4.5454545455000002</v>
      </c>
      <c r="AE270" s="23"/>
      <c r="AF270" s="145"/>
      <c r="AG270" s="146"/>
      <c r="AH270" s="147"/>
      <c r="AI270" s="146">
        <v>-0.14643066121000001</v>
      </c>
      <c r="AJ270" s="146">
        <v>-0.14643066121000001</v>
      </c>
      <c r="AK270" s="148"/>
      <c r="AL270" s="23"/>
      <c r="AM270" s="149">
        <v>0</v>
      </c>
      <c r="AN270" s="137">
        <v>0</v>
      </c>
      <c r="AO270" s="147">
        <v>45471</v>
      </c>
      <c r="AP270" s="135" t="s">
        <v>309</v>
      </c>
      <c r="AQ270" s="133" t="s">
        <v>312</v>
      </c>
      <c r="AR270" s="150">
        <v>-90552</v>
      </c>
    </row>
    <row r="271" spans="2:44" ht="15.6" x14ac:dyDescent="0.3">
      <c r="B271" s="82" t="s">
        <v>1621</v>
      </c>
      <c r="C271" s="83" t="s">
        <v>2393</v>
      </c>
      <c r="D271" s="84" t="s">
        <v>300</v>
      </c>
      <c r="E271" s="85" t="s">
        <v>2003</v>
      </c>
      <c r="F271" s="83" t="s">
        <v>2</v>
      </c>
      <c r="G271" s="85" t="s">
        <v>315</v>
      </c>
      <c r="H271" s="86">
        <v>45554</v>
      </c>
      <c r="I271" s="87">
        <v>25.4</v>
      </c>
      <c r="J271" s="87">
        <v>29.15</v>
      </c>
      <c r="K271" s="88">
        <f t="shared" si="12"/>
        <v>0.8713550600343053</v>
      </c>
      <c r="L271" s="86">
        <v>45455</v>
      </c>
      <c r="M271" s="89">
        <v>5018.83</v>
      </c>
      <c r="N271" s="89">
        <v>6420.5737878999998</v>
      </c>
      <c r="O271" s="88">
        <f t="shared" si="13"/>
        <v>0.78167935854242809</v>
      </c>
      <c r="P271" s="90">
        <v>4</v>
      </c>
      <c r="Q271" s="91">
        <v>5.0151515152000004</v>
      </c>
      <c r="R271" s="92">
        <f t="shared" si="14"/>
        <v>0.79758308156328617</v>
      </c>
      <c r="S271" s="23"/>
      <c r="T271" s="107">
        <v>-6.6176470589000003E-2</v>
      </c>
      <c r="U271" s="108">
        <v>-8.3450152072999995E-2</v>
      </c>
      <c r="V271" s="108">
        <v>-1.5503875968E-2</v>
      </c>
      <c r="W271" s="108">
        <v>-2.8124170021999999E-2</v>
      </c>
      <c r="X271" s="108">
        <v>6.3651591290000004E-2</v>
      </c>
      <c r="Y271" s="108">
        <v>-0.43094785695999999</v>
      </c>
      <c r="Z271" s="108"/>
      <c r="AA271" s="108"/>
      <c r="AB271" s="108">
        <v>-2.8680688337E-2</v>
      </c>
      <c r="AC271" s="108">
        <v>-0.42763264815000002</v>
      </c>
      <c r="AD271" s="109">
        <v>93.939393938999999</v>
      </c>
      <c r="AE271" s="23"/>
      <c r="AF271" s="117">
        <v>0.67436864443</v>
      </c>
      <c r="AG271" s="118">
        <v>6.9580055882999994E-2</v>
      </c>
      <c r="AH271" s="119">
        <v>0.28697023052999998</v>
      </c>
      <c r="AI271" s="118">
        <v>0.32204246714000001</v>
      </c>
      <c r="AJ271" s="118">
        <v>-0.34060955519000002</v>
      </c>
      <c r="AK271" s="120">
        <v>6</v>
      </c>
      <c r="AL271" s="23"/>
      <c r="AM271" s="127">
        <v>0</v>
      </c>
      <c r="AN271" s="88">
        <v>0</v>
      </c>
      <c r="AO271" s="119">
        <v>45473</v>
      </c>
      <c r="AP271" s="86" t="s">
        <v>309</v>
      </c>
      <c r="AQ271" s="84" t="s">
        <v>312</v>
      </c>
      <c r="AR271" s="128">
        <v>129608</v>
      </c>
    </row>
    <row r="272" spans="2:44" ht="15.6" x14ac:dyDescent="0.3">
      <c r="B272" s="131" t="s">
        <v>1622</v>
      </c>
      <c r="C272" s="132" t="s">
        <v>2394</v>
      </c>
      <c r="D272" s="133" t="s">
        <v>300</v>
      </c>
      <c r="E272" s="134" t="s">
        <v>2004</v>
      </c>
      <c r="F272" s="132" t="s">
        <v>2</v>
      </c>
      <c r="G272" s="134" t="s">
        <v>315</v>
      </c>
      <c r="H272" s="135">
        <v>45552</v>
      </c>
      <c r="I272" s="136"/>
      <c r="J272" s="136">
        <v>44.197906117999999</v>
      </c>
      <c r="K272" s="137">
        <f t="shared" si="12"/>
        <v>0</v>
      </c>
      <c r="L272" s="135">
        <v>45489</v>
      </c>
      <c r="M272" s="138"/>
      <c r="N272" s="138">
        <v>1675.7687879</v>
      </c>
      <c r="O272" s="137">
        <f t="shared" si="13"/>
        <v>0</v>
      </c>
      <c r="P272" s="139"/>
      <c r="Q272" s="140">
        <v>0.51515151515000002</v>
      </c>
      <c r="R272" s="141">
        <f t="shared" si="14"/>
        <v>0</v>
      </c>
      <c r="S272" s="23"/>
      <c r="T272" s="142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4">
        <v>45.454545455000002</v>
      </c>
      <c r="AE272" s="23"/>
      <c r="AF272" s="145"/>
      <c r="AG272" s="146"/>
      <c r="AH272" s="147"/>
      <c r="AI272" s="146">
        <v>0.13961127840000001</v>
      </c>
      <c r="AJ272" s="146">
        <v>-0.11437142239</v>
      </c>
      <c r="AK272" s="148"/>
      <c r="AL272" s="23"/>
      <c r="AM272" s="149"/>
      <c r="AN272" s="137">
        <v>1.4855103849E-2</v>
      </c>
      <c r="AO272" s="147">
        <v>45472</v>
      </c>
      <c r="AP272" s="135" t="s">
        <v>309</v>
      </c>
      <c r="AQ272" s="133" t="s">
        <v>312</v>
      </c>
      <c r="AR272" s="150">
        <v>184151</v>
      </c>
    </row>
    <row r="273" spans="2:44" ht="15.6" x14ac:dyDescent="0.3">
      <c r="B273" s="82" t="s">
        <v>449</v>
      </c>
      <c r="C273" s="83" t="s">
        <v>971</v>
      </c>
      <c r="D273" s="84" t="s">
        <v>300</v>
      </c>
      <c r="E273" s="85" t="s">
        <v>1264</v>
      </c>
      <c r="F273" s="83" t="s">
        <v>2</v>
      </c>
      <c r="G273" s="85" t="s">
        <v>3</v>
      </c>
      <c r="H273" s="86">
        <v>45496</v>
      </c>
      <c r="I273" s="87"/>
      <c r="J273" s="87">
        <v>304.43196429</v>
      </c>
      <c r="K273" s="88">
        <f t="shared" si="12"/>
        <v>0</v>
      </c>
      <c r="L273" s="86">
        <v>45496</v>
      </c>
      <c r="M273" s="89"/>
      <c r="N273" s="89">
        <v>232.26515151999999</v>
      </c>
      <c r="O273" s="88">
        <f t="shared" si="13"/>
        <v>0</v>
      </c>
      <c r="P273" s="90"/>
      <c r="Q273" s="91">
        <v>1.5151515151E-2</v>
      </c>
      <c r="R273" s="92">
        <f t="shared" si="14"/>
        <v>0</v>
      </c>
      <c r="S273" s="23"/>
      <c r="T273" s="107"/>
      <c r="U273" s="108"/>
      <c r="V273" s="108"/>
      <c r="W273" s="108"/>
      <c r="X273" s="108"/>
      <c r="Y273" s="108"/>
      <c r="Z273" s="108"/>
      <c r="AA273" s="108"/>
      <c r="AB273" s="108"/>
      <c r="AC273" s="108"/>
      <c r="AD273" s="109">
        <v>1.5151515151999999</v>
      </c>
      <c r="AE273" s="23"/>
      <c r="AF273" s="117"/>
      <c r="AG273" s="118"/>
      <c r="AH273" s="119"/>
      <c r="AI273" s="118">
        <v>0.20021564236</v>
      </c>
      <c r="AJ273" s="118">
        <v>-2.0040080152999998E-3</v>
      </c>
      <c r="AK273" s="120"/>
      <c r="AL273" s="23"/>
      <c r="AM273" s="127"/>
      <c r="AN273" s="88">
        <v>1.5433789654000001</v>
      </c>
      <c r="AO273" s="119">
        <v>45473</v>
      </c>
      <c r="AP273" s="86" t="s">
        <v>309</v>
      </c>
      <c r="AQ273" s="84" t="s">
        <v>312</v>
      </c>
      <c r="AR273" s="128">
        <v>1786266</v>
      </c>
    </row>
    <row r="274" spans="2:44" ht="15.6" x14ac:dyDescent="0.3">
      <c r="B274" s="131" t="s">
        <v>450</v>
      </c>
      <c r="C274" s="132" t="s">
        <v>972</v>
      </c>
      <c r="D274" s="133" t="s">
        <v>300</v>
      </c>
      <c r="E274" s="134" t="s">
        <v>1265</v>
      </c>
      <c r="F274" s="132" t="s">
        <v>2</v>
      </c>
      <c r="G274" s="134" t="s">
        <v>321</v>
      </c>
      <c r="H274" s="135">
        <v>45470</v>
      </c>
      <c r="I274" s="136"/>
      <c r="J274" s="136">
        <v>356.57176433000001</v>
      </c>
      <c r="K274" s="137">
        <f t="shared" si="12"/>
        <v>0</v>
      </c>
      <c r="L274" s="135">
        <v>45394</v>
      </c>
      <c r="M274" s="138"/>
      <c r="N274" s="138">
        <v>4171.2153029999999</v>
      </c>
      <c r="O274" s="137">
        <f t="shared" si="13"/>
        <v>0</v>
      </c>
      <c r="P274" s="139"/>
      <c r="Q274" s="140">
        <v>12.136363636</v>
      </c>
      <c r="R274" s="141">
        <f t="shared" si="14"/>
        <v>0</v>
      </c>
      <c r="S274" s="23"/>
      <c r="T274" s="142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144">
        <v>3.0303030302999998</v>
      </c>
      <c r="AE274" s="23"/>
      <c r="AF274" s="145"/>
      <c r="AG274" s="146"/>
      <c r="AH274" s="147"/>
      <c r="AI274" s="146">
        <v>0.11274814530000001</v>
      </c>
      <c r="AJ274" s="146">
        <v>-0.12063003109000001</v>
      </c>
      <c r="AK274" s="148"/>
      <c r="AL274" s="23"/>
      <c r="AM274" s="149">
        <v>2.5968129449E-2</v>
      </c>
      <c r="AN274" s="137">
        <v>1.6838823316</v>
      </c>
      <c r="AO274" s="147">
        <v>45473</v>
      </c>
      <c r="AP274" s="135" t="s">
        <v>309</v>
      </c>
      <c r="AQ274" s="133" t="s">
        <v>312</v>
      </c>
      <c r="AR274" s="150">
        <v>7497000</v>
      </c>
    </row>
    <row r="275" spans="2:44" ht="15.6" x14ac:dyDescent="0.3">
      <c r="B275" s="82" t="s">
        <v>1623</v>
      </c>
      <c r="C275" s="83" t="s">
        <v>2395</v>
      </c>
      <c r="D275" s="84" t="s">
        <v>300</v>
      </c>
      <c r="E275" s="85" t="s">
        <v>2005</v>
      </c>
      <c r="F275" s="83" t="s">
        <v>2</v>
      </c>
      <c r="G275" s="85" t="s">
        <v>169</v>
      </c>
      <c r="H275" s="86">
        <v>45553</v>
      </c>
      <c r="I275" s="87"/>
      <c r="J275" s="87">
        <v>25.83</v>
      </c>
      <c r="K275" s="88">
        <f t="shared" si="12"/>
        <v>0</v>
      </c>
      <c r="L275" s="86">
        <v>45359</v>
      </c>
      <c r="M275" s="89"/>
      <c r="N275" s="89">
        <v>1967.3237879000001</v>
      </c>
      <c r="O275" s="88">
        <f t="shared" si="13"/>
        <v>0</v>
      </c>
      <c r="P275" s="90"/>
      <c r="Q275" s="91">
        <v>0.57575757575999997</v>
      </c>
      <c r="R275" s="92">
        <f t="shared" si="14"/>
        <v>0</v>
      </c>
      <c r="S275" s="23"/>
      <c r="T275" s="107"/>
      <c r="U275" s="108"/>
      <c r="V275" s="108">
        <v>-1.304347826E-2</v>
      </c>
      <c r="W275" s="108">
        <v>-2.5663772314000001E-2</v>
      </c>
      <c r="X275" s="108">
        <v>-0.14941451990999999</v>
      </c>
      <c r="Y275" s="108">
        <v>-0.64401396816000001</v>
      </c>
      <c r="Z275" s="108"/>
      <c r="AA275" s="108"/>
      <c r="AB275" s="108"/>
      <c r="AC275" s="108"/>
      <c r="AD275" s="109">
        <v>27.272727273000001</v>
      </c>
      <c r="AE275" s="23"/>
      <c r="AF275" s="117"/>
      <c r="AG275" s="118"/>
      <c r="AH275" s="119"/>
      <c r="AI275" s="118">
        <v>0.19210371242999999</v>
      </c>
      <c r="AJ275" s="118">
        <v>-0.23660714286000001</v>
      </c>
      <c r="AK275" s="120">
        <v>3</v>
      </c>
      <c r="AL275" s="23"/>
      <c r="AM275" s="127">
        <v>0</v>
      </c>
      <c r="AN275" s="88">
        <v>0</v>
      </c>
      <c r="AO275" s="119">
        <v>45473</v>
      </c>
      <c r="AP275" s="86" t="s">
        <v>309</v>
      </c>
      <c r="AQ275" s="84" t="s">
        <v>312</v>
      </c>
      <c r="AR275" s="128">
        <v>409646</v>
      </c>
    </row>
    <row r="276" spans="2:44" ht="15.6" x14ac:dyDescent="0.3">
      <c r="B276" s="131" t="s">
        <v>1624</v>
      </c>
      <c r="C276" s="132" t="s">
        <v>2396</v>
      </c>
      <c r="D276" s="133" t="s">
        <v>300</v>
      </c>
      <c r="E276" s="134" t="s">
        <v>1266</v>
      </c>
      <c r="F276" s="132" t="s">
        <v>2</v>
      </c>
      <c r="G276" s="134" t="s">
        <v>316</v>
      </c>
      <c r="H276" s="135">
        <v>45226</v>
      </c>
      <c r="I276" s="136"/>
      <c r="J276" s="136"/>
      <c r="K276" s="137" t="str">
        <f t="shared" si="12"/>
        <v/>
      </c>
      <c r="L276" s="135"/>
      <c r="M276" s="138"/>
      <c r="N276" s="138">
        <v>0</v>
      </c>
      <c r="O276" s="137" t="str">
        <f t="shared" si="13"/>
        <v/>
      </c>
      <c r="P276" s="139"/>
      <c r="Q276" s="140">
        <v>0</v>
      </c>
      <c r="R276" s="141" t="str">
        <f t="shared" si="14"/>
        <v/>
      </c>
      <c r="S276" s="23"/>
      <c r="T276" s="142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4">
        <v>0</v>
      </c>
      <c r="AE276" s="23"/>
      <c r="AF276" s="145"/>
      <c r="AG276" s="146"/>
      <c r="AH276" s="147"/>
      <c r="AI276" s="146"/>
      <c r="AJ276" s="146"/>
      <c r="AK276" s="148"/>
      <c r="AL276" s="23"/>
      <c r="AM276" s="149"/>
      <c r="AN276" s="137"/>
      <c r="AO276" s="147">
        <v>45473</v>
      </c>
      <c r="AP276" s="135" t="s">
        <v>309</v>
      </c>
      <c r="AQ276" s="133" t="s">
        <v>312</v>
      </c>
      <c r="AR276" s="150">
        <v>583300</v>
      </c>
    </row>
    <row r="277" spans="2:44" ht="15.6" x14ac:dyDescent="0.3">
      <c r="B277" s="82" t="s">
        <v>451</v>
      </c>
      <c r="C277" s="83" t="s">
        <v>973</v>
      </c>
      <c r="D277" s="84" t="s">
        <v>300</v>
      </c>
      <c r="E277" s="85" t="s">
        <v>1267</v>
      </c>
      <c r="F277" s="83" t="s">
        <v>2</v>
      </c>
      <c r="G277" s="85" t="s">
        <v>319</v>
      </c>
      <c r="H277" s="86">
        <v>45554</v>
      </c>
      <c r="I277" s="87">
        <v>59.17</v>
      </c>
      <c r="J277" s="87">
        <v>61.1</v>
      </c>
      <c r="K277" s="88">
        <f t="shared" si="12"/>
        <v>0.96841243862520454</v>
      </c>
      <c r="L277" s="86">
        <v>45547</v>
      </c>
      <c r="M277" s="89">
        <v>1243.47</v>
      </c>
      <c r="N277" s="89">
        <v>64729.784545000002</v>
      </c>
      <c r="O277" s="88">
        <f t="shared" si="13"/>
        <v>1.9210167448271705E-2</v>
      </c>
      <c r="P277" s="90">
        <v>2</v>
      </c>
      <c r="Q277" s="91">
        <v>13.681818181000001</v>
      </c>
      <c r="R277" s="92">
        <f t="shared" si="14"/>
        <v>0.14617940200209711</v>
      </c>
      <c r="S277" s="23"/>
      <c r="T277" s="107">
        <v>2.5415113523000001E-3</v>
      </c>
      <c r="U277" s="108">
        <v>-1.4732170131E-2</v>
      </c>
      <c r="V277" s="108">
        <v>6.5397496843000003E-2</v>
      </c>
      <c r="W277" s="108">
        <v>5.2777202789E-2</v>
      </c>
      <c r="X277" s="108">
        <v>0.29882912678000001</v>
      </c>
      <c r="Y277" s="108">
        <v>-0.19577032147000001</v>
      </c>
      <c r="Z277" s="108">
        <v>7.6963571970000005E-2</v>
      </c>
      <c r="AA277" s="108">
        <v>-0.36163839079999999</v>
      </c>
      <c r="AB277" s="108">
        <v>0.22314133492999999</v>
      </c>
      <c r="AC277" s="108">
        <v>-0.17581062488999999</v>
      </c>
      <c r="AD277" s="109">
        <v>100</v>
      </c>
      <c r="AE277" s="23"/>
      <c r="AF277" s="117">
        <v>0.24686748878000001</v>
      </c>
      <c r="AG277" s="118">
        <v>2.5714105216999999E-2</v>
      </c>
      <c r="AH277" s="119">
        <v>0.91853546178000001</v>
      </c>
      <c r="AI277" s="118">
        <v>0.10804331354</v>
      </c>
      <c r="AJ277" s="118">
        <v>-6.9587129287999996E-2</v>
      </c>
      <c r="AK277" s="120">
        <v>8</v>
      </c>
      <c r="AL277" s="23"/>
      <c r="AM277" s="127">
        <v>1.6303940241999999E-2</v>
      </c>
      <c r="AN277" s="88">
        <v>0.14741380185</v>
      </c>
      <c r="AO277" s="119">
        <v>45473</v>
      </c>
      <c r="AP277" s="86" t="s">
        <v>309</v>
      </c>
      <c r="AQ277" s="84" t="s">
        <v>312</v>
      </c>
      <c r="AR277" s="128">
        <v>1035362</v>
      </c>
    </row>
    <row r="278" spans="2:44" ht="15.6" x14ac:dyDescent="0.3">
      <c r="B278" s="131" t="s">
        <v>1625</v>
      </c>
      <c r="C278" s="132" t="s">
        <v>2397</v>
      </c>
      <c r="D278" s="133" t="s">
        <v>2287</v>
      </c>
      <c r="E278" s="134" t="s">
        <v>2006</v>
      </c>
      <c r="F278" s="132" t="s">
        <v>2</v>
      </c>
      <c r="G278" s="134" t="s">
        <v>315</v>
      </c>
      <c r="H278" s="135">
        <v>45554</v>
      </c>
      <c r="I278" s="136">
        <v>67.5</v>
      </c>
      <c r="J278" s="136">
        <v>80.947361657000002</v>
      </c>
      <c r="K278" s="137">
        <f t="shared" si="12"/>
        <v>0.83387523222831161</v>
      </c>
      <c r="L278" s="135">
        <v>45212</v>
      </c>
      <c r="M278" s="138">
        <v>18985.07</v>
      </c>
      <c r="N278" s="138">
        <v>37406.943182000003</v>
      </c>
      <c r="O278" s="137">
        <f t="shared" si="13"/>
        <v>0.50752797168242025</v>
      </c>
      <c r="P278" s="139">
        <v>28</v>
      </c>
      <c r="Q278" s="140">
        <v>20.575757576000001</v>
      </c>
      <c r="R278" s="141">
        <f t="shared" si="14"/>
        <v>1.3608247422520079</v>
      </c>
      <c r="S278" s="23"/>
      <c r="T278" s="142">
        <v>-1.9037930533999999E-2</v>
      </c>
      <c r="U278" s="143">
        <v>-3.6311612017999997E-2</v>
      </c>
      <c r="V278" s="143">
        <v>-9.9639855942000005E-2</v>
      </c>
      <c r="W278" s="143">
        <v>-0.11226014999</v>
      </c>
      <c r="X278" s="143">
        <v>-8.6985759716999997E-2</v>
      </c>
      <c r="Y278" s="143">
        <v>-0.58158520797000002</v>
      </c>
      <c r="Z278" s="143">
        <v>0.30930403424000003</v>
      </c>
      <c r="AA278" s="143">
        <v>-0.12929792852999999</v>
      </c>
      <c r="AB278" s="143">
        <v>-7.2671123542000005E-2</v>
      </c>
      <c r="AC278" s="143">
        <v>-0.47162308335999997</v>
      </c>
      <c r="AD278" s="144">
        <v>100</v>
      </c>
      <c r="AE278" s="23"/>
      <c r="AF278" s="145">
        <v>0.26783813129</v>
      </c>
      <c r="AG278" s="146">
        <v>2.7592094918E-2</v>
      </c>
      <c r="AH278" s="147">
        <v>-0.52522487532999995</v>
      </c>
      <c r="AI278" s="146">
        <v>0.11877193878</v>
      </c>
      <c r="AJ278" s="146">
        <v>-0.11673646997999999</v>
      </c>
      <c r="AK278" s="148">
        <v>5</v>
      </c>
      <c r="AL278" s="23"/>
      <c r="AM278" s="149">
        <v>7.3791158778999999E-2</v>
      </c>
      <c r="AN278" s="137">
        <v>1.1577019451999999</v>
      </c>
      <c r="AO278" s="147">
        <v>45291</v>
      </c>
      <c r="AP278" s="135" t="s">
        <v>309</v>
      </c>
      <c r="AQ278" s="133" t="s">
        <v>312</v>
      </c>
      <c r="AR278" s="150">
        <v>11885000</v>
      </c>
    </row>
    <row r="279" spans="2:44" ht="15.6" x14ac:dyDescent="0.3">
      <c r="B279" s="82" t="s">
        <v>1626</v>
      </c>
      <c r="C279" s="83" t="s">
        <v>2398</v>
      </c>
      <c r="D279" s="84" t="s">
        <v>300</v>
      </c>
      <c r="E279" s="85" t="s">
        <v>2007</v>
      </c>
      <c r="F279" s="83" t="s">
        <v>2</v>
      </c>
      <c r="G279" s="85" t="s">
        <v>319</v>
      </c>
      <c r="H279" s="86">
        <v>45471</v>
      </c>
      <c r="I279" s="87"/>
      <c r="J279" s="87">
        <v>36</v>
      </c>
      <c r="K279" s="88">
        <f t="shared" si="12"/>
        <v>0</v>
      </c>
      <c r="L279" s="86">
        <v>45471</v>
      </c>
      <c r="M279" s="89"/>
      <c r="N279" s="89">
        <v>0.54545454545000005</v>
      </c>
      <c r="O279" s="88">
        <f t="shared" si="13"/>
        <v>0</v>
      </c>
      <c r="P279" s="90"/>
      <c r="Q279" s="91">
        <v>1.5151515151E-2</v>
      </c>
      <c r="R279" s="92">
        <f t="shared" si="14"/>
        <v>0</v>
      </c>
      <c r="S279" s="23"/>
      <c r="T279" s="107"/>
      <c r="U279" s="108"/>
      <c r="V279" s="108"/>
      <c r="W279" s="108"/>
      <c r="X279" s="108"/>
      <c r="Y279" s="108"/>
      <c r="Z279" s="108"/>
      <c r="AA279" s="108"/>
      <c r="AB279" s="108"/>
      <c r="AC279" s="108"/>
      <c r="AD279" s="109">
        <v>1.5151515151999999</v>
      </c>
      <c r="AE279" s="23"/>
      <c r="AF279" s="117"/>
      <c r="AG279" s="118"/>
      <c r="AH279" s="119"/>
      <c r="AI279" s="118">
        <v>4.2873341303000002E-2</v>
      </c>
      <c r="AJ279" s="118">
        <v>-1.2048192772E-2</v>
      </c>
      <c r="AK279" s="120"/>
      <c r="AL279" s="23"/>
      <c r="AM279" s="127"/>
      <c r="AN279" s="88">
        <v>0.12788362965</v>
      </c>
      <c r="AO279" s="119">
        <v>45473</v>
      </c>
      <c r="AP279" s="86" t="s">
        <v>309</v>
      </c>
      <c r="AQ279" s="84" t="s">
        <v>312</v>
      </c>
      <c r="AR279" s="128">
        <v>357118</v>
      </c>
    </row>
    <row r="280" spans="2:44" ht="15.6" x14ac:dyDescent="0.3">
      <c r="B280" s="131" t="s">
        <v>452</v>
      </c>
      <c r="C280" s="132" t="s">
        <v>974</v>
      </c>
      <c r="D280" s="133" t="s">
        <v>300</v>
      </c>
      <c r="E280" s="134" t="s">
        <v>1268</v>
      </c>
      <c r="F280" s="132" t="s">
        <v>2</v>
      </c>
      <c r="G280" s="134" t="s">
        <v>319</v>
      </c>
      <c r="H280" s="135">
        <v>45553</v>
      </c>
      <c r="I280" s="136"/>
      <c r="J280" s="136">
        <v>217</v>
      </c>
      <c r="K280" s="137">
        <f t="shared" si="12"/>
        <v>0</v>
      </c>
      <c r="L280" s="135">
        <v>45545</v>
      </c>
      <c r="M280" s="138"/>
      <c r="N280" s="138">
        <v>2742.3613636</v>
      </c>
      <c r="O280" s="137">
        <f t="shared" si="13"/>
        <v>0</v>
      </c>
      <c r="P280" s="139"/>
      <c r="Q280" s="140">
        <v>1.5757575758</v>
      </c>
      <c r="R280" s="141">
        <f t="shared" si="14"/>
        <v>0</v>
      </c>
      <c r="S280" s="23"/>
      <c r="T280" s="142"/>
      <c r="U280" s="143"/>
      <c r="V280" s="143">
        <v>8.7192755497999999E-2</v>
      </c>
      <c r="W280" s="143">
        <v>7.4572461443999996E-2</v>
      </c>
      <c r="X280" s="143">
        <v>0.43971186270000001</v>
      </c>
      <c r="Y280" s="143">
        <v>-5.4887585553000003E-2</v>
      </c>
      <c r="Z280" s="143">
        <v>5.5618520028000003E-2</v>
      </c>
      <c r="AA280" s="143">
        <v>-0.38298344274000001</v>
      </c>
      <c r="AB280" s="143">
        <v>0.44258305487999999</v>
      </c>
      <c r="AC280" s="143">
        <v>4.3631095064000001E-2</v>
      </c>
      <c r="AD280" s="144">
        <v>31.818181817999999</v>
      </c>
      <c r="AE280" s="23"/>
      <c r="AF280" s="145"/>
      <c r="AG280" s="146"/>
      <c r="AH280" s="147"/>
      <c r="AI280" s="146">
        <v>0.10097225966999999</v>
      </c>
      <c r="AJ280" s="146">
        <v>-7.6122931441999997E-2</v>
      </c>
      <c r="AK280" s="148">
        <v>5</v>
      </c>
      <c r="AL280" s="23"/>
      <c r="AM280" s="149">
        <v>3.0975252362000001E-2</v>
      </c>
      <c r="AN280" s="137">
        <v>0.92022337581000002</v>
      </c>
      <c r="AO280" s="147">
        <v>45473</v>
      </c>
      <c r="AP280" s="135" t="s">
        <v>309</v>
      </c>
      <c r="AQ280" s="133" t="s">
        <v>312</v>
      </c>
      <c r="AR280" s="150">
        <v>957470</v>
      </c>
    </row>
    <row r="281" spans="2:44" ht="15.6" x14ac:dyDescent="0.3">
      <c r="B281" s="82" t="s">
        <v>1627</v>
      </c>
      <c r="C281" s="83" t="s">
        <v>2399</v>
      </c>
      <c r="D281" s="84" t="s">
        <v>2288</v>
      </c>
      <c r="E281" s="85" t="s">
        <v>2008</v>
      </c>
      <c r="F281" s="83" t="s">
        <v>116</v>
      </c>
      <c r="G281" s="85" t="s">
        <v>315</v>
      </c>
      <c r="H281" s="86">
        <v>45553</v>
      </c>
      <c r="I281" s="87"/>
      <c r="J281" s="87">
        <v>20.94</v>
      </c>
      <c r="K281" s="88">
        <f t="shared" si="12"/>
        <v>0</v>
      </c>
      <c r="L281" s="86">
        <v>45539</v>
      </c>
      <c r="M281" s="89"/>
      <c r="N281" s="89">
        <v>2541.3486364</v>
      </c>
      <c r="O281" s="88">
        <f t="shared" si="13"/>
        <v>0</v>
      </c>
      <c r="P281" s="90"/>
      <c r="Q281" s="91">
        <v>1.2575757576</v>
      </c>
      <c r="R281" s="92">
        <f t="shared" si="14"/>
        <v>0</v>
      </c>
      <c r="S281" s="23"/>
      <c r="T281" s="107"/>
      <c r="U281" s="108"/>
      <c r="V281" s="108">
        <v>4.0289256199999998E-2</v>
      </c>
      <c r="W281" s="108">
        <v>2.7668962145999999E-2</v>
      </c>
      <c r="X281" s="108">
        <v>0.67316592849000001</v>
      </c>
      <c r="Y281" s="108">
        <v>0.17856648023999999</v>
      </c>
      <c r="Z281" s="108">
        <v>-0.27868556489000001</v>
      </c>
      <c r="AA281" s="108">
        <v>-0.71728752766000003</v>
      </c>
      <c r="AB281" s="108">
        <v>0.33016644474000001</v>
      </c>
      <c r="AC281" s="108">
        <v>-6.8785515083000001E-2</v>
      </c>
      <c r="AD281" s="109">
        <v>69.696969697</v>
      </c>
      <c r="AE281" s="23"/>
      <c r="AF281" s="117">
        <v>0.29333830220000001</v>
      </c>
      <c r="AG281" s="118">
        <v>3.0768654356999998E-2</v>
      </c>
      <c r="AH281" s="119">
        <v>1.8742276891</v>
      </c>
      <c r="AI281" s="118">
        <v>0.27212572373999999</v>
      </c>
      <c r="AJ281" s="118">
        <v>-0.10598179453000001</v>
      </c>
      <c r="AK281" s="120">
        <v>6</v>
      </c>
      <c r="AL281" s="23"/>
      <c r="AM281" s="127">
        <v>3.2993573532999997E-2</v>
      </c>
      <c r="AN281" s="88">
        <v>8.1187289974000001E-2</v>
      </c>
      <c r="AO281" s="119">
        <v>45473</v>
      </c>
      <c r="AP281" s="86" t="s">
        <v>1861</v>
      </c>
      <c r="AQ281" s="84" t="s">
        <v>312</v>
      </c>
      <c r="AR281" s="128">
        <v>-35849000</v>
      </c>
    </row>
    <row r="282" spans="2:44" ht="15.6" x14ac:dyDescent="0.3">
      <c r="B282" s="131" t="s">
        <v>453</v>
      </c>
      <c r="C282" s="132" t="s">
        <v>975</v>
      </c>
      <c r="D282" s="133" t="s">
        <v>300</v>
      </c>
      <c r="E282" s="134" t="s">
        <v>1269</v>
      </c>
      <c r="F282" s="132" t="s">
        <v>2</v>
      </c>
      <c r="G282" s="134" t="s">
        <v>319</v>
      </c>
      <c r="H282" s="135">
        <v>45554</v>
      </c>
      <c r="I282" s="136">
        <v>172.04</v>
      </c>
      <c r="J282" s="136">
        <v>173.23</v>
      </c>
      <c r="K282" s="137">
        <f t="shared" si="12"/>
        <v>0.99313052011776248</v>
      </c>
      <c r="L282" s="135">
        <v>45551</v>
      </c>
      <c r="M282" s="138">
        <v>860.2</v>
      </c>
      <c r="N282" s="138">
        <v>24057.587273000001</v>
      </c>
      <c r="O282" s="137">
        <f t="shared" si="13"/>
        <v>3.5755871536020924E-2</v>
      </c>
      <c r="P282" s="139">
        <v>1</v>
      </c>
      <c r="Q282" s="140">
        <v>0.40909090909000001</v>
      </c>
      <c r="R282" s="141">
        <f t="shared" si="14"/>
        <v>2.4444444444498763</v>
      </c>
      <c r="S282" s="23"/>
      <c r="T282" s="142"/>
      <c r="U282" s="143"/>
      <c r="V282" s="143">
        <v>0.10282051282</v>
      </c>
      <c r="W282" s="143">
        <v>9.0200218767000004E-2</v>
      </c>
      <c r="X282" s="143">
        <v>0.60630885180000005</v>
      </c>
      <c r="Y282" s="143">
        <v>0.11170940354</v>
      </c>
      <c r="Z282" s="143">
        <v>7.0142908505999996E-2</v>
      </c>
      <c r="AA282" s="143">
        <v>-0.36845905426999997</v>
      </c>
      <c r="AB282" s="143">
        <v>0.47117049919999998</v>
      </c>
      <c r="AC282" s="143">
        <v>7.2218539380000002E-2</v>
      </c>
      <c r="AD282" s="144">
        <v>24.242424241999998</v>
      </c>
      <c r="AE282" s="23"/>
      <c r="AF282" s="145"/>
      <c r="AG282" s="146"/>
      <c r="AH282" s="147"/>
      <c r="AI282" s="146">
        <v>0.19885596250000001</v>
      </c>
      <c r="AJ282" s="146">
        <v>-1.9667725383999999E-2</v>
      </c>
      <c r="AK282" s="148">
        <v>6</v>
      </c>
      <c r="AL282" s="23"/>
      <c r="AM282" s="149">
        <v>2.9693078745E-2</v>
      </c>
      <c r="AN282" s="137">
        <v>0.64239251909999995</v>
      </c>
      <c r="AO282" s="147">
        <v>45473</v>
      </c>
      <c r="AP282" s="135" t="s">
        <v>309</v>
      </c>
      <c r="AQ282" s="133" t="s">
        <v>312</v>
      </c>
      <c r="AR282" s="150">
        <v>518318</v>
      </c>
    </row>
    <row r="283" spans="2:44" ht="15.6" x14ac:dyDescent="0.3">
      <c r="B283" s="82" t="s">
        <v>454</v>
      </c>
      <c r="C283" s="83" t="s">
        <v>976</v>
      </c>
      <c r="D283" s="84" t="s">
        <v>300</v>
      </c>
      <c r="E283" s="85" t="s">
        <v>1270</v>
      </c>
      <c r="F283" s="83" t="s">
        <v>113</v>
      </c>
      <c r="G283" s="85" t="s">
        <v>315</v>
      </c>
      <c r="H283" s="86">
        <v>45554</v>
      </c>
      <c r="I283" s="87">
        <v>20.41</v>
      </c>
      <c r="J283" s="87">
        <v>32.596503718999998</v>
      </c>
      <c r="K283" s="88">
        <f t="shared" si="12"/>
        <v>0.62614077190442141</v>
      </c>
      <c r="L283" s="86">
        <v>45364</v>
      </c>
      <c r="M283" s="89">
        <v>1530.75</v>
      </c>
      <c r="N283" s="89">
        <v>365454.11348</v>
      </c>
      <c r="O283" s="88">
        <f t="shared" si="13"/>
        <v>4.1886243540224166E-3</v>
      </c>
      <c r="P283" s="90">
        <v>1</v>
      </c>
      <c r="Q283" s="91">
        <v>6.5757575758</v>
      </c>
      <c r="R283" s="92">
        <f t="shared" si="14"/>
        <v>0.15207373271791289</v>
      </c>
      <c r="S283" s="23"/>
      <c r="T283" s="107"/>
      <c r="U283" s="108"/>
      <c r="V283" s="108">
        <v>-2.4377066534E-2</v>
      </c>
      <c r="W283" s="108">
        <v>-3.6997360588000003E-2</v>
      </c>
      <c r="X283" s="108">
        <v>-0.32951263567</v>
      </c>
      <c r="Y283" s="108">
        <v>-0.82411208392000002</v>
      </c>
      <c r="Z283" s="108">
        <v>-0.70087307163000001</v>
      </c>
      <c r="AA283" s="108">
        <v>-1.1394750344</v>
      </c>
      <c r="AB283" s="108">
        <v>-0.30374575413999999</v>
      </c>
      <c r="AC283" s="108">
        <v>-0.70269771396000003</v>
      </c>
      <c r="AD283" s="109">
        <v>89.393939394</v>
      </c>
      <c r="AE283" s="23"/>
      <c r="AF283" s="117">
        <v>0.35234199712999997</v>
      </c>
      <c r="AG283" s="118">
        <v>3.5846113462E-2</v>
      </c>
      <c r="AH283" s="119">
        <v>-1.0056921821</v>
      </c>
      <c r="AI283" s="118">
        <v>0.13335880779000001</v>
      </c>
      <c r="AJ283" s="118">
        <v>-0.14567366100000001</v>
      </c>
      <c r="AK283" s="120">
        <v>3</v>
      </c>
      <c r="AL283" s="23"/>
      <c r="AM283" s="127">
        <v>1.2506362567999999E-2</v>
      </c>
      <c r="AN283" s="88">
        <v>7.5361154676000006E-2</v>
      </c>
      <c r="AO283" s="119">
        <v>45473</v>
      </c>
      <c r="AP283" s="86" t="s">
        <v>309</v>
      </c>
      <c r="AQ283" s="84" t="s">
        <v>312</v>
      </c>
      <c r="AR283" s="128">
        <v>390000</v>
      </c>
    </row>
    <row r="284" spans="2:44" ht="15.6" x14ac:dyDescent="0.3">
      <c r="B284" s="131" t="s">
        <v>1628</v>
      </c>
      <c r="C284" s="132" t="s">
        <v>2400</v>
      </c>
      <c r="D284" s="133" t="s">
        <v>300</v>
      </c>
      <c r="E284" s="134" t="s">
        <v>2009</v>
      </c>
      <c r="F284" s="132" t="s">
        <v>2</v>
      </c>
      <c r="G284" s="134" t="s">
        <v>316</v>
      </c>
      <c r="H284" s="135">
        <v>45554</v>
      </c>
      <c r="I284" s="136">
        <v>19.8</v>
      </c>
      <c r="J284" s="136">
        <v>27.42</v>
      </c>
      <c r="K284" s="137">
        <f t="shared" si="12"/>
        <v>0.72210065645514221</v>
      </c>
      <c r="L284" s="135">
        <v>45265</v>
      </c>
      <c r="M284" s="138">
        <v>99</v>
      </c>
      <c r="N284" s="138">
        <v>1984.6586364</v>
      </c>
      <c r="O284" s="137">
        <f t="shared" si="13"/>
        <v>4.9882633811312499E-2</v>
      </c>
      <c r="P284" s="139">
        <v>1</v>
      </c>
      <c r="Q284" s="140">
        <v>1.8030303029999999</v>
      </c>
      <c r="R284" s="141">
        <f t="shared" si="14"/>
        <v>0.55462184874881726</v>
      </c>
      <c r="S284" s="23"/>
      <c r="T284" s="142"/>
      <c r="U284" s="143"/>
      <c r="V284" s="143">
        <v>-1.0090817367999999E-3</v>
      </c>
      <c r="W284" s="143">
        <v>-1.362937579E-2</v>
      </c>
      <c r="X284" s="143">
        <v>-6.6037735850000001E-2</v>
      </c>
      <c r="Y284" s="143">
        <v>-0.56063718409999996</v>
      </c>
      <c r="Z284" s="143">
        <v>-0.75357809583000002</v>
      </c>
      <c r="AA284" s="143">
        <v>-1.1921800586</v>
      </c>
      <c r="AB284" s="143"/>
      <c r="AC284" s="143"/>
      <c r="AD284" s="144">
        <v>30.303030303</v>
      </c>
      <c r="AE284" s="23"/>
      <c r="AF284" s="145"/>
      <c r="AG284" s="146"/>
      <c r="AH284" s="147"/>
      <c r="AI284" s="146">
        <v>0.17778836987999999</v>
      </c>
      <c r="AJ284" s="146">
        <v>-0.10981761738</v>
      </c>
      <c r="AK284" s="148"/>
      <c r="AL284" s="23"/>
      <c r="AM284" s="149">
        <v>0</v>
      </c>
      <c r="AN284" s="137">
        <v>0</v>
      </c>
      <c r="AO284" s="147">
        <v>45473</v>
      </c>
      <c r="AP284" s="135" t="s">
        <v>309</v>
      </c>
      <c r="AQ284" s="133" t="s">
        <v>312</v>
      </c>
      <c r="AR284" s="150">
        <v>287125</v>
      </c>
    </row>
    <row r="285" spans="2:44" ht="15.6" x14ac:dyDescent="0.3">
      <c r="B285" s="82" t="s">
        <v>1629</v>
      </c>
      <c r="C285" s="83" t="s">
        <v>2401</v>
      </c>
      <c r="D285" s="84" t="s">
        <v>300</v>
      </c>
      <c r="E285" s="85" t="s">
        <v>2010</v>
      </c>
      <c r="F285" s="83" t="s">
        <v>2</v>
      </c>
      <c r="G285" s="85" t="s">
        <v>319</v>
      </c>
      <c r="H285" s="86">
        <v>45554</v>
      </c>
      <c r="I285" s="87">
        <v>3.65</v>
      </c>
      <c r="J285" s="87">
        <v>4.08</v>
      </c>
      <c r="K285" s="88">
        <f t="shared" si="12"/>
        <v>0.89460784313725483</v>
      </c>
      <c r="L285" s="86">
        <v>45537</v>
      </c>
      <c r="M285" s="89">
        <v>2530.65</v>
      </c>
      <c r="N285" s="89">
        <v>146.35530302999999</v>
      </c>
      <c r="O285" s="88">
        <f t="shared" si="13"/>
        <v>17.2911397647222</v>
      </c>
      <c r="P285" s="90">
        <v>2</v>
      </c>
      <c r="Q285" s="91">
        <v>2.6515151514999999</v>
      </c>
      <c r="R285" s="92">
        <f t="shared" si="14"/>
        <v>0.75428571429002456</v>
      </c>
      <c r="S285" s="23"/>
      <c r="T285" s="107">
        <v>1.1080332409000001E-2</v>
      </c>
      <c r="U285" s="108">
        <v>-6.1933490742000002E-3</v>
      </c>
      <c r="V285" s="108">
        <v>-2.9255319148E-2</v>
      </c>
      <c r="W285" s="108">
        <v>-4.1875613201999999E-2</v>
      </c>
      <c r="X285" s="108">
        <v>0.35185185185000001</v>
      </c>
      <c r="Y285" s="108">
        <v>-0.14274759640000001</v>
      </c>
      <c r="Z285" s="108">
        <v>-0.17458163727000001</v>
      </c>
      <c r="AA285" s="108">
        <v>-0.61318360004000005</v>
      </c>
      <c r="AB285" s="108">
        <v>8.9552238807000001E-2</v>
      </c>
      <c r="AC285" s="108">
        <v>-0.30939972101000002</v>
      </c>
      <c r="AD285" s="109">
        <v>75.757575758000002</v>
      </c>
      <c r="AE285" s="23"/>
      <c r="AF285" s="117">
        <v>0.31012593231000002</v>
      </c>
      <c r="AG285" s="118">
        <v>3.2443312669000003E-2</v>
      </c>
      <c r="AH285" s="119">
        <v>0.89837530758999995</v>
      </c>
      <c r="AI285" s="118">
        <v>0.16319444444</v>
      </c>
      <c r="AJ285" s="118">
        <v>-0.10319410319</v>
      </c>
      <c r="AK285" s="120">
        <v>4</v>
      </c>
      <c r="AL285" s="23"/>
      <c r="AM285" s="127">
        <v>0</v>
      </c>
      <c r="AN285" s="88">
        <v>0</v>
      </c>
      <c r="AO285" s="119">
        <v>45473</v>
      </c>
      <c r="AP285" s="86" t="s">
        <v>309</v>
      </c>
      <c r="AQ285" s="84" t="s">
        <v>312</v>
      </c>
      <c r="AR285" s="128">
        <v>282800</v>
      </c>
    </row>
    <row r="286" spans="2:44" ht="15.6" x14ac:dyDescent="0.3">
      <c r="B286" s="131" t="s">
        <v>455</v>
      </c>
      <c r="C286" s="132" t="s">
        <v>977</v>
      </c>
      <c r="D286" s="133" t="s">
        <v>1247</v>
      </c>
      <c r="E286" s="134" t="s">
        <v>2011</v>
      </c>
      <c r="F286" s="132" t="s">
        <v>2</v>
      </c>
      <c r="G286" s="134" t="s">
        <v>319</v>
      </c>
      <c r="H286" s="135">
        <v>45469</v>
      </c>
      <c r="I286" s="136"/>
      <c r="J286" s="136">
        <v>516.52730323000003</v>
      </c>
      <c r="K286" s="137">
        <f t="shared" si="12"/>
        <v>0</v>
      </c>
      <c r="L286" s="135">
        <v>45463</v>
      </c>
      <c r="M286" s="138"/>
      <c r="N286" s="138">
        <v>381.56106061000003</v>
      </c>
      <c r="O286" s="137">
        <f t="shared" si="13"/>
        <v>0</v>
      </c>
      <c r="P286" s="139"/>
      <c r="Q286" s="140">
        <v>0.71212121212000001</v>
      </c>
      <c r="R286" s="141">
        <f t="shared" si="14"/>
        <v>0</v>
      </c>
      <c r="S286" s="23"/>
      <c r="T286" s="142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144">
        <v>6.0606060605999996</v>
      </c>
      <c r="AE286" s="23"/>
      <c r="AF286" s="145"/>
      <c r="AG286" s="146"/>
      <c r="AH286" s="147"/>
      <c r="AI286" s="146">
        <v>4.1666666666000003E-2</v>
      </c>
      <c r="AJ286" s="146">
        <v>4.1666666666000003E-2</v>
      </c>
      <c r="AK286" s="148"/>
      <c r="AL286" s="23"/>
      <c r="AM286" s="149"/>
      <c r="AN286" s="137">
        <v>1.8345150492</v>
      </c>
      <c r="AO286" s="147">
        <v>45473</v>
      </c>
      <c r="AP286" s="135" t="s">
        <v>309</v>
      </c>
      <c r="AQ286" s="133" t="s">
        <v>312</v>
      </c>
      <c r="AR286" s="150">
        <v>2939000</v>
      </c>
    </row>
    <row r="287" spans="2:44" ht="15.6" x14ac:dyDescent="0.3">
      <c r="B287" s="82" t="s">
        <v>456</v>
      </c>
      <c r="C287" s="83" t="s">
        <v>978</v>
      </c>
      <c r="D287" s="84" t="s">
        <v>300</v>
      </c>
      <c r="E287" s="85" t="s">
        <v>1271</v>
      </c>
      <c r="F287" s="83" t="s">
        <v>2</v>
      </c>
      <c r="G287" s="85" t="s">
        <v>3</v>
      </c>
      <c r="H287" s="86">
        <v>45551</v>
      </c>
      <c r="I287" s="87"/>
      <c r="J287" s="87">
        <v>171.8</v>
      </c>
      <c r="K287" s="88">
        <f t="shared" si="12"/>
        <v>0</v>
      </c>
      <c r="L287" s="86">
        <v>45551</v>
      </c>
      <c r="M287" s="89"/>
      <c r="N287" s="89">
        <v>17072.940606</v>
      </c>
      <c r="O287" s="88">
        <f t="shared" si="13"/>
        <v>0</v>
      </c>
      <c r="P287" s="90"/>
      <c r="Q287" s="91">
        <v>0.57575757575999997</v>
      </c>
      <c r="R287" s="92">
        <f t="shared" si="14"/>
        <v>0</v>
      </c>
      <c r="S287" s="23"/>
      <c r="T287" s="107"/>
      <c r="U287" s="108"/>
      <c r="V287" s="108">
        <v>6.3630082086000003E-2</v>
      </c>
      <c r="W287" s="108">
        <v>5.1009788032E-2</v>
      </c>
      <c r="X287" s="108"/>
      <c r="Y287" s="108"/>
      <c r="Z287" s="108"/>
      <c r="AA287" s="108"/>
      <c r="AB287" s="108">
        <v>0.38774514960000001</v>
      </c>
      <c r="AC287" s="108">
        <v>-1.1206810215E-2</v>
      </c>
      <c r="AD287" s="109">
        <v>7.5757575758</v>
      </c>
      <c r="AE287" s="23"/>
      <c r="AF287" s="117"/>
      <c r="AG287" s="118"/>
      <c r="AH287" s="119"/>
      <c r="AI287" s="118">
        <v>7.0393926672999999E-2</v>
      </c>
      <c r="AJ287" s="118">
        <v>-4.9265341400000003E-2</v>
      </c>
      <c r="AK287" s="120"/>
      <c r="AL287" s="23"/>
      <c r="AM287" s="127">
        <v>3.3878123168999998E-2</v>
      </c>
      <c r="AN287" s="88">
        <v>0.88672269952000005</v>
      </c>
      <c r="AO287" s="119">
        <v>45473</v>
      </c>
      <c r="AP287" s="86" t="s">
        <v>309</v>
      </c>
      <c r="AQ287" s="84" t="s">
        <v>312</v>
      </c>
      <c r="AR287" s="128">
        <v>414000</v>
      </c>
    </row>
    <row r="288" spans="2:44" ht="15.6" x14ac:dyDescent="0.3">
      <c r="B288" s="131" t="s">
        <v>457</v>
      </c>
      <c r="C288" s="132" t="s">
        <v>979</v>
      </c>
      <c r="D288" s="133" t="s">
        <v>300</v>
      </c>
      <c r="E288" s="134" t="s">
        <v>1272</v>
      </c>
      <c r="F288" s="132" t="s">
        <v>2</v>
      </c>
      <c r="G288" s="134" t="s">
        <v>3</v>
      </c>
      <c r="H288" s="135">
        <v>45554</v>
      </c>
      <c r="I288" s="136">
        <v>184.5</v>
      </c>
      <c r="J288" s="136">
        <v>188.5</v>
      </c>
      <c r="K288" s="137">
        <f t="shared" si="12"/>
        <v>0.97877984084880632</v>
      </c>
      <c r="L288" s="135">
        <v>45548</v>
      </c>
      <c r="M288" s="138">
        <v>184.5</v>
      </c>
      <c r="N288" s="138">
        <v>9366.1113635999991</v>
      </c>
      <c r="O288" s="137">
        <f t="shared" si="13"/>
        <v>1.9698676733338007E-2</v>
      </c>
      <c r="P288" s="139">
        <v>1</v>
      </c>
      <c r="Q288" s="140">
        <v>1.6060606061</v>
      </c>
      <c r="R288" s="141">
        <f t="shared" si="14"/>
        <v>0.6226415094186899</v>
      </c>
      <c r="S288" s="23"/>
      <c r="T288" s="142"/>
      <c r="U288" s="143"/>
      <c r="V288" s="143">
        <v>3.2225579054000003E-2</v>
      </c>
      <c r="W288" s="143">
        <v>1.9605285000999999E-2</v>
      </c>
      <c r="X288" s="143">
        <v>0.21349003736</v>
      </c>
      <c r="Y288" s="143">
        <v>-0.28110941089000002</v>
      </c>
      <c r="Z288" s="143"/>
      <c r="AA288" s="143"/>
      <c r="AB288" s="143"/>
      <c r="AC288" s="143"/>
      <c r="AD288" s="144">
        <v>16.666666667000001</v>
      </c>
      <c r="AE288" s="23"/>
      <c r="AF288" s="145"/>
      <c r="AG288" s="146"/>
      <c r="AH288" s="147"/>
      <c r="AI288" s="146">
        <v>0.12571683484000001</v>
      </c>
      <c r="AJ288" s="146">
        <v>-0.15149161559999999</v>
      </c>
      <c r="AK288" s="148">
        <v>6</v>
      </c>
      <c r="AL288" s="23"/>
      <c r="AM288" s="149">
        <v>3.0180410208999999E-2</v>
      </c>
      <c r="AN288" s="137">
        <v>0.95068494844999996</v>
      </c>
      <c r="AO288" s="147">
        <v>45473</v>
      </c>
      <c r="AP288" s="135" t="s">
        <v>309</v>
      </c>
      <c r="AQ288" s="133" t="s">
        <v>312</v>
      </c>
      <c r="AR288" s="150">
        <v>-91632</v>
      </c>
    </row>
    <row r="289" spans="2:44" ht="15.6" x14ac:dyDescent="0.3">
      <c r="B289" s="82" t="s">
        <v>1630</v>
      </c>
      <c r="C289" s="83" t="s">
        <v>2402</v>
      </c>
      <c r="D289" s="84" t="s">
        <v>2289</v>
      </c>
      <c r="E289" s="85" t="s">
        <v>2012</v>
      </c>
      <c r="F289" s="83" t="s">
        <v>2</v>
      </c>
      <c r="G289" s="85" t="s">
        <v>320</v>
      </c>
      <c r="H289" s="86">
        <v>45554</v>
      </c>
      <c r="I289" s="87">
        <v>183.52</v>
      </c>
      <c r="J289" s="87"/>
      <c r="K289" s="88" t="str">
        <f t="shared" si="12"/>
        <v/>
      </c>
      <c r="L289" s="86"/>
      <c r="M289" s="89">
        <v>13585.07</v>
      </c>
      <c r="N289" s="89">
        <v>264414.99955000001</v>
      </c>
      <c r="O289" s="88">
        <f t="shared" si="13"/>
        <v>5.1377834174006862E-2</v>
      </c>
      <c r="P289" s="90">
        <v>19</v>
      </c>
      <c r="Q289" s="91">
        <v>23.196969697</v>
      </c>
      <c r="R289" s="92">
        <f t="shared" si="14"/>
        <v>0.81907250163184964</v>
      </c>
      <c r="S289" s="23"/>
      <c r="T289" s="107">
        <v>1.2244897958E-2</v>
      </c>
      <c r="U289" s="108">
        <v>-5.0287835256000004E-3</v>
      </c>
      <c r="V289" s="108">
        <v>2.2623425833000001E-2</v>
      </c>
      <c r="W289" s="108">
        <v>1.0003131779E-2</v>
      </c>
      <c r="X289" s="108"/>
      <c r="Y289" s="108"/>
      <c r="Z289" s="108"/>
      <c r="AA289" s="108"/>
      <c r="AB289" s="108">
        <v>-6.6412323418000005E-2</v>
      </c>
      <c r="AC289" s="108">
        <v>-0.46536428324000001</v>
      </c>
      <c r="AD289" s="109">
        <v>100</v>
      </c>
      <c r="AE289" s="23"/>
      <c r="AF289" s="117"/>
      <c r="AG289" s="118"/>
      <c r="AH289" s="119"/>
      <c r="AI289" s="118">
        <v>0.1367074211</v>
      </c>
      <c r="AJ289" s="118">
        <v>-9.4091689207000007E-2</v>
      </c>
      <c r="AK289" s="120"/>
      <c r="AL289" s="23"/>
      <c r="AM289" s="127"/>
      <c r="AN289" s="88"/>
      <c r="AO289" s="119">
        <v>45473</v>
      </c>
      <c r="AP289" s="86" t="s">
        <v>309</v>
      </c>
      <c r="AQ289" s="84" t="s">
        <v>312</v>
      </c>
      <c r="AR289" s="128">
        <v>69395</v>
      </c>
    </row>
    <row r="290" spans="2:44" ht="15.6" x14ac:dyDescent="0.3">
      <c r="B290" s="131" t="s">
        <v>1631</v>
      </c>
      <c r="C290" s="132" t="s">
        <v>2403</v>
      </c>
      <c r="D290" s="133" t="s">
        <v>300</v>
      </c>
      <c r="E290" s="134" t="s">
        <v>2013</v>
      </c>
      <c r="F290" s="132" t="s">
        <v>2</v>
      </c>
      <c r="G290" s="134" t="s">
        <v>738</v>
      </c>
      <c r="H290" s="135">
        <v>45551</v>
      </c>
      <c r="I290" s="136"/>
      <c r="J290" s="136">
        <v>37.32</v>
      </c>
      <c r="K290" s="137">
        <f t="shared" si="12"/>
        <v>0</v>
      </c>
      <c r="L290" s="135">
        <v>45551</v>
      </c>
      <c r="M290" s="138"/>
      <c r="N290" s="138">
        <v>225.35681818</v>
      </c>
      <c r="O290" s="137">
        <f t="shared" si="13"/>
        <v>0</v>
      </c>
      <c r="P290" s="139"/>
      <c r="Q290" s="140">
        <v>0.59090909090999999</v>
      </c>
      <c r="R290" s="141">
        <f t="shared" si="14"/>
        <v>0</v>
      </c>
      <c r="S290" s="23"/>
      <c r="T290" s="142"/>
      <c r="U290" s="143"/>
      <c r="V290" s="143"/>
      <c r="W290" s="143"/>
      <c r="X290" s="143">
        <v>2.6402640264E-2</v>
      </c>
      <c r="Y290" s="143">
        <v>-0.46819680799000002</v>
      </c>
      <c r="Z290" s="143"/>
      <c r="AA290" s="143"/>
      <c r="AB290" s="143"/>
      <c r="AC290" s="143"/>
      <c r="AD290" s="144">
        <v>18.181818182000001</v>
      </c>
      <c r="AE290" s="23"/>
      <c r="AF290" s="145"/>
      <c r="AG290" s="146"/>
      <c r="AH290" s="147"/>
      <c r="AI290" s="146">
        <v>0.28773204197000002</v>
      </c>
      <c r="AJ290" s="146">
        <v>-0.34509803921999999</v>
      </c>
      <c r="AK290" s="148"/>
      <c r="AL290" s="23"/>
      <c r="AM290" s="149">
        <v>0</v>
      </c>
      <c r="AN290" s="137">
        <v>0</v>
      </c>
      <c r="AO290" s="147">
        <v>45473</v>
      </c>
      <c r="AP290" s="135" t="s">
        <v>309</v>
      </c>
      <c r="AQ290" s="133" t="s">
        <v>312</v>
      </c>
      <c r="AR290" s="150">
        <v>-175008</v>
      </c>
    </row>
    <row r="291" spans="2:44" ht="15.6" x14ac:dyDescent="0.3">
      <c r="B291" s="82" t="s">
        <v>1632</v>
      </c>
      <c r="C291" s="83" t="s">
        <v>2404</v>
      </c>
      <c r="D291" s="84" t="s">
        <v>300</v>
      </c>
      <c r="E291" s="85" t="s">
        <v>2014</v>
      </c>
      <c r="F291" s="83" t="s">
        <v>2</v>
      </c>
      <c r="G291" s="85" t="s">
        <v>315</v>
      </c>
      <c r="H291" s="86">
        <v>45534</v>
      </c>
      <c r="I291" s="87"/>
      <c r="J291" s="87">
        <v>72.8</v>
      </c>
      <c r="K291" s="88">
        <f t="shared" si="12"/>
        <v>0</v>
      </c>
      <c r="L291" s="86">
        <v>45534</v>
      </c>
      <c r="M291" s="89"/>
      <c r="N291" s="89">
        <v>135.93363636000001</v>
      </c>
      <c r="O291" s="88">
        <f t="shared" si="13"/>
        <v>0</v>
      </c>
      <c r="P291" s="90"/>
      <c r="Q291" s="91">
        <v>0.54545454545000005</v>
      </c>
      <c r="R291" s="92">
        <f t="shared" si="14"/>
        <v>0</v>
      </c>
      <c r="S291" s="23"/>
      <c r="T291" s="107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9">
        <v>4.5454545455000002</v>
      </c>
      <c r="AE291" s="23"/>
      <c r="AF291" s="117"/>
      <c r="AG291" s="118"/>
      <c r="AH291" s="119"/>
      <c r="AI291" s="118">
        <v>0.17533096544999999</v>
      </c>
      <c r="AJ291" s="118">
        <v>2.1532722957999999E-2</v>
      </c>
      <c r="AK291" s="120"/>
      <c r="AL291" s="23"/>
      <c r="AM291" s="127"/>
      <c r="AN291" s="88">
        <v>0</v>
      </c>
      <c r="AO291" s="119">
        <v>45471</v>
      </c>
      <c r="AP291" s="86" t="s">
        <v>309</v>
      </c>
      <c r="AQ291" s="84" t="s">
        <v>312</v>
      </c>
      <c r="AR291" s="128">
        <v>349992</v>
      </c>
    </row>
    <row r="292" spans="2:44" ht="15.6" x14ac:dyDescent="0.3">
      <c r="B292" s="131" t="s">
        <v>458</v>
      </c>
      <c r="C292" s="132" t="s">
        <v>980</v>
      </c>
      <c r="D292" s="133" t="s">
        <v>300</v>
      </c>
      <c r="E292" s="134" t="s">
        <v>1273</v>
      </c>
      <c r="F292" s="132" t="s">
        <v>2</v>
      </c>
      <c r="G292" s="134" t="s">
        <v>3</v>
      </c>
      <c r="H292" s="135">
        <v>45554</v>
      </c>
      <c r="I292" s="136">
        <v>211.69</v>
      </c>
      <c r="J292" s="136">
        <v>223.74</v>
      </c>
      <c r="K292" s="137">
        <f t="shared" si="12"/>
        <v>0.94614284437293283</v>
      </c>
      <c r="L292" s="135">
        <v>45551</v>
      </c>
      <c r="M292" s="138">
        <v>1905.38</v>
      </c>
      <c r="N292" s="138">
        <v>2269.8021211999999</v>
      </c>
      <c r="O292" s="137">
        <f t="shared" si="13"/>
        <v>0.83944762506110582</v>
      </c>
      <c r="P292" s="139">
        <v>3</v>
      </c>
      <c r="Q292" s="140">
        <v>1.1969696970000001</v>
      </c>
      <c r="R292" s="141">
        <f t="shared" si="14"/>
        <v>2.5063291138605992</v>
      </c>
      <c r="S292" s="23"/>
      <c r="T292" s="142"/>
      <c r="U292" s="143"/>
      <c r="V292" s="143">
        <v>3.1728238620000002E-2</v>
      </c>
      <c r="W292" s="143">
        <v>1.9107944567000001E-2</v>
      </c>
      <c r="X292" s="143">
        <v>8.6092335810999995E-2</v>
      </c>
      <c r="Y292" s="143">
        <v>-0.40850711243999999</v>
      </c>
      <c r="Z292" s="143">
        <v>-0.14495791947</v>
      </c>
      <c r="AA292" s="143">
        <v>-0.58355988223999999</v>
      </c>
      <c r="AB292" s="143">
        <v>0.24944710402</v>
      </c>
      <c r="AC292" s="143">
        <v>-0.1495048558</v>
      </c>
      <c r="AD292" s="144">
        <v>66.666666667000001</v>
      </c>
      <c r="AE292" s="23"/>
      <c r="AF292" s="145">
        <v>0.22435270976999999</v>
      </c>
      <c r="AG292" s="146">
        <v>2.3092096081000001E-2</v>
      </c>
      <c r="AH292" s="147">
        <v>1.2028194826E-2</v>
      </c>
      <c r="AI292" s="146">
        <v>0.10259372046</v>
      </c>
      <c r="AJ292" s="146">
        <v>-8.0938977110000004E-2</v>
      </c>
      <c r="AK292" s="148">
        <v>6</v>
      </c>
      <c r="AL292" s="23"/>
      <c r="AM292" s="149">
        <v>2.6657049823E-2</v>
      </c>
      <c r="AN292" s="137">
        <v>1.0319153414</v>
      </c>
      <c r="AO292" s="147">
        <v>45473</v>
      </c>
      <c r="AP292" s="135" t="s">
        <v>309</v>
      </c>
      <c r="AQ292" s="133" t="s">
        <v>312</v>
      </c>
      <c r="AR292" s="150">
        <v>2423000</v>
      </c>
    </row>
    <row r="293" spans="2:44" ht="15.6" x14ac:dyDescent="0.3">
      <c r="B293" s="82" t="s">
        <v>1633</v>
      </c>
      <c r="C293" s="83" t="s">
        <v>2405</v>
      </c>
      <c r="D293" s="84" t="s">
        <v>2283</v>
      </c>
      <c r="E293" s="85" t="s">
        <v>2015</v>
      </c>
      <c r="F293" s="83" t="s">
        <v>115</v>
      </c>
      <c r="G293" s="85" t="s">
        <v>317</v>
      </c>
      <c r="H293" s="86">
        <v>45554</v>
      </c>
      <c r="I293" s="87">
        <v>10.87</v>
      </c>
      <c r="J293" s="87">
        <v>17.486877112999998</v>
      </c>
      <c r="K293" s="88">
        <f t="shared" si="12"/>
        <v>0.621608988829634</v>
      </c>
      <c r="L293" s="86">
        <v>45272</v>
      </c>
      <c r="M293" s="89">
        <v>582731.4</v>
      </c>
      <c r="N293" s="89">
        <v>597075.29318000004</v>
      </c>
      <c r="O293" s="88">
        <f t="shared" si="13"/>
        <v>0.97597640809485686</v>
      </c>
      <c r="P293" s="90">
        <v>2335</v>
      </c>
      <c r="Q293" s="91">
        <v>2332.0151514999998</v>
      </c>
      <c r="R293" s="92">
        <f t="shared" si="14"/>
        <v>1.0012799438708966</v>
      </c>
      <c r="S293" s="23"/>
      <c r="T293" s="107">
        <v>2.2577610533999998E-2</v>
      </c>
      <c r="U293" s="108">
        <v>5.3039290505999996E-3</v>
      </c>
      <c r="V293" s="108">
        <v>-8.7321578506000003E-2</v>
      </c>
      <c r="W293" s="108">
        <v>-9.9941872560000006E-2</v>
      </c>
      <c r="X293" s="108">
        <v>-0.22176861785999999</v>
      </c>
      <c r="Y293" s="108">
        <v>-0.71636806611000003</v>
      </c>
      <c r="Z293" s="108"/>
      <c r="AA293" s="108"/>
      <c r="AB293" s="108">
        <v>-0.36351303772999999</v>
      </c>
      <c r="AC293" s="108">
        <v>-0.76246499753999997</v>
      </c>
      <c r="AD293" s="109">
        <v>100</v>
      </c>
      <c r="AE293" s="23"/>
      <c r="AF293" s="117">
        <v>0.46273787582999998</v>
      </c>
      <c r="AG293" s="118">
        <v>4.9930043995999998E-2</v>
      </c>
      <c r="AH293" s="119">
        <v>-0.40741711816999998</v>
      </c>
      <c r="AI293" s="118">
        <v>0.25359195402000001</v>
      </c>
      <c r="AJ293" s="118">
        <v>-0.24599615630999999</v>
      </c>
      <c r="AK293" s="120">
        <v>4</v>
      </c>
      <c r="AL293" s="23"/>
      <c r="AM293" s="127">
        <v>2.7102568058999998E-3</v>
      </c>
      <c r="AN293" s="88">
        <v>7.3648343765000002E-3</v>
      </c>
      <c r="AO293" s="119">
        <v>45473</v>
      </c>
      <c r="AP293" s="86" t="s">
        <v>1860</v>
      </c>
      <c r="AQ293" s="84" t="s">
        <v>312</v>
      </c>
      <c r="AR293" s="128">
        <v>32856440.333999999</v>
      </c>
    </row>
    <row r="294" spans="2:44" ht="15.6" x14ac:dyDescent="0.3">
      <c r="B294" s="131" t="s">
        <v>1634</v>
      </c>
      <c r="C294" s="132" t="s">
        <v>2406</v>
      </c>
      <c r="D294" s="133" t="s">
        <v>300</v>
      </c>
      <c r="E294" s="134" t="s">
        <v>2016</v>
      </c>
      <c r="F294" s="132" t="s">
        <v>2</v>
      </c>
      <c r="G294" s="134" t="s">
        <v>323</v>
      </c>
      <c r="H294" s="135">
        <v>45554</v>
      </c>
      <c r="I294" s="136">
        <v>20.04</v>
      </c>
      <c r="J294" s="136">
        <v>20.275057459999999</v>
      </c>
      <c r="K294" s="137">
        <f t="shared" si="12"/>
        <v>0.98840656997082565</v>
      </c>
      <c r="L294" s="135">
        <v>45197</v>
      </c>
      <c r="M294" s="138">
        <v>1474.44</v>
      </c>
      <c r="N294" s="138">
        <v>337.24</v>
      </c>
      <c r="O294" s="137">
        <f t="shared" si="13"/>
        <v>4.3720792314078993</v>
      </c>
      <c r="P294" s="139">
        <v>2</v>
      </c>
      <c r="Q294" s="140">
        <v>0.69696969697</v>
      </c>
      <c r="R294" s="141">
        <f t="shared" si="14"/>
        <v>2.8695652173900568</v>
      </c>
      <c r="S294" s="23"/>
      <c r="T294" s="142">
        <v>-2.4888003973E-3</v>
      </c>
      <c r="U294" s="143">
        <v>-1.9762481881000001E-2</v>
      </c>
      <c r="V294" s="143"/>
      <c r="W294" s="143"/>
      <c r="X294" s="143">
        <v>-2.4847924279999999E-2</v>
      </c>
      <c r="Y294" s="143">
        <v>-0.51944737252999995</v>
      </c>
      <c r="Z294" s="143"/>
      <c r="AA294" s="143"/>
      <c r="AB294" s="143"/>
      <c r="AC294" s="143"/>
      <c r="AD294" s="144">
        <v>10.606060606</v>
      </c>
      <c r="AE294" s="23"/>
      <c r="AF294" s="145"/>
      <c r="AG294" s="146"/>
      <c r="AH294" s="147"/>
      <c r="AI294" s="146">
        <v>0.12388250319000001</v>
      </c>
      <c r="AJ294" s="146">
        <v>-0.23331787728</v>
      </c>
      <c r="AK294" s="148"/>
      <c r="AL294" s="23"/>
      <c r="AM294" s="149">
        <v>1.0771776388E-2</v>
      </c>
      <c r="AN294" s="137">
        <v>4.4212994307E-2</v>
      </c>
      <c r="AO294" s="147">
        <v>45473</v>
      </c>
      <c r="AP294" s="135" t="s">
        <v>309</v>
      </c>
      <c r="AQ294" s="133" t="s">
        <v>312</v>
      </c>
      <c r="AR294" s="150">
        <v>-23104</v>
      </c>
    </row>
    <row r="295" spans="2:44" ht="15.6" x14ac:dyDescent="0.3">
      <c r="B295" s="82" t="s">
        <v>459</v>
      </c>
      <c r="C295" s="83" t="s">
        <v>981</v>
      </c>
      <c r="D295" s="84" t="s">
        <v>300</v>
      </c>
      <c r="E295" s="85" t="s">
        <v>1274</v>
      </c>
      <c r="F295" s="83" t="s">
        <v>2</v>
      </c>
      <c r="G295" s="85" t="s">
        <v>316</v>
      </c>
      <c r="H295" s="86">
        <v>45548</v>
      </c>
      <c r="I295" s="87"/>
      <c r="J295" s="87">
        <v>378.23</v>
      </c>
      <c r="K295" s="88">
        <f t="shared" si="12"/>
        <v>0</v>
      </c>
      <c r="L295" s="86">
        <v>45324</v>
      </c>
      <c r="M295" s="89"/>
      <c r="N295" s="89">
        <v>484.76621211999998</v>
      </c>
      <c r="O295" s="88">
        <f t="shared" si="13"/>
        <v>0</v>
      </c>
      <c r="P295" s="90"/>
      <c r="Q295" s="91">
        <v>0.18181818182000001</v>
      </c>
      <c r="R295" s="92">
        <f t="shared" si="14"/>
        <v>0</v>
      </c>
      <c r="S295" s="23"/>
      <c r="T295" s="107"/>
      <c r="U295" s="108"/>
      <c r="V295" s="108"/>
      <c r="W295" s="108"/>
      <c r="X295" s="108"/>
      <c r="Y295" s="108"/>
      <c r="Z295" s="108"/>
      <c r="AA295" s="108"/>
      <c r="AB295" s="108">
        <v>-4.8762389350999998E-3</v>
      </c>
      <c r="AC295" s="108">
        <v>-0.40382819874999998</v>
      </c>
      <c r="AD295" s="109">
        <v>13.636363636</v>
      </c>
      <c r="AE295" s="23"/>
      <c r="AF295" s="117"/>
      <c r="AG295" s="118"/>
      <c r="AH295" s="119"/>
      <c r="AI295" s="118">
        <v>0.38097819289000001</v>
      </c>
      <c r="AJ295" s="118">
        <v>-9.4827586207000006E-2</v>
      </c>
      <c r="AK295" s="120"/>
      <c r="AL295" s="23"/>
      <c r="AM295" s="127"/>
      <c r="AN295" s="88">
        <v>0</v>
      </c>
      <c r="AO295" s="119">
        <v>45473</v>
      </c>
      <c r="AP295" s="86" t="s">
        <v>309</v>
      </c>
      <c r="AQ295" s="84" t="s">
        <v>312</v>
      </c>
      <c r="AR295" s="128">
        <v>808000</v>
      </c>
    </row>
    <row r="296" spans="2:44" ht="15.6" x14ac:dyDescent="0.3">
      <c r="B296" s="131" t="s">
        <v>460</v>
      </c>
      <c r="C296" s="132" t="s">
        <v>982</v>
      </c>
      <c r="D296" s="133" t="s">
        <v>300</v>
      </c>
      <c r="E296" s="134" t="s">
        <v>2017</v>
      </c>
      <c r="F296" s="132" t="s">
        <v>2</v>
      </c>
      <c r="G296" s="134" t="s">
        <v>318</v>
      </c>
      <c r="H296" s="135">
        <v>45495</v>
      </c>
      <c r="I296" s="136"/>
      <c r="J296" s="136">
        <v>339</v>
      </c>
      <c r="K296" s="137">
        <f t="shared" si="12"/>
        <v>0</v>
      </c>
      <c r="L296" s="135">
        <v>45495</v>
      </c>
      <c r="M296" s="138"/>
      <c r="N296" s="138">
        <v>41.090909091</v>
      </c>
      <c r="O296" s="137">
        <f t="shared" si="13"/>
        <v>0</v>
      </c>
      <c r="P296" s="139"/>
      <c r="Q296" s="140">
        <v>3.0303030303000002E-2</v>
      </c>
      <c r="R296" s="141">
        <f t="shared" si="14"/>
        <v>0</v>
      </c>
      <c r="S296" s="23"/>
      <c r="T296" s="142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144">
        <v>3.0303030302999998</v>
      </c>
      <c r="AE296" s="23"/>
      <c r="AF296" s="145"/>
      <c r="AG296" s="146"/>
      <c r="AH296" s="147"/>
      <c r="AI296" s="146">
        <v>0</v>
      </c>
      <c r="AJ296" s="146">
        <v>0</v>
      </c>
      <c r="AK296" s="148"/>
      <c r="AL296" s="23"/>
      <c r="AM296" s="149">
        <v>8.8833850929000008E-3</v>
      </c>
      <c r="AN296" s="137">
        <v>0.49236671025000001</v>
      </c>
      <c r="AO296" s="147">
        <v>45473</v>
      </c>
      <c r="AP296" s="135" t="s">
        <v>309</v>
      </c>
      <c r="AQ296" s="133" t="s">
        <v>312</v>
      </c>
      <c r="AR296" s="150">
        <v>674693</v>
      </c>
    </row>
    <row r="297" spans="2:44" ht="15.6" x14ac:dyDescent="0.3">
      <c r="B297" s="82" t="s">
        <v>1635</v>
      </c>
      <c r="C297" s="83" t="s">
        <v>2407</v>
      </c>
      <c r="D297" s="84" t="s">
        <v>725</v>
      </c>
      <c r="E297" s="85" t="s">
        <v>2018</v>
      </c>
      <c r="F297" s="83" t="s">
        <v>2</v>
      </c>
      <c r="G297" s="85" t="s">
        <v>1521</v>
      </c>
      <c r="H297" s="86"/>
      <c r="I297" s="87"/>
      <c r="J297" s="87"/>
      <c r="K297" s="88" t="str">
        <f t="shared" si="12"/>
        <v/>
      </c>
      <c r="L297" s="86"/>
      <c r="M297" s="89"/>
      <c r="N297" s="89"/>
      <c r="O297" s="88" t="str">
        <f t="shared" si="13"/>
        <v/>
      </c>
      <c r="P297" s="90"/>
      <c r="Q297" s="91"/>
      <c r="R297" s="92" t="str">
        <f t="shared" si="14"/>
        <v/>
      </c>
      <c r="S297" s="23"/>
      <c r="T297" s="107"/>
      <c r="U297" s="108"/>
      <c r="V297" s="108"/>
      <c r="W297" s="108"/>
      <c r="X297" s="108"/>
      <c r="Y297" s="108"/>
      <c r="Z297" s="108"/>
      <c r="AA297" s="108"/>
      <c r="AB297" s="108"/>
      <c r="AC297" s="108"/>
      <c r="AD297" s="109">
        <v>0</v>
      </c>
      <c r="AE297" s="23"/>
      <c r="AF297" s="117"/>
      <c r="AG297" s="118"/>
      <c r="AH297" s="119"/>
      <c r="AI297" s="118"/>
      <c r="AJ297" s="118"/>
      <c r="AK297" s="120"/>
      <c r="AL297" s="23"/>
      <c r="AM297" s="127"/>
      <c r="AN297" s="88"/>
      <c r="AO297" s="119"/>
      <c r="AP297" s="86"/>
      <c r="AQ297" s="84" t="s">
        <v>1521</v>
      </c>
      <c r="AR297" s="128"/>
    </row>
    <row r="298" spans="2:44" ht="15.6" x14ac:dyDescent="0.3">
      <c r="B298" s="131" t="s">
        <v>461</v>
      </c>
      <c r="C298" s="132" t="s">
        <v>983</v>
      </c>
      <c r="D298" s="133" t="s">
        <v>300</v>
      </c>
      <c r="E298" s="134" t="s">
        <v>1275</v>
      </c>
      <c r="F298" s="132" t="s">
        <v>2</v>
      </c>
      <c r="G298" s="134" t="s">
        <v>319</v>
      </c>
      <c r="H298" s="135">
        <v>45553</v>
      </c>
      <c r="I298" s="136"/>
      <c r="J298" s="136">
        <v>251.26418934</v>
      </c>
      <c r="K298" s="137">
        <f t="shared" si="12"/>
        <v>0</v>
      </c>
      <c r="L298" s="135">
        <v>45547</v>
      </c>
      <c r="M298" s="138"/>
      <c r="N298" s="138">
        <v>25111.651969999999</v>
      </c>
      <c r="O298" s="137">
        <f t="shared" si="13"/>
        <v>0</v>
      </c>
      <c r="P298" s="139"/>
      <c r="Q298" s="140">
        <v>11.363636362999999</v>
      </c>
      <c r="R298" s="141">
        <f t="shared" si="14"/>
        <v>0</v>
      </c>
      <c r="S298" s="23"/>
      <c r="T298" s="142"/>
      <c r="U298" s="143"/>
      <c r="V298" s="143"/>
      <c r="W298" s="143"/>
      <c r="X298" s="143">
        <v>0.64451409848999996</v>
      </c>
      <c r="Y298" s="143">
        <v>0.14991465024</v>
      </c>
      <c r="Z298" s="143">
        <v>0.12833167310999999</v>
      </c>
      <c r="AA298" s="143">
        <v>-0.31027028965999998</v>
      </c>
      <c r="AB298" s="143">
        <v>0.29866701401000001</v>
      </c>
      <c r="AC298" s="143">
        <v>-0.1002849458</v>
      </c>
      <c r="AD298" s="144">
        <v>43.939393938999999</v>
      </c>
      <c r="AE298" s="23"/>
      <c r="AF298" s="145"/>
      <c r="AG298" s="146"/>
      <c r="AH298" s="147"/>
      <c r="AI298" s="146">
        <v>0.23450951956999999</v>
      </c>
      <c r="AJ298" s="146">
        <v>-0.13674205179000001</v>
      </c>
      <c r="AK298" s="148">
        <v>6</v>
      </c>
      <c r="AL298" s="23"/>
      <c r="AM298" s="149">
        <v>3.6746582621000001E-2</v>
      </c>
      <c r="AN298" s="137">
        <v>1.0966334912</v>
      </c>
      <c r="AO298" s="147">
        <v>45473</v>
      </c>
      <c r="AP298" s="135" t="s">
        <v>309</v>
      </c>
      <c r="AQ298" s="133" t="s">
        <v>312</v>
      </c>
      <c r="AR298" s="150">
        <v>803468</v>
      </c>
    </row>
    <row r="299" spans="2:44" ht="15.6" x14ac:dyDescent="0.3">
      <c r="B299" s="82" t="s">
        <v>46</v>
      </c>
      <c r="C299" s="83" t="s">
        <v>210</v>
      </c>
      <c r="D299" s="84" t="s">
        <v>300</v>
      </c>
      <c r="E299" s="85" t="s">
        <v>144</v>
      </c>
      <c r="F299" s="83" t="s">
        <v>2</v>
      </c>
      <c r="G299" s="85" t="s">
        <v>315</v>
      </c>
      <c r="H299" s="86">
        <v>45554</v>
      </c>
      <c r="I299" s="87">
        <v>79.010000000000005</v>
      </c>
      <c r="J299" s="87">
        <v>84.023626237000002</v>
      </c>
      <c r="K299" s="88">
        <f t="shared" si="12"/>
        <v>0.94033075622256068</v>
      </c>
      <c r="L299" s="86">
        <v>45504</v>
      </c>
      <c r="M299" s="89">
        <v>385990.49</v>
      </c>
      <c r="N299" s="89">
        <v>1836666.4035</v>
      </c>
      <c r="O299" s="88">
        <f t="shared" si="13"/>
        <v>0.21015819163700403</v>
      </c>
      <c r="P299" s="90">
        <v>317</v>
      </c>
      <c r="Q299" s="91">
        <v>871.72727272999998</v>
      </c>
      <c r="R299" s="92">
        <f t="shared" si="14"/>
        <v>0.36364584419533746</v>
      </c>
      <c r="S299" s="23"/>
      <c r="T299" s="107">
        <v>1.1910860654999999E-2</v>
      </c>
      <c r="U299" s="108">
        <v>-5.3628208279000002E-3</v>
      </c>
      <c r="V299" s="108">
        <v>-1.6554642767999998E-2</v>
      </c>
      <c r="W299" s="108">
        <v>-2.9174936822000001E-2</v>
      </c>
      <c r="X299" s="108">
        <v>0.13370095633000001</v>
      </c>
      <c r="Y299" s="108">
        <v>-0.36089849192000001</v>
      </c>
      <c r="Z299" s="108">
        <v>1.3364511586000001</v>
      </c>
      <c r="AA299" s="108">
        <v>0.89784919579</v>
      </c>
      <c r="AB299" s="108">
        <v>0.32225451323999998</v>
      </c>
      <c r="AC299" s="108">
        <v>-7.6697446577000006E-2</v>
      </c>
      <c r="AD299" s="109">
        <v>100</v>
      </c>
      <c r="AE299" s="23"/>
      <c r="AF299" s="117">
        <v>0.22259039554999999</v>
      </c>
      <c r="AG299" s="118">
        <v>2.3048565279E-2</v>
      </c>
      <c r="AH299" s="119">
        <v>0.24864937605000001</v>
      </c>
      <c r="AI299" s="118">
        <v>0.12159877017</v>
      </c>
      <c r="AJ299" s="118">
        <v>-9.6691076757000005E-2</v>
      </c>
      <c r="AK299" s="120">
        <v>4</v>
      </c>
      <c r="AL299" s="23"/>
      <c r="AM299" s="127">
        <v>2.3576137157999999E-2</v>
      </c>
      <c r="AN299" s="88">
        <v>0.32765106252999998</v>
      </c>
      <c r="AO299" s="119">
        <v>45473</v>
      </c>
      <c r="AP299" s="86" t="s">
        <v>309</v>
      </c>
      <c r="AQ299" s="84" t="s">
        <v>312</v>
      </c>
      <c r="AR299" s="128">
        <v>34160000</v>
      </c>
    </row>
    <row r="300" spans="2:44" ht="15.6" x14ac:dyDescent="0.3">
      <c r="B300" s="131" t="s">
        <v>462</v>
      </c>
      <c r="C300" s="132" t="s">
        <v>984</v>
      </c>
      <c r="D300" s="133" t="s">
        <v>300</v>
      </c>
      <c r="E300" s="134" t="s">
        <v>2019</v>
      </c>
      <c r="F300" s="132" t="s">
        <v>2</v>
      </c>
      <c r="G300" s="134" t="s">
        <v>315</v>
      </c>
      <c r="H300" s="135">
        <v>45429</v>
      </c>
      <c r="I300" s="136"/>
      <c r="J300" s="136">
        <v>229.15</v>
      </c>
      <c r="K300" s="137">
        <f t="shared" si="12"/>
        <v>0</v>
      </c>
      <c r="L300" s="135">
        <v>45322</v>
      </c>
      <c r="M300" s="138"/>
      <c r="N300" s="138">
        <v>0</v>
      </c>
      <c r="O300" s="137" t="str">
        <f t="shared" si="13"/>
        <v/>
      </c>
      <c r="P300" s="139"/>
      <c r="Q300" s="140">
        <v>0</v>
      </c>
      <c r="R300" s="141" t="str">
        <f t="shared" si="14"/>
        <v/>
      </c>
      <c r="S300" s="23"/>
      <c r="T300" s="142"/>
      <c r="U300" s="143"/>
      <c r="V300" s="143"/>
      <c r="W300" s="143"/>
      <c r="X300" s="143"/>
      <c r="Y300" s="143"/>
      <c r="Z300" s="143"/>
      <c r="AA300" s="143"/>
      <c r="AB300" s="143"/>
      <c r="AC300" s="143"/>
      <c r="AD300" s="144">
        <v>0</v>
      </c>
      <c r="AE300" s="23"/>
      <c r="AF300" s="145"/>
      <c r="AG300" s="146"/>
      <c r="AH300" s="147"/>
      <c r="AI300" s="146">
        <v>-1.9637791838000001E-3</v>
      </c>
      <c r="AJ300" s="146">
        <v>-1.9637791838000001E-3</v>
      </c>
      <c r="AK300" s="148"/>
      <c r="AL300" s="23"/>
      <c r="AM300" s="149"/>
      <c r="AN300" s="137">
        <v>0</v>
      </c>
      <c r="AO300" s="147">
        <v>45473</v>
      </c>
      <c r="AP300" s="135" t="s">
        <v>309</v>
      </c>
      <c r="AQ300" s="133" t="s">
        <v>312</v>
      </c>
      <c r="AR300" s="150">
        <v>553616</v>
      </c>
    </row>
    <row r="301" spans="2:44" ht="15.6" x14ac:dyDescent="0.3">
      <c r="B301" s="82" t="s">
        <v>1636</v>
      </c>
      <c r="C301" s="83" t="s">
        <v>2408</v>
      </c>
      <c r="D301" s="84" t="s">
        <v>300</v>
      </c>
      <c r="E301" s="85" t="s">
        <v>2020</v>
      </c>
      <c r="F301" s="83" t="s">
        <v>2</v>
      </c>
      <c r="G301" s="85" t="s">
        <v>316</v>
      </c>
      <c r="H301" s="86">
        <v>45553</v>
      </c>
      <c r="I301" s="87"/>
      <c r="J301" s="87">
        <v>231.39</v>
      </c>
      <c r="K301" s="88">
        <f t="shared" si="12"/>
        <v>0</v>
      </c>
      <c r="L301" s="86">
        <v>45551</v>
      </c>
      <c r="M301" s="89"/>
      <c r="N301" s="89">
        <v>28635.485757999999</v>
      </c>
      <c r="O301" s="88">
        <f t="shared" si="13"/>
        <v>0</v>
      </c>
      <c r="P301" s="90"/>
      <c r="Q301" s="91">
        <v>0.92424242424000003</v>
      </c>
      <c r="R301" s="92">
        <f t="shared" si="14"/>
        <v>0</v>
      </c>
      <c r="S301" s="23"/>
      <c r="T301" s="107"/>
      <c r="U301" s="108"/>
      <c r="V301" s="108">
        <v>8.4321475625999995E-2</v>
      </c>
      <c r="W301" s="108">
        <v>7.1701181572000006E-2</v>
      </c>
      <c r="X301" s="108">
        <v>1.3371196755000001</v>
      </c>
      <c r="Y301" s="108">
        <v>0.84252022719999997</v>
      </c>
      <c r="Z301" s="108"/>
      <c r="AA301" s="108"/>
      <c r="AB301" s="108">
        <v>0.81620428751999996</v>
      </c>
      <c r="AC301" s="108">
        <v>0.41725232769999998</v>
      </c>
      <c r="AD301" s="109">
        <v>39.393939394</v>
      </c>
      <c r="AE301" s="23"/>
      <c r="AF301" s="117"/>
      <c r="AG301" s="118"/>
      <c r="AH301" s="119"/>
      <c r="AI301" s="118">
        <v>0.23861154445999999</v>
      </c>
      <c r="AJ301" s="118">
        <v>-9.3992932862E-2</v>
      </c>
      <c r="AK301" s="120">
        <v>7</v>
      </c>
      <c r="AL301" s="23"/>
      <c r="AM301" s="127">
        <v>0</v>
      </c>
      <c r="AN301" s="88">
        <v>0</v>
      </c>
      <c r="AO301" s="119">
        <v>45473</v>
      </c>
      <c r="AP301" s="86" t="s">
        <v>309</v>
      </c>
      <c r="AQ301" s="84" t="s">
        <v>312</v>
      </c>
      <c r="AR301" s="128">
        <v>478544</v>
      </c>
    </row>
    <row r="302" spans="2:44" ht="15.6" x14ac:dyDescent="0.3">
      <c r="B302" s="131" t="s">
        <v>463</v>
      </c>
      <c r="C302" s="132" t="s">
        <v>985</v>
      </c>
      <c r="D302" s="133" t="s">
        <v>300</v>
      </c>
      <c r="E302" s="134" t="s">
        <v>1276</v>
      </c>
      <c r="F302" s="132" t="s">
        <v>2</v>
      </c>
      <c r="G302" s="134" t="s">
        <v>317</v>
      </c>
      <c r="H302" s="135">
        <v>45554</v>
      </c>
      <c r="I302" s="136">
        <v>387.5</v>
      </c>
      <c r="J302" s="136">
        <v>400.5</v>
      </c>
      <c r="K302" s="137">
        <f t="shared" si="12"/>
        <v>0.96754057428214735</v>
      </c>
      <c r="L302" s="135">
        <v>45503</v>
      </c>
      <c r="M302" s="138">
        <v>1551.7</v>
      </c>
      <c r="N302" s="138">
        <v>558.93242424000005</v>
      </c>
      <c r="O302" s="137">
        <f t="shared" si="13"/>
        <v>2.776185336017857</v>
      </c>
      <c r="P302" s="139">
        <v>3</v>
      </c>
      <c r="Q302" s="140">
        <v>0.28787878787999999</v>
      </c>
      <c r="R302" s="141">
        <f t="shared" si="14"/>
        <v>10.421052631535069</v>
      </c>
      <c r="S302" s="23"/>
      <c r="T302" s="142"/>
      <c r="U302" s="143"/>
      <c r="V302" s="143">
        <v>7.4240408071999997E-2</v>
      </c>
      <c r="W302" s="143">
        <v>6.1620114018000001E-2</v>
      </c>
      <c r="X302" s="143">
        <v>0.48365901228000002</v>
      </c>
      <c r="Y302" s="143">
        <v>-1.0940435970999999E-2</v>
      </c>
      <c r="Z302" s="143">
        <v>0.46635298472999998</v>
      </c>
      <c r="AA302" s="143">
        <v>2.7751021959000002E-2</v>
      </c>
      <c r="AB302" s="143">
        <v>0.24793427712999999</v>
      </c>
      <c r="AC302" s="143">
        <v>-0.15101768268999999</v>
      </c>
      <c r="AD302" s="144">
        <v>7.5757575758</v>
      </c>
      <c r="AE302" s="23"/>
      <c r="AF302" s="145"/>
      <c r="AG302" s="146"/>
      <c r="AH302" s="147"/>
      <c r="AI302" s="146">
        <v>0.14552019061999999</v>
      </c>
      <c r="AJ302" s="146">
        <v>-0.10305906887999999</v>
      </c>
      <c r="AK302" s="148">
        <v>6</v>
      </c>
      <c r="AL302" s="23"/>
      <c r="AM302" s="149">
        <v>2.8991989892000001E-2</v>
      </c>
      <c r="AN302" s="137">
        <v>1.5218311657000001</v>
      </c>
      <c r="AO302" s="147">
        <v>45473</v>
      </c>
      <c r="AP302" s="135" t="s">
        <v>309</v>
      </c>
      <c r="AQ302" s="133" t="s">
        <v>312</v>
      </c>
      <c r="AR302" s="150">
        <v>1152300</v>
      </c>
    </row>
    <row r="303" spans="2:44" ht="15.6" x14ac:dyDescent="0.3">
      <c r="B303" s="82" t="s">
        <v>1637</v>
      </c>
      <c r="C303" s="83" t="s">
        <v>2409</v>
      </c>
      <c r="D303" s="84" t="s">
        <v>300</v>
      </c>
      <c r="E303" s="85" t="s">
        <v>2021</v>
      </c>
      <c r="F303" s="83" t="s">
        <v>113</v>
      </c>
      <c r="G303" s="85" t="s">
        <v>320</v>
      </c>
      <c r="H303" s="86">
        <v>45553</v>
      </c>
      <c r="I303" s="87"/>
      <c r="J303" s="87">
        <v>12.08</v>
      </c>
      <c r="K303" s="88">
        <f t="shared" si="12"/>
        <v>0</v>
      </c>
      <c r="L303" s="86">
        <v>45331</v>
      </c>
      <c r="M303" s="89"/>
      <c r="N303" s="89">
        <v>2178.8000000000002</v>
      </c>
      <c r="O303" s="88">
        <f t="shared" si="13"/>
        <v>0</v>
      </c>
      <c r="P303" s="90"/>
      <c r="Q303" s="91">
        <v>3.1363636364</v>
      </c>
      <c r="R303" s="92">
        <f t="shared" si="14"/>
        <v>0</v>
      </c>
      <c r="S303" s="23"/>
      <c r="T303" s="107"/>
      <c r="U303" s="108"/>
      <c r="V303" s="108">
        <v>9.2436974790000001E-2</v>
      </c>
      <c r="W303" s="108">
        <v>7.9816680735999998E-2</v>
      </c>
      <c r="X303" s="108">
        <v>-0.58817317845999995</v>
      </c>
      <c r="Y303" s="108">
        <v>-1.0827726267</v>
      </c>
      <c r="Z303" s="108">
        <v>-0.83544303797999997</v>
      </c>
      <c r="AA303" s="108">
        <v>-1.2740450006999999</v>
      </c>
      <c r="AB303" s="108">
        <v>-0.56570155901999997</v>
      </c>
      <c r="AC303" s="108">
        <v>-0.96465351883999995</v>
      </c>
      <c r="AD303" s="109">
        <v>69.696969697</v>
      </c>
      <c r="AE303" s="23"/>
      <c r="AF303" s="117">
        <v>0.81730647069999995</v>
      </c>
      <c r="AG303" s="118">
        <v>7.6762595978999995E-2</v>
      </c>
      <c r="AH303" s="119">
        <v>-0.51688321118000002</v>
      </c>
      <c r="AI303" s="118">
        <v>0.28630705394</v>
      </c>
      <c r="AJ303" s="118">
        <v>-0.37951807229000001</v>
      </c>
      <c r="AK303" s="120">
        <v>5</v>
      </c>
      <c r="AL303" s="23"/>
      <c r="AM303" s="127">
        <v>0</v>
      </c>
      <c r="AN303" s="88">
        <v>0</v>
      </c>
      <c r="AO303" s="119">
        <v>45473</v>
      </c>
      <c r="AP303" s="86" t="s">
        <v>309</v>
      </c>
      <c r="AQ303" s="84" t="s">
        <v>312</v>
      </c>
      <c r="AR303" s="128">
        <v>-164853</v>
      </c>
    </row>
    <row r="304" spans="2:44" ht="15.6" x14ac:dyDescent="0.3">
      <c r="B304" s="131" t="s">
        <v>47</v>
      </c>
      <c r="C304" s="132" t="s">
        <v>211</v>
      </c>
      <c r="D304" s="133" t="s">
        <v>300</v>
      </c>
      <c r="E304" s="134" t="s">
        <v>145</v>
      </c>
      <c r="F304" s="132" t="s">
        <v>2</v>
      </c>
      <c r="G304" s="134" t="s">
        <v>318</v>
      </c>
      <c r="H304" s="135">
        <v>45554</v>
      </c>
      <c r="I304" s="136">
        <v>1647.34</v>
      </c>
      <c r="J304" s="136">
        <v>1707.7933797999999</v>
      </c>
      <c r="K304" s="137">
        <f t="shared" si="12"/>
        <v>0.96460146729982077</v>
      </c>
      <c r="L304" s="135">
        <v>45491</v>
      </c>
      <c r="M304" s="138">
        <v>78979.7</v>
      </c>
      <c r="N304" s="138">
        <v>185597.88318</v>
      </c>
      <c r="O304" s="137">
        <f t="shared" si="13"/>
        <v>0.42554203015021691</v>
      </c>
      <c r="P304" s="139">
        <v>4</v>
      </c>
      <c r="Q304" s="140">
        <v>1.5</v>
      </c>
      <c r="R304" s="141">
        <f t="shared" si="14"/>
        <v>2.6666666666666665</v>
      </c>
      <c r="S304" s="23"/>
      <c r="T304" s="142">
        <v>1.1867176078999999E-2</v>
      </c>
      <c r="U304" s="143">
        <v>-5.4065054046E-3</v>
      </c>
      <c r="V304" s="143"/>
      <c r="W304" s="143"/>
      <c r="X304" s="143">
        <v>0.37670250507000003</v>
      </c>
      <c r="Y304" s="143">
        <v>-0.11789694318000001</v>
      </c>
      <c r="Z304" s="143">
        <v>0.26539842161999999</v>
      </c>
      <c r="AA304" s="143">
        <v>-0.17320354115</v>
      </c>
      <c r="AB304" s="143">
        <v>0.36638098118000001</v>
      </c>
      <c r="AC304" s="143">
        <v>-3.2570978640999997E-2</v>
      </c>
      <c r="AD304" s="144">
        <v>40.909090909</v>
      </c>
      <c r="AE304" s="23"/>
      <c r="AF304" s="145">
        <v>0.37839842654</v>
      </c>
      <c r="AG304" s="146">
        <v>4.1138887306000002E-2</v>
      </c>
      <c r="AH304" s="147">
        <v>0.80881488889999997</v>
      </c>
      <c r="AI304" s="146">
        <v>0.26633792809000001</v>
      </c>
      <c r="AJ304" s="146">
        <v>-9.044814071E-2</v>
      </c>
      <c r="AK304" s="148">
        <v>4</v>
      </c>
      <c r="AL304" s="23"/>
      <c r="AM304" s="149">
        <v>1.4970201728E-2</v>
      </c>
      <c r="AN304" s="137">
        <v>3.4732941198999998</v>
      </c>
      <c r="AO304" s="147">
        <v>45535</v>
      </c>
      <c r="AP304" s="135" t="s">
        <v>309</v>
      </c>
      <c r="AQ304" s="133" t="s">
        <v>312</v>
      </c>
      <c r="AR304" s="150">
        <v>4047000</v>
      </c>
    </row>
    <row r="305" spans="2:44" ht="15.6" x14ac:dyDescent="0.3">
      <c r="B305" s="82" t="s">
        <v>464</v>
      </c>
      <c r="C305" s="83" t="s">
        <v>986</v>
      </c>
      <c r="D305" s="84" t="s">
        <v>300</v>
      </c>
      <c r="E305" s="85" t="s">
        <v>1277</v>
      </c>
      <c r="F305" s="83" t="s">
        <v>2</v>
      </c>
      <c r="G305" s="85" t="s">
        <v>316</v>
      </c>
      <c r="H305" s="86">
        <v>45554</v>
      </c>
      <c r="I305" s="87">
        <v>28.62</v>
      </c>
      <c r="J305" s="87">
        <v>29.61</v>
      </c>
      <c r="K305" s="88">
        <f t="shared" si="12"/>
        <v>0.96656534954407303</v>
      </c>
      <c r="L305" s="86">
        <v>45547</v>
      </c>
      <c r="M305" s="89">
        <v>171.06</v>
      </c>
      <c r="N305" s="89">
        <v>305.32924243000002</v>
      </c>
      <c r="O305" s="88">
        <f t="shared" si="13"/>
        <v>0.56024768095776911</v>
      </c>
      <c r="P305" s="90">
        <v>2</v>
      </c>
      <c r="Q305" s="91">
        <v>1.4848484848000001</v>
      </c>
      <c r="R305" s="92">
        <f t="shared" si="14"/>
        <v>1.3469387755541857</v>
      </c>
      <c r="S305" s="23"/>
      <c r="T305" s="107"/>
      <c r="U305" s="108"/>
      <c r="V305" s="108">
        <v>7.1546228594999997E-2</v>
      </c>
      <c r="W305" s="108">
        <v>5.8925934542E-2</v>
      </c>
      <c r="X305" s="108">
        <v>0.68984483396999996</v>
      </c>
      <c r="Y305" s="108">
        <v>0.19524538571</v>
      </c>
      <c r="Z305" s="108">
        <v>-0.25956530426000002</v>
      </c>
      <c r="AA305" s="108">
        <v>-0.69816726702999998</v>
      </c>
      <c r="AB305" s="108">
        <v>0.59340639026999997</v>
      </c>
      <c r="AC305" s="108">
        <v>0.19445443044999999</v>
      </c>
      <c r="AD305" s="109">
        <v>63.636363635999999</v>
      </c>
      <c r="AE305" s="23"/>
      <c r="AF305" s="117">
        <v>0.20878137386000001</v>
      </c>
      <c r="AG305" s="118">
        <v>2.1657336919E-2</v>
      </c>
      <c r="AH305" s="119">
        <v>1.9833134444</v>
      </c>
      <c r="AI305" s="118">
        <v>0.17601043024999999</v>
      </c>
      <c r="AJ305" s="118">
        <v>-0.11940298507</v>
      </c>
      <c r="AK305" s="120">
        <v>8</v>
      </c>
      <c r="AL305" s="23"/>
      <c r="AM305" s="127">
        <v>2.4735049942000001E-2</v>
      </c>
      <c r="AN305" s="88">
        <v>8.3568994170999999E-2</v>
      </c>
      <c r="AO305" s="119">
        <v>45473</v>
      </c>
      <c r="AP305" s="86" t="s">
        <v>309</v>
      </c>
      <c r="AQ305" s="84" t="s">
        <v>312</v>
      </c>
      <c r="AR305" s="128">
        <v>770000</v>
      </c>
    </row>
    <row r="306" spans="2:44" ht="15.6" x14ac:dyDescent="0.3">
      <c r="B306" s="131" t="s">
        <v>465</v>
      </c>
      <c r="C306" s="132" t="s">
        <v>987</v>
      </c>
      <c r="D306" s="133" t="s">
        <v>300</v>
      </c>
      <c r="E306" s="134" t="s">
        <v>1278</v>
      </c>
      <c r="F306" s="132" t="s">
        <v>2</v>
      </c>
      <c r="G306" s="134" t="s">
        <v>319</v>
      </c>
      <c r="H306" s="135">
        <v>45516</v>
      </c>
      <c r="I306" s="136"/>
      <c r="J306" s="136">
        <v>214.66</v>
      </c>
      <c r="K306" s="137">
        <f t="shared" si="12"/>
        <v>0</v>
      </c>
      <c r="L306" s="135">
        <v>45516</v>
      </c>
      <c r="M306" s="138"/>
      <c r="N306" s="138">
        <v>58.543636364000001</v>
      </c>
      <c r="O306" s="137">
        <f t="shared" si="13"/>
        <v>0</v>
      </c>
      <c r="P306" s="139"/>
      <c r="Q306" s="140">
        <v>4.5454545455000002E-2</v>
      </c>
      <c r="R306" s="141">
        <f t="shared" si="14"/>
        <v>0</v>
      </c>
      <c r="S306" s="23"/>
      <c r="T306" s="142"/>
      <c r="U306" s="143"/>
      <c r="V306" s="143"/>
      <c r="W306" s="143"/>
      <c r="X306" s="143"/>
      <c r="Y306" s="143"/>
      <c r="Z306" s="143"/>
      <c r="AA306" s="143"/>
      <c r="AB306" s="143"/>
      <c r="AC306" s="143"/>
      <c r="AD306" s="144">
        <v>1.5151515151999999</v>
      </c>
      <c r="AE306" s="23"/>
      <c r="AF306" s="145"/>
      <c r="AG306" s="146"/>
      <c r="AH306" s="147"/>
      <c r="AI306" s="146">
        <v>0.25883239172</v>
      </c>
      <c r="AJ306" s="146">
        <v>-8.8500796510000007E-3</v>
      </c>
      <c r="AK306" s="148"/>
      <c r="AL306" s="23"/>
      <c r="AM306" s="149">
        <v>3.7014190458000001E-2</v>
      </c>
      <c r="AN306" s="137">
        <v>0.95892081930999995</v>
      </c>
      <c r="AO306" s="147">
        <v>45473</v>
      </c>
      <c r="AP306" s="135" t="s">
        <v>309</v>
      </c>
      <c r="AQ306" s="133" t="s">
        <v>312</v>
      </c>
      <c r="AR306" s="150">
        <v>2312000</v>
      </c>
    </row>
    <row r="307" spans="2:44" ht="15.6" x14ac:dyDescent="0.3">
      <c r="B307" s="82" t="s">
        <v>1638</v>
      </c>
      <c r="C307" s="83" t="s">
        <v>2410</v>
      </c>
      <c r="D307" s="84" t="s">
        <v>300</v>
      </c>
      <c r="E307" s="85" t="s">
        <v>2022</v>
      </c>
      <c r="F307" s="83" t="s">
        <v>2</v>
      </c>
      <c r="G307" s="85" t="s">
        <v>319</v>
      </c>
      <c r="H307" s="86">
        <v>45530</v>
      </c>
      <c r="I307" s="87"/>
      <c r="J307" s="87">
        <v>38.840000000000003</v>
      </c>
      <c r="K307" s="88">
        <f t="shared" si="12"/>
        <v>0</v>
      </c>
      <c r="L307" s="86">
        <v>45530</v>
      </c>
      <c r="M307" s="89"/>
      <c r="N307" s="89">
        <v>15417.526818</v>
      </c>
      <c r="O307" s="88">
        <f t="shared" si="13"/>
        <v>0</v>
      </c>
      <c r="P307" s="90"/>
      <c r="Q307" s="91">
        <v>7.5757575758000004E-2</v>
      </c>
      <c r="R307" s="92">
        <f t="shared" si="14"/>
        <v>0</v>
      </c>
      <c r="S307" s="23"/>
      <c r="T307" s="107"/>
      <c r="U307" s="108"/>
      <c r="V307" s="108"/>
      <c r="W307" s="108"/>
      <c r="X307" s="108"/>
      <c r="Y307" s="108"/>
      <c r="Z307" s="108"/>
      <c r="AA307" s="108"/>
      <c r="AB307" s="108"/>
      <c r="AC307" s="108"/>
      <c r="AD307" s="109">
        <v>7.5757575758</v>
      </c>
      <c r="AE307" s="23"/>
      <c r="AF307" s="117"/>
      <c r="AG307" s="118"/>
      <c r="AH307" s="119"/>
      <c r="AI307" s="118">
        <v>0.19468510864999999</v>
      </c>
      <c r="AJ307" s="118">
        <v>-0.12991680978</v>
      </c>
      <c r="AK307" s="120"/>
      <c r="AL307" s="23"/>
      <c r="AM307" s="127">
        <v>1.9128804395000001E-2</v>
      </c>
      <c r="AN307" s="88">
        <v>0.11708556165</v>
      </c>
      <c r="AO307" s="119">
        <v>45473</v>
      </c>
      <c r="AP307" s="86" t="s">
        <v>309</v>
      </c>
      <c r="AQ307" s="84" t="s">
        <v>312</v>
      </c>
      <c r="AR307" s="128">
        <v>283983</v>
      </c>
    </row>
    <row r="308" spans="2:44" ht="15.6" x14ac:dyDescent="0.3">
      <c r="B308" s="131" t="s">
        <v>48</v>
      </c>
      <c r="C308" s="132" t="s">
        <v>212</v>
      </c>
      <c r="D308" s="133" t="s">
        <v>300</v>
      </c>
      <c r="E308" s="134" t="s">
        <v>146</v>
      </c>
      <c r="F308" s="132" t="s">
        <v>2</v>
      </c>
      <c r="G308" s="134" t="s">
        <v>315</v>
      </c>
      <c r="H308" s="135">
        <v>45554</v>
      </c>
      <c r="I308" s="136">
        <v>652.51</v>
      </c>
      <c r="J308" s="136">
        <v>805.01</v>
      </c>
      <c r="K308" s="137">
        <f t="shared" si="12"/>
        <v>0.81056135948621755</v>
      </c>
      <c r="L308" s="135">
        <v>45455</v>
      </c>
      <c r="M308" s="138">
        <v>24536</v>
      </c>
      <c r="N308" s="138">
        <v>76297.835000000006</v>
      </c>
      <c r="O308" s="137">
        <f t="shared" si="13"/>
        <v>0.32158186402012584</v>
      </c>
      <c r="P308" s="139">
        <v>17</v>
      </c>
      <c r="Q308" s="140">
        <v>11.363636362999999</v>
      </c>
      <c r="R308" s="141">
        <f t="shared" si="14"/>
        <v>1.4960000000837761</v>
      </c>
      <c r="S308" s="23"/>
      <c r="T308" s="142">
        <v>-1.9194925445999999E-2</v>
      </c>
      <c r="U308" s="143">
        <v>-3.6468606930000001E-2</v>
      </c>
      <c r="V308" s="143">
        <v>5.5602290743999999E-2</v>
      </c>
      <c r="W308" s="143">
        <v>4.2981996690000003E-2</v>
      </c>
      <c r="X308" s="143">
        <v>0.56781758330999998</v>
      </c>
      <c r="Y308" s="143">
        <v>7.3218135062999998E-2</v>
      </c>
      <c r="Z308" s="143">
        <v>1.3814233576999999</v>
      </c>
      <c r="AA308" s="143">
        <v>0.94282139489000005</v>
      </c>
      <c r="AB308" s="143">
        <v>0.56552303263000003</v>
      </c>
      <c r="AC308" s="143">
        <v>0.16657107281</v>
      </c>
      <c r="AD308" s="144">
        <v>100</v>
      </c>
      <c r="AE308" s="23"/>
      <c r="AF308" s="145">
        <v>0.53642824107999998</v>
      </c>
      <c r="AG308" s="146">
        <v>5.9906220140999999E-2</v>
      </c>
      <c r="AH308" s="147">
        <v>1.2270467984</v>
      </c>
      <c r="AI308" s="146">
        <v>0.50965879492999999</v>
      </c>
      <c r="AJ308" s="146">
        <v>-0.13081065058999999</v>
      </c>
      <c r="AK308" s="148">
        <v>7</v>
      </c>
      <c r="AL308" s="23"/>
      <c r="AM308" s="149">
        <v>0</v>
      </c>
      <c r="AN308" s="137">
        <v>0</v>
      </c>
      <c r="AO308" s="147">
        <v>45473</v>
      </c>
      <c r="AP308" s="135" t="s">
        <v>309</v>
      </c>
      <c r="AQ308" s="133" t="s">
        <v>312</v>
      </c>
      <c r="AR308" s="150">
        <v>1203609</v>
      </c>
    </row>
    <row r="309" spans="2:44" ht="15.6" x14ac:dyDescent="0.3">
      <c r="B309" s="82" t="s">
        <v>466</v>
      </c>
      <c r="C309" s="83" t="s">
        <v>988</v>
      </c>
      <c r="D309" s="84" t="s">
        <v>300</v>
      </c>
      <c r="E309" s="85" t="s">
        <v>1279</v>
      </c>
      <c r="F309" s="83" t="s">
        <v>2</v>
      </c>
      <c r="G309" s="85" t="s">
        <v>3</v>
      </c>
      <c r="H309" s="86">
        <v>45519</v>
      </c>
      <c r="I309" s="87"/>
      <c r="J309" s="87">
        <v>230.69</v>
      </c>
      <c r="K309" s="88">
        <f t="shared" si="12"/>
        <v>0</v>
      </c>
      <c r="L309" s="86">
        <v>45519</v>
      </c>
      <c r="M309" s="89"/>
      <c r="N309" s="89">
        <v>3.4953030303000001</v>
      </c>
      <c r="O309" s="88">
        <f t="shared" si="13"/>
        <v>0</v>
      </c>
      <c r="P309" s="90"/>
      <c r="Q309" s="91">
        <v>1.5151515151E-2</v>
      </c>
      <c r="R309" s="92">
        <f t="shared" si="14"/>
        <v>0</v>
      </c>
      <c r="S309" s="23"/>
      <c r="T309" s="107"/>
      <c r="U309" s="108"/>
      <c r="V309" s="108"/>
      <c r="W309" s="108"/>
      <c r="X309" s="108"/>
      <c r="Y309" s="108"/>
      <c r="Z309" s="108"/>
      <c r="AA309" s="108"/>
      <c r="AB309" s="108"/>
      <c r="AC309" s="108"/>
      <c r="AD309" s="109">
        <v>1.5151515151999999</v>
      </c>
      <c r="AE309" s="23"/>
      <c r="AF309" s="117"/>
      <c r="AG309" s="118"/>
      <c r="AH309" s="119"/>
      <c r="AI309" s="118">
        <v>0</v>
      </c>
      <c r="AJ309" s="118">
        <v>0</v>
      </c>
      <c r="AK309" s="120"/>
      <c r="AL309" s="23"/>
      <c r="AM309" s="127">
        <v>3.5975794694000002E-2</v>
      </c>
      <c r="AN309" s="88">
        <v>1.2567431892000001</v>
      </c>
      <c r="AO309" s="119">
        <v>45473</v>
      </c>
      <c r="AP309" s="86" t="s">
        <v>309</v>
      </c>
      <c r="AQ309" s="84" t="s">
        <v>312</v>
      </c>
      <c r="AR309" s="128">
        <v>873000</v>
      </c>
    </row>
    <row r="310" spans="2:44" ht="15.6" x14ac:dyDescent="0.3">
      <c r="B310" s="131" t="s">
        <v>467</v>
      </c>
      <c r="C310" s="132" t="s">
        <v>989</v>
      </c>
      <c r="D310" s="133" t="s">
        <v>300</v>
      </c>
      <c r="E310" s="134" t="s">
        <v>1280</v>
      </c>
      <c r="F310" s="132" t="s">
        <v>2</v>
      </c>
      <c r="G310" s="134" t="s">
        <v>316</v>
      </c>
      <c r="H310" s="135">
        <v>45553</v>
      </c>
      <c r="I310" s="136"/>
      <c r="J310" s="136">
        <v>494.38</v>
      </c>
      <c r="K310" s="137">
        <f t="shared" si="12"/>
        <v>0</v>
      </c>
      <c r="L310" s="135">
        <v>45537</v>
      </c>
      <c r="M310" s="138"/>
      <c r="N310" s="138">
        <v>2466.5915150999999</v>
      </c>
      <c r="O310" s="137">
        <f t="shared" si="13"/>
        <v>0</v>
      </c>
      <c r="P310" s="139"/>
      <c r="Q310" s="140">
        <v>0.72727272727000003</v>
      </c>
      <c r="R310" s="141">
        <f t="shared" si="14"/>
        <v>0</v>
      </c>
      <c r="S310" s="23"/>
      <c r="T310" s="142"/>
      <c r="U310" s="143"/>
      <c r="V310" s="143">
        <v>5.1780219781000003E-2</v>
      </c>
      <c r="W310" s="143">
        <v>3.9159925727E-2</v>
      </c>
      <c r="X310" s="143">
        <v>0.63275332651000005</v>
      </c>
      <c r="Y310" s="143">
        <v>0.13815387826</v>
      </c>
      <c r="Z310" s="143"/>
      <c r="AA310" s="143"/>
      <c r="AB310" s="143"/>
      <c r="AC310" s="143"/>
      <c r="AD310" s="144">
        <v>48.484848485000001</v>
      </c>
      <c r="AE310" s="23"/>
      <c r="AF310" s="145"/>
      <c r="AG310" s="146"/>
      <c r="AH310" s="147"/>
      <c r="AI310" s="146">
        <v>0.11307326723</v>
      </c>
      <c r="AJ310" s="146">
        <v>-2.0628683694000002E-2</v>
      </c>
      <c r="AK310" s="148"/>
      <c r="AL310" s="23"/>
      <c r="AM310" s="149">
        <v>0</v>
      </c>
      <c r="AN310" s="137">
        <v>0</v>
      </c>
      <c r="AO310" s="147">
        <v>45473</v>
      </c>
      <c r="AP310" s="135" t="s">
        <v>309</v>
      </c>
      <c r="AQ310" s="133" t="s">
        <v>312</v>
      </c>
      <c r="AR310" s="150">
        <v>3451000</v>
      </c>
    </row>
    <row r="311" spans="2:44" ht="15.6" x14ac:dyDescent="0.3">
      <c r="B311" s="82" t="s">
        <v>1639</v>
      </c>
      <c r="C311" s="83" t="s">
        <v>2411</v>
      </c>
      <c r="D311" s="84" t="s">
        <v>300</v>
      </c>
      <c r="E311" s="85" t="s">
        <v>2023</v>
      </c>
      <c r="F311" s="83" t="s">
        <v>113</v>
      </c>
      <c r="G311" s="85" t="s">
        <v>315</v>
      </c>
      <c r="H311" s="86">
        <v>45377</v>
      </c>
      <c r="I311" s="87"/>
      <c r="J311" s="87">
        <v>14.51</v>
      </c>
      <c r="K311" s="88">
        <f t="shared" si="12"/>
        <v>0</v>
      </c>
      <c r="L311" s="86">
        <v>45195</v>
      </c>
      <c r="M311" s="89"/>
      <c r="N311" s="89">
        <v>0</v>
      </c>
      <c r="O311" s="88" t="str">
        <f t="shared" si="13"/>
        <v/>
      </c>
      <c r="P311" s="90"/>
      <c r="Q311" s="91">
        <v>0</v>
      </c>
      <c r="R311" s="92" t="str">
        <f t="shared" si="14"/>
        <v/>
      </c>
      <c r="S311" s="23"/>
      <c r="T311" s="107"/>
      <c r="U311" s="108"/>
      <c r="V311" s="108"/>
      <c r="W311" s="108"/>
      <c r="X311" s="108"/>
      <c r="Y311" s="108"/>
      <c r="Z311" s="108"/>
      <c r="AA311" s="108"/>
      <c r="AB311" s="108"/>
      <c r="AC311" s="108"/>
      <c r="AD311" s="109">
        <v>0</v>
      </c>
      <c r="AE311" s="23"/>
      <c r="AF311" s="117"/>
      <c r="AG311" s="118"/>
      <c r="AH311" s="119"/>
      <c r="AI311" s="118">
        <v>-6.9230769230999994E-2</v>
      </c>
      <c r="AJ311" s="118">
        <v>-0.88950276243000004</v>
      </c>
      <c r="AK311" s="120"/>
      <c r="AL311" s="23"/>
      <c r="AM311" s="127">
        <v>0</v>
      </c>
      <c r="AN311" s="88">
        <v>0</v>
      </c>
      <c r="AO311" s="119">
        <v>45291</v>
      </c>
      <c r="AP311" s="86" t="s">
        <v>309</v>
      </c>
      <c r="AQ311" s="84" t="s">
        <v>312</v>
      </c>
      <c r="AR311" s="128">
        <v>-939947</v>
      </c>
    </row>
    <row r="312" spans="2:44" ht="15.6" x14ac:dyDescent="0.3">
      <c r="B312" s="131" t="s">
        <v>1640</v>
      </c>
      <c r="C312" s="132" t="s">
        <v>2412</v>
      </c>
      <c r="D312" s="133" t="s">
        <v>300</v>
      </c>
      <c r="E312" s="134" t="s">
        <v>2024</v>
      </c>
      <c r="F312" s="132" t="s">
        <v>2</v>
      </c>
      <c r="G312" s="134" t="s">
        <v>320</v>
      </c>
      <c r="H312" s="135">
        <v>45552</v>
      </c>
      <c r="I312" s="136"/>
      <c r="J312" s="136">
        <v>21</v>
      </c>
      <c r="K312" s="137">
        <f t="shared" si="12"/>
        <v>0</v>
      </c>
      <c r="L312" s="135">
        <v>45239</v>
      </c>
      <c r="M312" s="138"/>
      <c r="N312" s="138">
        <v>450.24984848000003</v>
      </c>
      <c r="O312" s="137">
        <f t="shared" si="13"/>
        <v>0</v>
      </c>
      <c r="P312" s="139"/>
      <c r="Q312" s="140">
        <v>0.33333333332999998</v>
      </c>
      <c r="R312" s="141">
        <f t="shared" si="14"/>
        <v>0</v>
      </c>
      <c r="S312" s="23"/>
      <c r="T312" s="142"/>
      <c r="U312" s="143"/>
      <c r="V312" s="143">
        <v>-0.11939034715999999</v>
      </c>
      <c r="W312" s="143">
        <v>-0.13201064122</v>
      </c>
      <c r="X312" s="143"/>
      <c r="Y312" s="143"/>
      <c r="Z312" s="143"/>
      <c r="AA312" s="143"/>
      <c r="AB312" s="143"/>
      <c r="AC312" s="143"/>
      <c r="AD312" s="144">
        <v>13.636363636</v>
      </c>
      <c r="AE312" s="23"/>
      <c r="AF312" s="145"/>
      <c r="AG312" s="146"/>
      <c r="AH312" s="147"/>
      <c r="AI312" s="146">
        <v>0.13717421125000001</v>
      </c>
      <c r="AJ312" s="146">
        <v>-0.28769601929999999</v>
      </c>
      <c r="AK312" s="148"/>
      <c r="AL312" s="23"/>
      <c r="AM312" s="149"/>
      <c r="AN312" s="137">
        <v>0</v>
      </c>
      <c r="AO312" s="147">
        <v>45473</v>
      </c>
      <c r="AP312" s="135" t="s">
        <v>309</v>
      </c>
      <c r="AQ312" s="133" t="s">
        <v>312</v>
      </c>
      <c r="AR312" s="150">
        <v>-52670</v>
      </c>
    </row>
    <row r="313" spans="2:44" ht="15.6" x14ac:dyDescent="0.3">
      <c r="B313" s="82" t="s">
        <v>1641</v>
      </c>
      <c r="C313" s="83" t="s">
        <v>2413</v>
      </c>
      <c r="D313" s="84" t="s">
        <v>735</v>
      </c>
      <c r="E313" s="85" t="s">
        <v>2025</v>
      </c>
      <c r="F313" s="83" t="s">
        <v>2</v>
      </c>
      <c r="G313" s="85" t="s">
        <v>316</v>
      </c>
      <c r="H313" s="86">
        <v>45553</v>
      </c>
      <c r="I313" s="87"/>
      <c r="J313" s="87">
        <v>7.45</v>
      </c>
      <c r="K313" s="88">
        <f t="shared" si="12"/>
        <v>0</v>
      </c>
      <c r="L313" s="86">
        <v>45505</v>
      </c>
      <c r="M313" s="89"/>
      <c r="N313" s="89">
        <v>1433.7618182000001</v>
      </c>
      <c r="O313" s="88">
        <f t="shared" si="13"/>
        <v>0</v>
      </c>
      <c r="P313" s="90"/>
      <c r="Q313" s="91">
        <v>2.0303030302999998</v>
      </c>
      <c r="R313" s="92">
        <f t="shared" si="14"/>
        <v>0</v>
      </c>
      <c r="S313" s="23"/>
      <c r="T313" s="107"/>
      <c r="U313" s="108"/>
      <c r="V313" s="108">
        <v>3.0120481928000001E-2</v>
      </c>
      <c r="W313" s="108">
        <v>1.7500187874000001E-2</v>
      </c>
      <c r="X313" s="108">
        <v>7.5471698111999996E-2</v>
      </c>
      <c r="Y313" s="108">
        <v>-0.41912775013999998</v>
      </c>
      <c r="Z313" s="108">
        <v>-0.86259541984999999</v>
      </c>
      <c r="AA313" s="108">
        <v>-1.3011973826000001</v>
      </c>
      <c r="AB313" s="108">
        <v>1.4641288416000001E-3</v>
      </c>
      <c r="AC313" s="108">
        <v>-0.39748783098000001</v>
      </c>
      <c r="AD313" s="109">
        <v>69.696969697</v>
      </c>
      <c r="AE313" s="23"/>
      <c r="AF313" s="117">
        <v>0.41172034481000003</v>
      </c>
      <c r="AG313" s="118">
        <v>4.2276032126999999E-2</v>
      </c>
      <c r="AH313" s="119">
        <v>0.22148537664000001</v>
      </c>
      <c r="AI313" s="118">
        <v>0.26037735848999999</v>
      </c>
      <c r="AJ313" s="118">
        <v>-0.12951807229000001</v>
      </c>
      <c r="AK313" s="120">
        <v>5</v>
      </c>
      <c r="AL313" s="23"/>
      <c r="AM313" s="127">
        <v>0</v>
      </c>
      <c r="AN313" s="88">
        <v>0</v>
      </c>
      <c r="AO313" s="119">
        <v>45473</v>
      </c>
      <c r="AP313" s="86" t="s">
        <v>309</v>
      </c>
      <c r="AQ313" s="84" t="s">
        <v>312</v>
      </c>
      <c r="AR313" s="128">
        <v>11781</v>
      </c>
    </row>
    <row r="314" spans="2:44" ht="15.6" x14ac:dyDescent="0.3">
      <c r="B314" s="131" t="s">
        <v>468</v>
      </c>
      <c r="C314" s="132" t="s">
        <v>990</v>
      </c>
      <c r="D314" s="133" t="s">
        <v>300</v>
      </c>
      <c r="E314" s="134" t="s">
        <v>1281</v>
      </c>
      <c r="F314" s="132" t="s">
        <v>2</v>
      </c>
      <c r="G314" s="134" t="s">
        <v>315</v>
      </c>
      <c r="H314" s="135">
        <v>45533</v>
      </c>
      <c r="I314" s="136"/>
      <c r="J314" s="136">
        <v>286.27999999999997</v>
      </c>
      <c r="K314" s="137">
        <f t="shared" si="12"/>
        <v>0</v>
      </c>
      <c r="L314" s="135">
        <v>45504</v>
      </c>
      <c r="M314" s="138"/>
      <c r="N314" s="138">
        <v>52845.090605999998</v>
      </c>
      <c r="O314" s="137">
        <f t="shared" si="13"/>
        <v>0</v>
      </c>
      <c r="P314" s="139"/>
      <c r="Q314" s="140">
        <v>0.93939393939000004</v>
      </c>
      <c r="R314" s="141">
        <f t="shared" si="14"/>
        <v>0</v>
      </c>
      <c r="S314" s="23"/>
      <c r="T314" s="142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144">
        <v>16.666666667000001</v>
      </c>
      <c r="AE314" s="23"/>
      <c r="AF314" s="145"/>
      <c r="AG314" s="146"/>
      <c r="AH314" s="147"/>
      <c r="AI314" s="146">
        <v>2.3109029829E-2</v>
      </c>
      <c r="AJ314" s="146">
        <v>-3.7899958082000001E-2</v>
      </c>
      <c r="AK314" s="148"/>
      <c r="AL314" s="23"/>
      <c r="AM314" s="149">
        <v>1.5086646279000001E-2</v>
      </c>
      <c r="AN314" s="137">
        <v>0.55812582253999998</v>
      </c>
      <c r="AO314" s="147">
        <v>45473</v>
      </c>
      <c r="AP314" s="135" t="s">
        <v>309</v>
      </c>
      <c r="AQ314" s="133" t="s">
        <v>312</v>
      </c>
      <c r="AR314" s="150">
        <v>255609</v>
      </c>
    </row>
    <row r="315" spans="2:44" ht="15.6" x14ac:dyDescent="0.3">
      <c r="B315" s="82" t="s">
        <v>469</v>
      </c>
      <c r="C315" s="83" t="s">
        <v>991</v>
      </c>
      <c r="D315" s="84" t="s">
        <v>300</v>
      </c>
      <c r="E315" s="85" t="s">
        <v>1282</v>
      </c>
      <c r="F315" s="83" t="s">
        <v>2</v>
      </c>
      <c r="G315" s="85" t="s">
        <v>315</v>
      </c>
      <c r="H315" s="86">
        <v>45553</v>
      </c>
      <c r="I315" s="87"/>
      <c r="J315" s="87">
        <v>184.16</v>
      </c>
      <c r="K315" s="88">
        <f t="shared" si="12"/>
        <v>0</v>
      </c>
      <c r="L315" s="86">
        <v>45505</v>
      </c>
      <c r="M315" s="89"/>
      <c r="N315" s="89">
        <v>7306.1430302999997</v>
      </c>
      <c r="O315" s="88">
        <f t="shared" si="13"/>
        <v>0</v>
      </c>
      <c r="P315" s="90"/>
      <c r="Q315" s="91">
        <v>2.1212121212000001</v>
      </c>
      <c r="R315" s="92">
        <f t="shared" si="14"/>
        <v>0</v>
      </c>
      <c r="S315" s="23"/>
      <c r="T315" s="107"/>
      <c r="U315" s="108"/>
      <c r="V315" s="108">
        <v>-6.7829457357000003E-3</v>
      </c>
      <c r="W315" s="108">
        <v>-1.9403239789E-2</v>
      </c>
      <c r="X315" s="108">
        <v>1.5296056528E-2</v>
      </c>
      <c r="Y315" s="108">
        <v>-0.47930339172000003</v>
      </c>
      <c r="Z315" s="108">
        <v>-0.27911430509000001</v>
      </c>
      <c r="AA315" s="108">
        <v>-0.71771626785999998</v>
      </c>
      <c r="AB315" s="108">
        <v>0.15275662740000001</v>
      </c>
      <c r="AC315" s="108">
        <v>-0.24619533241</v>
      </c>
      <c r="AD315" s="109">
        <v>87.878787879000001</v>
      </c>
      <c r="AE315" s="23"/>
      <c r="AF315" s="117">
        <v>0.42435284255</v>
      </c>
      <c r="AG315" s="118">
        <v>4.2961736904E-2</v>
      </c>
      <c r="AH315" s="119">
        <v>9.3894006840999994E-2</v>
      </c>
      <c r="AI315" s="118">
        <v>0.19610108065000001</v>
      </c>
      <c r="AJ315" s="118">
        <v>-0.21730382294</v>
      </c>
      <c r="AK315" s="120">
        <v>4</v>
      </c>
      <c r="AL315" s="23"/>
      <c r="AM315" s="127">
        <v>2.2700550557000002E-2</v>
      </c>
      <c r="AN315" s="88">
        <v>0.78638113908999996</v>
      </c>
      <c r="AO315" s="119">
        <v>45473</v>
      </c>
      <c r="AP315" s="86" t="s">
        <v>309</v>
      </c>
      <c r="AQ315" s="84" t="s">
        <v>312</v>
      </c>
      <c r="AR315" s="128">
        <v>1387400</v>
      </c>
    </row>
    <row r="316" spans="2:44" ht="15.6" x14ac:dyDescent="0.3">
      <c r="B316" s="131" t="s">
        <v>49</v>
      </c>
      <c r="C316" s="132" t="s">
        <v>213</v>
      </c>
      <c r="D316" s="133" t="s">
        <v>303</v>
      </c>
      <c r="E316" s="134" t="s">
        <v>147</v>
      </c>
      <c r="F316" s="132" t="s">
        <v>117</v>
      </c>
      <c r="G316" s="134" t="s">
        <v>315</v>
      </c>
      <c r="H316" s="135">
        <v>45554</v>
      </c>
      <c r="I316" s="136">
        <v>554</v>
      </c>
      <c r="J316" s="136">
        <v>681.32057523000003</v>
      </c>
      <c r="K316" s="137">
        <f t="shared" si="12"/>
        <v>0.81312677195016581</v>
      </c>
      <c r="L316" s="135">
        <v>45330</v>
      </c>
      <c r="M316" s="138">
        <v>1112.32</v>
      </c>
      <c r="N316" s="138">
        <v>958.45803030000002</v>
      </c>
      <c r="O316" s="137">
        <f t="shared" si="13"/>
        <v>1.1605307325265362</v>
      </c>
      <c r="P316" s="139">
        <v>2</v>
      </c>
      <c r="Q316" s="140">
        <v>0.51515151515000002</v>
      </c>
      <c r="R316" s="141">
        <f t="shared" si="14"/>
        <v>3.882352941187889</v>
      </c>
      <c r="S316" s="23"/>
      <c r="T316" s="142"/>
      <c r="U316" s="143"/>
      <c r="V316" s="143">
        <v>-9.8336642687E-2</v>
      </c>
      <c r="W316" s="143">
        <v>-0.11095693674</v>
      </c>
      <c r="X316" s="143">
        <v>7.5447999286999995E-2</v>
      </c>
      <c r="Y316" s="143">
        <v>-0.41915144896000001</v>
      </c>
      <c r="Z316" s="143"/>
      <c r="AA316" s="143"/>
      <c r="AB316" s="143">
        <v>-0.11559872743000001</v>
      </c>
      <c r="AC316" s="143">
        <v>-0.51455068724999997</v>
      </c>
      <c r="AD316" s="144">
        <v>33.333333332999999</v>
      </c>
      <c r="AE316" s="23"/>
      <c r="AF316" s="145"/>
      <c r="AG316" s="146"/>
      <c r="AH316" s="147"/>
      <c r="AI316" s="146">
        <v>9.7639041748999997E-2</v>
      </c>
      <c r="AJ316" s="146">
        <v>-0.11261827763</v>
      </c>
      <c r="AK316" s="148"/>
      <c r="AL316" s="23"/>
      <c r="AM316" s="149">
        <v>2.7209130131000001E-2</v>
      </c>
      <c r="AN316" s="137">
        <v>2.7515945353000002</v>
      </c>
      <c r="AO316" s="147">
        <v>45473</v>
      </c>
      <c r="AP316" s="135" t="s">
        <v>311</v>
      </c>
      <c r="AQ316" s="133" t="s">
        <v>312</v>
      </c>
      <c r="AR316" s="150">
        <v>27762697</v>
      </c>
    </row>
    <row r="317" spans="2:44" ht="15.6" x14ac:dyDescent="0.3">
      <c r="B317" s="82" t="s">
        <v>50</v>
      </c>
      <c r="C317" s="83" t="s">
        <v>214</v>
      </c>
      <c r="D317" s="84" t="s">
        <v>300</v>
      </c>
      <c r="E317" s="85" t="s">
        <v>148</v>
      </c>
      <c r="F317" s="83" t="s">
        <v>2</v>
      </c>
      <c r="G317" s="85" t="s">
        <v>315</v>
      </c>
      <c r="H317" s="86">
        <v>45554</v>
      </c>
      <c r="I317" s="87">
        <v>59.22</v>
      </c>
      <c r="J317" s="87">
        <v>80.999162069999997</v>
      </c>
      <c r="K317" s="88">
        <f t="shared" si="12"/>
        <v>0.73111867439840539</v>
      </c>
      <c r="L317" s="86">
        <v>45491</v>
      </c>
      <c r="M317" s="89">
        <v>13672.72</v>
      </c>
      <c r="N317" s="89">
        <v>104376.86908999999</v>
      </c>
      <c r="O317" s="88">
        <f t="shared" si="13"/>
        <v>0.13099377399613857</v>
      </c>
      <c r="P317" s="90">
        <v>27</v>
      </c>
      <c r="Q317" s="91">
        <v>31.242424241999998</v>
      </c>
      <c r="R317" s="92">
        <f t="shared" si="14"/>
        <v>0.86420950534636176</v>
      </c>
      <c r="S317" s="23"/>
      <c r="T317" s="107">
        <v>-1.2999999999999999E-2</v>
      </c>
      <c r="U317" s="108">
        <v>-3.0273681484999999E-2</v>
      </c>
      <c r="V317" s="108">
        <v>1.7525773195E-2</v>
      </c>
      <c r="W317" s="108">
        <v>4.9054791415999999E-3</v>
      </c>
      <c r="X317" s="108">
        <v>1.4949245161E-2</v>
      </c>
      <c r="Y317" s="108">
        <v>-0.47965020309</v>
      </c>
      <c r="Z317" s="108">
        <v>-6.1121333838000003E-2</v>
      </c>
      <c r="AA317" s="108">
        <v>-0.49972329660999998</v>
      </c>
      <c r="AB317" s="108">
        <v>3.4143560423999998E-2</v>
      </c>
      <c r="AC317" s="108">
        <v>-0.36480839938999998</v>
      </c>
      <c r="AD317" s="109">
        <v>100</v>
      </c>
      <c r="AE317" s="23"/>
      <c r="AF317" s="117">
        <v>0.39254730367000001</v>
      </c>
      <c r="AG317" s="118">
        <v>3.9130639896999997E-2</v>
      </c>
      <c r="AH317" s="119">
        <v>-5.1455311706999997E-2</v>
      </c>
      <c r="AI317" s="118">
        <v>0.17623762375999999</v>
      </c>
      <c r="AJ317" s="118">
        <v>-0.19625670881000001</v>
      </c>
      <c r="AK317" s="120">
        <v>4</v>
      </c>
      <c r="AL317" s="23"/>
      <c r="AM317" s="127">
        <v>4.4373125171999997E-2</v>
      </c>
      <c r="AN317" s="88">
        <v>0.52696905545999995</v>
      </c>
      <c r="AO317" s="119">
        <v>45473</v>
      </c>
      <c r="AP317" s="86" t="s">
        <v>309</v>
      </c>
      <c r="AQ317" s="84" t="s">
        <v>312</v>
      </c>
      <c r="AR317" s="128">
        <v>3836000</v>
      </c>
    </row>
    <row r="318" spans="2:44" ht="15.6" x14ac:dyDescent="0.3">
      <c r="B318" s="131" t="s">
        <v>470</v>
      </c>
      <c r="C318" s="132" t="s">
        <v>992</v>
      </c>
      <c r="D318" s="133" t="s">
        <v>300</v>
      </c>
      <c r="E318" s="134" t="s">
        <v>1283</v>
      </c>
      <c r="F318" s="132" t="s">
        <v>2</v>
      </c>
      <c r="G318" s="134" t="s">
        <v>315</v>
      </c>
      <c r="H318" s="135">
        <v>45554</v>
      </c>
      <c r="I318" s="136">
        <v>205.6</v>
      </c>
      <c r="J318" s="136">
        <v>216.92</v>
      </c>
      <c r="K318" s="137">
        <f t="shared" si="12"/>
        <v>0.94781486262216486</v>
      </c>
      <c r="L318" s="135">
        <v>45538</v>
      </c>
      <c r="M318" s="138">
        <v>4112</v>
      </c>
      <c r="N318" s="138">
        <v>23210.263939</v>
      </c>
      <c r="O318" s="137">
        <f t="shared" si="13"/>
        <v>0.17716300042114744</v>
      </c>
      <c r="P318" s="139">
        <v>1</v>
      </c>
      <c r="Q318" s="140">
        <v>2.6818181818000002</v>
      </c>
      <c r="R318" s="141">
        <f t="shared" si="14"/>
        <v>0.37288135593473137</v>
      </c>
      <c r="S318" s="23"/>
      <c r="T318" s="142"/>
      <c r="U318" s="143"/>
      <c r="V318" s="143">
        <v>7.8431372549000004E-3</v>
      </c>
      <c r="W318" s="143">
        <v>-4.7771567988000004E-3</v>
      </c>
      <c r="X318" s="143">
        <v>0.42332987192999999</v>
      </c>
      <c r="Y318" s="143">
        <v>-7.1269576323000003E-2</v>
      </c>
      <c r="Z318" s="143">
        <v>3.4803835217E-2</v>
      </c>
      <c r="AA318" s="143">
        <v>-0.40379812755</v>
      </c>
      <c r="AB318" s="143">
        <v>0.41890959283000001</v>
      </c>
      <c r="AC318" s="143">
        <v>1.9957633007E-2</v>
      </c>
      <c r="AD318" s="144">
        <v>80.303030303</v>
      </c>
      <c r="AE318" s="23"/>
      <c r="AF318" s="145">
        <v>0.35112070865</v>
      </c>
      <c r="AG318" s="146">
        <v>3.6938776622999998E-2</v>
      </c>
      <c r="AH318" s="147">
        <v>1.022083428</v>
      </c>
      <c r="AI318" s="146">
        <v>0.29596656977000002</v>
      </c>
      <c r="AJ318" s="146">
        <v>-7.3628488931999997E-2</v>
      </c>
      <c r="AK318" s="148">
        <v>4</v>
      </c>
      <c r="AL318" s="23"/>
      <c r="AM318" s="149">
        <v>0</v>
      </c>
      <c r="AN318" s="137">
        <v>0</v>
      </c>
      <c r="AO318" s="147">
        <v>45473</v>
      </c>
      <c r="AP318" s="135" t="s">
        <v>309</v>
      </c>
      <c r="AQ318" s="133" t="s">
        <v>312</v>
      </c>
      <c r="AR318" s="150">
        <v>1312900</v>
      </c>
    </row>
    <row r="319" spans="2:44" ht="15.6" x14ac:dyDescent="0.3">
      <c r="B319" s="82" t="s">
        <v>471</v>
      </c>
      <c r="C319" s="83" t="s">
        <v>993</v>
      </c>
      <c r="D319" s="84" t="s">
        <v>300</v>
      </c>
      <c r="E319" s="85" t="s">
        <v>1284</v>
      </c>
      <c r="F319" s="83" t="s">
        <v>2</v>
      </c>
      <c r="G319" s="85" t="s">
        <v>315</v>
      </c>
      <c r="H319" s="86">
        <v>45547</v>
      </c>
      <c r="I319" s="87"/>
      <c r="J319" s="87">
        <v>215.82716965</v>
      </c>
      <c r="K319" s="88">
        <f t="shared" si="12"/>
        <v>0</v>
      </c>
      <c r="L319" s="86">
        <v>45379</v>
      </c>
      <c r="M319" s="89"/>
      <c r="N319" s="89">
        <v>4387.9136363999996</v>
      </c>
      <c r="O319" s="88">
        <f t="shared" si="13"/>
        <v>0</v>
      </c>
      <c r="P319" s="90"/>
      <c r="Q319" s="91">
        <v>0.81818181818000002</v>
      </c>
      <c r="R319" s="92">
        <f t="shared" si="14"/>
        <v>0</v>
      </c>
      <c r="S319" s="23"/>
      <c r="T319" s="107"/>
      <c r="U319" s="108"/>
      <c r="V319" s="108"/>
      <c r="W319" s="108"/>
      <c r="X319" s="108"/>
      <c r="Y319" s="108"/>
      <c r="Z319" s="108"/>
      <c r="AA319" s="108"/>
      <c r="AB319" s="108"/>
      <c r="AC319" s="108"/>
      <c r="AD319" s="109">
        <v>53.030303029999999</v>
      </c>
      <c r="AE319" s="23"/>
      <c r="AF319" s="117">
        <v>0.23932077532000001</v>
      </c>
      <c r="AG319" s="118">
        <v>2.4967199541999999E-2</v>
      </c>
      <c r="AH319" s="119">
        <v>0.14608040820000001</v>
      </c>
      <c r="AI319" s="118">
        <v>9.3556786507E-2</v>
      </c>
      <c r="AJ319" s="118">
        <v>-0.12093495934</v>
      </c>
      <c r="AK319" s="120">
        <v>4</v>
      </c>
      <c r="AL319" s="23"/>
      <c r="AM319" s="127">
        <v>3.1266131707999999E-3</v>
      </c>
      <c r="AN319" s="88">
        <v>0.11123484609000001</v>
      </c>
      <c r="AO319" s="119">
        <v>45471</v>
      </c>
      <c r="AP319" s="86" t="s">
        <v>309</v>
      </c>
      <c r="AQ319" s="84" t="s">
        <v>312</v>
      </c>
      <c r="AR319" s="128">
        <v>885700</v>
      </c>
    </row>
    <row r="320" spans="2:44" ht="15.6" x14ac:dyDescent="0.3">
      <c r="B320" s="131" t="s">
        <v>472</v>
      </c>
      <c r="C320" s="132" t="s">
        <v>994</v>
      </c>
      <c r="D320" s="133" t="s">
        <v>300</v>
      </c>
      <c r="E320" s="134" t="s">
        <v>2026</v>
      </c>
      <c r="F320" s="132" t="s">
        <v>2</v>
      </c>
      <c r="G320" s="134" t="s">
        <v>315</v>
      </c>
      <c r="H320" s="135">
        <v>45259</v>
      </c>
      <c r="I320" s="136"/>
      <c r="J320" s="136">
        <v>329.25344000000001</v>
      </c>
      <c r="K320" s="137">
        <f t="shared" si="12"/>
        <v>0</v>
      </c>
      <c r="L320" s="135">
        <v>45259</v>
      </c>
      <c r="M320" s="138"/>
      <c r="N320" s="138">
        <v>0</v>
      </c>
      <c r="O320" s="137" t="str">
        <f t="shared" si="13"/>
        <v/>
      </c>
      <c r="P320" s="139"/>
      <c r="Q320" s="140">
        <v>0</v>
      </c>
      <c r="R320" s="141" t="str">
        <f t="shared" si="14"/>
        <v/>
      </c>
      <c r="S320" s="23"/>
      <c r="T320" s="142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4">
        <v>0</v>
      </c>
      <c r="AE320" s="23"/>
      <c r="AF320" s="145"/>
      <c r="AG320" s="146"/>
      <c r="AH320" s="147"/>
      <c r="AI320" s="146">
        <v>0.19781486469000001</v>
      </c>
      <c r="AJ320" s="146">
        <v>-0.12228260869</v>
      </c>
      <c r="AK320" s="148"/>
      <c r="AL320" s="23"/>
      <c r="AM320" s="149">
        <v>1.0577326785000001E-2</v>
      </c>
      <c r="AN320" s="137">
        <v>0.65435134098000003</v>
      </c>
      <c r="AO320" s="147">
        <v>45472</v>
      </c>
      <c r="AP320" s="135" t="s">
        <v>309</v>
      </c>
      <c r="AQ320" s="133" t="s">
        <v>312</v>
      </c>
      <c r="AR320" s="150">
        <v>448000</v>
      </c>
    </row>
    <row r="321" spans="2:44" ht="15.6" x14ac:dyDescent="0.3">
      <c r="B321" s="82" t="s">
        <v>473</v>
      </c>
      <c r="C321" s="83" t="s">
        <v>995</v>
      </c>
      <c r="D321" s="84" t="s">
        <v>300</v>
      </c>
      <c r="E321" s="85" t="s">
        <v>1285</v>
      </c>
      <c r="F321" s="83" t="s">
        <v>113</v>
      </c>
      <c r="G321" s="85" t="s">
        <v>320</v>
      </c>
      <c r="H321" s="86">
        <v>45427</v>
      </c>
      <c r="I321" s="87"/>
      <c r="J321" s="87">
        <v>169.65718749999999</v>
      </c>
      <c r="K321" s="88">
        <f t="shared" si="12"/>
        <v>0</v>
      </c>
      <c r="L321" s="86">
        <v>45427</v>
      </c>
      <c r="M321" s="89"/>
      <c r="N321" s="89">
        <v>0</v>
      </c>
      <c r="O321" s="88" t="str">
        <f t="shared" si="13"/>
        <v/>
      </c>
      <c r="P321" s="90"/>
      <c r="Q321" s="91">
        <v>0</v>
      </c>
      <c r="R321" s="92" t="str">
        <f t="shared" si="14"/>
        <v/>
      </c>
      <c r="S321" s="23"/>
      <c r="T321" s="107"/>
      <c r="U321" s="108"/>
      <c r="V321" s="108"/>
      <c r="W321" s="108"/>
      <c r="X321" s="108"/>
      <c r="Y321" s="108"/>
      <c r="Z321" s="108"/>
      <c r="AA321" s="108"/>
      <c r="AB321" s="108"/>
      <c r="AC321" s="108"/>
      <c r="AD321" s="109">
        <v>0</v>
      </c>
      <c r="AE321" s="23"/>
      <c r="AF321" s="117"/>
      <c r="AG321" s="118"/>
      <c r="AH321" s="119"/>
      <c r="AI321" s="118">
        <v>9.1019495047000007E-2</v>
      </c>
      <c r="AJ321" s="118">
        <v>-8.1005586591000003E-2</v>
      </c>
      <c r="AK321" s="120"/>
      <c r="AL321" s="23"/>
      <c r="AM321" s="127">
        <v>1.219023983E-2</v>
      </c>
      <c r="AN321" s="88">
        <v>0.36087028730999998</v>
      </c>
      <c r="AO321" s="119">
        <v>45473</v>
      </c>
      <c r="AP321" s="86" t="s">
        <v>309</v>
      </c>
      <c r="AQ321" s="84" t="s">
        <v>312</v>
      </c>
      <c r="AR321" s="128">
        <v>1501000</v>
      </c>
    </row>
    <row r="322" spans="2:44" ht="15.6" x14ac:dyDescent="0.3">
      <c r="B322" s="131" t="s">
        <v>1642</v>
      </c>
      <c r="C322" s="132" t="s">
        <v>2414</v>
      </c>
      <c r="D322" s="133" t="s">
        <v>733</v>
      </c>
      <c r="E322" s="134" t="s">
        <v>2027</v>
      </c>
      <c r="F322" s="132" t="s">
        <v>2</v>
      </c>
      <c r="G322" s="134" t="s">
        <v>321</v>
      </c>
      <c r="H322" s="135">
        <v>45554</v>
      </c>
      <c r="I322" s="136">
        <v>3.81</v>
      </c>
      <c r="J322" s="136">
        <v>4.1630055838000004</v>
      </c>
      <c r="K322" s="137">
        <f t="shared" si="12"/>
        <v>0.91520415317872905</v>
      </c>
      <c r="L322" s="135">
        <v>45224</v>
      </c>
      <c r="M322" s="138">
        <v>53291.81</v>
      </c>
      <c r="N322" s="138">
        <v>9423.0843939000006</v>
      </c>
      <c r="O322" s="137">
        <f t="shared" si="13"/>
        <v>5.6554529039873884</v>
      </c>
      <c r="P322" s="139">
        <v>5</v>
      </c>
      <c r="Q322" s="140">
        <v>10.439393939</v>
      </c>
      <c r="R322" s="141">
        <f t="shared" si="14"/>
        <v>0.47895500727496781</v>
      </c>
      <c r="S322" s="23"/>
      <c r="T322" s="142">
        <v>0</v>
      </c>
      <c r="U322" s="143">
        <v>-1.7273681483999999E-2</v>
      </c>
      <c r="V322" s="143">
        <v>3.7449339105999999E-2</v>
      </c>
      <c r="W322" s="143">
        <v>2.4829045053000001E-2</v>
      </c>
      <c r="X322" s="143">
        <v>-1.4395527353000001E-2</v>
      </c>
      <c r="Y322" s="143">
        <v>-0.50899497560999996</v>
      </c>
      <c r="Z322" s="143">
        <v>-5.2174708432999997E-2</v>
      </c>
      <c r="AA322" s="143">
        <v>-0.49077667120000001</v>
      </c>
      <c r="AB322" s="143">
        <v>0.27852629218000002</v>
      </c>
      <c r="AC322" s="143">
        <v>-0.12042566763</v>
      </c>
      <c r="AD322" s="144">
        <v>95.454545455000002</v>
      </c>
      <c r="AE322" s="23"/>
      <c r="AF322" s="145">
        <v>0.29158533209999998</v>
      </c>
      <c r="AG322" s="146">
        <v>2.9216447470999999E-2</v>
      </c>
      <c r="AH322" s="147">
        <v>-0.37235680779000002</v>
      </c>
      <c r="AI322" s="146">
        <v>0.12550879522</v>
      </c>
      <c r="AJ322" s="146">
        <v>-0.12213740458</v>
      </c>
      <c r="AK322" s="148">
        <v>4</v>
      </c>
      <c r="AL322" s="23"/>
      <c r="AM322" s="149">
        <v>7.5121479486999999E-3</v>
      </c>
      <c r="AN322" s="137">
        <v>5.6044757738999999E-3</v>
      </c>
      <c r="AO322" s="147">
        <v>45473</v>
      </c>
      <c r="AP322" s="135" t="s">
        <v>309</v>
      </c>
      <c r="AQ322" s="133" t="s">
        <v>312</v>
      </c>
      <c r="AR322" s="150">
        <v>-583400</v>
      </c>
    </row>
    <row r="323" spans="2:44" ht="15.6" x14ac:dyDescent="0.3">
      <c r="B323" s="82" t="s">
        <v>474</v>
      </c>
      <c r="C323" s="83" t="s">
        <v>996</v>
      </c>
      <c r="D323" s="84" t="s">
        <v>300</v>
      </c>
      <c r="E323" s="85" t="s">
        <v>1286</v>
      </c>
      <c r="F323" s="83" t="s">
        <v>2</v>
      </c>
      <c r="G323" s="85" t="s">
        <v>319</v>
      </c>
      <c r="H323" s="86">
        <v>45554</v>
      </c>
      <c r="I323" s="87">
        <v>112.21</v>
      </c>
      <c r="J323" s="87">
        <v>141.43960078000001</v>
      </c>
      <c r="K323" s="88">
        <f t="shared" si="12"/>
        <v>0.79334217136638607</v>
      </c>
      <c r="L323" s="86">
        <v>45280</v>
      </c>
      <c r="M323" s="89">
        <v>561.04999999999995</v>
      </c>
      <c r="N323" s="89">
        <v>767.38666666999995</v>
      </c>
      <c r="O323" s="88">
        <f t="shared" si="13"/>
        <v>0.73111773290852455</v>
      </c>
      <c r="P323" s="90">
        <v>1</v>
      </c>
      <c r="Q323" s="91">
        <v>0.33333333332999998</v>
      </c>
      <c r="R323" s="92">
        <f t="shared" si="14"/>
        <v>3.00000000003</v>
      </c>
      <c r="S323" s="23"/>
      <c r="T323" s="107"/>
      <c r="U323" s="108"/>
      <c r="V323" s="108">
        <v>-6.3980647315E-2</v>
      </c>
      <c r="W323" s="108">
        <v>-7.6600941367999997E-2</v>
      </c>
      <c r="X323" s="108">
        <v>-9.2063698585999998E-2</v>
      </c>
      <c r="Y323" s="108">
        <v>-0.58666314683999998</v>
      </c>
      <c r="Z323" s="108">
        <v>-0.25009704930999999</v>
      </c>
      <c r="AA323" s="108">
        <v>-0.68869901207999995</v>
      </c>
      <c r="AB323" s="108">
        <v>-0.19735176211</v>
      </c>
      <c r="AC323" s="108">
        <v>-0.59630372193000003</v>
      </c>
      <c r="AD323" s="109">
        <v>22.727272726999999</v>
      </c>
      <c r="AE323" s="23"/>
      <c r="AF323" s="117"/>
      <c r="AG323" s="118"/>
      <c r="AH323" s="119"/>
      <c r="AI323" s="118">
        <v>0.21290650406</v>
      </c>
      <c r="AJ323" s="118">
        <v>-0.13615308678999999</v>
      </c>
      <c r="AK323" s="120">
        <v>3</v>
      </c>
      <c r="AL323" s="23"/>
      <c r="AM323" s="127">
        <v>3.2976767476E-2</v>
      </c>
      <c r="AN323" s="88">
        <v>0.82828925291</v>
      </c>
      <c r="AO323" s="119">
        <v>45473</v>
      </c>
      <c r="AP323" s="86" t="s">
        <v>309</v>
      </c>
      <c r="AQ323" s="84" t="s">
        <v>312</v>
      </c>
      <c r="AR323" s="128">
        <v>845000</v>
      </c>
    </row>
    <row r="324" spans="2:44" ht="15.6" x14ac:dyDescent="0.3">
      <c r="B324" s="131" t="s">
        <v>51</v>
      </c>
      <c r="C324" s="132" t="s">
        <v>215</v>
      </c>
      <c r="D324" s="133" t="s">
        <v>300</v>
      </c>
      <c r="E324" s="134" t="s">
        <v>149</v>
      </c>
      <c r="F324" s="132" t="s">
        <v>2</v>
      </c>
      <c r="G324" s="134" t="s">
        <v>321</v>
      </c>
      <c r="H324" s="135">
        <v>45554</v>
      </c>
      <c r="I324" s="136">
        <v>81.599999999999994</v>
      </c>
      <c r="J324" s="136">
        <v>95.029943996</v>
      </c>
      <c r="K324" s="137">
        <f t="shared" si="12"/>
        <v>0.85867671355709418</v>
      </c>
      <c r="L324" s="135">
        <v>45476</v>
      </c>
      <c r="M324" s="138">
        <v>55898.39</v>
      </c>
      <c r="N324" s="138">
        <v>635148.81076000002</v>
      </c>
      <c r="O324" s="137">
        <f t="shared" si="13"/>
        <v>8.8008336082867983E-2</v>
      </c>
      <c r="P324" s="139">
        <v>72</v>
      </c>
      <c r="Q324" s="140">
        <v>133.43939394</v>
      </c>
      <c r="R324" s="141">
        <f t="shared" si="14"/>
        <v>0.53957079595531021</v>
      </c>
      <c r="S324" s="23"/>
      <c r="T324" s="142">
        <v>2.4096385541E-2</v>
      </c>
      <c r="U324" s="143">
        <v>6.8227040574000003E-3</v>
      </c>
      <c r="V324" s="143">
        <v>2.6156941648999999E-2</v>
      </c>
      <c r="W324" s="143">
        <v>1.3536647595E-2</v>
      </c>
      <c r="X324" s="143">
        <v>0.31167837637000001</v>
      </c>
      <c r="Y324" s="143">
        <v>-0.18292107189000001</v>
      </c>
      <c r="Z324" s="143">
        <v>0.44951187859000002</v>
      </c>
      <c r="AA324" s="143">
        <v>1.0909915815999999E-2</v>
      </c>
      <c r="AB324" s="143">
        <v>0.18908765127999999</v>
      </c>
      <c r="AC324" s="143">
        <v>-0.20986430853999999</v>
      </c>
      <c r="AD324" s="144">
        <v>95.454545455000002</v>
      </c>
      <c r="AE324" s="23"/>
      <c r="AF324" s="145">
        <v>0.33427080412999999</v>
      </c>
      <c r="AG324" s="146">
        <v>3.4754214477999999E-2</v>
      </c>
      <c r="AH324" s="147">
        <v>0.84094714118000002</v>
      </c>
      <c r="AI324" s="146">
        <v>0.21928166352</v>
      </c>
      <c r="AJ324" s="146">
        <v>-9.7958668983E-2</v>
      </c>
      <c r="AK324" s="148">
        <v>5</v>
      </c>
      <c r="AL324" s="23"/>
      <c r="AM324" s="149">
        <v>1.1024734405E-2</v>
      </c>
      <c r="AN324" s="137">
        <v>0.13527179991999999</v>
      </c>
      <c r="AO324" s="147">
        <v>45473</v>
      </c>
      <c r="AP324" s="135" t="s">
        <v>309</v>
      </c>
      <c r="AQ324" s="133" t="s">
        <v>312</v>
      </c>
      <c r="AR324" s="150">
        <v>1931000</v>
      </c>
    </row>
    <row r="325" spans="2:44" ht="15.6" x14ac:dyDescent="0.3">
      <c r="B325" s="82" t="s">
        <v>475</v>
      </c>
      <c r="C325" s="83" t="s">
        <v>997</v>
      </c>
      <c r="D325" s="84" t="s">
        <v>736</v>
      </c>
      <c r="E325" s="85" t="s">
        <v>2028</v>
      </c>
      <c r="F325" s="83" t="s">
        <v>2</v>
      </c>
      <c r="G325" s="85" t="s">
        <v>738</v>
      </c>
      <c r="H325" s="86">
        <v>45538</v>
      </c>
      <c r="I325" s="87"/>
      <c r="J325" s="87">
        <v>112.5</v>
      </c>
      <c r="K325" s="88">
        <f t="shared" si="12"/>
        <v>0</v>
      </c>
      <c r="L325" s="86">
        <v>45497</v>
      </c>
      <c r="M325" s="89"/>
      <c r="N325" s="89">
        <v>738.57075757999996</v>
      </c>
      <c r="O325" s="88">
        <f t="shared" si="13"/>
        <v>0</v>
      </c>
      <c r="P325" s="90"/>
      <c r="Q325" s="91">
        <v>1.2575757576</v>
      </c>
      <c r="R325" s="92">
        <f t="shared" si="14"/>
        <v>0</v>
      </c>
      <c r="S325" s="23"/>
      <c r="T325" s="107"/>
      <c r="U325" s="108"/>
      <c r="V325" s="108"/>
      <c r="W325" s="108"/>
      <c r="X325" s="108"/>
      <c r="Y325" s="108"/>
      <c r="Z325" s="108"/>
      <c r="AA325" s="108"/>
      <c r="AB325" s="108"/>
      <c r="AC325" s="108"/>
      <c r="AD325" s="109">
        <v>15.151515151</v>
      </c>
      <c r="AE325" s="23"/>
      <c r="AF325" s="117"/>
      <c r="AG325" s="118"/>
      <c r="AH325" s="119"/>
      <c r="AI325" s="118">
        <v>0.16470588235</v>
      </c>
      <c r="AJ325" s="118">
        <v>-0.22986318746000001</v>
      </c>
      <c r="AK325" s="120"/>
      <c r="AL325" s="23"/>
      <c r="AM325" s="127">
        <v>2.1303079023999999E-2</v>
      </c>
      <c r="AN325" s="88">
        <v>0.44014729101</v>
      </c>
      <c r="AO325" s="119">
        <v>45473</v>
      </c>
      <c r="AP325" s="86" t="s">
        <v>740</v>
      </c>
      <c r="AQ325" s="84" t="s">
        <v>312</v>
      </c>
      <c r="AR325" s="128">
        <v>530263</v>
      </c>
    </row>
    <row r="326" spans="2:44" ht="15.6" x14ac:dyDescent="0.3">
      <c r="B326" s="131" t="s">
        <v>1643</v>
      </c>
      <c r="C326" s="132" t="s">
        <v>2415</v>
      </c>
      <c r="D326" s="133" t="s">
        <v>300</v>
      </c>
      <c r="E326" s="134" t="s">
        <v>2029</v>
      </c>
      <c r="F326" s="132" t="s">
        <v>113</v>
      </c>
      <c r="G326" s="134" t="s">
        <v>320</v>
      </c>
      <c r="H326" s="135">
        <v>45520</v>
      </c>
      <c r="I326" s="136"/>
      <c r="J326" s="136">
        <v>32.549999999999997</v>
      </c>
      <c r="K326" s="137">
        <f t="shared" si="12"/>
        <v>0</v>
      </c>
      <c r="L326" s="135">
        <v>45209</v>
      </c>
      <c r="M326" s="138"/>
      <c r="N326" s="138">
        <v>51.982272727000002</v>
      </c>
      <c r="O326" s="137">
        <f t="shared" si="13"/>
        <v>0</v>
      </c>
      <c r="P326" s="139"/>
      <c r="Q326" s="140">
        <v>0.16666666666999999</v>
      </c>
      <c r="R326" s="141">
        <f t="shared" si="14"/>
        <v>0</v>
      </c>
      <c r="S326" s="23"/>
      <c r="T326" s="142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4">
        <v>9.0909090909000003</v>
      </c>
      <c r="AE326" s="23"/>
      <c r="AF326" s="145"/>
      <c r="AG326" s="146"/>
      <c r="AH326" s="147"/>
      <c r="AI326" s="146">
        <v>1.5630196209E-2</v>
      </c>
      <c r="AJ326" s="146">
        <v>-0.14796547471999999</v>
      </c>
      <c r="AK326" s="148"/>
      <c r="AL326" s="23"/>
      <c r="AM326" s="149"/>
      <c r="AN326" s="137">
        <v>0</v>
      </c>
      <c r="AO326" s="147">
        <v>45473</v>
      </c>
      <c r="AP326" s="135" t="s">
        <v>309</v>
      </c>
      <c r="AQ326" s="133" t="s">
        <v>312</v>
      </c>
      <c r="AR326" s="150">
        <v>-102623</v>
      </c>
    </row>
    <row r="327" spans="2:44" ht="15.6" x14ac:dyDescent="0.3">
      <c r="B327" s="82" t="s">
        <v>1644</v>
      </c>
      <c r="C327" s="83" t="s">
        <v>2416</v>
      </c>
      <c r="D327" s="84" t="s">
        <v>727</v>
      </c>
      <c r="E327" s="85" t="s">
        <v>2030</v>
      </c>
      <c r="F327" s="83" t="s">
        <v>2</v>
      </c>
      <c r="G327" s="85" t="s">
        <v>315</v>
      </c>
      <c r="H327" s="86">
        <v>45554</v>
      </c>
      <c r="I327" s="87">
        <v>8.09</v>
      </c>
      <c r="J327" s="87">
        <v>10.25</v>
      </c>
      <c r="K327" s="88">
        <f t="shared" si="12"/>
        <v>0.78926829268292686</v>
      </c>
      <c r="L327" s="86">
        <v>45300</v>
      </c>
      <c r="M327" s="89">
        <v>235.6</v>
      </c>
      <c r="N327" s="89">
        <v>1138.3813636</v>
      </c>
      <c r="O327" s="88">
        <f t="shared" si="13"/>
        <v>0.20696052090570258</v>
      </c>
      <c r="P327" s="90">
        <v>2</v>
      </c>
      <c r="Q327" s="91">
        <v>4.2878787879000004</v>
      </c>
      <c r="R327" s="92">
        <f t="shared" si="14"/>
        <v>0.46643109540405292</v>
      </c>
      <c r="S327" s="23"/>
      <c r="T327" s="107">
        <v>-2.881152461E-2</v>
      </c>
      <c r="U327" s="108">
        <v>-4.6085206093999999E-2</v>
      </c>
      <c r="V327" s="108">
        <v>0.20208023774</v>
      </c>
      <c r="W327" s="108">
        <v>0.18945994368999999</v>
      </c>
      <c r="X327" s="108">
        <v>-7.0114942528999996E-2</v>
      </c>
      <c r="Y327" s="108">
        <v>-0.56471439077999996</v>
      </c>
      <c r="Z327" s="108">
        <v>-0.44206896552000002</v>
      </c>
      <c r="AA327" s="108">
        <v>-0.88067092829000004</v>
      </c>
      <c r="AB327" s="108">
        <v>-0.18282828282999999</v>
      </c>
      <c r="AC327" s="108">
        <v>-0.58178024264999995</v>
      </c>
      <c r="AD327" s="109">
        <v>95.454545455000002</v>
      </c>
      <c r="AE327" s="23"/>
      <c r="AF327" s="117">
        <v>0.36752894688999999</v>
      </c>
      <c r="AG327" s="118">
        <v>3.8920180367999997E-2</v>
      </c>
      <c r="AH327" s="119">
        <v>-0.26219714509999997</v>
      </c>
      <c r="AI327" s="118">
        <v>0.12756264237000001</v>
      </c>
      <c r="AJ327" s="118">
        <v>-8.8535754824000001E-2</v>
      </c>
      <c r="AK327" s="120">
        <v>3</v>
      </c>
      <c r="AL327" s="23"/>
      <c r="AM327" s="127">
        <v>0</v>
      </c>
      <c r="AN327" s="88">
        <v>0</v>
      </c>
      <c r="AO327" s="119">
        <v>45382</v>
      </c>
      <c r="AP327" s="86" t="s">
        <v>740</v>
      </c>
      <c r="AQ327" s="84" t="s">
        <v>312</v>
      </c>
      <c r="AR327" s="128"/>
    </row>
    <row r="328" spans="2:44" ht="15.6" x14ac:dyDescent="0.3">
      <c r="B328" s="131" t="s">
        <v>1645</v>
      </c>
      <c r="C328" s="132" t="s">
        <v>2417</v>
      </c>
      <c r="D328" s="133" t="s">
        <v>300</v>
      </c>
      <c r="E328" s="134" t="s">
        <v>2031</v>
      </c>
      <c r="F328" s="132" t="s">
        <v>2</v>
      </c>
      <c r="G328" s="134" t="s">
        <v>319</v>
      </c>
      <c r="H328" s="135"/>
      <c r="I328" s="136"/>
      <c r="J328" s="136"/>
      <c r="K328" s="137" t="str">
        <f t="shared" ref="K328:K391" si="15">IFERROR(I328/J328,"")</f>
        <v/>
      </c>
      <c r="L328" s="135"/>
      <c r="M328" s="138"/>
      <c r="N328" s="138"/>
      <c r="O328" s="137" t="str">
        <f t="shared" ref="O328:O391" si="16">IFERROR(M328/N328,"")</f>
        <v/>
      </c>
      <c r="P328" s="139"/>
      <c r="Q328" s="140"/>
      <c r="R328" s="141" t="str">
        <f t="shared" ref="R328:R391" si="17">IFERROR(P328/Q328,"")</f>
        <v/>
      </c>
      <c r="S328" s="23"/>
      <c r="T328" s="142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4">
        <v>0</v>
      </c>
      <c r="AE328" s="23"/>
      <c r="AF328" s="145"/>
      <c r="AG328" s="146"/>
      <c r="AH328" s="147"/>
      <c r="AI328" s="146"/>
      <c r="AJ328" s="146"/>
      <c r="AK328" s="148"/>
      <c r="AL328" s="23"/>
      <c r="AM328" s="149"/>
      <c r="AN328" s="137"/>
      <c r="AO328" s="147">
        <v>45473</v>
      </c>
      <c r="AP328" s="135" t="s">
        <v>309</v>
      </c>
      <c r="AQ328" s="133" t="s">
        <v>312</v>
      </c>
      <c r="AR328" s="150">
        <v>778016</v>
      </c>
    </row>
    <row r="329" spans="2:44" ht="15.6" x14ac:dyDescent="0.3">
      <c r="B329" s="82" t="s">
        <v>52</v>
      </c>
      <c r="C329" s="83" t="s">
        <v>216</v>
      </c>
      <c r="D329" s="84" t="s">
        <v>300</v>
      </c>
      <c r="E329" s="85" t="s">
        <v>1287</v>
      </c>
      <c r="F329" s="83" t="s">
        <v>2</v>
      </c>
      <c r="G329" s="85" t="s">
        <v>317</v>
      </c>
      <c r="H329" s="86">
        <v>45553</v>
      </c>
      <c r="I329" s="87"/>
      <c r="J329" s="87">
        <v>153.89336470999999</v>
      </c>
      <c r="K329" s="88">
        <f t="shared" si="15"/>
        <v>0</v>
      </c>
      <c r="L329" s="86">
        <v>45446</v>
      </c>
      <c r="M329" s="89"/>
      <c r="N329" s="89">
        <v>69762.925455000004</v>
      </c>
      <c r="O329" s="88">
        <f t="shared" si="16"/>
        <v>0</v>
      </c>
      <c r="P329" s="90"/>
      <c r="Q329" s="91">
        <v>1.5606060606000001</v>
      </c>
      <c r="R329" s="92">
        <f t="shared" si="17"/>
        <v>0</v>
      </c>
      <c r="S329" s="23"/>
      <c r="T329" s="107"/>
      <c r="U329" s="108"/>
      <c r="V329" s="108">
        <v>-0.12799559991000001</v>
      </c>
      <c r="W329" s="108">
        <v>-0.14061589395999999</v>
      </c>
      <c r="X329" s="108">
        <v>1.3529120512999999</v>
      </c>
      <c r="Y329" s="108">
        <v>0.85831260304000001</v>
      </c>
      <c r="Z329" s="108">
        <v>-5.5181704355999998E-2</v>
      </c>
      <c r="AA329" s="108">
        <v>-0.49378366712999999</v>
      </c>
      <c r="AB329" s="108">
        <v>8.3276863578999993E-2</v>
      </c>
      <c r="AC329" s="108">
        <v>-0.31567509624000001</v>
      </c>
      <c r="AD329" s="109">
        <v>60.606060606</v>
      </c>
      <c r="AE329" s="23"/>
      <c r="AF329" s="117">
        <v>0.59306418027999996</v>
      </c>
      <c r="AG329" s="118">
        <v>6.7037823625000006E-2</v>
      </c>
      <c r="AH329" s="119">
        <v>2.2514974233</v>
      </c>
      <c r="AI329" s="118">
        <v>0.51941822683000005</v>
      </c>
      <c r="AJ329" s="118">
        <v>-0.22067363750999999</v>
      </c>
      <c r="AK329" s="120">
        <v>5</v>
      </c>
      <c r="AL329" s="23"/>
      <c r="AM329" s="127">
        <v>4.2305585533999997E-2</v>
      </c>
      <c r="AN329" s="88">
        <v>0.40044482567</v>
      </c>
      <c r="AO329" s="119">
        <v>45507</v>
      </c>
      <c r="AP329" s="86" t="s">
        <v>309</v>
      </c>
      <c r="AQ329" s="84" t="s">
        <v>312</v>
      </c>
      <c r="AR329" s="128">
        <v>767000</v>
      </c>
    </row>
    <row r="330" spans="2:44" ht="15.6" x14ac:dyDescent="0.3">
      <c r="B330" s="131" t="s">
        <v>476</v>
      </c>
      <c r="C330" s="132" t="s">
        <v>998</v>
      </c>
      <c r="D330" s="133" t="s">
        <v>304</v>
      </c>
      <c r="E330" s="134" t="s">
        <v>1288</v>
      </c>
      <c r="F330" s="132" t="s">
        <v>2</v>
      </c>
      <c r="G330" s="134" t="s">
        <v>315</v>
      </c>
      <c r="H330" s="135">
        <v>45534</v>
      </c>
      <c r="I330" s="136"/>
      <c r="J330" s="136">
        <v>516.37341945000003</v>
      </c>
      <c r="K330" s="137">
        <f t="shared" si="15"/>
        <v>0</v>
      </c>
      <c r="L330" s="135">
        <v>45534</v>
      </c>
      <c r="M330" s="138"/>
      <c r="N330" s="138">
        <v>18020.490454999999</v>
      </c>
      <c r="O330" s="137">
        <f t="shared" si="16"/>
        <v>0</v>
      </c>
      <c r="P330" s="139"/>
      <c r="Q330" s="140">
        <v>0.21212121212000001</v>
      </c>
      <c r="R330" s="141">
        <f t="shared" si="17"/>
        <v>0</v>
      </c>
      <c r="S330" s="23"/>
      <c r="T330" s="142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4">
        <v>9.0909090909000003</v>
      </c>
      <c r="AE330" s="23"/>
      <c r="AF330" s="145"/>
      <c r="AG330" s="146"/>
      <c r="AH330" s="147"/>
      <c r="AI330" s="146">
        <v>0.19835625545999999</v>
      </c>
      <c r="AJ330" s="146">
        <v>-3.9625844892000002E-2</v>
      </c>
      <c r="AK330" s="148"/>
      <c r="AL330" s="23"/>
      <c r="AM330" s="149"/>
      <c r="AN330" s="137">
        <v>1.3978212204</v>
      </c>
      <c r="AO330" s="147">
        <v>45472</v>
      </c>
      <c r="AP330" s="135" t="s">
        <v>309</v>
      </c>
      <c r="AQ330" s="133" t="s">
        <v>312</v>
      </c>
      <c r="AR330" s="150">
        <v>1375961</v>
      </c>
    </row>
    <row r="331" spans="2:44" ht="15.6" x14ac:dyDescent="0.3">
      <c r="B331" s="82" t="s">
        <v>477</v>
      </c>
      <c r="C331" s="83" t="s">
        <v>999</v>
      </c>
      <c r="D331" s="84" t="s">
        <v>300</v>
      </c>
      <c r="E331" s="85" t="s">
        <v>1289</v>
      </c>
      <c r="F331" s="83" t="s">
        <v>2</v>
      </c>
      <c r="G331" s="85" t="s">
        <v>316</v>
      </c>
      <c r="H331" s="86">
        <v>45527</v>
      </c>
      <c r="I331" s="87"/>
      <c r="J331" s="87">
        <v>657.83</v>
      </c>
      <c r="K331" s="88">
        <f t="shared" si="15"/>
        <v>0</v>
      </c>
      <c r="L331" s="86">
        <v>45496</v>
      </c>
      <c r="M331" s="89"/>
      <c r="N331" s="89">
        <v>3861.9457576</v>
      </c>
      <c r="O331" s="88">
        <f t="shared" si="16"/>
        <v>0</v>
      </c>
      <c r="P331" s="90"/>
      <c r="Q331" s="91">
        <v>0.42424242424000003</v>
      </c>
      <c r="R331" s="92">
        <f t="shared" si="17"/>
        <v>0</v>
      </c>
      <c r="S331" s="23"/>
      <c r="T331" s="107"/>
      <c r="U331" s="108"/>
      <c r="V331" s="108"/>
      <c r="W331" s="108"/>
      <c r="X331" s="108"/>
      <c r="Y331" s="108"/>
      <c r="Z331" s="108"/>
      <c r="AA331" s="108"/>
      <c r="AB331" s="108"/>
      <c r="AC331" s="108"/>
      <c r="AD331" s="109">
        <v>30.303030303</v>
      </c>
      <c r="AE331" s="23"/>
      <c r="AF331" s="117"/>
      <c r="AG331" s="118"/>
      <c r="AH331" s="119"/>
      <c r="AI331" s="118">
        <v>0.26019620418</v>
      </c>
      <c r="AJ331" s="118">
        <v>-0.10666003976000001</v>
      </c>
      <c r="AK331" s="120"/>
      <c r="AL331" s="23"/>
      <c r="AM331" s="127">
        <v>0</v>
      </c>
      <c r="AN331" s="88">
        <v>0</v>
      </c>
      <c r="AO331" s="119">
        <v>45473</v>
      </c>
      <c r="AP331" s="86" t="s">
        <v>309</v>
      </c>
      <c r="AQ331" s="84" t="s">
        <v>312</v>
      </c>
      <c r="AR331" s="128">
        <v>828733</v>
      </c>
    </row>
    <row r="332" spans="2:44" ht="15.6" x14ac:dyDescent="0.3">
      <c r="B332" s="131" t="s">
        <v>1646</v>
      </c>
      <c r="C332" s="132" t="s">
        <v>2418</v>
      </c>
      <c r="D332" s="133" t="s">
        <v>730</v>
      </c>
      <c r="E332" s="134" t="s">
        <v>2032</v>
      </c>
      <c r="F332" s="132" t="s">
        <v>113</v>
      </c>
      <c r="G332" s="134" t="s">
        <v>169</v>
      </c>
      <c r="H332" s="135">
        <v>45554</v>
      </c>
      <c r="I332" s="136">
        <v>10.27</v>
      </c>
      <c r="J332" s="136">
        <v>10.27</v>
      </c>
      <c r="K332" s="137">
        <f t="shared" si="15"/>
        <v>1</v>
      </c>
      <c r="L332" s="135">
        <v>45554</v>
      </c>
      <c r="M332" s="138">
        <v>53352.4</v>
      </c>
      <c r="N332" s="138">
        <v>69562.118484999999</v>
      </c>
      <c r="O332" s="137">
        <f t="shared" si="16"/>
        <v>0.76697491626142222</v>
      </c>
      <c r="P332" s="139">
        <v>4</v>
      </c>
      <c r="Q332" s="140">
        <v>51.454545455000002</v>
      </c>
      <c r="R332" s="141">
        <f t="shared" si="17"/>
        <v>7.7738515900373326E-2</v>
      </c>
      <c r="S332" s="23"/>
      <c r="T332" s="142">
        <v>7.4267782426999995E-2</v>
      </c>
      <c r="U332" s="143">
        <v>5.6994100943000003E-2</v>
      </c>
      <c r="V332" s="143">
        <v>0.42638888888999998</v>
      </c>
      <c r="W332" s="143">
        <v>0.41376859484</v>
      </c>
      <c r="X332" s="143">
        <v>0.91962616822999999</v>
      </c>
      <c r="Y332" s="143">
        <v>0.42502671998000002</v>
      </c>
      <c r="Z332" s="143">
        <v>-0.66371971185</v>
      </c>
      <c r="AA332" s="143">
        <v>-1.1023216746</v>
      </c>
      <c r="AB332" s="143">
        <v>1.3078651685</v>
      </c>
      <c r="AC332" s="143">
        <v>0.90891320872000003</v>
      </c>
      <c r="AD332" s="144">
        <v>95.454545455000002</v>
      </c>
      <c r="AE332" s="23"/>
      <c r="AF332" s="145">
        <v>0.79164934271999998</v>
      </c>
      <c r="AG332" s="146">
        <v>8.3348882062000001E-2</v>
      </c>
      <c r="AH332" s="147">
        <v>1.9409936543999999</v>
      </c>
      <c r="AI332" s="146">
        <v>0.54126984127</v>
      </c>
      <c r="AJ332" s="146">
        <v>-0.39775280898999998</v>
      </c>
      <c r="AK332" s="148">
        <v>6</v>
      </c>
      <c r="AL332" s="23"/>
      <c r="AM332" s="149">
        <v>0</v>
      </c>
      <c r="AN332" s="137">
        <v>0</v>
      </c>
      <c r="AO332" s="147">
        <v>45473</v>
      </c>
      <c r="AP332" s="135" t="s">
        <v>741</v>
      </c>
      <c r="AQ332" s="133" t="s">
        <v>312</v>
      </c>
      <c r="AR332" s="150">
        <v>-4158703</v>
      </c>
    </row>
    <row r="333" spans="2:44" ht="15.6" x14ac:dyDescent="0.3">
      <c r="B333" s="82" t="s">
        <v>1647</v>
      </c>
      <c r="C333" s="83" t="s">
        <v>2419</v>
      </c>
      <c r="D333" s="84" t="s">
        <v>300</v>
      </c>
      <c r="E333" s="85" t="s">
        <v>2033</v>
      </c>
      <c r="F333" s="83" t="s">
        <v>2</v>
      </c>
      <c r="G333" s="85" t="s">
        <v>315</v>
      </c>
      <c r="H333" s="86"/>
      <c r="I333" s="87"/>
      <c r="J333" s="87"/>
      <c r="K333" s="88" t="str">
        <f t="shared" si="15"/>
        <v/>
      </c>
      <c r="L333" s="86"/>
      <c r="M333" s="89"/>
      <c r="N333" s="89"/>
      <c r="O333" s="88" t="str">
        <f t="shared" si="16"/>
        <v/>
      </c>
      <c r="P333" s="90"/>
      <c r="Q333" s="91"/>
      <c r="R333" s="92" t="str">
        <f t="shared" si="17"/>
        <v/>
      </c>
      <c r="S333" s="23"/>
      <c r="T333" s="107"/>
      <c r="U333" s="108"/>
      <c r="V333" s="108"/>
      <c r="W333" s="108"/>
      <c r="X333" s="108"/>
      <c r="Y333" s="108"/>
      <c r="Z333" s="108"/>
      <c r="AA333" s="108"/>
      <c r="AB333" s="108"/>
      <c r="AC333" s="108"/>
      <c r="AD333" s="109">
        <v>0</v>
      </c>
      <c r="AE333" s="23"/>
      <c r="AF333" s="117"/>
      <c r="AG333" s="118"/>
      <c r="AH333" s="119"/>
      <c r="AI333" s="118"/>
      <c r="AJ333" s="118"/>
      <c r="AK333" s="120"/>
      <c r="AL333" s="23"/>
      <c r="AM333" s="127"/>
      <c r="AN333" s="88"/>
      <c r="AO333" s="119">
        <v>45473</v>
      </c>
      <c r="AP333" s="86" t="s">
        <v>309</v>
      </c>
      <c r="AQ333" s="84" t="s">
        <v>312</v>
      </c>
      <c r="AR333" s="128">
        <v>1580000</v>
      </c>
    </row>
    <row r="334" spans="2:44" ht="15.6" x14ac:dyDescent="0.3">
      <c r="B334" s="131" t="s">
        <v>1648</v>
      </c>
      <c r="C334" s="132" t="s">
        <v>2420</v>
      </c>
      <c r="D334" s="133" t="s">
        <v>300</v>
      </c>
      <c r="E334" s="134" t="s">
        <v>2034</v>
      </c>
      <c r="F334" s="132" t="s">
        <v>2</v>
      </c>
      <c r="G334" s="134" t="s">
        <v>315</v>
      </c>
      <c r="H334" s="135">
        <v>45538</v>
      </c>
      <c r="I334" s="136"/>
      <c r="J334" s="136"/>
      <c r="K334" s="137" t="str">
        <f t="shared" si="15"/>
        <v/>
      </c>
      <c r="L334" s="135"/>
      <c r="M334" s="138"/>
      <c r="N334" s="138"/>
      <c r="O334" s="137" t="str">
        <f t="shared" si="16"/>
        <v/>
      </c>
      <c r="P334" s="139"/>
      <c r="Q334" s="140"/>
      <c r="R334" s="141" t="str">
        <f t="shared" si="17"/>
        <v/>
      </c>
      <c r="S334" s="23"/>
      <c r="T334" s="142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4">
        <v>1.5151515151999999</v>
      </c>
      <c r="AE334" s="23"/>
      <c r="AF334" s="145"/>
      <c r="AG334" s="146"/>
      <c r="AH334" s="147"/>
      <c r="AI334" s="146"/>
      <c r="AJ334" s="146"/>
      <c r="AK334" s="148"/>
      <c r="AL334" s="23"/>
      <c r="AM334" s="149"/>
      <c r="AN334" s="137"/>
      <c r="AO334" s="147">
        <v>45473</v>
      </c>
      <c r="AP334" s="135" t="s">
        <v>309</v>
      </c>
      <c r="AQ334" s="133" t="s">
        <v>312</v>
      </c>
      <c r="AR334" s="150"/>
    </row>
    <row r="335" spans="2:44" ht="15.6" x14ac:dyDescent="0.3">
      <c r="B335" s="82" t="s">
        <v>584</v>
      </c>
      <c r="C335" s="83" t="s">
        <v>1106</v>
      </c>
      <c r="D335" s="84" t="s">
        <v>300</v>
      </c>
      <c r="E335" s="85" t="s">
        <v>2035</v>
      </c>
      <c r="F335" s="83" t="s">
        <v>2</v>
      </c>
      <c r="G335" s="85" t="s">
        <v>320</v>
      </c>
      <c r="H335" s="86">
        <v>45517</v>
      </c>
      <c r="I335" s="87"/>
      <c r="J335" s="87">
        <v>146.47234126999999</v>
      </c>
      <c r="K335" s="88">
        <f t="shared" si="15"/>
        <v>0</v>
      </c>
      <c r="L335" s="86">
        <v>45503</v>
      </c>
      <c r="M335" s="89"/>
      <c r="N335" s="89">
        <v>69.124090909000003</v>
      </c>
      <c r="O335" s="88">
        <f t="shared" si="16"/>
        <v>0</v>
      </c>
      <c r="P335" s="90"/>
      <c r="Q335" s="91">
        <v>0.30303030303</v>
      </c>
      <c r="R335" s="92">
        <f t="shared" si="17"/>
        <v>0</v>
      </c>
      <c r="S335" s="23"/>
      <c r="T335" s="107"/>
      <c r="U335" s="108"/>
      <c r="V335" s="108"/>
      <c r="W335" s="108"/>
      <c r="X335" s="108"/>
      <c r="Y335" s="108"/>
      <c r="Z335" s="108"/>
      <c r="AA335" s="108"/>
      <c r="AB335" s="108"/>
      <c r="AC335" s="108"/>
      <c r="AD335" s="109">
        <v>9.0909090909000003</v>
      </c>
      <c r="AE335" s="23"/>
      <c r="AF335" s="117"/>
      <c r="AG335" s="118"/>
      <c r="AH335" s="119"/>
      <c r="AI335" s="118">
        <v>0.2225354611</v>
      </c>
      <c r="AJ335" s="118">
        <v>-8.2413739513000003E-2</v>
      </c>
      <c r="AK335" s="120"/>
      <c r="AL335" s="23"/>
      <c r="AM335" s="127">
        <v>1.9154970226999999E-2</v>
      </c>
      <c r="AN335" s="88">
        <v>0.34753576284999999</v>
      </c>
      <c r="AO335" s="119">
        <v>45471</v>
      </c>
      <c r="AP335" s="86" t="s">
        <v>309</v>
      </c>
      <c r="AQ335" s="84" t="s">
        <v>312</v>
      </c>
      <c r="AR335" s="128">
        <v>608000</v>
      </c>
    </row>
    <row r="336" spans="2:44" ht="15.6" x14ac:dyDescent="0.3">
      <c r="B336" s="131" t="s">
        <v>53</v>
      </c>
      <c r="C336" s="132" t="s">
        <v>217</v>
      </c>
      <c r="D336" s="133" t="s">
        <v>300</v>
      </c>
      <c r="E336" s="134" t="s">
        <v>150</v>
      </c>
      <c r="F336" s="132" t="s">
        <v>2</v>
      </c>
      <c r="G336" s="134" t="s">
        <v>315</v>
      </c>
      <c r="H336" s="135">
        <v>45553</v>
      </c>
      <c r="I336" s="136"/>
      <c r="J336" s="136">
        <v>1701.84</v>
      </c>
      <c r="K336" s="137">
        <f t="shared" si="15"/>
        <v>0</v>
      </c>
      <c r="L336" s="135">
        <v>45545</v>
      </c>
      <c r="M336" s="138"/>
      <c r="N336" s="138">
        <v>40376.190152000003</v>
      </c>
      <c r="O336" s="137">
        <f t="shared" si="16"/>
        <v>0</v>
      </c>
      <c r="P336" s="139"/>
      <c r="Q336" s="140">
        <v>1.6060606061</v>
      </c>
      <c r="R336" s="141">
        <f t="shared" si="17"/>
        <v>0</v>
      </c>
      <c r="S336" s="23"/>
      <c r="T336" s="142"/>
      <c r="U336" s="143"/>
      <c r="V336" s="143">
        <v>3.2165059352000001E-2</v>
      </c>
      <c r="W336" s="143">
        <v>1.9544765299000001E-2</v>
      </c>
      <c r="X336" s="143">
        <v>0.54410098129999995</v>
      </c>
      <c r="Y336" s="143">
        <v>4.9501533053000001E-2</v>
      </c>
      <c r="Z336" s="143"/>
      <c r="AA336" s="143"/>
      <c r="AB336" s="143">
        <v>0.33045941178999999</v>
      </c>
      <c r="AC336" s="143">
        <v>-6.8492548033000006E-2</v>
      </c>
      <c r="AD336" s="144">
        <v>84.848484849000002</v>
      </c>
      <c r="AE336" s="23"/>
      <c r="AF336" s="145">
        <v>0.17183365325</v>
      </c>
      <c r="AG336" s="146">
        <v>1.7991669147000001E-2</v>
      </c>
      <c r="AH336" s="147">
        <v>2.2469984087000001</v>
      </c>
      <c r="AI336" s="146">
        <v>9.6448452372000004E-2</v>
      </c>
      <c r="AJ336" s="146">
        <v>-1.6653558321E-2</v>
      </c>
      <c r="AK336" s="148">
        <v>5</v>
      </c>
      <c r="AL336" s="23"/>
      <c r="AM336" s="149">
        <v>1.700893069E-2</v>
      </c>
      <c r="AN336" s="137">
        <v>3.5549538055999998</v>
      </c>
      <c r="AO336" s="147">
        <v>45473</v>
      </c>
      <c r="AP336" s="135" t="s">
        <v>309</v>
      </c>
      <c r="AQ336" s="133" t="s">
        <v>312</v>
      </c>
      <c r="AR336" s="150">
        <v>3545000</v>
      </c>
    </row>
    <row r="337" spans="2:44" ht="15.6" x14ac:dyDescent="0.3">
      <c r="B337" s="82" t="s">
        <v>54</v>
      </c>
      <c r="C337" s="83" t="s">
        <v>218</v>
      </c>
      <c r="D337" s="84" t="s">
        <v>300</v>
      </c>
      <c r="E337" s="85" t="s">
        <v>2036</v>
      </c>
      <c r="F337" s="83" t="s">
        <v>2</v>
      </c>
      <c r="G337" s="85" t="s">
        <v>315</v>
      </c>
      <c r="H337" s="86">
        <v>45554</v>
      </c>
      <c r="I337" s="87">
        <v>1008.15</v>
      </c>
      <c r="J337" s="87">
        <v>1008.15</v>
      </c>
      <c r="K337" s="88">
        <f t="shared" si="15"/>
        <v>1</v>
      </c>
      <c r="L337" s="86">
        <v>45554</v>
      </c>
      <c r="M337" s="89">
        <v>258536.38</v>
      </c>
      <c r="N337" s="89">
        <v>736143.2047</v>
      </c>
      <c r="O337" s="88">
        <f t="shared" si="16"/>
        <v>0.35120392112477788</v>
      </c>
      <c r="P337" s="90">
        <v>37</v>
      </c>
      <c r="Q337" s="91">
        <v>41.939393938999999</v>
      </c>
      <c r="R337" s="92">
        <f t="shared" si="17"/>
        <v>0.88222543353429839</v>
      </c>
      <c r="S337" s="23"/>
      <c r="T337" s="107">
        <v>3.1343283589999999E-3</v>
      </c>
      <c r="U337" s="108">
        <v>-1.4139353124E-2</v>
      </c>
      <c r="V337" s="108">
        <v>9.2312692996000006E-2</v>
      </c>
      <c r="W337" s="108">
        <v>7.9692398942000003E-2</v>
      </c>
      <c r="X337" s="108">
        <v>1.1637747194000001</v>
      </c>
      <c r="Y337" s="108">
        <v>0.66917527111999997</v>
      </c>
      <c r="Z337" s="108">
        <v>2.0988654893000001</v>
      </c>
      <c r="AA337" s="108">
        <v>1.6602635265000001</v>
      </c>
      <c r="AB337" s="108">
        <v>0.97616816646000004</v>
      </c>
      <c r="AC337" s="108">
        <v>0.57721620663999995</v>
      </c>
      <c r="AD337" s="109">
        <v>100</v>
      </c>
      <c r="AE337" s="23"/>
      <c r="AF337" s="117">
        <v>0.30846237602999999</v>
      </c>
      <c r="AG337" s="118">
        <v>3.2883187708999999E-2</v>
      </c>
      <c r="AH337" s="119">
        <v>3.3763883482999999</v>
      </c>
      <c r="AI337" s="118">
        <v>0.33537039414000003</v>
      </c>
      <c r="AJ337" s="118">
        <v>-2.1287638101000001E-2</v>
      </c>
      <c r="AK337" s="120">
        <v>9</v>
      </c>
      <c r="AL337" s="23"/>
      <c r="AM337" s="127">
        <v>5.4264427539999997E-3</v>
      </c>
      <c r="AN337" s="88">
        <v>0.49051632630000003</v>
      </c>
      <c r="AO337" s="119">
        <v>45473</v>
      </c>
      <c r="AP337" s="86" t="s">
        <v>309</v>
      </c>
      <c r="AQ337" s="84" t="s">
        <v>312</v>
      </c>
      <c r="AR337" s="128">
        <v>4745000</v>
      </c>
    </row>
    <row r="338" spans="2:44" ht="15.6" x14ac:dyDescent="0.3">
      <c r="B338" s="131" t="s">
        <v>478</v>
      </c>
      <c r="C338" s="132" t="s">
        <v>1000</v>
      </c>
      <c r="D338" s="133" t="s">
        <v>300</v>
      </c>
      <c r="E338" s="134" t="s">
        <v>2037</v>
      </c>
      <c r="F338" s="132" t="s">
        <v>2</v>
      </c>
      <c r="G338" s="134" t="s">
        <v>1517</v>
      </c>
      <c r="H338" s="135">
        <v>45553</v>
      </c>
      <c r="I338" s="136"/>
      <c r="J338" s="136">
        <v>421.68</v>
      </c>
      <c r="K338" s="137">
        <f t="shared" si="15"/>
        <v>0</v>
      </c>
      <c r="L338" s="135">
        <v>45541</v>
      </c>
      <c r="M338" s="138"/>
      <c r="N338" s="138">
        <v>3632.5757576000001</v>
      </c>
      <c r="O338" s="137">
        <f t="shared" si="16"/>
        <v>0</v>
      </c>
      <c r="P338" s="139"/>
      <c r="Q338" s="140">
        <v>0.5</v>
      </c>
      <c r="R338" s="141">
        <f t="shared" si="17"/>
        <v>0</v>
      </c>
      <c r="S338" s="23"/>
      <c r="T338" s="142"/>
      <c r="U338" s="143"/>
      <c r="V338" s="143">
        <v>6.5088757395999994E-2</v>
      </c>
      <c r="W338" s="143">
        <v>5.2468463341999998E-2</v>
      </c>
      <c r="X338" s="143">
        <v>0.28800517543999998</v>
      </c>
      <c r="Y338" s="143">
        <v>-0.20659427281000001</v>
      </c>
      <c r="Z338" s="143">
        <v>0.40103523015999998</v>
      </c>
      <c r="AA338" s="143">
        <v>-3.7566732611999998E-2</v>
      </c>
      <c r="AB338" s="143">
        <v>0.30783101937000001</v>
      </c>
      <c r="AC338" s="143">
        <v>-9.1120940452999996E-2</v>
      </c>
      <c r="AD338" s="144">
        <v>28.787878788</v>
      </c>
      <c r="AE338" s="23"/>
      <c r="AF338" s="145"/>
      <c r="AG338" s="146"/>
      <c r="AH338" s="147"/>
      <c r="AI338" s="146">
        <v>9.4496365523999995E-2</v>
      </c>
      <c r="AJ338" s="146">
        <v>-5.6356886373000001E-2</v>
      </c>
      <c r="AK338" s="148">
        <v>6</v>
      </c>
      <c r="AL338" s="23"/>
      <c r="AM338" s="149">
        <v>2.5455008585000001E-2</v>
      </c>
      <c r="AN338" s="137">
        <v>1.5952582751</v>
      </c>
      <c r="AO338" s="147">
        <v>45529</v>
      </c>
      <c r="AP338" s="135" t="s">
        <v>309</v>
      </c>
      <c r="AQ338" s="133" t="s">
        <v>312</v>
      </c>
      <c r="AR338" s="150">
        <v>2403000</v>
      </c>
    </row>
    <row r="339" spans="2:44" ht="15.6" x14ac:dyDescent="0.3">
      <c r="B339" s="82" t="s">
        <v>55</v>
      </c>
      <c r="C339" s="83" t="s">
        <v>219</v>
      </c>
      <c r="D339" s="84" t="s">
        <v>300</v>
      </c>
      <c r="E339" s="85" t="s">
        <v>1290</v>
      </c>
      <c r="F339" s="83" t="s">
        <v>2</v>
      </c>
      <c r="G339" s="85" t="s">
        <v>315</v>
      </c>
      <c r="H339" s="86">
        <v>45554</v>
      </c>
      <c r="I339" s="87">
        <v>65.75</v>
      </c>
      <c r="J339" s="87">
        <v>70.204701396999994</v>
      </c>
      <c r="K339" s="88">
        <f t="shared" si="15"/>
        <v>0.93654696468532583</v>
      </c>
      <c r="L339" s="86">
        <v>45537</v>
      </c>
      <c r="M339" s="89">
        <v>22198.66</v>
      </c>
      <c r="N339" s="89">
        <v>447939.70864000003</v>
      </c>
      <c r="O339" s="88">
        <f t="shared" si="16"/>
        <v>4.9557249718712948E-2</v>
      </c>
      <c r="P339" s="90">
        <v>33</v>
      </c>
      <c r="Q339" s="91">
        <v>173.80303029999999</v>
      </c>
      <c r="R339" s="92">
        <f t="shared" si="17"/>
        <v>0.18987010723023051</v>
      </c>
      <c r="S339" s="23"/>
      <c r="T339" s="107">
        <v>-1.0831954265000001E-2</v>
      </c>
      <c r="U339" s="108">
        <v>-2.8105635749000001E-2</v>
      </c>
      <c r="V339" s="108">
        <v>6.1540660173999999E-2</v>
      </c>
      <c r="W339" s="108">
        <v>4.8920366120000003E-2</v>
      </c>
      <c r="X339" s="108">
        <v>0.59545151578</v>
      </c>
      <c r="Y339" s="108">
        <v>0.10085206752</v>
      </c>
      <c r="Z339" s="108">
        <v>-1.5069084494999999E-2</v>
      </c>
      <c r="AA339" s="108">
        <v>-0.45367104727000002</v>
      </c>
      <c r="AB339" s="108">
        <v>0.51847515184000004</v>
      </c>
      <c r="AC339" s="108">
        <v>0.11952319201</v>
      </c>
      <c r="AD339" s="109">
        <v>100</v>
      </c>
      <c r="AE339" s="23"/>
      <c r="AF339" s="117">
        <v>0.34211435917999999</v>
      </c>
      <c r="AG339" s="118">
        <v>3.5736231643999999E-2</v>
      </c>
      <c r="AH339" s="119">
        <v>1.6490060597</v>
      </c>
      <c r="AI339" s="118">
        <v>0.12324059598999999</v>
      </c>
      <c r="AJ339" s="118">
        <v>-0.14471780029</v>
      </c>
      <c r="AK339" s="120">
        <v>6</v>
      </c>
      <c r="AL339" s="23"/>
      <c r="AM339" s="127">
        <v>9.6274460741999999E-3</v>
      </c>
      <c r="AN339" s="88">
        <v>7.6722068355000006E-2</v>
      </c>
      <c r="AO339" s="119">
        <v>45473</v>
      </c>
      <c r="AP339" s="86" t="s">
        <v>309</v>
      </c>
      <c r="AQ339" s="84" t="s">
        <v>312</v>
      </c>
      <c r="AR339" s="128">
        <v>11078000</v>
      </c>
    </row>
    <row r="340" spans="2:44" ht="15.6" x14ac:dyDescent="0.3">
      <c r="B340" s="131" t="s">
        <v>1649</v>
      </c>
      <c r="C340" s="132" t="s">
        <v>2421</v>
      </c>
      <c r="D340" s="133" t="s">
        <v>300</v>
      </c>
      <c r="E340" s="134" t="s">
        <v>2038</v>
      </c>
      <c r="F340" s="132" t="s">
        <v>2</v>
      </c>
      <c r="G340" s="134" t="s">
        <v>315</v>
      </c>
      <c r="H340" s="135">
        <v>45516</v>
      </c>
      <c r="I340" s="136"/>
      <c r="J340" s="136">
        <v>45.934107142999999</v>
      </c>
      <c r="K340" s="137">
        <f t="shared" si="15"/>
        <v>0</v>
      </c>
      <c r="L340" s="135">
        <v>45456</v>
      </c>
      <c r="M340" s="138"/>
      <c r="N340" s="138">
        <v>30.876969697</v>
      </c>
      <c r="O340" s="137">
        <f t="shared" si="16"/>
        <v>0</v>
      </c>
      <c r="P340" s="139"/>
      <c r="Q340" s="140">
        <v>4.5454545455000002E-2</v>
      </c>
      <c r="R340" s="141">
        <f t="shared" si="17"/>
        <v>0</v>
      </c>
      <c r="S340" s="23"/>
      <c r="T340" s="142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4">
        <v>1.5151515151999999</v>
      </c>
      <c r="AE340" s="23"/>
      <c r="AF340" s="145"/>
      <c r="AG340" s="146"/>
      <c r="AH340" s="147"/>
      <c r="AI340" s="146">
        <v>0.12701612903000001</v>
      </c>
      <c r="AJ340" s="146">
        <v>-0.12432263969</v>
      </c>
      <c r="AK340" s="148"/>
      <c r="AL340" s="23"/>
      <c r="AM340" s="149">
        <v>1.0300396823E-2</v>
      </c>
      <c r="AN340" s="137">
        <v>8.0207793247000003E-2</v>
      </c>
      <c r="AO340" s="147">
        <v>45473</v>
      </c>
      <c r="AP340" s="135" t="s">
        <v>309</v>
      </c>
      <c r="AQ340" s="133" t="s">
        <v>312</v>
      </c>
      <c r="AR340" s="150">
        <v>415940.761</v>
      </c>
    </row>
    <row r="341" spans="2:44" ht="15.6" x14ac:dyDescent="0.3">
      <c r="B341" s="82" t="s">
        <v>479</v>
      </c>
      <c r="C341" s="83" t="s">
        <v>1001</v>
      </c>
      <c r="D341" s="84" t="s">
        <v>300</v>
      </c>
      <c r="E341" s="85" t="s">
        <v>1291</v>
      </c>
      <c r="F341" s="83" t="s">
        <v>2</v>
      </c>
      <c r="G341" s="85" t="s">
        <v>737</v>
      </c>
      <c r="H341" s="86">
        <v>45531</v>
      </c>
      <c r="I341" s="87"/>
      <c r="J341" s="87">
        <v>415.8733565</v>
      </c>
      <c r="K341" s="88">
        <f t="shared" si="15"/>
        <v>0</v>
      </c>
      <c r="L341" s="86">
        <v>45505</v>
      </c>
      <c r="M341" s="89"/>
      <c r="N341" s="89">
        <v>271.33121211999998</v>
      </c>
      <c r="O341" s="88">
        <f t="shared" si="16"/>
        <v>0</v>
      </c>
      <c r="P341" s="90"/>
      <c r="Q341" s="91">
        <v>0.12121212121</v>
      </c>
      <c r="R341" s="92">
        <f t="shared" si="17"/>
        <v>0</v>
      </c>
      <c r="S341" s="23"/>
      <c r="T341" s="107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9">
        <v>6.0606060605999996</v>
      </c>
      <c r="AE341" s="23"/>
      <c r="AF341" s="117"/>
      <c r="AG341" s="118"/>
      <c r="AH341" s="119"/>
      <c r="AI341" s="118">
        <v>9.846876048E-2</v>
      </c>
      <c r="AJ341" s="118">
        <v>-6.8917969664999995E-2</v>
      </c>
      <c r="AK341" s="120"/>
      <c r="AL341" s="23"/>
      <c r="AM341" s="127"/>
      <c r="AN341" s="88">
        <v>1.3585538117</v>
      </c>
      <c r="AO341" s="119">
        <v>45473</v>
      </c>
      <c r="AP341" s="86" t="s">
        <v>309</v>
      </c>
      <c r="AQ341" s="84" t="s">
        <v>312</v>
      </c>
      <c r="AR341" s="128">
        <v>1212511</v>
      </c>
    </row>
    <row r="342" spans="2:44" ht="15.6" x14ac:dyDescent="0.3">
      <c r="B342" s="131" t="s">
        <v>480</v>
      </c>
      <c r="C342" s="132" t="s">
        <v>1002</v>
      </c>
      <c r="D342" s="133" t="s">
        <v>1248</v>
      </c>
      <c r="E342" s="134" t="s">
        <v>1292</v>
      </c>
      <c r="F342" s="132" t="s">
        <v>2</v>
      </c>
      <c r="G342" s="134" t="s">
        <v>321</v>
      </c>
      <c r="H342" s="135">
        <v>45552</v>
      </c>
      <c r="I342" s="136"/>
      <c r="J342" s="136">
        <v>60.399243487</v>
      </c>
      <c r="K342" s="137">
        <f t="shared" si="15"/>
        <v>0</v>
      </c>
      <c r="L342" s="135">
        <v>45468</v>
      </c>
      <c r="M342" s="138"/>
      <c r="N342" s="138">
        <v>4861.5325757000001</v>
      </c>
      <c r="O342" s="137">
        <f t="shared" si="16"/>
        <v>0</v>
      </c>
      <c r="P342" s="139"/>
      <c r="Q342" s="140">
        <v>2.1363636364</v>
      </c>
      <c r="R342" s="141">
        <f t="shared" si="17"/>
        <v>0</v>
      </c>
      <c r="S342" s="23"/>
      <c r="T342" s="142"/>
      <c r="U342" s="143"/>
      <c r="V342" s="143">
        <v>-0.11664526535</v>
      </c>
      <c r="W342" s="143">
        <v>-0.12926555940000001</v>
      </c>
      <c r="X342" s="143">
        <v>-7.5531784869999993E-2</v>
      </c>
      <c r="Y342" s="143">
        <v>-0.57013123312000002</v>
      </c>
      <c r="Z342" s="143"/>
      <c r="AA342" s="143"/>
      <c r="AB342" s="143">
        <v>6.2973256113999995E-2</v>
      </c>
      <c r="AC342" s="143">
        <v>-0.33597870369999999</v>
      </c>
      <c r="AD342" s="144">
        <v>63.636363635999999</v>
      </c>
      <c r="AE342" s="23"/>
      <c r="AF342" s="145">
        <v>0.39376775447000001</v>
      </c>
      <c r="AG342" s="146">
        <v>4.0274257640999997E-2</v>
      </c>
      <c r="AH342" s="147">
        <v>6.5482368471000002E-2</v>
      </c>
      <c r="AI342" s="146">
        <v>0.14205072848</v>
      </c>
      <c r="AJ342" s="146">
        <v>-0.14792899407999999</v>
      </c>
      <c r="AK342" s="148">
        <v>3</v>
      </c>
      <c r="AL342" s="23"/>
      <c r="AM342" s="149">
        <v>5.7511201573999998E-2</v>
      </c>
      <c r="AN342" s="137">
        <v>0.55378262298000003</v>
      </c>
      <c r="AO342" s="147"/>
      <c r="AP342" s="135" t="s">
        <v>309</v>
      </c>
      <c r="AQ342" s="133" t="s">
        <v>1521</v>
      </c>
      <c r="AR342" s="150"/>
    </row>
    <row r="343" spans="2:44" ht="15.6" x14ac:dyDescent="0.3">
      <c r="B343" s="82" t="s">
        <v>56</v>
      </c>
      <c r="C343" s="83" t="s">
        <v>220</v>
      </c>
      <c r="D343" s="84" t="s">
        <v>300</v>
      </c>
      <c r="E343" s="85" t="s">
        <v>1293</v>
      </c>
      <c r="F343" s="83" t="s">
        <v>2</v>
      </c>
      <c r="G343" s="85" t="s">
        <v>315</v>
      </c>
      <c r="H343" s="86">
        <v>45553</v>
      </c>
      <c r="I343" s="87"/>
      <c r="J343" s="87">
        <v>229.54</v>
      </c>
      <c r="K343" s="88">
        <f t="shared" si="15"/>
        <v>0</v>
      </c>
      <c r="L343" s="86">
        <v>45553</v>
      </c>
      <c r="M343" s="89"/>
      <c r="N343" s="89">
        <v>14824.358939</v>
      </c>
      <c r="O343" s="88">
        <f t="shared" si="16"/>
        <v>0</v>
      </c>
      <c r="P343" s="90"/>
      <c r="Q343" s="91">
        <v>1.3939393939</v>
      </c>
      <c r="R343" s="92">
        <f t="shared" si="17"/>
        <v>0</v>
      </c>
      <c r="S343" s="23"/>
      <c r="T343" s="107"/>
      <c r="U343" s="108"/>
      <c r="V343" s="108">
        <v>0.14772925926</v>
      </c>
      <c r="W343" s="108">
        <v>0.13510896520999999</v>
      </c>
      <c r="X343" s="108">
        <v>0.23409339480999999</v>
      </c>
      <c r="Y343" s="108">
        <v>-0.26050605345</v>
      </c>
      <c r="Z343" s="108">
        <v>0.3193851674</v>
      </c>
      <c r="AA343" s="108">
        <v>-0.11921679536</v>
      </c>
      <c r="AB343" s="108">
        <v>0.21806636463000001</v>
      </c>
      <c r="AC343" s="108">
        <v>-0.18088559519</v>
      </c>
      <c r="AD343" s="109">
        <v>63.636363635999999</v>
      </c>
      <c r="AE343" s="23"/>
      <c r="AF343" s="117"/>
      <c r="AG343" s="118"/>
      <c r="AH343" s="119"/>
      <c r="AI343" s="118">
        <v>0.15860080837000001</v>
      </c>
      <c r="AJ343" s="118">
        <v>-7.4381443298000005E-2</v>
      </c>
      <c r="AK343" s="120">
        <v>5</v>
      </c>
      <c r="AL343" s="23"/>
      <c r="AM343" s="127">
        <v>2.8060361797999998E-2</v>
      </c>
      <c r="AN343" s="88">
        <v>1.0235972797999999</v>
      </c>
      <c r="AO343" s="119">
        <v>45473</v>
      </c>
      <c r="AP343" s="86" t="s">
        <v>309</v>
      </c>
      <c r="AQ343" s="84" t="s">
        <v>312</v>
      </c>
      <c r="AR343" s="128">
        <v>1053000</v>
      </c>
    </row>
    <row r="344" spans="2:44" ht="15.6" x14ac:dyDescent="0.3">
      <c r="B344" s="131" t="s">
        <v>1650</v>
      </c>
      <c r="C344" s="132" t="s">
        <v>2422</v>
      </c>
      <c r="D344" s="133" t="s">
        <v>304</v>
      </c>
      <c r="E344" s="134" t="s">
        <v>2039</v>
      </c>
      <c r="F344" s="132" t="s">
        <v>2</v>
      </c>
      <c r="G344" s="134" t="s">
        <v>1521</v>
      </c>
      <c r="H344" s="135"/>
      <c r="I344" s="136"/>
      <c r="J344" s="136"/>
      <c r="K344" s="137" t="str">
        <f t="shared" si="15"/>
        <v/>
      </c>
      <c r="L344" s="135"/>
      <c r="M344" s="138"/>
      <c r="N344" s="138"/>
      <c r="O344" s="137" t="str">
        <f t="shared" si="16"/>
        <v/>
      </c>
      <c r="P344" s="139"/>
      <c r="Q344" s="140"/>
      <c r="R344" s="141" t="str">
        <f t="shared" si="17"/>
        <v/>
      </c>
      <c r="S344" s="23"/>
      <c r="T344" s="142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144">
        <v>0</v>
      </c>
      <c r="AE344" s="23"/>
      <c r="AF344" s="145"/>
      <c r="AG344" s="146"/>
      <c r="AH344" s="147"/>
      <c r="AI344" s="146"/>
      <c r="AJ344" s="146"/>
      <c r="AK344" s="148"/>
      <c r="AL344" s="23"/>
      <c r="AM344" s="149"/>
      <c r="AN344" s="137"/>
      <c r="AO344" s="147"/>
      <c r="AP344" s="135"/>
      <c r="AQ344" s="133" t="s">
        <v>1521</v>
      </c>
      <c r="AR344" s="150"/>
    </row>
    <row r="345" spans="2:44" ht="15.6" x14ac:dyDescent="0.3">
      <c r="B345" s="82" t="s">
        <v>481</v>
      </c>
      <c r="C345" s="83" t="s">
        <v>1003</v>
      </c>
      <c r="D345" s="84" t="s">
        <v>300</v>
      </c>
      <c r="E345" s="85" t="s">
        <v>1294</v>
      </c>
      <c r="F345" s="83" t="s">
        <v>2</v>
      </c>
      <c r="G345" s="85" t="s">
        <v>316</v>
      </c>
      <c r="H345" s="86">
        <v>45498</v>
      </c>
      <c r="I345" s="87"/>
      <c r="J345" s="87">
        <v>167.22831255</v>
      </c>
      <c r="K345" s="88">
        <f t="shared" si="15"/>
        <v>0</v>
      </c>
      <c r="L345" s="86">
        <v>45377</v>
      </c>
      <c r="M345" s="89"/>
      <c r="N345" s="89">
        <v>55.938333333000003</v>
      </c>
      <c r="O345" s="88">
        <f t="shared" si="16"/>
        <v>0</v>
      </c>
      <c r="P345" s="90"/>
      <c r="Q345" s="91">
        <v>6.0606060606000003E-2</v>
      </c>
      <c r="R345" s="92">
        <f t="shared" si="17"/>
        <v>0</v>
      </c>
      <c r="S345" s="23"/>
      <c r="T345" s="107"/>
      <c r="U345" s="108"/>
      <c r="V345" s="108"/>
      <c r="W345" s="108"/>
      <c r="X345" s="108"/>
      <c r="Y345" s="108"/>
      <c r="Z345" s="108"/>
      <c r="AA345" s="108"/>
      <c r="AB345" s="108"/>
      <c r="AC345" s="108"/>
      <c r="AD345" s="109">
        <v>6.0606060605999996</v>
      </c>
      <c r="AE345" s="23"/>
      <c r="AF345" s="117"/>
      <c r="AG345" s="118"/>
      <c r="AH345" s="119"/>
      <c r="AI345" s="118">
        <v>6.4203513022000003E-2</v>
      </c>
      <c r="AJ345" s="118">
        <v>-0.14823558647999999</v>
      </c>
      <c r="AK345" s="120"/>
      <c r="AL345" s="23"/>
      <c r="AM345" s="127"/>
      <c r="AN345" s="88">
        <v>0.17046073121999999</v>
      </c>
      <c r="AO345" s="119">
        <v>45473</v>
      </c>
      <c r="AP345" s="86" t="s">
        <v>309</v>
      </c>
      <c r="AQ345" s="84" t="s">
        <v>312</v>
      </c>
      <c r="AR345" s="128">
        <v>1411194</v>
      </c>
    </row>
    <row r="346" spans="2:44" ht="15.6" x14ac:dyDescent="0.3">
      <c r="B346" s="131" t="s">
        <v>1651</v>
      </c>
      <c r="C346" s="132" t="s">
        <v>2423</v>
      </c>
      <c r="D346" s="133" t="s">
        <v>300</v>
      </c>
      <c r="E346" s="134" t="s">
        <v>2040</v>
      </c>
      <c r="F346" s="132"/>
      <c r="G346" s="134" t="s">
        <v>315</v>
      </c>
      <c r="H346" s="135">
        <v>45554</v>
      </c>
      <c r="I346" s="136">
        <v>65.2</v>
      </c>
      <c r="J346" s="136">
        <v>69.349999999999994</v>
      </c>
      <c r="K346" s="137">
        <f t="shared" si="15"/>
        <v>0.9401586157173758</v>
      </c>
      <c r="L346" s="135">
        <v>45496</v>
      </c>
      <c r="M346" s="138">
        <v>18508.8</v>
      </c>
      <c r="N346" s="138">
        <v>316962.81878999999</v>
      </c>
      <c r="O346" s="137">
        <f t="shared" si="16"/>
        <v>5.8394230814380749E-2</v>
      </c>
      <c r="P346" s="139">
        <v>2</v>
      </c>
      <c r="Q346" s="140">
        <v>3.6363636364</v>
      </c>
      <c r="R346" s="141">
        <f t="shared" si="17"/>
        <v>0.5499999999945</v>
      </c>
      <c r="S346" s="23"/>
      <c r="T346" s="142">
        <v>1.6367887761999999E-2</v>
      </c>
      <c r="U346" s="143">
        <v>-9.0579372227E-4</v>
      </c>
      <c r="V346" s="143">
        <v>1.7795816419999999E-2</v>
      </c>
      <c r="W346" s="143">
        <v>5.1755223667000003E-3</v>
      </c>
      <c r="X346" s="143">
        <v>0.45189008706</v>
      </c>
      <c r="Y346" s="143">
        <v>-4.2709361196000002E-2</v>
      </c>
      <c r="Z346" s="143"/>
      <c r="AA346" s="143"/>
      <c r="AB346" s="143">
        <v>0.29133488257000001</v>
      </c>
      <c r="AC346" s="143">
        <v>-0.10761707724</v>
      </c>
      <c r="AD346" s="144">
        <v>90.909090909</v>
      </c>
      <c r="AE346" s="23"/>
      <c r="AF346" s="145">
        <v>0.20738693871</v>
      </c>
      <c r="AG346" s="146">
        <v>2.1324215322999999E-2</v>
      </c>
      <c r="AH346" s="147">
        <v>1.6688838626</v>
      </c>
      <c r="AI346" s="146">
        <v>0.15454941694999999</v>
      </c>
      <c r="AJ346" s="146">
        <v>-3.9198349543999998E-2</v>
      </c>
      <c r="AK346" s="148">
        <v>4</v>
      </c>
      <c r="AL346" s="23"/>
      <c r="AM346" s="149">
        <v>1.5732738879000001E-3</v>
      </c>
      <c r="AN346" s="137">
        <v>1.3370662304000001E-2</v>
      </c>
      <c r="AO346" s="147"/>
      <c r="AP346" s="135"/>
      <c r="AQ346" s="133" t="s">
        <v>1521</v>
      </c>
      <c r="AR346" s="150"/>
    </row>
    <row r="347" spans="2:44" ht="15.6" x14ac:dyDescent="0.3">
      <c r="B347" s="82" t="s">
        <v>1652</v>
      </c>
      <c r="C347" s="83" t="s">
        <v>2424</v>
      </c>
      <c r="D347" s="84" t="s">
        <v>302</v>
      </c>
      <c r="E347" s="85" t="s">
        <v>2041</v>
      </c>
      <c r="F347" s="83" t="s">
        <v>115</v>
      </c>
      <c r="G347" s="85" t="s">
        <v>320</v>
      </c>
      <c r="H347" s="86">
        <v>45554</v>
      </c>
      <c r="I347" s="87">
        <v>52.75</v>
      </c>
      <c r="J347" s="87"/>
      <c r="K347" s="88" t="str">
        <f t="shared" si="15"/>
        <v/>
      </c>
      <c r="L347" s="86"/>
      <c r="M347" s="89">
        <v>516950</v>
      </c>
      <c r="N347" s="89"/>
      <c r="O347" s="88" t="str">
        <f t="shared" si="16"/>
        <v/>
      </c>
      <c r="P347" s="90">
        <v>1</v>
      </c>
      <c r="Q347" s="91"/>
      <c r="R347" s="92" t="str">
        <f t="shared" si="17"/>
        <v/>
      </c>
      <c r="S347" s="23"/>
      <c r="T347" s="107"/>
      <c r="U347" s="108"/>
      <c r="V347" s="108"/>
      <c r="W347" s="108"/>
      <c r="X347" s="108"/>
      <c r="Y347" s="108"/>
      <c r="Z347" s="108"/>
      <c r="AA347" s="108"/>
      <c r="AB347" s="108"/>
      <c r="AC347" s="108"/>
      <c r="AD347" s="109">
        <v>3.0303030302999998</v>
      </c>
      <c r="AE347" s="23"/>
      <c r="AF347" s="117"/>
      <c r="AG347" s="118"/>
      <c r="AH347" s="119"/>
      <c r="AI347" s="118"/>
      <c r="AJ347" s="118"/>
      <c r="AK347" s="120"/>
      <c r="AL347" s="23"/>
      <c r="AM347" s="127"/>
      <c r="AN347" s="88"/>
      <c r="AO347" s="119">
        <v>45473</v>
      </c>
      <c r="AP347" s="86" t="s">
        <v>309</v>
      </c>
      <c r="AQ347" s="84" t="s">
        <v>312</v>
      </c>
      <c r="AR347" s="128">
        <v>168844</v>
      </c>
    </row>
    <row r="348" spans="2:44" ht="15.6" x14ac:dyDescent="0.3">
      <c r="B348" s="131" t="s">
        <v>482</v>
      </c>
      <c r="C348" s="132" t="s">
        <v>1004</v>
      </c>
      <c r="D348" s="133" t="s">
        <v>300</v>
      </c>
      <c r="E348" s="134" t="s">
        <v>1295</v>
      </c>
      <c r="F348" s="132" t="s">
        <v>2</v>
      </c>
      <c r="G348" s="134" t="s">
        <v>319</v>
      </c>
      <c r="H348" s="135">
        <v>45554</v>
      </c>
      <c r="I348" s="136">
        <v>29.22</v>
      </c>
      <c r="J348" s="136">
        <v>30.740279035</v>
      </c>
      <c r="K348" s="137">
        <f t="shared" si="15"/>
        <v>0.95054439703461846</v>
      </c>
      <c r="L348" s="135">
        <v>45363</v>
      </c>
      <c r="M348" s="138">
        <v>116.88</v>
      </c>
      <c r="N348" s="138">
        <v>355.97318181999998</v>
      </c>
      <c r="O348" s="137">
        <f t="shared" si="16"/>
        <v>0.32833934118975594</v>
      </c>
      <c r="P348" s="139">
        <v>1</v>
      </c>
      <c r="Q348" s="140">
        <v>0.54545454545000005</v>
      </c>
      <c r="R348" s="141">
        <f t="shared" si="17"/>
        <v>1.833333333348611</v>
      </c>
      <c r="S348" s="23"/>
      <c r="T348" s="142"/>
      <c r="U348" s="143"/>
      <c r="V348" s="143">
        <v>0.10264150943</v>
      </c>
      <c r="W348" s="143">
        <v>9.0021215380999997E-2</v>
      </c>
      <c r="X348" s="143"/>
      <c r="Y348" s="143"/>
      <c r="Z348" s="143"/>
      <c r="AA348" s="143"/>
      <c r="AB348" s="143"/>
      <c r="AC348" s="143"/>
      <c r="AD348" s="144">
        <v>24.242424241999998</v>
      </c>
      <c r="AE348" s="23"/>
      <c r="AF348" s="145"/>
      <c r="AG348" s="146"/>
      <c r="AH348" s="147"/>
      <c r="AI348" s="146">
        <v>0.16276924865</v>
      </c>
      <c r="AJ348" s="146">
        <v>-0.31011809579999999</v>
      </c>
      <c r="AK348" s="148"/>
      <c r="AL348" s="23"/>
      <c r="AM348" s="149">
        <v>5.8332302524000002E-3</v>
      </c>
      <c r="AN348" s="137">
        <v>3.0347093685E-2</v>
      </c>
      <c r="AO348" s="147">
        <v>45473</v>
      </c>
      <c r="AP348" s="135" t="s">
        <v>309</v>
      </c>
      <c r="AQ348" s="133" t="s">
        <v>312</v>
      </c>
      <c r="AR348" s="150">
        <v>1044457</v>
      </c>
    </row>
    <row r="349" spans="2:44" ht="15.6" x14ac:dyDescent="0.3">
      <c r="B349" s="82" t="s">
        <v>1653</v>
      </c>
      <c r="C349" s="83" t="s">
        <v>2425</v>
      </c>
      <c r="D349" s="84" t="s">
        <v>300</v>
      </c>
      <c r="E349" s="85" t="s">
        <v>2042</v>
      </c>
      <c r="F349" s="83" t="s">
        <v>113</v>
      </c>
      <c r="G349" s="85" t="s">
        <v>315</v>
      </c>
      <c r="H349" s="86">
        <v>45554</v>
      </c>
      <c r="I349" s="87">
        <v>48.1</v>
      </c>
      <c r="J349" s="87">
        <v>51.27</v>
      </c>
      <c r="K349" s="88">
        <f t="shared" si="15"/>
        <v>0.93817047006046417</v>
      </c>
      <c r="L349" s="86">
        <v>45539</v>
      </c>
      <c r="M349" s="89">
        <v>481</v>
      </c>
      <c r="N349" s="89">
        <v>218.16484847999999</v>
      </c>
      <c r="O349" s="88">
        <f t="shared" si="16"/>
        <v>2.2047548143123299</v>
      </c>
      <c r="P349" s="90">
        <v>1</v>
      </c>
      <c r="Q349" s="91">
        <v>0.27272727273000003</v>
      </c>
      <c r="R349" s="92">
        <f t="shared" si="17"/>
        <v>3.6666666666299998</v>
      </c>
      <c r="S349" s="23"/>
      <c r="T349" s="107">
        <v>1.3058129738E-2</v>
      </c>
      <c r="U349" s="108">
        <v>-4.2155517458000004E-3</v>
      </c>
      <c r="V349" s="108"/>
      <c r="W349" s="108"/>
      <c r="X349" s="108"/>
      <c r="Y349" s="108"/>
      <c r="Z349" s="108"/>
      <c r="AA349" s="108"/>
      <c r="AB349" s="108"/>
      <c r="AC349" s="108"/>
      <c r="AD349" s="109">
        <v>19.696969697</v>
      </c>
      <c r="AE349" s="23"/>
      <c r="AF349" s="117"/>
      <c r="AG349" s="118"/>
      <c r="AH349" s="119"/>
      <c r="AI349" s="118">
        <v>-6.1829529940000003E-2</v>
      </c>
      <c r="AJ349" s="118">
        <v>-6.1829529940000003E-2</v>
      </c>
      <c r="AK349" s="120"/>
      <c r="AL349" s="23"/>
      <c r="AM349" s="127"/>
      <c r="AN349" s="88">
        <v>0</v>
      </c>
      <c r="AO349" s="119">
        <v>45473</v>
      </c>
      <c r="AP349" s="86" t="s">
        <v>309</v>
      </c>
      <c r="AQ349" s="84" t="s">
        <v>312</v>
      </c>
      <c r="AR349" s="128">
        <v>40675</v>
      </c>
    </row>
    <row r="350" spans="2:44" ht="15.6" x14ac:dyDescent="0.3">
      <c r="B350" s="131" t="s">
        <v>1654</v>
      </c>
      <c r="C350" s="132" t="s">
        <v>2426</v>
      </c>
      <c r="D350" s="133" t="s">
        <v>300</v>
      </c>
      <c r="E350" s="134" t="s">
        <v>2043</v>
      </c>
      <c r="F350" s="132" t="s">
        <v>113</v>
      </c>
      <c r="G350" s="134" t="s">
        <v>169</v>
      </c>
      <c r="H350" s="135">
        <v>45548</v>
      </c>
      <c r="I350" s="136"/>
      <c r="J350" s="136">
        <v>93.53</v>
      </c>
      <c r="K350" s="137">
        <f t="shared" si="15"/>
        <v>0</v>
      </c>
      <c r="L350" s="135">
        <v>45534</v>
      </c>
      <c r="M350" s="138"/>
      <c r="N350" s="138">
        <v>61901.335757000001</v>
      </c>
      <c r="O350" s="137">
        <f t="shared" si="16"/>
        <v>0</v>
      </c>
      <c r="P350" s="139"/>
      <c r="Q350" s="140">
        <v>0.80303030303</v>
      </c>
      <c r="R350" s="141">
        <f t="shared" si="17"/>
        <v>0</v>
      </c>
      <c r="S350" s="23"/>
      <c r="T350" s="142"/>
      <c r="U350" s="143"/>
      <c r="V350" s="143">
        <v>-3.7787079985999998E-2</v>
      </c>
      <c r="W350" s="143">
        <v>-5.0407374039000002E-2</v>
      </c>
      <c r="X350" s="143"/>
      <c r="Y350" s="143"/>
      <c r="Z350" s="143">
        <v>1.21484375</v>
      </c>
      <c r="AA350" s="143">
        <v>0.77624178723000004</v>
      </c>
      <c r="AB350" s="143"/>
      <c r="AC350" s="143"/>
      <c r="AD350" s="144">
        <v>51.515151514999999</v>
      </c>
      <c r="AE350" s="23"/>
      <c r="AF350" s="145"/>
      <c r="AG350" s="146"/>
      <c r="AH350" s="147"/>
      <c r="AI350" s="146">
        <v>0.17248116104</v>
      </c>
      <c r="AJ350" s="146">
        <v>-9.0666096439000005E-2</v>
      </c>
      <c r="AK350" s="148"/>
      <c r="AL350" s="23"/>
      <c r="AM350" s="149">
        <v>0</v>
      </c>
      <c r="AN350" s="137">
        <v>0</v>
      </c>
      <c r="AO350" s="147">
        <v>45473</v>
      </c>
      <c r="AP350" s="135" t="s">
        <v>309</v>
      </c>
      <c r="AQ350" s="133" t="s">
        <v>312</v>
      </c>
      <c r="AR350" s="150">
        <v>1792400</v>
      </c>
    </row>
    <row r="351" spans="2:44" ht="15.6" x14ac:dyDescent="0.3">
      <c r="B351" s="82" t="s">
        <v>1655</v>
      </c>
      <c r="C351" s="83" t="s">
        <v>2427</v>
      </c>
      <c r="D351" s="84" t="s">
        <v>2290</v>
      </c>
      <c r="E351" s="85" t="s">
        <v>2044</v>
      </c>
      <c r="F351" s="83" t="s">
        <v>2</v>
      </c>
      <c r="G351" s="85" t="s">
        <v>321</v>
      </c>
      <c r="H351" s="86">
        <v>45554</v>
      </c>
      <c r="I351" s="87">
        <v>39.520000000000003</v>
      </c>
      <c r="J351" s="87">
        <v>49.225746088000001</v>
      </c>
      <c r="K351" s="88">
        <f t="shared" si="15"/>
        <v>0.80283191501761686</v>
      </c>
      <c r="L351" s="86">
        <v>45504</v>
      </c>
      <c r="M351" s="89">
        <v>3997.31</v>
      </c>
      <c r="N351" s="89">
        <v>26509.467879</v>
      </c>
      <c r="O351" s="88">
        <f t="shared" si="16"/>
        <v>0.15078801348428983</v>
      </c>
      <c r="P351" s="90">
        <v>5</v>
      </c>
      <c r="Q351" s="91">
        <v>10.469696968999999</v>
      </c>
      <c r="R351" s="92">
        <f t="shared" si="17"/>
        <v>0.47756874098692936</v>
      </c>
      <c r="S351" s="23"/>
      <c r="T351" s="107">
        <v>3.8100076199000001E-3</v>
      </c>
      <c r="U351" s="108">
        <v>-1.3463673864000001E-2</v>
      </c>
      <c r="V351" s="108">
        <v>-0.14209208910000001</v>
      </c>
      <c r="W351" s="108">
        <v>-0.15471238314999999</v>
      </c>
      <c r="X351" s="108">
        <v>0.36302626809999999</v>
      </c>
      <c r="Y351" s="108">
        <v>-0.13157318015</v>
      </c>
      <c r="Z351" s="108">
        <v>0.99012786295999999</v>
      </c>
      <c r="AA351" s="108">
        <v>0.55152590019000003</v>
      </c>
      <c r="AB351" s="108">
        <v>0.14455539108000001</v>
      </c>
      <c r="AC351" s="108">
        <v>-0.25439656872999999</v>
      </c>
      <c r="AD351" s="109">
        <v>93.939393938999999</v>
      </c>
      <c r="AE351" s="23"/>
      <c r="AF351" s="117">
        <v>0.55138126816999999</v>
      </c>
      <c r="AG351" s="118">
        <v>5.7908949408000003E-2</v>
      </c>
      <c r="AH351" s="119">
        <v>0.67565282186999998</v>
      </c>
      <c r="AI351" s="118">
        <v>0.25512339105999998</v>
      </c>
      <c r="AJ351" s="118">
        <v>-0.21593882069000001</v>
      </c>
      <c r="AK351" s="120">
        <v>6</v>
      </c>
      <c r="AL351" s="23"/>
      <c r="AM351" s="127">
        <v>2.6740322872E-2</v>
      </c>
      <c r="AN351" s="88">
        <v>0.15050863548000001</v>
      </c>
      <c r="AO351" s="119">
        <v>45291</v>
      </c>
      <c r="AP351" s="86" t="s">
        <v>309</v>
      </c>
      <c r="AQ351" s="84" t="s">
        <v>312</v>
      </c>
      <c r="AR351" s="128">
        <v>726300</v>
      </c>
    </row>
    <row r="352" spans="2:44" ht="15.6" x14ac:dyDescent="0.3">
      <c r="B352" s="131" t="s">
        <v>58</v>
      </c>
      <c r="C352" s="132" t="s">
        <v>222</v>
      </c>
      <c r="D352" s="133" t="s">
        <v>300</v>
      </c>
      <c r="E352" s="134" t="s">
        <v>151</v>
      </c>
      <c r="F352" s="132" t="s">
        <v>113</v>
      </c>
      <c r="G352" s="134" t="s">
        <v>315</v>
      </c>
      <c r="H352" s="135">
        <v>45554</v>
      </c>
      <c r="I352" s="136">
        <v>7.48</v>
      </c>
      <c r="J352" s="136">
        <v>18.41</v>
      </c>
      <c r="K352" s="137">
        <f t="shared" si="15"/>
        <v>0.40630092341118962</v>
      </c>
      <c r="L352" s="135">
        <v>45275</v>
      </c>
      <c r="M352" s="138">
        <v>22.61</v>
      </c>
      <c r="N352" s="138">
        <v>2854.9410606000001</v>
      </c>
      <c r="O352" s="137">
        <f t="shared" si="16"/>
        <v>7.9196030741343001E-3</v>
      </c>
      <c r="P352" s="139">
        <v>3</v>
      </c>
      <c r="Q352" s="140">
        <v>3.5606060606000001</v>
      </c>
      <c r="R352" s="141">
        <f t="shared" si="17"/>
        <v>0.84255319149079577</v>
      </c>
      <c r="S352" s="23"/>
      <c r="T352" s="142"/>
      <c r="U352" s="143"/>
      <c r="V352" s="143">
        <v>7.7809798271E-2</v>
      </c>
      <c r="W352" s="143">
        <v>6.5189504216999997E-2</v>
      </c>
      <c r="X352" s="143">
        <v>-0.56461001164000002</v>
      </c>
      <c r="Y352" s="143">
        <v>-1.0592094598999999</v>
      </c>
      <c r="Z352" s="143">
        <v>-0.85143992055999995</v>
      </c>
      <c r="AA352" s="143">
        <v>-1.2900418833</v>
      </c>
      <c r="AB352" s="143">
        <v>-0.55739644970000002</v>
      </c>
      <c r="AC352" s="143">
        <v>-0.95634840952</v>
      </c>
      <c r="AD352" s="144">
        <v>81.818181817999999</v>
      </c>
      <c r="AE352" s="23"/>
      <c r="AF352" s="145">
        <v>0.54510281172999997</v>
      </c>
      <c r="AG352" s="146">
        <v>5.6111333041000001E-2</v>
      </c>
      <c r="AH352" s="147">
        <v>-0.97467710291999998</v>
      </c>
      <c r="AI352" s="146">
        <v>0.41988496302</v>
      </c>
      <c r="AJ352" s="146">
        <v>-0.23507228157999999</v>
      </c>
      <c r="AK352" s="148">
        <v>3</v>
      </c>
      <c r="AL352" s="23"/>
      <c r="AM352" s="149">
        <v>0</v>
      </c>
      <c r="AN352" s="137">
        <v>0</v>
      </c>
      <c r="AO352" s="147">
        <v>45473</v>
      </c>
      <c r="AP352" s="135" t="s">
        <v>309</v>
      </c>
      <c r="AQ352" s="133" t="s">
        <v>312</v>
      </c>
      <c r="AR352" s="150">
        <v>-393011</v>
      </c>
    </row>
    <row r="353" spans="2:44" ht="15.6" x14ac:dyDescent="0.3">
      <c r="B353" s="82" t="s">
        <v>1656</v>
      </c>
      <c r="C353" s="83" t="s">
        <v>2428</v>
      </c>
      <c r="D353" s="84" t="s">
        <v>303</v>
      </c>
      <c r="E353" s="85" t="s">
        <v>2045</v>
      </c>
      <c r="F353" s="83" t="s">
        <v>1871</v>
      </c>
      <c r="G353" s="85" t="s">
        <v>318</v>
      </c>
      <c r="H353" s="86">
        <v>45554</v>
      </c>
      <c r="I353" s="87">
        <v>6.95</v>
      </c>
      <c r="J353" s="87">
        <v>6.95</v>
      </c>
      <c r="K353" s="88">
        <f t="shared" si="15"/>
        <v>1</v>
      </c>
      <c r="L353" s="86">
        <v>45554</v>
      </c>
      <c r="M353" s="89">
        <v>34.67</v>
      </c>
      <c r="N353" s="89">
        <v>117.75318181</v>
      </c>
      <c r="O353" s="88">
        <f t="shared" si="16"/>
        <v>0.29442941130832107</v>
      </c>
      <c r="P353" s="90">
        <v>2</v>
      </c>
      <c r="Q353" s="91">
        <v>0.81818181818000002</v>
      </c>
      <c r="R353" s="92">
        <f t="shared" si="17"/>
        <v>2.4444444444498763</v>
      </c>
      <c r="S353" s="23"/>
      <c r="T353" s="107">
        <v>4.3352601151000003E-3</v>
      </c>
      <c r="U353" s="108">
        <v>-1.2938421368000001E-2</v>
      </c>
      <c r="V353" s="108"/>
      <c r="W353" s="108"/>
      <c r="X353" s="108">
        <v>0.20636314792999999</v>
      </c>
      <c r="Y353" s="108">
        <v>-0.28823630032000003</v>
      </c>
      <c r="Z353" s="108"/>
      <c r="AA353" s="108"/>
      <c r="AB353" s="108">
        <v>0.18723036855</v>
      </c>
      <c r="AC353" s="108">
        <v>-0.21172159127000001</v>
      </c>
      <c r="AD353" s="109">
        <v>33.333333332999999</v>
      </c>
      <c r="AE353" s="23"/>
      <c r="AF353" s="117"/>
      <c r="AG353" s="118"/>
      <c r="AH353" s="119"/>
      <c r="AI353" s="118">
        <v>0.25060827251000001</v>
      </c>
      <c r="AJ353" s="118">
        <v>-0.28318036763999999</v>
      </c>
      <c r="AK353" s="120">
        <v>7</v>
      </c>
      <c r="AL353" s="23"/>
      <c r="AM353" s="127">
        <v>4.1592357135999999E-2</v>
      </c>
      <c r="AN353" s="88">
        <v>4.7501687084000002E-2</v>
      </c>
      <c r="AO353" s="119">
        <v>45473</v>
      </c>
      <c r="AP353" s="86" t="s">
        <v>311</v>
      </c>
      <c r="AQ353" s="84" t="s">
        <v>312</v>
      </c>
      <c r="AR353" s="128">
        <v>9220452</v>
      </c>
    </row>
    <row r="354" spans="2:44" ht="15.6" x14ac:dyDescent="0.3">
      <c r="B354" s="131" t="s">
        <v>1657</v>
      </c>
      <c r="C354" s="132" t="s">
        <v>2429</v>
      </c>
      <c r="D354" s="133" t="s">
        <v>728</v>
      </c>
      <c r="E354" s="134" t="s">
        <v>2046</v>
      </c>
      <c r="F354" s="132" t="s">
        <v>2</v>
      </c>
      <c r="G354" s="134" t="s">
        <v>315</v>
      </c>
      <c r="H354" s="135">
        <v>45554</v>
      </c>
      <c r="I354" s="136">
        <v>45.65</v>
      </c>
      <c r="J354" s="136">
        <v>50.15</v>
      </c>
      <c r="K354" s="137">
        <f t="shared" si="15"/>
        <v>0.91026919242273185</v>
      </c>
      <c r="L354" s="135">
        <v>45545</v>
      </c>
      <c r="M354" s="138">
        <v>7143.6</v>
      </c>
      <c r="N354" s="138">
        <v>5756.1536364000003</v>
      </c>
      <c r="O354" s="137">
        <f t="shared" si="16"/>
        <v>1.2410370624623794</v>
      </c>
      <c r="P354" s="139">
        <v>5</v>
      </c>
      <c r="Q354" s="140">
        <v>3.3484848485000001</v>
      </c>
      <c r="R354" s="141">
        <f t="shared" si="17"/>
        <v>1.4932126696765013</v>
      </c>
      <c r="S354" s="23"/>
      <c r="T354" s="142">
        <v>-2.6652452026000001E-2</v>
      </c>
      <c r="U354" s="143">
        <v>-4.392613351E-2</v>
      </c>
      <c r="V354" s="143">
        <v>1.4444444444999999E-2</v>
      </c>
      <c r="W354" s="143">
        <v>1.8241503913000001E-3</v>
      </c>
      <c r="X354" s="143">
        <v>0.30894060017000002</v>
      </c>
      <c r="Y354" s="143">
        <v>-0.18565884807999999</v>
      </c>
      <c r="Z354" s="143">
        <v>-2.8554758470999999E-2</v>
      </c>
      <c r="AA354" s="143">
        <v>-0.46715672124000002</v>
      </c>
      <c r="AB354" s="143">
        <v>0.28504373938999999</v>
      </c>
      <c r="AC354" s="143">
        <v>-0.11390822042</v>
      </c>
      <c r="AD354" s="144">
        <v>86.363636364000001</v>
      </c>
      <c r="AE354" s="23"/>
      <c r="AF354" s="145">
        <v>0.20625996461000001</v>
      </c>
      <c r="AG354" s="146">
        <v>2.1376233681000001E-2</v>
      </c>
      <c r="AH354" s="147">
        <v>0.79523280750000003</v>
      </c>
      <c r="AI354" s="146">
        <v>0.13664924565</v>
      </c>
      <c r="AJ354" s="146">
        <v>-8.0563947632999997E-2</v>
      </c>
      <c r="AK354" s="148">
        <v>6</v>
      </c>
      <c r="AL354" s="23"/>
      <c r="AM354" s="149">
        <v>4.1593080558999997E-2</v>
      </c>
      <c r="AN354" s="137">
        <v>0.29481227432000001</v>
      </c>
      <c r="AO354" s="147">
        <v>45473</v>
      </c>
      <c r="AP354" s="135" t="s">
        <v>744</v>
      </c>
      <c r="AQ354" s="133" t="s">
        <v>312</v>
      </c>
      <c r="AR354" s="150">
        <v>4033000</v>
      </c>
    </row>
    <row r="355" spans="2:44" ht="15.6" x14ac:dyDescent="0.3">
      <c r="B355" s="82" t="s">
        <v>1658</v>
      </c>
      <c r="C355" s="83" t="s">
        <v>2430</v>
      </c>
      <c r="D355" s="84" t="s">
        <v>300</v>
      </c>
      <c r="E355" s="85" t="s">
        <v>2047</v>
      </c>
      <c r="F355" s="83" t="s">
        <v>2</v>
      </c>
      <c r="G355" s="85" t="s">
        <v>320</v>
      </c>
      <c r="H355" s="86">
        <v>45554</v>
      </c>
      <c r="I355" s="87">
        <v>78.86</v>
      </c>
      <c r="J355" s="87">
        <v>80.33</v>
      </c>
      <c r="K355" s="88">
        <f t="shared" si="15"/>
        <v>0.98170048549732358</v>
      </c>
      <c r="L355" s="86">
        <v>45547</v>
      </c>
      <c r="M355" s="89">
        <v>29966.799999999999</v>
      </c>
      <c r="N355" s="89">
        <v>2754.5071211999998</v>
      </c>
      <c r="O355" s="88">
        <f t="shared" si="16"/>
        <v>10.879187702715024</v>
      </c>
      <c r="P355" s="90">
        <v>1</v>
      </c>
      <c r="Q355" s="91">
        <v>0.48484848484999998</v>
      </c>
      <c r="R355" s="92">
        <f t="shared" si="17"/>
        <v>2.0624999999935549</v>
      </c>
      <c r="S355" s="23"/>
      <c r="T355" s="107">
        <v>2.6700572143E-3</v>
      </c>
      <c r="U355" s="108">
        <v>-1.4603624269E-2</v>
      </c>
      <c r="V355" s="108"/>
      <c r="W355" s="108"/>
      <c r="X355" s="108"/>
      <c r="Y355" s="108"/>
      <c r="Z355" s="108"/>
      <c r="AA355" s="108"/>
      <c r="AB355" s="108"/>
      <c r="AC355" s="108"/>
      <c r="AD355" s="109">
        <v>21.212121212</v>
      </c>
      <c r="AE355" s="23"/>
      <c r="AF355" s="117"/>
      <c r="AG355" s="118"/>
      <c r="AH355" s="119"/>
      <c r="AI355" s="118">
        <v>0.17526080477</v>
      </c>
      <c r="AJ355" s="118">
        <v>-1.1199528441000001E-2</v>
      </c>
      <c r="AK355" s="120"/>
      <c r="AL355" s="23"/>
      <c r="AM355" s="127"/>
      <c r="AN355" s="88">
        <v>0</v>
      </c>
      <c r="AO355" s="119">
        <v>45504</v>
      </c>
      <c r="AP355" s="86" t="s">
        <v>309</v>
      </c>
      <c r="AQ355" s="84" t="s">
        <v>312</v>
      </c>
      <c r="AR355" s="128">
        <v>-6103</v>
      </c>
    </row>
    <row r="356" spans="2:44" ht="15.6" x14ac:dyDescent="0.3">
      <c r="B356" s="131" t="s">
        <v>1659</v>
      </c>
      <c r="C356" s="132" t="s">
        <v>2431</v>
      </c>
      <c r="D356" s="133" t="s">
        <v>730</v>
      </c>
      <c r="E356" s="134" t="s">
        <v>2048</v>
      </c>
      <c r="F356" s="132" t="s">
        <v>2</v>
      </c>
      <c r="G356" s="134" t="s">
        <v>322</v>
      </c>
      <c r="H356" s="135">
        <v>45554</v>
      </c>
      <c r="I356" s="136">
        <v>40.24</v>
      </c>
      <c r="J356" s="136">
        <v>45.925375197999998</v>
      </c>
      <c r="K356" s="137">
        <f t="shared" si="15"/>
        <v>0.87620405552511227</v>
      </c>
      <c r="L356" s="135">
        <v>45202</v>
      </c>
      <c r="M356" s="138">
        <v>80.44</v>
      </c>
      <c r="N356" s="138">
        <v>244.21757575999999</v>
      </c>
      <c r="O356" s="137">
        <f t="shared" si="16"/>
        <v>0.32937842311173715</v>
      </c>
      <c r="P356" s="139">
        <v>2</v>
      </c>
      <c r="Q356" s="140">
        <v>0.36363636364000002</v>
      </c>
      <c r="R356" s="141">
        <f t="shared" si="17"/>
        <v>5.4999999999449996</v>
      </c>
      <c r="S356" s="23"/>
      <c r="T356" s="142"/>
      <c r="U356" s="143"/>
      <c r="V356" s="143"/>
      <c r="W356" s="143"/>
      <c r="X356" s="143">
        <v>-0.13066671501999999</v>
      </c>
      <c r="Y356" s="143">
        <v>-0.62526616327999995</v>
      </c>
      <c r="Z356" s="143"/>
      <c r="AA356" s="143"/>
      <c r="AB356" s="143"/>
      <c r="AC356" s="143"/>
      <c r="AD356" s="144">
        <v>18.181818182000001</v>
      </c>
      <c r="AE356" s="23"/>
      <c r="AF356" s="145"/>
      <c r="AG356" s="146"/>
      <c r="AH356" s="147"/>
      <c r="AI356" s="146">
        <v>0.12886597938</v>
      </c>
      <c r="AJ356" s="146">
        <v>-9.4009983360999999E-2</v>
      </c>
      <c r="AK356" s="148"/>
      <c r="AL356" s="23"/>
      <c r="AM356" s="149">
        <v>3.9379862215999997E-2</v>
      </c>
      <c r="AN356" s="137">
        <v>0.37179059767</v>
      </c>
      <c r="AO356" s="147">
        <v>45473</v>
      </c>
      <c r="AP356" s="135" t="s">
        <v>309</v>
      </c>
      <c r="AQ356" s="133" t="s">
        <v>312</v>
      </c>
      <c r="AR356" s="150"/>
    </row>
    <row r="357" spans="2:44" ht="15.6" x14ac:dyDescent="0.3">
      <c r="B357" s="82" t="s">
        <v>483</v>
      </c>
      <c r="C357" s="83" t="s">
        <v>1005</v>
      </c>
      <c r="D357" s="84" t="s">
        <v>300</v>
      </c>
      <c r="E357" s="85" t="s">
        <v>1296</v>
      </c>
      <c r="F357" s="83" t="s">
        <v>2</v>
      </c>
      <c r="G357" s="85" t="s">
        <v>1518</v>
      </c>
      <c r="H357" s="86">
        <v>45551</v>
      </c>
      <c r="I357" s="87"/>
      <c r="J357" s="87">
        <v>354.55</v>
      </c>
      <c r="K357" s="88">
        <f t="shared" si="15"/>
        <v>0</v>
      </c>
      <c r="L357" s="86">
        <v>45541</v>
      </c>
      <c r="M357" s="89"/>
      <c r="N357" s="89">
        <v>13770.970151</v>
      </c>
      <c r="O357" s="88">
        <f t="shared" si="16"/>
        <v>0</v>
      </c>
      <c r="P357" s="90"/>
      <c r="Q357" s="91">
        <v>0.21212121212000001</v>
      </c>
      <c r="R357" s="92">
        <f t="shared" si="17"/>
        <v>0</v>
      </c>
      <c r="S357" s="23"/>
      <c r="T357" s="107"/>
      <c r="U357" s="108"/>
      <c r="V357" s="108"/>
      <c r="W357" s="108"/>
      <c r="X357" s="108">
        <v>0.86753317724000001</v>
      </c>
      <c r="Y357" s="108">
        <v>0.37293372898999999</v>
      </c>
      <c r="Z357" s="108"/>
      <c r="AA357" s="108"/>
      <c r="AB357" s="108">
        <v>0.53352913913</v>
      </c>
      <c r="AC357" s="108">
        <v>0.13457717930999999</v>
      </c>
      <c r="AD357" s="109">
        <v>12.121212120999999</v>
      </c>
      <c r="AE357" s="23"/>
      <c r="AF357" s="117"/>
      <c r="AG357" s="118"/>
      <c r="AH357" s="119"/>
      <c r="AI357" s="118">
        <v>0.14771307850000001</v>
      </c>
      <c r="AJ357" s="118">
        <v>-3.7267080745999999E-2</v>
      </c>
      <c r="AK357" s="120"/>
      <c r="AL357" s="23"/>
      <c r="AM357" s="127">
        <v>2.4019003274E-2</v>
      </c>
      <c r="AN357" s="88">
        <v>0.89187491777000005</v>
      </c>
      <c r="AO357" s="119">
        <v>45473</v>
      </c>
      <c r="AP357" s="86" t="s">
        <v>309</v>
      </c>
      <c r="AQ357" s="84" t="s">
        <v>312</v>
      </c>
      <c r="AR357" s="128">
        <v>595317</v>
      </c>
    </row>
    <row r="358" spans="2:44" ht="15.6" x14ac:dyDescent="0.3">
      <c r="B358" s="131" t="s">
        <v>1660</v>
      </c>
      <c r="C358" s="132" t="s">
        <v>2432</v>
      </c>
      <c r="D358" s="133" t="s">
        <v>300</v>
      </c>
      <c r="E358" s="134" t="s">
        <v>2049</v>
      </c>
      <c r="F358" s="132" t="s">
        <v>2</v>
      </c>
      <c r="G358" s="134" t="s">
        <v>315</v>
      </c>
      <c r="H358" s="135">
        <v>44768</v>
      </c>
      <c r="I358" s="136"/>
      <c r="J358" s="136"/>
      <c r="K358" s="137" t="str">
        <f t="shared" si="15"/>
        <v/>
      </c>
      <c r="L358" s="135"/>
      <c r="M358" s="138"/>
      <c r="N358" s="138">
        <v>0</v>
      </c>
      <c r="O358" s="137" t="str">
        <f t="shared" si="16"/>
        <v/>
      </c>
      <c r="P358" s="139"/>
      <c r="Q358" s="140">
        <v>0</v>
      </c>
      <c r="R358" s="141" t="str">
        <f t="shared" si="17"/>
        <v/>
      </c>
      <c r="S358" s="23"/>
      <c r="T358" s="142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144">
        <v>0</v>
      </c>
      <c r="AE358" s="23"/>
      <c r="AF358" s="145"/>
      <c r="AG358" s="146"/>
      <c r="AH358" s="147"/>
      <c r="AI358" s="146"/>
      <c r="AJ358" s="146"/>
      <c r="AK358" s="148"/>
      <c r="AL358" s="23"/>
      <c r="AM358" s="149"/>
      <c r="AN358" s="137">
        <v>0</v>
      </c>
      <c r="AO358" s="147">
        <v>45473</v>
      </c>
      <c r="AP358" s="135" t="s">
        <v>309</v>
      </c>
      <c r="AQ358" s="133" t="s">
        <v>312</v>
      </c>
      <c r="AR358" s="150">
        <v>-75042</v>
      </c>
    </row>
    <row r="359" spans="2:44" ht="15.6" x14ac:dyDescent="0.3">
      <c r="B359" s="82" t="s">
        <v>59</v>
      </c>
      <c r="C359" s="83" t="s">
        <v>223</v>
      </c>
      <c r="D359" s="84" t="s">
        <v>300</v>
      </c>
      <c r="E359" s="85" t="s">
        <v>2050</v>
      </c>
      <c r="F359" s="83" t="s">
        <v>2</v>
      </c>
      <c r="G359" s="85" t="s">
        <v>321</v>
      </c>
      <c r="H359" s="86">
        <v>45552</v>
      </c>
      <c r="I359" s="87"/>
      <c r="J359" s="87">
        <v>217.62269548</v>
      </c>
      <c r="K359" s="88">
        <f t="shared" si="15"/>
        <v>0</v>
      </c>
      <c r="L359" s="86">
        <v>45217</v>
      </c>
      <c r="M359" s="89"/>
      <c r="N359" s="89">
        <v>89496.600302999999</v>
      </c>
      <c r="O359" s="88">
        <f t="shared" si="16"/>
        <v>0</v>
      </c>
      <c r="P359" s="90"/>
      <c r="Q359" s="91">
        <v>3.3787878787999999</v>
      </c>
      <c r="R359" s="92">
        <f t="shared" si="17"/>
        <v>0</v>
      </c>
      <c r="S359" s="23"/>
      <c r="T359" s="107"/>
      <c r="U359" s="108"/>
      <c r="V359" s="108">
        <v>-8.6108438573000004E-2</v>
      </c>
      <c r="W359" s="108">
        <v>-9.8728732626999993E-2</v>
      </c>
      <c r="X359" s="108">
        <v>-0.21146008778</v>
      </c>
      <c r="Y359" s="108">
        <v>-0.70605953603000005</v>
      </c>
      <c r="Z359" s="108"/>
      <c r="AA359" s="108"/>
      <c r="AB359" s="108">
        <v>-0.10409904251</v>
      </c>
      <c r="AC359" s="108">
        <v>-0.50305100233</v>
      </c>
      <c r="AD359" s="109">
        <v>43.939393938999999</v>
      </c>
      <c r="AE359" s="23"/>
      <c r="AF359" s="117">
        <v>0.29143739401000002</v>
      </c>
      <c r="AG359" s="118">
        <v>3.0394905258999998E-2</v>
      </c>
      <c r="AH359" s="119">
        <v>-0.98546802118999999</v>
      </c>
      <c r="AI359" s="118">
        <v>0.14183440979</v>
      </c>
      <c r="AJ359" s="118">
        <v>-0.10432968179</v>
      </c>
      <c r="AK359" s="120">
        <v>3</v>
      </c>
      <c r="AL359" s="23"/>
      <c r="AM359" s="127">
        <v>1.1761361559E-2</v>
      </c>
      <c r="AN359" s="88">
        <v>0.45484423674000002</v>
      </c>
      <c r="AO359" s="119">
        <v>45473</v>
      </c>
      <c r="AP359" s="86" t="s">
        <v>309</v>
      </c>
      <c r="AQ359" s="84" t="s">
        <v>312</v>
      </c>
      <c r="AR359" s="128">
        <v>2692000</v>
      </c>
    </row>
    <row r="360" spans="2:44" ht="15.6" x14ac:dyDescent="0.3">
      <c r="B360" s="131" t="s">
        <v>484</v>
      </c>
      <c r="C360" s="132" t="s">
        <v>1006</v>
      </c>
      <c r="D360" s="133" t="s">
        <v>300</v>
      </c>
      <c r="E360" s="134" t="s">
        <v>1297</v>
      </c>
      <c r="F360" s="132" t="s">
        <v>2</v>
      </c>
      <c r="G360" s="134" t="s">
        <v>317</v>
      </c>
      <c r="H360" s="135">
        <v>45553</v>
      </c>
      <c r="I360" s="136"/>
      <c r="J360" s="136">
        <v>37.14</v>
      </c>
      <c r="K360" s="137">
        <f t="shared" si="15"/>
        <v>0</v>
      </c>
      <c r="L360" s="135">
        <v>45553</v>
      </c>
      <c r="M360" s="138"/>
      <c r="N360" s="138">
        <v>153.02348484999999</v>
      </c>
      <c r="O360" s="137">
        <f t="shared" si="16"/>
        <v>0</v>
      </c>
      <c r="P360" s="139"/>
      <c r="Q360" s="140">
        <v>0.22727272727</v>
      </c>
      <c r="R360" s="141">
        <f t="shared" si="17"/>
        <v>0</v>
      </c>
      <c r="S360" s="23"/>
      <c r="T360" s="142"/>
      <c r="U360" s="143"/>
      <c r="V360" s="143"/>
      <c r="W360" s="143"/>
      <c r="X360" s="143">
        <v>0.70994475138000002</v>
      </c>
      <c r="Y360" s="143">
        <v>0.21534530313</v>
      </c>
      <c r="Z360" s="143">
        <v>-0.60413564634000005</v>
      </c>
      <c r="AA360" s="143">
        <v>-1.0427376091</v>
      </c>
      <c r="AB360" s="143">
        <v>0.75935575557000001</v>
      </c>
      <c r="AC360" s="143">
        <v>0.36040379574999998</v>
      </c>
      <c r="AD360" s="144">
        <v>15.151515151</v>
      </c>
      <c r="AE360" s="23"/>
      <c r="AF360" s="145"/>
      <c r="AG360" s="146"/>
      <c r="AH360" s="147"/>
      <c r="AI360" s="146">
        <v>0.24718679669999999</v>
      </c>
      <c r="AJ360" s="146">
        <v>-0.17157084653999999</v>
      </c>
      <c r="AK360" s="148">
        <v>8</v>
      </c>
      <c r="AL360" s="23"/>
      <c r="AM360" s="149">
        <v>0</v>
      </c>
      <c r="AN360" s="137">
        <v>0</v>
      </c>
      <c r="AO360" s="147">
        <v>45472</v>
      </c>
      <c r="AP360" s="135" t="s">
        <v>309</v>
      </c>
      <c r="AQ360" s="133" t="s">
        <v>312</v>
      </c>
      <c r="AR360" s="150">
        <v>-298360</v>
      </c>
    </row>
    <row r="361" spans="2:44" ht="15.6" x14ac:dyDescent="0.3">
      <c r="B361" s="82" t="s">
        <v>485</v>
      </c>
      <c r="C361" s="83" t="s">
        <v>1007</v>
      </c>
      <c r="D361" s="84" t="s">
        <v>300</v>
      </c>
      <c r="E361" s="85" t="s">
        <v>1298</v>
      </c>
      <c r="F361" s="83" t="s">
        <v>2</v>
      </c>
      <c r="G361" s="85" t="s">
        <v>319</v>
      </c>
      <c r="H361" s="86">
        <v>45184</v>
      </c>
      <c r="I361" s="87"/>
      <c r="J361" s="87"/>
      <c r="K361" s="88" t="str">
        <f t="shared" si="15"/>
        <v/>
      </c>
      <c r="L361" s="86"/>
      <c r="M361" s="89"/>
      <c r="N361" s="89">
        <v>0</v>
      </c>
      <c r="O361" s="88" t="str">
        <f t="shared" si="16"/>
        <v/>
      </c>
      <c r="P361" s="90"/>
      <c r="Q361" s="91">
        <v>0</v>
      </c>
      <c r="R361" s="92" t="str">
        <f t="shared" si="17"/>
        <v/>
      </c>
      <c r="S361" s="23"/>
      <c r="T361" s="107"/>
      <c r="U361" s="108"/>
      <c r="V361" s="108"/>
      <c r="W361" s="108"/>
      <c r="X361" s="108"/>
      <c r="Y361" s="108"/>
      <c r="Z361" s="108"/>
      <c r="AA361" s="108"/>
      <c r="AB361" s="108"/>
      <c r="AC361" s="108"/>
      <c r="AD361" s="109">
        <v>0</v>
      </c>
      <c r="AE361" s="23"/>
      <c r="AF361" s="117"/>
      <c r="AG361" s="118"/>
      <c r="AH361" s="119"/>
      <c r="AI361" s="118"/>
      <c r="AJ361" s="118"/>
      <c r="AK361" s="120"/>
      <c r="AL361" s="23"/>
      <c r="AM361" s="127">
        <v>2.2170318466999999E-2</v>
      </c>
      <c r="AN361" s="88">
        <v>1.1412146734999999</v>
      </c>
      <c r="AO361" s="119">
        <v>45473</v>
      </c>
      <c r="AP361" s="86" t="s">
        <v>309</v>
      </c>
      <c r="AQ361" s="84" t="s">
        <v>312</v>
      </c>
      <c r="AR361" s="128">
        <v>272500</v>
      </c>
    </row>
    <row r="362" spans="2:44" ht="15.6" x14ac:dyDescent="0.3">
      <c r="B362" s="131" t="s">
        <v>486</v>
      </c>
      <c r="C362" s="132" t="s">
        <v>1008</v>
      </c>
      <c r="D362" s="133" t="s">
        <v>300</v>
      </c>
      <c r="E362" s="134" t="s">
        <v>1299</v>
      </c>
      <c r="F362" s="132" t="s">
        <v>2</v>
      </c>
      <c r="G362" s="134" t="s">
        <v>315</v>
      </c>
      <c r="H362" s="135">
        <v>45553</v>
      </c>
      <c r="I362" s="136"/>
      <c r="J362" s="136">
        <v>217.67855753000001</v>
      </c>
      <c r="K362" s="137">
        <f t="shared" si="15"/>
        <v>0</v>
      </c>
      <c r="L362" s="135">
        <v>45379</v>
      </c>
      <c r="M362" s="138"/>
      <c r="N362" s="138">
        <v>3072.7357575999999</v>
      </c>
      <c r="O362" s="137">
        <f t="shared" si="16"/>
        <v>0</v>
      </c>
      <c r="P362" s="139"/>
      <c r="Q362" s="140">
        <v>0.84848484848000005</v>
      </c>
      <c r="R362" s="141">
        <f t="shared" si="17"/>
        <v>0</v>
      </c>
      <c r="S362" s="23"/>
      <c r="T362" s="142"/>
      <c r="U362" s="143"/>
      <c r="V362" s="143"/>
      <c r="W362" s="143"/>
      <c r="X362" s="143">
        <v>0.35750941130000002</v>
      </c>
      <c r="Y362" s="143">
        <v>-0.13709003694999999</v>
      </c>
      <c r="Z362" s="143">
        <v>0.11356513994</v>
      </c>
      <c r="AA362" s="143">
        <v>-0.32503682283000002</v>
      </c>
      <c r="AB362" s="143">
        <v>0.22283658676000001</v>
      </c>
      <c r="AC362" s="143">
        <v>-0.17611537305</v>
      </c>
      <c r="AD362" s="144">
        <v>39.393939394</v>
      </c>
      <c r="AE362" s="23"/>
      <c r="AF362" s="145"/>
      <c r="AG362" s="146"/>
      <c r="AH362" s="147"/>
      <c r="AI362" s="146">
        <v>0.21417023889</v>
      </c>
      <c r="AJ362" s="146">
        <v>-0.17866922233999999</v>
      </c>
      <c r="AK362" s="148">
        <v>5</v>
      </c>
      <c r="AL362" s="23"/>
      <c r="AM362" s="149">
        <v>1.4995183484E-2</v>
      </c>
      <c r="AN362" s="137">
        <v>0.46352318181000002</v>
      </c>
      <c r="AO362" s="147">
        <v>45473</v>
      </c>
      <c r="AP362" s="135" t="s">
        <v>309</v>
      </c>
      <c r="AQ362" s="133" t="s">
        <v>312</v>
      </c>
      <c r="AR362" s="150">
        <v>677667</v>
      </c>
    </row>
    <row r="363" spans="2:44" ht="15.6" x14ac:dyDescent="0.3">
      <c r="B363" s="82" t="s">
        <v>487</v>
      </c>
      <c r="C363" s="83" t="s">
        <v>1009</v>
      </c>
      <c r="D363" s="84" t="s">
        <v>300</v>
      </c>
      <c r="E363" s="85" t="s">
        <v>1300</v>
      </c>
      <c r="F363" s="83" t="s">
        <v>2</v>
      </c>
      <c r="G363" s="85" t="s">
        <v>315</v>
      </c>
      <c r="H363" s="86">
        <v>45548</v>
      </c>
      <c r="I363" s="87"/>
      <c r="J363" s="87">
        <v>190.38</v>
      </c>
      <c r="K363" s="88">
        <f t="shared" si="15"/>
        <v>0</v>
      </c>
      <c r="L363" s="86">
        <v>45548</v>
      </c>
      <c r="M363" s="89"/>
      <c r="N363" s="89">
        <v>4326.6330303000004</v>
      </c>
      <c r="O363" s="88">
        <f t="shared" si="16"/>
        <v>0</v>
      </c>
      <c r="P363" s="90"/>
      <c r="Q363" s="91">
        <v>0.78787878787999999</v>
      </c>
      <c r="R363" s="92">
        <f t="shared" si="17"/>
        <v>0</v>
      </c>
      <c r="S363" s="23"/>
      <c r="T363" s="107"/>
      <c r="U363" s="108"/>
      <c r="V363" s="108">
        <v>3.7353691209999998E-2</v>
      </c>
      <c r="W363" s="108">
        <v>2.4733397157000001E-2</v>
      </c>
      <c r="X363" s="108"/>
      <c r="Y363" s="108"/>
      <c r="Z363" s="108">
        <v>-0.18356870240000001</v>
      </c>
      <c r="AA363" s="108">
        <v>-0.62217066516999997</v>
      </c>
      <c r="AB363" s="108">
        <v>0.58599577787000001</v>
      </c>
      <c r="AC363" s="108">
        <v>0.18704381805</v>
      </c>
      <c r="AD363" s="109">
        <v>24.242424241999998</v>
      </c>
      <c r="AE363" s="23"/>
      <c r="AF363" s="117"/>
      <c r="AG363" s="118"/>
      <c r="AH363" s="119"/>
      <c r="AI363" s="118">
        <v>0.20969565253</v>
      </c>
      <c r="AJ363" s="118">
        <v>-3.0696648489999999E-2</v>
      </c>
      <c r="AK363" s="120"/>
      <c r="AL363" s="23"/>
      <c r="AM363" s="127">
        <v>2.7370344977E-2</v>
      </c>
      <c r="AN363" s="88">
        <v>0.95026981715000003</v>
      </c>
      <c r="AO363" s="119">
        <v>45473</v>
      </c>
      <c r="AP363" s="86" t="s">
        <v>309</v>
      </c>
      <c r="AQ363" s="84" t="s">
        <v>312</v>
      </c>
      <c r="AR363" s="128">
        <v>-1035500</v>
      </c>
    </row>
    <row r="364" spans="2:44" ht="15.6" x14ac:dyDescent="0.3">
      <c r="B364" s="131" t="s">
        <v>488</v>
      </c>
      <c r="C364" s="132" t="s">
        <v>1010</v>
      </c>
      <c r="D364" s="133" t="s">
        <v>300</v>
      </c>
      <c r="E364" s="134" t="s">
        <v>1301</v>
      </c>
      <c r="F364" s="132" t="s">
        <v>2</v>
      </c>
      <c r="G364" s="134" t="s">
        <v>738</v>
      </c>
      <c r="H364" s="135">
        <v>45546</v>
      </c>
      <c r="I364" s="136"/>
      <c r="J364" s="136">
        <v>111.52422298</v>
      </c>
      <c r="K364" s="137">
        <f t="shared" si="15"/>
        <v>0</v>
      </c>
      <c r="L364" s="135">
        <v>45538</v>
      </c>
      <c r="M364" s="138"/>
      <c r="N364" s="138">
        <v>47413.094545</v>
      </c>
      <c r="O364" s="137">
        <f t="shared" si="16"/>
        <v>0</v>
      </c>
      <c r="P364" s="139"/>
      <c r="Q364" s="140">
        <v>1.8030303029999999</v>
      </c>
      <c r="R364" s="141">
        <f t="shared" si="17"/>
        <v>0</v>
      </c>
      <c r="S364" s="23"/>
      <c r="T364" s="142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144">
        <v>63.636363635999999</v>
      </c>
      <c r="AE364" s="23"/>
      <c r="AF364" s="145">
        <v>0.29281773058999999</v>
      </c>
      <c r="AG364" s="146">
        <v>3.0741153149E-2</v>
      </c>
      <c r="AH364" s="147">
        <v>2.3288491606999999</v>
      </c>
      <c r="AI364" s="146">
        <v>0.15417558885999999</v>
      </c>
      <c r="AJ364" s="146">
        <v>-0.11433172302</v>
      </c>
      <c r="AK364" s="148">
        <v>8</v>
      </c>
      <c r="AL364" s="23"/>
      <c r="AM364" s="149">
        <v>7.3781929634E-3</v>
      </c>
      <c r="AN364" s="137">
        <v>8.788241493E-2</v>
      </c>
      <c r="AO364" s="147">
        <v>45473</v>
      </c>
      <c r="AP364" s="135" t="s">
        <v>309</v>
      </c>
      <c r="AQ364" s="133" t="s">
        <v>312</v>
      </c>
      <c r="AR364" s="150">
        <v>5738000</v>
      </c>
    </row>
    <row r="365" spans="2:44" ht="15.6" x14ac:dyDescent="0.3">
      <c r="B365" s="82" t="s">
        <v>1661</v>
      </c>
      <c r="C365" s="83" t="s">
        <v>2433</v>
      </c>
      <c r="D365" s="84" t="s">
        <v>2286</v>
      </c>
      <c r="E365" s="85" t="s">
        <v>2051</v>
      </c>
      <c r="F365" s="83" t="s">
        <v>2</v>
      </c>
      <c r="G365" s="85" t="s">
        <v>319</v>
      </c>
      <c r="H365" s="86">
        <v>45544</v>
      </c>
      <c r="I365" s="87"/>
      <c r="J365" s="87">
        <v>73.010000000000005</v>
      </c>
      <c r="K365" s="88">
        <f t="shared" si="15"/>
        <v>0</v>
      </c>
      <c r="L365" s="86">
        <v>45478</v>
      </c>
      <c r="M365" s="89"/>
      <c r="N365" s="89">
        <v>967.20545455000001</v>
      </c>
      <c r="O365" s="88">
        <f t="shared" si="16"/>
        <v>0</v>
      </c>
      <c r="P365" s="90"/>
      <c r="Q365" s="91">
        <v>4.1363636363999996</v>
      </c>
      <c r="R365" s="92">
        <f t="shared" si="17"/>
        <v>0</v>
      </c>
      <c r="S365" s="23"/>
      <c r="T365" s="107"/>
      <c r="U365" s="108"/>
      <c r="V365" s="108"/>
      <c r="W365" s="108"/>
      <c r="X365" s="108"/>
      <c r="Y365" s="108"/>
      <c r="Z365" s="108"/>
      <c r="AA365" s="108"/>
      <c r="AB365" s="108"/>
      <c r="AC365" s="108"/>
      <c r="AD365" s="109">
        <v>15.151515151</v>
      </c>
      <c r="AE365" s="23"/>
      <c r="AF365" s="117"/>
      <c r="AG365" s="118"/>
      <c r="AH365" s="119"/>
      <c r="AI365" s="118">
        <v>0.1884312007</v>
      </c>
      <c r="AJ365" s="118">
        <v>-8.1710914455000005E-2</v>
      </c>
      <c r="AK365" s="120">
        <v>5</v>
      </c>
      <c r="AL365" s="23"/>
      <c r="AM365" s="127">
        <v>9.7187010931999995E-3</v>
      </c>
      <c r="AN365" s="88">
        <v>0.11769594744</v>
      </c>
      <c r="AO365" s="119">
        <v>45382</v>
      </c>
      <c r="AP365" s="86" t="s">
        <v>309</v>
      </c>
      <c r="AQ365" s="84" t="s">
        <v>312</v>
      </c>
      <c r="AR365" s="128">
        <v>7471400</v>
      </c>
    </row>
    <row r="366" spans="2:44" ht="15.6" x14ac:dyDescent="0.3">
      <c r="B366" s="131" t="s">
        <v>1662</v>
      </c>
      <c r="C366" s="132" t="s">
        <v>2434</v>
      </c>
      <c r="D366" s="133" t="s">
        <v>300</v>
      </c>
      <c r="E366" s="134" t="s">
        <v>2052</v>
      </c>
      <c r="F366" s="132" t="s">
        <v>2</v>
      </c>
      <c r="G366" s="134" t="s">
        <v>319</v>
      </c>
      <c r="H366" s="135">
        <v>45552</v>
      </c>
      <c r="I366" s="136"/>
      <c r="J366" s="136">
        <v>25.08</v>
      </c>
      <c r="K366" s="137">
        <f t="shared" si="15"/>
        <v>0</v>
      </c>
      <c r="L366" s="135">
        <v>45552</v>
      </c>
      <c r="M366" s="138"/>
      <c r="N366" s="138">
        <v>2583.3931818000001</v>
      </c>
      <c r="O366" s="137">
        <f t="shared" si="16"/>
        <v>0</v>
      </c>
      <c r="P366" s="139"/>
      <c r="Q366" s="140">
        <v>0.37878787878999998</v>
      </c>
      <c r="R366" s="141">
        <f t="shared" si="17"/>
        <v>0</v>
      </c>
      <c r="S366" s="23"/>
      <c r="T366" s="142"/>
      <c r="U366" s="143"/>
      <c r="V366" s="143"/>
      <c r="W366" s="143"/>
      <c r="X366" s="143">
        <v>0.33522683483999999</v>
      </c>
      <c r="Y366" s="143">
        <v>-0.15937261341</v>
      </c>
      <c r="Z366" s="143"/>
      <c r="AA366" s="143"/>
      <c r="AB366" s="143">
        <v>0.25399169299000002</v>
      </c>
      <c r="AC366" s="143">
        <v>-0.14496026682999999</v>
      </c>
      <c r="AD366" s="144">
        <v>22.727272726999999</v>
      </c>
      <c r="AE366" s="23"/>
      <c r="AF366" s="145"/>
      <c r="AG366" s="146"/>
      <c r="AH366" s="147"/>
      <c r="AI366" s="146">
        <v>0.14031620552999999</v>
      </c>
      <c r="AJ366" s="146">
        <v>-0.12991708159000001</v>
      </c>
      <c r="AK366" s="148">
        <v>8</v>
      </c>
      <c r="AL366" s="23"/>
      <c r="AM366" s="149">
        <v>5.7371858583999999E-2</v>
      </c>
      <c r="AN366" s="137">
        <v>0.22202021774</v>
      </c>
      <c r="AO366" s="147">
        <v>45473</v>
      </c>
      <c r="AP366" s="135" t="s">
        <v>309</v>
      </c>
      <c r="AQ366" s="133" t="s">
        <v>312</v>
      </c>
      <c r="AR366" s="150">
        <v>-562993</v>
      </c>
    </row>
    <row r="367" spans="2:44" ht="15.6" x14ac:dyDescent="0.3">
      <c r="B367" s="82" t="s">
        <v>489</v>
      </c>
      <c r="C367" s="83" t="s">
        <v>1011</v>
      </c>
      <c r="D367" s="84" t="s">
        <v>300</v>
      </c>
      <c r="E367" s="85" t="s">
        <v>1302</v>
      </c>
      <c r="F367" s="83" t="s">
        <v>2</v>
      </c>
      <c r="G367" s="85" t="s">
        <v>319</v>
      </c>
      <c r="H367" s="86">
        <v>45553</v>
      </c>
      <c r="I367" s="87"/>
      <c r="J367" s="87">
        <v>127.51</v>
      </c>
      <c r="K367" s="88">
        <f t="shared" si="15"/>
        <v>0</v>
      </c>
      <c r="L367" s="86">
        <v>45506</v>
      </c>
      <c r="M367" s="89"/>
      <c r="N367" s="89">
        <v>241.79818182</v>
      </c>
      <c r="O367" s="88">
        <f t="shared" si="16"/>
        <v>0</v>
      </c>
      <c r="P367" s="90"/>
      <c r="Q367" s="91">
        <v>0.34848484848</v>
      </c>
      <c r="R367" s="92">
        <f t="shared" si="17"/>
        <v>0</v>
      </c>
      <c r="S367" s="23"/>
      <c r="T367" s="107"/>
      <c r="U367" s="108"/>
      <c r="V367" s="108"/>
      <c r="W367" s="108"/>
      <c r="X367" s="108">
        <v>0.27895385425000002</v>
      </c>
      <c r="Y367" s="108">
        <v>-0.215645594</v>
      </c>
      <c r="Z367" s="108">
        <v>-0.27143330408999999</v>
      </c>
      <c r="AA367" s="108">
        <v>-0.71003526685999996</v>
      </c>
      <c r="AB367" s="108"/>
      <c r="AC367" s="108"/>
      <c r="AD367" s="109">
        <v>21.212121212</v>
      </c>
      <c r="AE367" s="23"/>
      <c r="AF367" s="117"/>
      <c r="AG367" s="118"/>
      <c r="AH367" s="119"/>
      <c r="AI367" s="118">
        <v>0.1698393537</v>
      </c>
      <c r="AJ367" s="118">
        <v>-0.16473118279999999</v>
      </c>
      <c r="AK367" s="120">
        <v>7</v>
      </c>
      <c r="AL367" s="23"/>
      <c r="AM367" s="127">
        <v>4.2854683981000001E-2</v>
      </c>
      <c r="AN367" s="88">
        <v>0.82285608255999998</v>
      </c>
      <c r="AO367" s="119">
        <v>45473</v>
      </c>
      <c r="AP367" s="86" t="s">
        <v>309</v>
      </c>
      <c r="AQ367" s="84" t="s">
        <v>312</v>
      </c>
      <c r="AR367" s="128">
        <v>287881</v>
      </c>
    </row>
    <row r="368" spans="2:44" ht="15.6" x14ac:dyDescent="0.3">
      <c r="B368" s="131" t="s">
        <v>1663</v>
      </c>
      <c r="C368" s="132" t="s">
        <v>2435</v>
      </c>
      <c r="D368" s="133" t="s">
        <v>300</v>
      </c>
      <c r="E368" s="134" t="s">
        <v>2053</v>
      </c>
      <c r="F368" s="132" t="s">
        <v>2</v>
      </c>
      <c r="G368" s="134" t="s">
        <v>315</v>
      </c>
      <c r="H368" s="135">
        <v>45554</v>
      </c>
      <c r="I368" s="136">
        <v>143.91</v>
      </c>
      <c r="J368" s="136">
        <v>144.9</v>
      </c>
      <c r="K368" s="137">
        <f t="shared" si="15"/>
        <v>0.99316770186335401</v>
      </c>
      <c r="L368" s="135">
        <v>45534</v>
      </c>
      <c r="M368" s="138">
        <v>715.59</v>
      </c>
      <c r="N368" s="138">
        <v>14898.532121</v>
      </c>
      <c r="O368" s="137">
        <f t="shared" si="16"/>
        <v>4.803090627910591E-2</v>
      </c>
      <c r="P368" s="139">
        <v>2</v>
      </c>
      <c r="Q368" s="140">
        <v>3.5454545455000002</v>
      </c>
      <c r="R368" s="141">
        <f t="shared" si="17"/>
        <v>0.56410256409533199</v>
      </c>
      <c r="S368" s="23"/>
      <c r="T368" s="142">
        <v>-6.9483045991000002E-5</v>
      </c>
      <c r="U368" s="143">
        <v>-1.734316453E-2</v>
      </c>
      <c r="V368" s="143">
        <v>0.11144578313</v>
      </c>
      <c r="W368" s="143">
        <v>9.8825489077999998E-2</v>
      </c>
      <c r="X368" s="143"/>
      <c r="Y368" s="143"/>
      <c r="Z368" s="143">
        <v>1.1549714338999999</v>
      </c>
      <c r="AA368" s="143">
        <v>0.71636947109000004</v>
      </c>
      <c r="AB368" s="143"/>
      <c r="AC368" s="143"/>
      <c r="AD368" s="144">
        <v>42.424242423999999</v>
      </c>
      <c r="AE368" s="23"/>
      <c r="AF368" s="145"/>
      <c r="AG368" s="146"/>
      <c r="AH368" s="147"/>
      <c r="AI368" s="146">
        <v>0.14899690745999999</v>
      </c>
      <c r="AJ368" s="146">
        <v>-6.8322981368999997E-3</v>
      </c>
      <c r="AK368" s="148"/>
      <c r="AL368" s="23"/>
      <c r="AM368" s="149"/>
      <c r="AN368" s="137">
        <v>1.4054833914E-2</v>
      </c>
      <c r="AO368" s="147">
        <v>45504</v>
      </c>
      <c r="AP368" s="135" t="s">
        <v>309</v>
      </c>
      <c r="AQ368" s="133" t="s">
        <v>312</v>
      </c>
      <c r="AR368" s="150">
        <v>477847</v>
      </c>
    </row>
    <row r="369" spans="2:44" ht="15.6" x14ac:dyDescent="0.3">
      <c r="B369" s="82" t="s">
        <v>1664</v>
      </c>
      <c r="C369" s="83" t="s">
        <v>2436</v>
      </c>
      <c r="D369" s="84" t="s">
        <v>729</v>
      </c>
      <c r="E369" s="85" t="s">
        <v>2054</v>
      </c>
      <c r="F369" s="83" t="s">
        <v>2</v>
      </c>
      <c r="G369" s="85" t="s">
        <v>315</v>
      </c>
      <c r="H369" s="86"/>
      <c r="I369" s="87"/>
      <c r="J369" s="87"/>
      <c r="K369" s="88" t="str">
        <f t="shared" si="15"/>
        <v/>
      </c>
      <c r="L369" s="86"/>
      <c r="M369" s="89"/>
      <c r="N369" s="89"/>
      <c r="O369" s="88" t="str">
        <f t="shared" si="16"/>
        <v/>
      </c>
      <c r="P369" s="90"/>
      <c r="Q369" s="91"/>
      <c r="R369" s="92" t="str">
        <f t="shared" si="17"/>
        <v/>
      </c>
      <c r="S369" s="23"/>
      <c r="T369" s="107"/>
      <c r="U369" s="108"/>
      <c r="V369" s="108"/>
      <c r="W369" s="108"/>
      <c r="X369" s="108"/>
      <c r="Y369" s="108"/>
      <c r="Z369" s="108"/>
      <c r="AA369" s="108"/>
      <c r="AB369" s="108"/>
      <c r="AC369" s="108"/>
      <c r="AD369" s="109">
        <v>0</v>
      </c>
      <c r="AE369" s="23"/>
      <c r="AF369" s="117"/>
      <c r="AG369" s="118"/>
      <c r="AH369" s="119"/>
      <c r="AI369" s="118"/>
      <c r="AJ369" s="118"/>
      <c r="AK369" s="120"/>
      <c r="AL369" s="23"/>
      <c r="AM369" s="127"/>
      <c r="AN369" s="88"/>
      <c r="AO369" s="119"/>
      <c r="AP369" s="86"/>
      <c r="AQ369" s="84" t="s">
        <v>1521</v>
      </c>
      <c r="AR369" s="128"/>
    </row>
    <row r="370" spans="2:44" ht="15.6" x14ac:dyDescent="0.3">
      <c r="B370" s="131" t="s">
        <v>1665</v>
      </c>
      <c r="C370" s="132" t="s">
        <v>2437</v>
      </c>
      <c r="D370" s="133" t="s">
        <v>729</v>
      </c>
      <c r="E370" s="134" t="s">
        <v>2055</v>
      </c>
      <c r="F370" s="132" t="s">
        <v>2</v>
      </c>
      <c r="G370" s="134" t="s">
        <v>315</v>
      </c>
      <c r="H370" s="135"/>
      <c r="I370" s="136"/>
      <c r="J370" s="136"/>
      <c r="K370" s="137" t="str">
        <f t="shared" si="15"/>
        <v/>
      </c>
      <c r="L370" s="135"/>
      <c r="M370" s="138"/>
      <c r="N370" s="138"/>
      <c r="O370" s="137" t="str">
        <f t="shared" si="16"/>
        <v/>
      </c>
      <c r="P370" s="139"/>
      <c r="Q370" s="140"/>
      <c r="R370" s="141" t="str">
        <f t="shared" si="17"/>
        <v/>
      </c>
      <c r="S370" s="23"/>
      <c r="T370" s="142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144">
        <v>0</v>
      </c>
      <c r="AE370" s="23"/>
      <c r="AF370" s="145"/>
      <c r="AG370" s="146"/>
      <c r="AH370" s="147"/>
      <c r="AI370" s="146"/>
      <c r="AJ370" s="146"/>
      <c r="AK370" s="148"/>
      <c r="AL370" s="23"/>
      <c r="AM370" s="149"/>
      <c r="AN370" s="137"/>
      <c r="AO370" s="147"/>
      <c r="AP370" s="135"/>
      <c r="AQ370" s="133" t="s">
        <v>1521</v>
      </c>
      <c r="AR370" s="150"/>
    </row>
    <row r="371" spans="2:44" ht="15.6" x14ac:dyDescent="0.3">
      <c r="B371" s="82" t="s">
        <v>491</v>
      </c>
      <c r="C371" s="83" t="s">
        <v>1013</v>
      </c>
      <c r="D371" s="84" t="s">
        <v>300</v>
      </c>
      <c r="E371" s="85" t="s">
        <v>2056</v>
      </c>
      <c r="F371" s="83" t="s">
        <v>2</v>
      </c>
      <c r="G371" s="85" t="s">
        <v>737</v>
      </c>
      <c r="H371" s="86">
        <v>45538</v>
      </c>
      <c r="I371" s="87"/>
      <c r="J371" s="87">
        <v>200.2</v>
      </c>
      <c r="K371" s="88">
        <f t="shared" si="15"/>
        <v>0</v>
      </c>
      <c r="L371" s="86">
        <v>45538</v>
      </c>
      <c r="M371" s="89"/>
      <c r="N371" s="89">
        <v>90.650606061000005</v>
      </c>
      <c r="O371" s="88">
        <f t="shared" si="16"/>
        <v>0</v>
      </c>
      <c r="P371" s="90"/>
      <c r="Q371" s="91">
        <v>0.12121212121</v>
      </c>
      <c r="R371" s="92">
        <f t="shared" si="17"/>
        <v>0</v>
      </c>
      <c r="S371" s="23"/>
      <c r="T371" s="107"/>
      <c r="U371" s="108"/>
      <c r="V371" s="108"/>
      <c r="W371" s="108"/>
      <c r="X371" s="108"/>
      <c r="Y371" s="108"/>
      <c r="Z371" s="108"/>
      <c r="AA371" s="108"/>
      <c r="AB371" s="108"/>
      <c r="AC371" s="108"/>
      <c r="AD371" s="109">
        <v>6.0606060605999996</v>
      </c>
      <c r="AE371" s="23"/>
      <c r="AF371" s="117"/>
      <c r="AG371" s="118"/>
      <c r="AH371" s="119"/>
      <c r="AI371" s="118">
        <v>6.9787324996999994E-2</v>
      </c>
      <c r="AJ371" s="118">
        <v>-5.5611626967999997E-2</v>
      </c>
      <c r="AK371" s="120"/>
      <c r="AL371" s="23"/>
      <c r="AM371" s="127">
        <v>0</v>
      </c>
      <c r="AN371" s="88">
        <v>0</v>
      </c>
      <c r="AO371" s="119">
        <v>45472</v>
      </c>
      <c r="AP371" s="86" t="s">
        <v>309</v>
      </c>
      <c r="AQ371" s="84" t="s">
        <v>312</v>
      </c>
      <c r="AR371" s="128">
        <v>352000</v>
      </c>
    </row>
    <row r="372" spans="2:44" ht="15.6" x14ac:dyDescent="0.3">
      <c r="B372" s="131" t="s">
        <v>60</v>
      </c>
      <c r="C372" s="132" t="s">
        <v>224</v>
      </c>
      <c r="D372" s="133" t="s">
        <v>300</v>
      </c>
      <c r="E372" s="134" t="s">
        <v>152</v>
      </c>
      <c r="F372" s="132" t="s">
        <v>2</v>
      </c>
      <c r="G372" s="134" t="s">
        <v>315</v>
      </c>
      <c r="H372" s="135">
        <v>45553</v>
      </c>
      <c r="I372" s="136"/>
      <c r="J372" s="136">
        <v>224.62441348999999</v>
      </c>
      <c r="K372" s="137">
        <f t="shared" si="15"/>
        <v>0</v>
      </c>
      <c r="L372" s="135">
        <v>45505</v>
      </c>
      <c r="M372" s="138"/>
      <c r="N372" s="138">
        <v>171478.72182000001</v>
      </c>
      <c r="O372" s="137">
        <f t="shared" si="16"/>
        <v>0</v>
      </c>
      <c r="P372" s="139"/>
      <c r="Q372" s="140">
        <v>4.2424242424000003</v>
      </c>
      <c r="R372" s="141">
        <f t="shared" si="17"/>
        <v>0</v>
      </c>
      <c r="S372" s="23"/>
      <c r="T372" s="142"/>
      <c r="U372" s="143"/>
      <c r="V372" s="143">
        <v>-6.2422333094000002E-3</v>
      </c>
      <c r="W372" s="143">
        <v>-1.8862527362999999E-2</v>
      </c>
      <c r="X372" s="143">
        <v>8.0331033858000001E-2</v>
      </c>
      <c r="Y372" s="143">
        <v>-0.41426841439000001</v>
      </c>
      <c r="Z372" s="143">
        <v>0.23514604894999999</v>
      </c>
      <c r="AA372" s="143">
        <v>-0.20345591382</v>
      </c>
      <c r="AB372" s="143">
        <v>0.24493455620999999</v>
      </c>
      <c r="AC372" s="143">
        <v>-0.15401740360999999</v>
      </c>
      <c r="AD372" s="144">
        <v>37.878787879000001</v>
      </c>
      <c r="AE372" s="23"/>
      <c r="AF372" s="145">
        <v>0.19666357985999999</v>
      </c>
      <c r="AG372" s="146">
        <v>2.0405540937000002E-2</v>
      </c>
      <c r="AH372" s="147">
        <v>0.14295907490000001</v>
      </c>
      <c r="AI372" s="146">
        <v>0.10216962524000001</v>
      </c>
      <c r="AJ372" s="146">
        <v>-7.5976562501000003E-2</v>
      </c>
      <c r="AK372" s="148">
        <v>4</v>
      </c>
      <c r="AL372" s="23"/>
      <c r="AM372" s="149">
        <v>1.8381557648999999E-2</v>
      </c>
      <c r="AN372" s="137">
        <v>0.73811121967000004</v>
      </c>
      <c r="AO372" s="147">
        <v>45473</v>
      </c>
      <c r="AP372" s="135" t="s">
        <v>309</v>
      </c>
      <c r="AQ372" s="133" t="s">
        <v>312</v>
      </c>
      <c r="AR372" s="150">
        <v>1845966</v>
      </c>
    </row>
    <row r="373" spans="2:44" ht="15.6" x14ac:dyDescent="0.3">
      <c r="B373" s="82" t="s">
        <v>492</v>
      </c>
      <c r="C373" s="83" t="s">
        <v>1014</v>
      </c>
      <c r="D373" s="84" t="s">
        <v>300</v>
      </c>
      <c r="E373" s="85" t="s">
        <v>1303</v>
      </c>
      <c r="F373" s="83" t="s">
        <v>2</v>
      </c>
      <c r="G373" s="85" t="s">
        <v>315</v>
      </c>
      <c r="H373" s="86">
        <v>45532</v>
      </c>
      <c r="I373" s="87"/>
      <c r="J373" s="87">
        <v>378.28695651999999</v>
      </c>
      <c r="K373" s="88">
        <f t="shared" si="15"/>
        <v>0</v>
      </c>
      <c r="L373" s="86">
        <v>45532</v>
      </c>
      <c r="M373" s="89"/>
      <c r="N373" s="89">
        <v>1169.4862121000001</v>
      </c>
      <c r="O373" s="88">
        <f t="shared" si="16"/>
        <v>0</v>
      </c>
      <c r="P373" s="90"/>
      <c r="Q373" s="91">
        <v>7.5757575758000004E-2</v>
      </c>
      <c r="R373" s="92">
        <f t="shared" si="17"/>
        <v>0</v>
      </c>
      <c r="S373" s="23"/>
      <c r="T373" s="107"/>
      <c r="U373" s="108"/>
      <c r="V373" s="108"/>
      <c r="W373" s="108"/>
      <c r="X373" s="108"/>
      <c r="Y373" s="108"/>
      <c r="Z373" s="108"/>
      <c r="AA373" s="108"/>
      <c r="AB373" s="108"/>
      <c r="AC373" s="108"/>
      <c r="AD373" s="109">
        <v>3.0303030302999998</v>
      </c>
      <c r="AE373" s="23"/>
      <c r="AF373" s="117"/>
      <c r="AG373" s="118"/>
      <c r="AH373" s="119"/>
      <c r="AI373" s="118"/>
      <c r="AJ373" s="118"/>
      <c r="AK373" s="120"/>
      <c r="AL373" s="23"/>
      <c r="AM373" s="127"/>
      <c r="AN373" s="88">
        <v>0.60786013560999996</v>
      </c>
      <c r="AO373" s="119">
        <v>45473</v>
      </c>
      <c r="AP373" s="86" t="s">
        <v>309</v>
      </c>
      <c r="AQ373" s="84" t="s">
        <v>312</v>
      </c>
      <c r="AR373" s="128">
        <v>2646000</v>
      </c>
    </row>
    <row r="374" spans="2:44" ht="15.6" x14ac:dyDescent="0.3">
      <c r="B374" s="131" t="s">
        <v>493</v>
      </c>
      <c r="C374" s="132" t="s">
        <v>1015</v>
      </c>
      <c r="D374" s="133" t="s">
        <v>300</v>
      </c>
      <c r="E374" s="134" t="s">
        <v>2057</v>
      </c>
      <c r="F374" s="132" t="s">
        <v>2</v>
      </c>
      <c r="G374" s="134" t="s">
        <v>315</v>
      </c>
      <c r="H374" s="135">
        <v>45553</v>
      </c>
      <c r="I374" s="136"/>
      <c r="J374" s="136">
        <v>123.56854847</v>
      </c>
      <c r="K374" s="137">
        <f t="shared" si="15"/>
        <v>0</v>
      </c>
      <c r="L374" s="135">
        <v>45460</v>
      </c>
      <c r="M374" s="138"/>
      <c r="N374" s="138">
        <v>129870.29059999999</v>
      </c>
      <c r="O374" s="137">
        <f t="shared" si="16"/>
        <v>0</v>
      </c>
      <c r="P374" s="139"/>
      <c r="Q374" s="140">
        <v>102.98484848</v>
      </c>
      <c r="R374" s="141">
        <f t="shared" si="17"/>
        <v>0</v>
      </c>
      <c r="S374" s="23"/>
      <c r="T374" s="142"/>
      <c r="U374" s="143"/>
      <c r="V374" s="143">
        <v>-1.5372650115999999E-2</v>
      </c>
      <c r="W374" s="143">
        <v>-2.7992944169999999E-2</v>
      </c>
      <c r="X374" s="143"/>
      <c r="Y374" s="143"/>
      <c r="Z374" s="143">
        <v>0.46430297724000003</v>
      </c>
      <c r="AA374" s="143">
        <v>2.5701014465000002E-2</v>
      </c>
      <c r="AB374" s="143"/>
      <c r="AC374" s="143"/>
      <c r="AD374" s="144">
        <v>66.666666667000001</v>
      </c>
      <c r="AE374" s="23"/>
      <c r="AF374" s="145"/>
      <c r="AG374" s="146"/>
      <c r="AH374" s="147"/>
      <c r="AI374" s="146">
        <v>0.29286556783000001</v>
      </c>
      <c r="AJ374" s="146">
        <v>-0.11448275862</v>
      </c>
      <c r="AK374" s="148"/>
      <c r="AL374" s="23"/>
      <c r="AM374" s="149">
        <v>2.1632135766999998E-2</v>
      </c>
      <c r="AN374" s="137">
        <v>0.35336272171999999</v>
      </c>
      <c r="AO374" s="147">
        <v>45504</v>
      </c>
      <c r="AP374" s="135" t="s">
        <v>309</v>
      </c>
      <c r="AQ374" s="133" t="s">
        <v>312</v>
      </c>
      <c r="AR374" s="150">
        <v>1855000</v>
      </c>
    </row>
    <row r="375" spans="2:44" ht="15.6" x14ac:dyDescent="0.3">
      <c r="B375" s="82" t="s">
        <v>1666</v>
      </c>
      <c r="C375" s="83" t="s">
        <v>2438</v>
      </c>
      <c r="D375" s="84" t="s">
        <v>300</v>
      </c>
      <c r="E375" s="85" t="s">
        <v>2058</v>
      </c>
      <c r="F375" s="83" t="s">
        <v>2</v>
      </c>
      <c r="G375" s="85" t="s">
        <v>319</v>
      </c>
      <c r="H375" s="86"/>
      <c r="I375" s="87"/>
      <c r="J375" s="87"/>
      <c r="K375" s="88" t="str">
        <f t="shared" si="15"/>
        <v/>
      </c>
      <c r="L375" s="86"/>
      <c r="M375" s="89"/>
      <c r="N375" s="89"/>
      <c r="O375" s="88" t="str">
        <f t="shared" si="16"/>
        <v/>
      </c>
      <c r="P375" s="90"/>
      <c r="Q375" s="91"/>
      <c r="R375" s="92" t="str">
        <f t="shared" si="17"/>
        <v/>
      </c>
      <c r="S375" s="23"/>
      <c r="T375" s="107"/>
      <c r="U375" s="108"/>
      <c r="V375" s="108"/>
      <c r="W375" s="108"/>
      <c r="X375" s="108"/>
      <c r="Y375" s="108"/>
      <c r="Z375" s="108"/>
      <c r="AA375" s="108"/>
      <c r="AB375" s="108"/>
      <c r="AC375" s="108"/>
      <c r="AD375" s="109">
        <v>0</v>
      </c>
      <c r="AE375" s="23"/>
      <c r="AF375" s="117"/>
      <c r="AG375" s="118"/>
      <c r="AH375" s="119"/>
      <c r="AI375" s="118"/>
      <c r="AJ375" s="118"/>
      <c r="AK375" s="120"/>
      <c r="AL375" s="23"/>
      <c r="AM375" s="127"/>
      <c r="AN375" s="88"/>
      <c r="AO375" s="119">
        <v>45473</v>
      </c>
      <c r="AP375" s="86" t="s">
        <v>309</v>
      </c>
      <c r="AQ375" s="84" t="s">
        <v>312</v>
      </c>
      <c r="AR375" s="128">
        <v>151517</v>
      </c>
    </row>
    <row r="376" spans="2:44" ht="15.6" x14ac:dyDescent="0.3">
      <c r="B376" s="131" t="s">
        <v>494</v>
      </c>
      <c r="C376" s="132" t="s">
        <v>1016</v>
      </c>
      <c r="D376" s="133" t="s">
        <v>300</v>
      </c>
      <c r="E376" s="134" t="s">
        <v>1304</v>
      </c>
      <c r="F376" s="132" t="s">
        <v>2</v>
      </c>
      <c r="G376" s="134" t="s">
        <v>322</v>
      </c>
      <c r="H376" s="135">
        <v>45553</v>
      </c>
      <c r="I376" s="136"/>
      <c r="J376" s="136">
        <v>51.174270884000002</v>
      </c>
      <c r="K376" s="137">
        <f t="shared" si="15"/>
        <v>0</v>
      </c>
      <c r="L376" s="135">
        <v>45491</v>
      </c>
      <c r="M376" s="138"/>
      <c r="N376" s="138">
        <v>45884.650303000002</v>
      </c>
      <c r="O376" s="137">
        <f t="shared" si="16"/>
        <v>0</v>
      </c>
      <c r="P376" s="139"/>
      <c r="Q376" s="140">
        <v>0.75757575757999995</v>
      </c>
      <c r="R376" s="141">
        <f t="shared" si="17"/>
        <v>0</v>
      </c>
      <c r="S376" s="23"/>
      <c r="T376" s="142"/>
      <c r="U376" s="143"/>
      <c r="V376" s="143"/>
      <c r="W376" s="143"/>
      <c r="X376" s="143">
        <v>0.60053072501000004</v>
      </c>
      <c r="Y376" s="143">
        <v>0.10593127675</v>
      </c>
      <c r="Z376" s="143">
        <v>0.76910635218000001</v>
      </c>
      <c r="AA376" s="143">
        <v>0.33050438940999999</v>
      </c>
      <c r="AB376" s="143">
        <v>0.38962582536000001</v>
      </c>
      <c r="AC376" s="143">
        <v>-9.3261344613999996E-3</v>
      </c>
      <c r="AD376" s="144">
        <v>37.878787879000001</v>
      </c>
      <c r="AE376" s="23"/>
      <c r="AF376" s="145"/>
      <c r="AG376" s="146"/>
      <c r="AH376" s="147"/>
      <c r="AI376" s="146">
        <v>0.17381228272999999</v>
      </c>
      <c r="AJ376" s="146">
        <v>-2.7990970654E-2</v>
      </c>
      <c r="AK376" s="148">
        <v>8</v>
      </c>
      <c r="AL376" s="23"/>
      <c r="AM376" s="149">
        <v>2.8071274498000002E-3</v>
      </c>
      <c r="AN376" s="137">
        <v>1.7509312001000001E-2</v>
      </c>
      <c r="AO376" s="147">
        <v>45473</v>
      </c>
      <c r="AP376" s="135" t="s">
        <v>309</v>
      </c>
      <c r="AQ376" s="133" t="s">
        <v>312</v>
      </c>
      <c r="AR376" s="150">
        <v>1210000</v>
      </c>
    </row>
    <row r="377" spans="2:44" ht="15.6" x14ac:dyDescent="0.3">
      <c r="B377" s="82" t="s">
        <v>495</v>
      </c>
      <c r="C377" s="83" t="s">
        <v>1017</v>
      </c>
      <c r="D377" s="84" t="s">
        <v>300</v>
      </c>
      <c r="E377" s="85" t="s">
        <v>1305</v>
      </c>
      <c r="F377" s="83" t="s">
        <v>2</v>
      </c>
      <c r="G377" s="85" t="s">
        <v>315</v>
      </c>
      <c r="H377" s="86">
        <v>45516</v>
      </c>
      <c r="I377" s="87"/>
      <c r="J377" s="87">
        <v>302.03558558999998</v>
      </c>
      <c r="K377" s="88">
        <f t="shared" si="15"/>
        <v>0</v>
      </c>
      <c r="L377" s="86">
        <v>45392</v>
      </c>
      <c r="M377" s="89"/>
      <c r="N377" s="89">
        <v>403.52878787999998</v>
      </c>
      <c r="O377" s="88">
        <f t="shared" si="16"/>
        <v>0</v>
      </c>
      <c r="P377" s="90"/>
      <c r="Q377" s="91">
        <v>0.15151515152</v>
      </c>
      <c r="R377" s="92">
        <f t="shared" si="17"/>
        <v>0</v>
      </c>
      <c r="S377" s="23"/>
      <c r="T377" s="107"/>
      <c r="U377" s="108"/>
      <c r="V377" s="108"/>
      <c r="W377" s="108"/>
      <c r="X377" s="108"/>
      <c r="Y377" s="108"/>
      <c r="Z377" s="108"/>
      <c r="AA377" s="108"/>
      <c r="AB377" s="108"/>
      <c r="AC377" s="108"/>
      <c r="AD377" s="109">
        <v>9.0909090909000003</v>
      </c>
      <c r="AE377" s="23"/>
      <c r="AF377" s="117"/>
      <c r="AG377" s="118"/>
      <c r="AH377" s="119"/>
      <c r="AI377" s="118">
        <v>4.7540871470000003E-2</v>
      </c>
      <c r="AJ377" s="118">
        <v>-9.6251795742000004E-2</v>
      </c>
      <c r="AK377" s="120"/>
      <c r="AL377" s="23"/>
      <c r="AM377" s="127"/>
      <c r="AN377" s="88">
        <v>1.3432215121</v>
      </c>
      <c r="AO377" s="119">
        <v>44561</v>
      </c>
      <c r="AP377" s="86" t="s">
        <v>309</v>
      </c>
      <c r="AQ377" s="84" t="s">
        <v>312</v>
      </c>
      <c r="AR377" s="128">
        <v>558324</v>
      </c>
    </row>
    <row r="378" spans="2:44" ht="15.6" x14ac:dyDescent="0.3">
      <c r="B378" s="131" t="s">
        <v>496</v>
      </c>
      <c r="C378" s="132" t="s">
        <v>1018</v>
      </c>
      <c r="D378" s="133" t="s">
        <v>300</v>
      </c>
      <c r="E378" s="134" t="s">
        <v>1306</v>
      </c>
      <c r="F378" s="132" t="s">
        <v>2</v>
      </c>
      <c r="G378" s="134" t="s">
        <v>315</v>
      </c>
      <c r="H378" s="135">
        <v>45502</v>
      </c>
      <c r="I378" s="136"/>
      <c r="J378" s="136">
        <v>447.04</v>
      </c>
      <c r="K378" s="137">
        <f t="shared" si="15"/>
        <v>0</v>
      </c>
      <c r="L378" s="135">
        <v>45502</v>
      </c>
      <c r="M378" s="138"/>
      <c r="N378" s="138">
        <v>846.3</v>
      </c>
      <c r="O378" s="137">
        <f t="shared" si="16"/>
        <v>0</v>
      </c>
      <c r="P378" s="139"/>
      <c r="Q378" s="140">
        <v>0.15151515152</v>
      </c>
      <c r="R378" s="141">
        <f t="shared" si="17"/>
        <v>0</v>
      </c>
      <c r="S378" s="23"/>
      <c r="T378" s="142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144">
        <v>1.5151515151999999</v>
      </c>
      <c r="AE378" s="23"/>
      <c r="AF378" s="145"/>
      <c r="AG378" s="146"/>
      <c r="AH378" s="147"/>
      <c r="AI378" s="146">
        <v>5.0164546827999999E-2</v>
      </c>
      <c r="AJ378" s="146">
        <v>-4.7095717029999998E-2</v>
      </c>
      <c r="AK378" s="148"/>
      <c r="AL378" s="23"/>
      <c r="AM378" s="149">
        <v>0</v>
      </c>
      <c r="AN378" s="137">
        <v>0</v>
      </c>
      <c r="AO378" s="147">
        <v>45472</v>
      </c>
      <c r="AP378" s="135" t="s">
        <v>309</v>
      </c>
      <c r="AQ378" s="133" t="s">
        <v>312</v>
      </c>
      <c r="AR378" s="150">
        <v>701500</v>
      </c>
    </row>
    <row r="379" spans="2:44" ht="15.6" x14ac:dyDescent="0.3">
      <c r="B379" s="82" t="s">
        <v>61</v>
      </c>
      <c r="C379" s="83" t="s">
        <v>225</v>
      </c>
      <c r="D379" s="84" t="s">
        <v>300</v>
      </c>
      <c r="E379" s="85" t="s">
        <v>1307</v>
      </c>
      <c r="F379" s="83" t="s">
        <v>2</v>
      </c>
      <c r="G379" s="85" t="s">
        <v>317</v>
      </c>
      <c r="H379" s="86">
        <v>45554</v>
      </c>
      <c r="I379" s="87">
        <v>75.47</v>
      </c>
      <c r="J379" s="87">
        <v>80.400000000000006</v>
      </c>
      <c r="K379" s="88">
        <f t="shared" si="15"/>
        <v>0.93868159203980095</v>
      </c>
      <c r="L379" s="86">
        <v>45532</v>
      </c>
      <c r="M379" s="89">
        <v>3772.1</v>
      </c>
      <c r="N379" s="89">
        <v>152763.46742</v>
      </c>
      <c r="O379" s="88">
        <f t="shared" si="16"/>
        <v>2.4692421975662432E-2</v>
      </c>
      <c r="P379" s="90">
        <v>9</v>
      </c>
      <c r="Q379" s="91">
        <v>18.803030303</v>
      </c>
      <c r="R379" s="92">
        <f t="shared" si="17"/>
        <v>0.47864625302252806</v>
      </c>
      <c r="S379" s="23"/>
      <c r="T379" s="107">
        <v>-2.9065926801000001E-3</v>
      </c>
      <c r="U379" s="108">
        <v>-2.0180274163999999E-2</v>
      </c>
      <c r="V379" s="108">
        <v>7.8234488190000007E-2</v>
      </c>
      <c r="W379" s="108">
        <v>6.5614194136000004E-2</v>
      </c>
      <c r="X379" s="108">
        <v>0.41754452743999998</v>
      </c>
      <c r="Y379" s="108">
        <v>-7.7054920809999997E-2</v>
      </c>
      <c r="Z379" s="108">
        <v>0.25946731560000003</v>
      </c>
      <c r="AA379" s="108">
        <v>-0.17913464716999999</v>
      </c>
      <c r="AB379" s="108">
        <v>0.28304816786999998</v>
      </c>
      <c r="AC379" s="108">
        <v>-0.11590379194</v>
      </c>
      <c r="AD379" s="109">
        <v>100</v>
      </c>
      <c r="AE379" s="23"/>
      <c r="AF379" s="117">
        <v>0.23622729375000001</v>
      </c>
      <c r="AG379" s="118">
        <v>2.4694980939000001E-2</v>
      </c>
      <c r="AH379" s="119">
        <v>1.3379122368</v>
      </c>
      <c r="AI379" s="118">
        <v>0.11188358933000001</v>
      </c>
      <c r="AJ379" s="118">
        <v>-9.3309859156E-2</v>
      </c>
      <c r="AK379" s="120">
        <v>6</v>
      </c>
      <c r="AL379" s="23"/>
      <c r="AM379" s="127">
        <v>2.5324576452000001E-2</v>
      </c>
      <c r="AN379" s="88">
        <v>0.27069441957000001</v>
      </c>
      <c r="AO379" s="119">
        <v>45501</v>
      </c>
      <c r="AP379" s="86" t="s">
        <v>309</v>
      </c>
      <c r="AQ379" s="84" t="s">
        <v>312</v>
      </c>
      <c r="AR379" s="128">
        <v>14772000</v>
      </c>
    </row>
    <row r="380" spans="2:44" ht="15.6" x14ac:dyDescent="0.3">
      <c r="B380" s="131" t="s">
        <v>497</v>
      </c>
      <c r="C380" s="132" t="s">
        <v>1019</v>
      </c>
      <c r="D380" s="133" t="s">
        <v>734</v>
      </c>
      <c r="E380" s="134" t="s">
        <v>1308</v>
      </c>
      <c r="F380" s="132" t="s">
        <v>2</v>
      </c>
      <c r="G380" s="134" t="s">
        <v>315</v>
      </c>
      <c r="H380" s="135">
        <v>45554</v>
      </c>
      <c r="I380" s="136">
        <v>178.16</v>
      </c>
      <c r="J380" s="136">
        <v>187.38</v>
      </c>
      <c r="K380" s="137">
        <f t="shared" si="15"/>
        <v>0.95079517557903725</v>
      </c>
      <c r="L380" s="135">
        <v>45393</v>
      </c>
      <c r="M380" s="138">
        <v>533.23</v>
      </c>
      <c r="N380" s="138">
        <v>10565.074697</v>
      </c>
      <c r="O380" s="137">
        <f t="shared" si="16"/>
        <v>5.0471010881864661E-2</v>
      </c>
      <c r="P380" s="139">
        <v>3</v>
      </c>
      <c r="Q380" s="140">
        <v>5.2272727272999999</v>
      </c>
      <c r="R380" s="141">
        <f t="shared" si="17"/>
        <v>0.5739130434752665</v>
      </c>
      <c r="S380" s="23"/>
      <c r="T380" s="142">
        <v>2.6444662095000002E-2</v>
      </c>
      <c r="U380" s="143">
        <v>9.1709806110999992E-3</v>
      </c>
      <c r="V380" s="143">
        <v>2.0447906522999999E-2</v>
      </c>
      <c r="W380" s="143">
        <v>7.8276124696000007E-3</v>
      </c>
      <c r="X380" s="143">
        <v>2.2780369540000001E-2</v>
      </c>
      <c r="Y380" s="143">
        <v>-0.47181907871000001</v>
      </c>
      <c r="Z380" s="143">
        <v>0.18649220508</v>
      </c>
      <c r="AA380" s="143">
        <v>-0.25210975768999999</v>
      </c>
      <c r="AB380" s="143">
        <v>0.22769672497999999</v>
      </c>
      <c r="AC380" s="143">
        <v>-0.17125523483999999</v>
      </c>
      <c r="AD380" s="144">
        <v>96.969696970000001</v>
      </c>
      <c r="AE380" s="23"/>
      <c r="AF380" s="145">
        <v>0.19655195237</v>
      </c>
      <c r="AG380" s="146">
        <v>2.0306553527000001E-2</v>
      </c>
      <c r="AH380" s="147">
        <v>-0.18870535903999999</v>
      </c>
      <c r="AI380" s="146">
        <v>0.12281533667</v>
      </c>
      <c r="AJ380" s="146">
        <v>-8.4955752211000005E-2</v>
      </c>
      <c r="AK380" s="148">
        <v>5</v>
      </c>
      <c r="AL380" s="23"/>
      <c r="AM380" s="149">
        <v>3.0329839505000001E-2</v>
      </c>
      <c r="AN380" s="137">
        <v>1.0879950705000001</v>
      </c>
      <c r="AO380" s="147">
        <v>45473</v>
      </c>
      <c r="AP380" s="135" t="s">
        <v>743</v>
      </c>
      <c r="AQ380" s="133" t="s">
        <v>312</v>
      </c>
      <c r="AR380" s="150">
        <v>1138765000</v>
      </c>
    </row>
    <row r="381" spans="2:44" ht="15.6" x14ac:dyDescent="0.3">
      <c r="B381" s="82" t="s">
        <v>62</v>
      </c>
      <c r="C381" s="83" t="s">
        <v>226</v>
      </c>
      <c r="D381" s="84" t="s">
        <v>300</v>
      </c>
      <c r="E381" s="85" t="s">
        <v>153</v>
      </c>
      <c r="F381" s="83" t="s">
        <v>2</v>
      </c>
      <c r="G381" s="85" t="s">
        <v>315</v>
      </c>
      <c r="H381" s="86">
        <v>45553</v>
      </c>
      <c r="I381" s="87"/>
      <c r="J381" s="87">
        <v>1214.0353246</v>
      </c>
      <c r="K381" s="88">
        <f t="shared" si="15"/>
        <v>0</v>
      </c>
      <c r="L381" s="86">
        <v>45496</v>
      </c>
      <c r="M381" s="89"/>
      <c r="N381" s="89">
        <v>22247.854545999999</v>
      </c>
      <c r="O381" s="88">
        <f t="shared" si="16"/>
        <v>0</v>
      </c>
      <c r="P381" s="90"/>
      <c r="Q381" s="91">
        <v>0.95454545454999995</v>
      </c>
      <c r="R381" s="92">
        <f t="shared" si="17"/>
        <v>0</v>
      </c>
      <c r="S381" s="23"/>
      <c r="T381" s="107"/>
      <c r="U381" s="108"/>
      <c r="V381" s="108">
        <v>3.1702325581000002E-2</v>
      </c>
      <c r="W381" s="108">
        <v>1.9082031526999998E-2</v>
      </c>
      <c r="X381" s="108">
        <v>0.19146467836</v>
      </c>
      <c r="Y381" s="108">
        <v>-0.30313476988999999</v>
      </c>
      <c r="Z381" s="108">
        <v>-6.4424181946000003E-3</v>
      </c>
      <c r="AA381" s="108">
        <v>-0.44504438096999999</v>
      </c>
      <c r="AB381" s="108">
        <v>0.1009015955</v>
      </c>
      <c r="AC381" s="108">
        <v>-0.29805036430999998</v>
      </c>
      <c r="AD381" s="109">
        <v>42.424242423999999</v>
      </c>
      <c r="AE381" s="23"/>
      <c r="AF381" s="117"/>
      <c r="AG381" s="118"/>
      <c r="AH381" s="119"/>
      <c r="AI381" s="118">
        <v>0.1228778998</v>
      </c>
      <c r="AJ381" s="118">
        <v>-3.5947089947999999E-2</v>
      </c>
      <c r="AK381" s="120">
        <v>1</v>
      </c>
      <c r="AL381" s="23"/>
      <c r="AM381" s="127">
        <v>1.5746943179000002E-2</v>
      </c>
      <c r="AN381" s="88">
        <v>2.9103970162000001</v>
      </c>
      <c r="AO381" s="119">
        <v>45473</v>
      </c>
      <c r="AP381" s="86" t="s">
        <v>309</v>
      </c>
      <c r="AQ381" s="84" t="s">
        <v>312</v>
      </c>
      <c r="AR381" s="128">
        <v>5784000</v>
      </c>
    </row>
    <row r="382" spans="2:44" ht="15.6" x14ac:dyDescent="0.3">
      <c r="B382" s="131" t="s">
        <v>498</v>
      </c>
      <c r="C382" s="132" t="s">
        <v>1020</v>
      </c>
      <c r="D382" s="133" t="s">
        <v>300</v>
      </c>
      <c r="E382" s="134" t="s">
        <v>1309</v>
      </c>
      <c r="F382" s="132" t="s">
        <v>2</v>
      </c>
      <c r="G382" s="134" t="s">
        <v>315</v>
      </c>
      <c r="H382" s="135">
        <v>45546</v>
      </c>
      <c r="I382" s="136"/>
      <c r="J382" s="136">
        <v>186</v>
      </c>
      <c r="K382" s="137">
        <f t="shared" si="15"/>
        <v>0</v>
      </c>
      <c r="L382" s="135">
        <v>45538</v>
      </c>
      <c r="M382" s="138"/>
      <c r="N382" s="138">
        <v>494.53212121000001</v>
      </c>
      <c r="O382" s="137">
        <f t="shared" si="16"/>
        <v>0</v>
      </c>
      <c r="P382" s="139"/>
      <c r="Q382" s="140">
        <v>0.72727272727000003</v>
      </c>
      <c r="R382" s="141">
        <f t="shared" si="17"/>
        <v>0</v>
      </c>
      <c r="S382" s="23"/>
      <c r="T382" s="142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144">
        <v>25.757575758000002</v>
      </c>
      <c r="AE382" s="23"/>
      <c r="AF382" s="145"/>
      <c r="AG382" s="146"/>
      <c r="AH382" s="147"/>
      <c r="AI382" s="146">
        <v>0.13144758736000001</v>
      </c>
      <c r="AJ382" s="146">
        <v>-9.0978676871999994E-2</v>
      </c>
      <c r="AK382" s="148"/>
      <c r="AL382" s="23"/>
      <c r="AM382" s="149"/>
      <c r="AN382" s="137">
        <v>0.74822119028</v>
      </c>
      <c r="AO382" s="147">
        <v>45501</v>
      </c>
      <c r="AP382" s="135" t="s">
        <v>309</v>
      </c>
      <c r="AQ382" s="133" t="s">
        <v>312</v>
      </c>
      <c r="AR382" s="150">
        <v>780777</v>
      </c>
    </row>
    <row r="383" spans="2:44" ht="15.6" x14ac:dyDescent="0.3">
      <c r="B383" s="82" t="s">
        <v>500</v>
      </c>
      <c r="C383" s="83" t="s">
        <v>1022</v>
      </c>
      <c r="D383" s="84" t="s">
        <v>300</v>
      </c>
      <c r="E383" s="85" t="s">
        <v>1310</v>
      </c>
      <c r="F383" s="83" t="s">
        <v>2</v>
      </c>
      <c r="G383" s="85" t="s">
        <v>319</v>
      </c>
      <c r="H383" s="86">
        <v>45553</v>
      </c>
      <c r="I383" s="87"/>
      <c r="J383" s="87">
        <v>104.52754658000001</v>
      </c>
      <c r="K383" s="88">
        <f t="shared" si="15"/>
        <v>0</v>
      </c>
      <c r="L383" s="86">
        <v>45383</v>
      </c>
      <c r="M383" s="89"/>
      <c r="N383" s="89">
        <v>288.69863636000002</v>
      </c>
      <c r="O383" s="88">
        <f t="shared" si="16"/>
        <v>0</v>
      </c>
      <c r="P383" s="90"/>
      <c r="Q383" s="91">
        <v>0.30303030303</v>
      </c>
      <c r="R383" s="92">
        <f t="shared" si="17"/>
        <v>0</v>
      </c>
      <c r="S383" s="23"/>
      <c r="T383" s="107"/>
      <c r="U383" s="108"/>
      <c r="V383" s="108"/>
      <c r="W383" s="108"/>
      <c r="X383" s="108"/>
      <c r="Y383" s="108"/>
      <c r="Z383" s="108">
        <v>0.20185297159999999</v>
      </c>
      <c r="AA383" s="108">
        <v>-0.23674899118000001</v>
      </c>
      <c r="AB383" s="108"/>
      <c r="AC383" s="108"/>
      <c r="AD383" s="109">
        <v>13.636363636</v>
      </c>
      <c r="AE383" s="23"/>
      <c r="AF383" s="117"/>
      <c r="AG383" s="118"/>
      <c r="AH383" s="119"/>
      <c r="AI383" s="118">
        <v>0.12953367875999999</v>
      </c>
      <c r="AJ383" s="118">
        <v>-5.3778629805999997E-2</v>
      </c>
      <c r="AK383" s="120"/>
      <c r="AL383" s="23"/>
      <c r="AM383" s="127">
        <v>4.5972667585000002E-2</v>
      </c>
      <c r="AN383" s="88">
        <v>0.70693097797000004</v>
      </c>
      <c r="AO383" s="119">
        <v>45473</v>
      </c>
      <c r="AP383" s="86" t="s">
        <v>309</v>
      </c>
      <c r="AQ383" s="84" t="s">
        <v>312</v>
      </c>
      <c r="AR383" s="128">
        <v>750000</v>
      </c>
    </row>
    <row r="384" spans="2:44" ht="15.6" x14ac:dyDescent="0.3">
      <c r="B384" s="131" t="s">
        <v>19</v>
      </c>
      <c r="C384" s="132" t="s">
        <v>183</v>
      </c>
      <c r="D384" s="133" t="s">
        <v>300</v>
      </c>
      <c r="E384" s="134" t="s">
        <v>1311</v>
      </c>
      <c r="F384" s="132" t="s">
        <v>2</v>
      </c>
      <c r="G384" s="134" t="s">
        <v>315</v>
      </c>
      <c r="H384" s="135">
        <v>45554</v>
      </c>
      <c r="I384" s="136">
        <v>528.32000000000005</v>
      </c>
      <c r="J384" s="136">
        <v>545.05038958</v>
      </c>
      <c r="K384" s="137">
        <f t="shared" si="15"/>
        <v>0.96930487547602362</v>
      </c>
      <c r="L384" s="135">
        <v>45504</v>
      </c>
      <c r="M384" s="138">
        <v>7930.52</v>
      </c>
      <c r="N384" s="138">
        <v>126353.61242</v>
      </c>
      <c r="O384" s="137">
        <f t="shared" si="16"/>
        <v>6.2764489658110559E-2</v>
      </c>
      <c r="P384" s="139">
        <v>8</v>
      </c>
      <c r="Q384" s="140">
        <v>4.9545454544999998</v>
      </c>
      <c r="R384" s="141">
        <f t="shared" si="17"/>
        <v>1.6146788990973824</v>
      </c>
      <c r="S384" s="23"/>
      <c r="T384" s="142"/>
      <c r="U384" s="143"/>
      <c r="V384" s="143">
        <v>1.9332432956000001E-2</v>
      </c>
      <c r="W384" s="143">
        <v>6.7121389020000002E-3</v>
      </c>
      <c r="X384" s="143"/>
      <c r="Y384" s="143"/>
      <c r="Z384" s="143"/>
      <c r="AA384" s="143"/>
      <c r="AB384" s="143"/>
      <c r="AC384" s="143"/>
      <c r="AD384" s="144">
        <v>53.030303029999999</v>
      </c>
      <c r="AE384" s="23"/>
      <c r="AF384" s="145"/>
      <c r="AG384" s="146"/>
      <c r="AH384" s="147"/>
      <c r="AI384" s="146">
        <v>0.29585611402000001</v>
      </c>
      <c r="AJ384" s="146">
        <v>-7.2648298769000003E-2</v>
      </c>
      <c r="AK384" s="148"/>
      <c r="AL384" s="23"/>
      <c r="AM384" s="149">
        <v>3.4401080473000002E-3</v>
      </c>
      <c r="AN384" s="137">
        <v>0.15673845748000001</v>
      </c>
      <c r="AO384" s="147">
        <v>45473</v>
      </c>
      <c r="AP384" s="135" t="s">
        <v>309</v>
      </c>
      <c r="AQ384" s="133" t="s">
        <v>312</v>
      </c>
      <c r="AR384" s="150">
        <v>933000</v>
      </c>
    </row>
    <row r="385" spans="2:44" ht="15.6" x14ac:dyDescent="0.3">
      <c r="B385" s="82" t="s">
        <v>63</v>
      </c>
      <c r="C385" s="83" t="s">
        <v>227</v>
      </c>
      <c r="D385" s="84" t="s">
        <v>300</v>
      </c>
      <c r="E385" s="85" t="s">
        <v>154</v>
      </c>
      <c r="F385" s="83" t="s">
        <v>2</v>
      </c>
      <c r="G385" s="85" t="s">
        <v>315</v>
      </c>
      <c r="H385" s="86">
        <v>45554</v>
      </c>
      <c r="I385" s="87">
        <v>190.05</v>
      </c>
      <c r="J385" s="87">
        <v>209.80261063</v>
      </c>
      <c r="K385" s="88">
        <f t="shared" si="15"/>
        <v>0.90585145451390525</v>
      </c>
      <c r="L385" s="86">
        <v>45496</v>
      </c>
      <c r="M385" s="89">
        <v>765686.07</v>
      </c>
      <c r="N385" s="89">
        <v>181395.51242000001</v>
      </c>
      <c r="O385" s="88">
        <f t="shared" si="16"/>
        <v>4.2210860664906846</v>
      </c>
      <c r="P385" s="90">
        <v>13</v>
      </c>
      <c r="Q385" s="91">
        <v>149.51515151999999</v>
      </c>
      <c r="R385" s="92">
        <f t="shared" si="17"/>
        <v>8.6947709766130601E-2</v>
      </c>
      <c r="S385" s="23"/>
      <c r="T385" s="107">
        <v>4.4395116547000001E-3</v>
      </c>
      <c r="U385" s="108">
        <v>-1.2834169829E-2</v>
      </c>
      <c r="V385" s="108">
        <v>2.049843048E-2</v>
      </c>
      <c r="W385" s="108">
        <v>7.8781364263999995E-3</v>
      </c>
      <c r="X385" s="108">
        <v>0.44398021407999999</v>
      </c>
      <c r="Y385" s="108">
        <v>-5.0619234170999998E-2</v>
      </c>
      <c r="Z385" s="108">
        <v>0.38816651819999998</v>
      </c>
      <c r="AA385" s="108">
        <v>-5.0435444571E-2</v>
      </c>
      <c r="AB385" s="108">
        <v>0.33108482869</v>
      </c>
      <c r="AC385" s="108">
        <v>-6.7867131127000005E-2</v>
      </c>
      <c r="AD385" s="109">
        <v>100</v>
      </c>
      <c r="AE385" s="23"/>
      <c r="AF385" s="117">
        <v>0.25049622042000003</v>
      </c>
      <c r="AG385" s="118">
        <v>2.6330635097999999E-2</v>
      </c>
      <c r="AH385" s="119">
        <v>1.4186883954</v>
      </c>
      <c r="AI385" s="118">
        <v>0.30553656869000001</v>
      </c>
      <c r="AJ385" s="118">
        <v>-5.6660100658999998E-2</v>
      </c>
      <c r="AK385" s="120">
        <v>5</v>
      </c>
      <c r="AL385" s="23"/>
      <c r="AM385" s="127">
        <v>2.7728336858999999E-2</v>
      </c>
      <c r="AN385" s="88">
        <v>0.71489966097000002</v>
      </c>
      <c r="AO385" s="119">
        <v>45504</v>
      </c>
      <c r="AP385" s="86" t="s">
        <v>309</v>
      </c>
      <c r="AQ385" s="84" t="s">
        <v>312</v>
      </c>
      <c r="AR385" s="128">
        <v>2843000</v>
      </c>
    </row>
    <row r="386" spans="2:44" ht="15.6" x14ac:dyDescent="0.3">
      <c r="B386" s="131" t="s">
        <v>1667</v>
      </c>
      <c r="C386" s="132" t="s">
        <v>2439</v>
      </c>
      <c r="D386" s="133" t="s">
        <v>728</v>
      </c>
      <c r="E386" s="134" t="s">
        <v>2059</v>
      </c>
      <c r="F386" s="132" t="s">
        <v>2</v>
      </c>
      <c r="G386" s="134" t="s">
        <v>319</v>
      </c>
      <c r="H386" s="135">
        <v>45554</v>
      </c>
      <c r="I386" s="136">
        <v>60.84</v>
      </c>
      <c r="J386" s="136">
        <v>63.15</v>
      </c>
      <c r="K386" s="137">
        <f t="shared" si="15"/>
        <v>0.96342042755344426</v>
      </c>
      <c r="L386" s="135">
        <v>45534</v>
      </c>
      <c r="M386" s="138">
        <v>513550.24</v>
      </c>
      <c r="N386" s="138">
        <v>288718.10681999999</v>
      </c>
      <c r="O386" s="137">
        <f t="shared" si="16"/>
        <v>1.7787254344950751</v>
      </c>
      <c r="P386" s="139">
        <v>41</v>
      </c>
      <c r="Q386" s="140">
        <v>32.606060606</v>
      </c>
      <c r="R386" s="141">
        <f t="shared" si="17"/>
        <v>1.2574349442402555</v>
      </c>
      <c r="S386" s="23"/>
      <c r="T386" s="142">
        <v>1.6032064128000002E-2</v>
      </c>
      <c r="U386" s="143">
        <v>-1.2416173557999999E-3</v>
      </c>
      <c r="V386" s="143">
        <v>3.3639143731999999E-2</v>
      </c>
      <c r="W386" s="143">
        <v>2.1018849679000001E-2</v>
      </c>
      <c r="X386" s="143">
        <v>0.45166890210999999</v>
      </c>
      <c r="Y386" s="143">
        <v>-4.2930546138999999E-2</v>
      </c>
      <c r="Z386" s="143">
        <v>1.2200917145000001</v>
      </c>
      <c r="AA386" s="143">
        <v>0.78148975172000001</v>
      </c>
      <c r="AB386" s="143">
        <v>0.40299607705000001</v>
      </c>
      <c r="AC386" s="143">
        <v>4.0441172331000001E-3</v>
      </c>
      <c r="AD386" s="144">
        <v>100</v>
      </c>
      <c r="AE386" s="23"/>
      <c r="AF386" s="145">
        <v>0.19667331699000001</v>
      </c>
      <c r="AG386" s="146">
        <v>2.0324789908000001E-2</v>
      </c>
      <c r="AH386" s="147">
        <v>1.6122745305999999</v>
      </c>
      <c r="AI386" s="146">
        <v>0.15345528454999999</v>
      </c>
      <c r="AJ386" s="146">
        <v>-7.5681130173000002E-2</v>
      </c>
      <c r="AK386" s="148">
        <v>4</v>
      </c>
      <c r="AL386" s="23"/>
      <c r="AM386" s="149">
        <v>0.14572669714</v>
      </c>
      <c r="AN386" s="137">
        <v>1.3984599010000001</v>
      </c>
      <c r="AO386" s="147">
        <v>45473</v>
      </c>
      <c r="AP386" s="135" t="s">
        <v>309</v>
      </c>
      <c r="AQ386" s="133" t="s">
        <v>312</v>
      </c>
      <c r="AR386" s="150"/>
    </row>
    <row r="387" spans="2:44" ht="15.6" x14ac:dyDescent="0.3">
      <c r="B387" s="82" t="s">
        <v>1668</v>
      </c>
      <c r="C387" s="83" t="s">
        <v>2440</v>
      </c>
      <c r="D387" s="84" t="s">
        <v>300</v>
      </c>
      <c r="E387" s="85" t="s">
        <v>2060</v>
      </c>
      <c r="F387" s="83" t="s">
        <v>2</v>
      </c>
      <c r="G387" s="85" t="s">
        <v>320</v>
      </c>
      <c r="H387" s="86">
        <v>45553</v>
      </c>
      <c r="I387" s="87"/>
      <c r="J387" s="87">
        <v>69.44</v>
      </c>
      <c r="K387" s="88">
        <f t="shared" si="15"/>
        <v>0</v>
      </c>
      <c r="L387" s="86">
        <v>45387</v>
      </c>
      <c r="M387" s="89"/>
      <c r="N387" s="89">
        <v>2020.3107576</v>
      </c>
      <c r="O387" s="88">
        <f t="shared" si="16"/>
        <v>0</v>
      </c>
      <c r="P387" s="90"/>
      <c r="Q387" s="91">
        <v>1.0151515151999999</v>
      </c>
      <c r="R387" s="92">
        <f t="shared" si="17"/>
        <v>0</v>
      </c>
      <c r="S387" s="23"/>
      <c r="T387" s="107"/>
      <c r="U387" s="108"/>
      <c r="V387" s="108">
        <v>2.4007386887999999E-2</v>
      </c>
      <c r="W387" s="108">
        <v>1.1387092834000001E-2</v>
      </c>
      <c r="X387" s="108">
        <v>0.1074495706</v>
      </c>
      <c r="Y387" s="108">
        <v>-0.38714987764999997</v>
      </c>
      <c r="Z387" s="108"/>
      <c r="AA387" s="108"/>
      <c r="AB387" s="108">
        <v>-1.0528194146E-2</v>
      </c>
      <c r="AC387" s="108">
        <v>-0.40948015396999998</v>
      </c>
      <c r="AD387" s="109">
        <v>62.121212120999999</v>
      </c>
      <c r="AE387" s="23"/>
      <c r="AF387" s="117"/>
      <c r="AG387" s="118"/>
      <c r="AH387" s="119"/>
      <c r="AI387" s="118">
        <v>0.21841332026999999</v>
      </c>
      <c r="AJ387" s="118">
        <v>-0.17826961770999999</v>
      </c>
      <c r="AK387" s="120">
        <v>5</v>
      </c>
      <c r="AL387" s="23"/>
      <c r="AM387" s="127">
        <v>0</v>
      </c>
      <c r="AN387" s="88">
        <v>0</v>
      </c>
      <c r="AO387" s="119">
        <v>45473</v>
      </c>
      <c r="AP387" s="86" t="s">
        <v>309</v>
      </c>
      <c r="AQ387" s="84" t="s">
        <v>312</v>
      </c>
      <c r="AR387" s="128">
        <v>-27568</v>
      </c>
    </row>
    <row r="388" spans="2:44" ht="15.6" x14ac:dyDescent="0.3">
      <c r="B388" s="131" t="s">
        <v>501</v>
      </c>
      <c r="C388" s="132" t="s">
        <v>1023</v>
      </c>
      <c r="D388" s="133" t="s">
        <v>300</v>
      </c>
      <c r="E388" s="134" t="s">
        <v>1312</v>
      </c>
      <c r="F388" s="132" t="s">
        <v>2</v>
      </c>
      <c r="G388" s="134" t="s">
        <v>319</v>
      </c>
      <c r="H388" s="135">
        <v>45554</v>
      </c>
      <c r="I388" s="136">
        <v>37.96</v>
      </c>
      <c r="J388" s="136">
        <v>58.459776804000001</v>
      </c>
      <c r="K388" s="137">
        <f t="shared" si="15"/>
        <v>0.64933535629582939</v>
      </c>
      <c r="L388" s="135">
        <v>45215</v>
      </c>
      <c r="M388" s="138">
        <v>419.96</v>
      </c>
      <c r="N388" s="138">
        <v>2390.1259091000002</v>
      </c>
      <c r="O388" s="137">
        <f t="shared" si="16"/>
        <v>0.17570622468091462</v>
      </c>
      <c r="P388" s="139">
        <v>2</v>
      </c>
      <c r="Q388" s="140">
        <v>1.5</v>
      </c>
      <c r="R388" s="141">
        <f t="shared" si="17"/>
        <v>1.3333333333333333</v>
      </c>
      <c r="S388" s="23"/>
      <c r="T388" s="142">
        <v>-6.2827225129000004E-3</v>
      </c>
      <c r="U388" s="143">
        <v>-2.3556403997E-2</v>
      </c>
      <c r="V388" s="143">
        <v>-0.10996483001</v>
      </c>
      <c r="W388" s="143">
        <v>-0.12258512405999999</v>
      </c>
      <c r="X388" s="143">
        <v>-0.25412054296999997</v>
      </c>
      <c r="Y388" s="143">
        <v>-0.74871999121999999</v>
      </c>
      <c r="Z388" s="143"/>
      <c r="AA388" s="143"/>
      <c r="AB388" s="143">
        <v>-0.22868307163000001</v>
      </c>
      <c r="AC388" s="143">
        <v>-0.62763503143999999</v>
      </c>
      <c r="AD388" s="144">
        <v>95.454545455000002</v>
      </c>
      <c r="AE388" s="23"/>
      <c r="AF388" s="145">
        <v>0.33058089755999998</v>
      </c>
      <c r="AG388" s="146">
        <v>3.3537093216999998E-2</v>
      </c>
      <c r="AH388" s="147">
        <v>-1.0255947606</v>
      </c>
      <c r="AI388" s="146">
        <v>0.18002853066999999</v>
      </c>
      <c r="AJ388" s="146">
        <v>-0.15836370999999999</v>
      </c>
      <c r="AK388" s="148">
        <v>3</v>
      </c>
      <c r="AL388" s="23"/>
      <c r="AM388" s="149">
        <v>5.2741533893000004E-3</v>
      </c>
      <c r="AN388" s="137">
        <v>5.3105061346000001E-2</v>
      </c>
      <c r="AO388" s="147">
        <v>45473</v>
      </c>
      <c r="AP388" s="135" t="s">
        <v>309</v>
      </c>
      <c r="AQ388" s="133" t="s">
        <v>312</v>
      </c>
      <c r="AR388" s="150">
        <v>1711000</v>
      </c>
    </row>
    <row r="389" spans="2:44" ht="15.6" x14ac:dyDescent="0.3">
      <c r="B389" s="82" t="s">
        <v>503</v>
      </c>
      <c r="C389" s="83" t="s">
        <v>1025</v>
      </c>
      <c r="D389" s="84" t="s">
        <v>300</v>
      </c>
      <c r="E389" s="85" t="s">
        <v>1313</v>
      </c>
      <c r="F389" s="83" t="s">
        <v>2</v>
      </c>
      <c r="G389" s="85" t="s">
        <v>319</v>
      </c>
      <c r="H389" s="86">
        <v>45523</v>
      </c>
      <c r="I389" s="87"/>
      <c r="J389" s="87">
        <v>84.841162556</v>
      </c>
      <c r="K389" s="88">
        <f t="shared" si="15"/>
        <v>0</v>
      </c>
      <c r="L389" s="86">
        <v>45504</v>
      </c>
      <c r="M389" s="89"/>
      <c r="N389" s="89">
        <v>66.852878787999998</v>
      </c>
      <c r="O389" s="88">
        <f t="shared" si="16"/>
        <v>0</v>
      </c>
      <c r="P389" s="90"/>
      <c r="Q389" s="91">
        <v>0.30303030303</v>
      </c>
      <c r="R389" s="92">
        <f t="shared" si="17"/>
        <v>0</v>
      </c>
      <c r="S389" s="23"/>
      <c r="T389" s="107"/>
      <c r="U389" s="108"/>
      <c r="V389" s="108"/>
      <c r="W389" s="108"/>
      <c r="X389" s="108"/>
      <c r="Y389" s="108"/>
      <c r="Z389" s="108"/>
      <c r="AA389" s="108"/>
      <c r="AB389" s="108"/>
      <c r="AC389" s="108"/>
      <c r="AD389" s="109">
        <v>19.696969697</v>
      </c>
      <c r="AE389" s="23"/>
      <c r="AF389" s="117"/>
      <c r="AG389" s="118"/>
      <c r="AH389" s="119"/>
      <c r="AI389" s="118">
        <v>0.25735294118000002</v>
      </c>
      <c r="AJ389" s="118">
        <v>-0.11520467836000001</v>
      </c>
      <c r="AK389" s="120"/>
      <c r="AL389" s="23"/>
      <c r="AM389" s="127">
        <v>4.2016681458999998E-2</v>
      </c>
      <c r="AN389" s="88">
        <v>0.41753353044000002</v>
      </c>
      <c r="AO389" s="119">
        <v>45473</v>
      </c>
      <c r="AP389" s="86" t="s">
        <v>309</v>
      </c>
      <c r="AQ389" s="84" t="s">
        <v>312</v>
      </c>
      <c r="AR389" s="128">
        <v>1683000</v>
      </c>
    </row>
    <row r="390" spans="2:44" ht="15.6" x14ac:dyDescent="0.3">
      <c r="B390" s="131" t="s">
        <v>504</v>
      </c>
      <c r="C390" s="132" t="s">
        <v>1026</v>
      </c>
      <c r="D390" s="133" t="s">
        <v>300</v>
      </c>
      <c r="E390" s="134" t="s">
        <v>1314</v>
      </c>
      <c r="F390" s="132" t="s">
        <v>2</v>
      </c>
      <c r="G390" s="134" t="s">
        <v>315</v>
      </c>
      <c r="H390" s="135">
        <v>45554</v>
      </c>
      <c r="I390" s="136">
        <v>19.38</v>
      </c>
      <c r="J390" s="136">
        <v>20.872328218</v>
      </c>
      <c r="K390" s="137">
        <f t="shared" si="15"/>
        <v>0.92850207210171032</v>
      </c>
      <c r="L390" s="135">
        <v>45504</v>
      </c>
      <c r="M390" s="138">
        <v>19.38</v>
      </c>
      <c r="N390" s="138">
        <v>1623.4290908999999</v>
      </c>
      <c r="O390" s="137">
        <f t="shared" si="16"/>
        <v>1.1937694173791154E-2</v>
      </c>
      <c r="P390" s="139">
        <v>1</v>
      </c>
      <c r="Q390" s="140">
        <v>0.96969696969999997</v>
      </c>
      <c r="R390" s="141">
        <f t="shared" si="17"/>
        <v>1.0312499999967775</v>
      </c>
      <c r="S390" s="23"/>
      <c r="T390" s="142"/>
      <c r="U390" s="143"/>
      <c r="V390" s="143">
        <v>4.2785842088000001E-3</v>
      </c>
      <c r="W390" s="143">
        <v>-8.3417098448999999E-3</v>
      </c>
      <c r="X390" s="143">
        <v>0.46093027352999999</v>
      </c>
      <c r="Y390" s="143">
        <v>-3.3669174718000003E-2</v>
      </c>
      <c r="Z390" s="143"/>
      <c r="AA390" s="143"/>
      <c r="AB390" s="143"/>
      <c r="AC390" s="143"/>
      <c r="AD390" s="144">
        <v>43.939393938999999</v>
      </c>
      <c r="AE390" s="23"/>
      <c r="AF390" s="145"/>
      <c r="AG390" s="146"/>
      <c r="AH390" s="147"/>
      <c r="AI390" s="146">
        <v>0.15181518152000001</v>
      </c>
      <c r="AJ390" s="146">
        <v>-6.8269230767999997E-2</v>
      </c>
      <c r="AK390" s="148">
        <v>4</v>
      </c>
      <c r="AL390" s="23"/>
      <c r="AM390" s="149">
        <v>1.8053566319999999E-2</v>
      </c>
      <c r="AN390" s="137">
        <v>4.733725733E-2</v>
      </c>
      <c r="AO390" s="147">
        <v>45473</v>
      </c>
      <c r="AP390" s="135" t="s">
        <v>309</v>
      </c>
      <c r="AQ390" s="133" t="s">
        <v>312</v>
      </c>
      <c r="AR390" s="150">
        <v>748000</v>
      </c>
    </row>
    <row r="391" spans="2:44" ht="15.6" x14ac:dyDescent="0.3">
      <c r="B391" s="82" t="s">
        <v>1669</v>
      </c>
      <c r="C391" s="83" t="s">
        <v>2441</v>
      </c>
      <c r="D391" s="84" t="s">
        <v>300</v>
      </c>
      <c r="E391" s="85" t="s">
        <v>2061</v>
      </c>
      <c r="F391" s="83" t="s">
        <v>2</v>
      </c>
      <c r="G391" s="85" t="s">
        <v>169</v>
      </c>
      <c r="H391" s="86">
        <v>45525</v>
      </c>
      <c r="I391" s="87"/>
      <c r="J391" s="87">
        <v>14.8</v>
      </c>
      <c r="K391" s="88">
        <f t="shared" si="15"/>
        <v>0</v>
      </c>
      <c r="L391" s="86">
        <v>45496</v>
      </c>
      <c r="M391" s="89"/>
      <c r="N391" s="89">
        <v>13891.958333</v>
      </c>
      <c r="O391" s="88">
        <f t="shared" si="16"/>
        <v>0</v>
      </c>
      <c r="P391" s="90"/>
      <c r="Q391" s="91">
        <v>0.10606060606000001</v>
      </c>
      <c r="R391" s="92">
        <f t="shared" si="17"/>
        <v>0</v>
      </c>
      <c r="S391" s="23"/>
      <c r="T391" s="107"/>
      <c r="U391" s="108"/>
      <c r="V391" s="108"/>
      <c r="W391" s="108"/>
      <c r="X391" s="108"/>
      <c r="Y391" s="108"/>
      <c r="Z391" s="108"/>
      <c r="AA391" s="108"/>
      <c r="AB391" s="108"/>
      <c r="AC391" s="108"/>
      <c r="AD391" s="109">
        <v>9.0909090909000003</v>
      </c>
      <c r="AE391" s="23"/>
      <c r="AF391" s="117"/>
      <c r="AG391" s="118"/>
      <c r="AH391" s="119"/>
      <c r="AI391" s="118">
        <v>0.15134706815000001</v>
      </c>
      <c r="AJ391" s="118">
        <v>-8.6717136956999993E-2</v>
      </c>
      <c r="AK391" s="120"/>
      <c r="AL391" s="23"/>
      <c r="AM391" s="127">
        <v>0</v>
      </c>
      <c r="AN391" s="88">
        <v>0</v>
      </c>
      <c r="AO391" s="119">
        <v>45473</v>
      </c>
      <c r="AP391" s="86" t="s">
        <v>309</v>
      </c>
      <c r="AQ391" s="84" t="s">
        <v>312</v>
      </c>
      <c r="AR391" s="128">
        <v>-159989</v>
      </c>
    </row>
    <row r="392" spans="2:44" ht="15.6" x14ac:dyDescent="0.3">
      <c r="B392" s="131" t="s">
        <v>1670</v>
      </c>
      <c r="C392" s="132" t="s">
        <v>2442</v>
      </c>
      <c r="D392" s="133" t="s">
        <v>2286</v>
      </c>
      <c r="E392" s="134" t="s">
        <v>2062</v>
      </c>
      <c r="F392" s="132" t="s">
        <v>2</v>
      </c>
      <c r="G392" s="134" t="s">
        <v>319</v>
      </c>
      <c r="H392" s="135">
        <v>45540</v>
      </c>
      <c r="I392" s="136"/>
      <c r="J392" s="136">
        <v>167.42</v>
      </c>
      <c r="K392" s="137">
        <f t="shared" ref="K392:K455" si="18">IFERROR(I392/J392,"")</f>
        <v>0</v>
      </c>
      <c r="L392" s="135">
        <v>45539</v>
      </c>
      <c r="M392" s="138"/>
      <c r="N392" s="138">
        <v>376.91500000000002</v>
      </c>
      <c r="O392" s="137">
        <f t="shared" ref="O392:O455" si="19">IFERROR(M392/N392,"")</f>
        <v>0</v>
      </c>
      <c r="P392" s="139"/>
      <c r="Q392" s="140">
        <v>0.56060606060999996</v>
      </c>
      <c r="R392" s="141">
        <f t="shared" ref="R392:R455" si="20">IFERROR(P392/Q392,"")</f>
        <v>0</v>
      </c>
      <c r="S392" s="23"/>
      <c r="T392" s="142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4">
        <v>28.787878788</v>
      </c>
      <c r="AE392" s="23"/>
      <c r="AF392" s="145"/>
      <c r="AG392" s="146"/>
      <c r="AH392" s="147"/>
      <c r="AI392" s="146">
        <v>0.14111498257999999</v>
      </c>
      <c r="AJ392" s="146">
        <v>-1.0115606936999999E-2</v>
      </c>
      <c r="AK392" s="148"/>
      <c r="AL392" s="23"/>
      <c r="AM392" s="149"/>
      <c r="AN392" s="137">
        <v>0.19777399291</v>
      </c>
      <c r="AO392" s="147">
        <v>45382</v>
      </c>
      <c r="AP392" s="135" t="s">
        <v>1862</v>
      </c>
      <c r="AQ392" s="133" t="s">
        <v>312</v>
      </c>
      <c r="AR392" s="150">
        <v>442563700</v>
      </c>
    </row>
    <row r="393" spans="2:44" ht="15.6" x14ac:dyDescent="0.3">
      <c r="B393" s="82" t="s">
        <v>1671</v>
      </c>
      <c r="C393" s="83" t="s">
        <v>2443</v>
      </c>
      <c r="D393" s="84" t="s">
        <v>300</v>
      </c>
      <c r="E393" s="85" t="s">
        <v>2063</v>
      </c>
      <c r="F393" s="83" t="s">
        <v>2</v>
      </c>
      <c r="G393" s="85" t="s">
        <v>315</v>
      </c>
      <c r="H393" s="86"/>
      <c r="I393" s="87"/>
      <c r="J393" s="87"/>
      <c r="K393" s="88" t="str">
        <f t="shared" si="18"/>
        <v/>
      </c>
      <c r="L393" s="86"/>
      <c r="M393" s="89"/>
      <c r="N393" s="89"/>
      <c r="O393" s="88" t="str">
        <f t="shared" si="19"/>
        <v/>
      </c>
      <c r="P393" s="90"/>
      <c r="Q393" s="91"/>
      <c r="R393" s="92" t="str">
        <f t="shared" si="20"/>
        <v/>
      </c>
      <c r="S393" s="23"/>
      <c r="T393" s="107"/>
      <c r="U393" s="108"/>
      <c r="V393" s="108"/>
      <c r="W393" s="108"/>
      <c r="X393" s="108"/>
      <c r="Y393" s="108"/>
      <c r="Z393" s="108"/>
      <c r="AA393" s="108"/>
      <c r="AB393" s="108"/>
      <c r="AC393" s="108"/>
      <c r="AD393" s="109">
        <v>0</v>
      </c>
      <c r="AE393" s="23"/>
      <c r="AF393" s="117"/>
      <c r="AG393" s="118"/>
      <c r="AH393" s="119"/>
      <c r="AI393" s="118"/>
      <c r="AJ393" s="118"/>
      <c r="AK393" s="120"/>
      <c r="AL393" s="23"/>
      <c r="AM393" s="127"/>
      <c r="AN393" s="88"/>
      <c r="AO393" s="119">
        <v>45473</v>
      </c>
      <c r="AP393" s="86" t="s">
        <v>309</v>
      </c>
      <c r="AQ393" s="84" t="s">
        <v>312</v>
      </c>
      <c r="AR393" s="128">
        <v>-70786</v>
      </c>
    </row>
    <row r="394" spans="2:44" ht="15.6" x14ac:dyDescent="0.3">
      <c r="B394" s="131" t="s">
        <v>1672</v>
      </c>
      <c r="C394" s="132" t="s">
        <v>2444</v>
      </c>
      <c r="D394" s="133" t="s">
        <v>300</v>
      </c>
      <c r="E394" s="134" t="s">
        <v>2064</v>
      </c>
      <c r="F394" s="132" t="s">
        <v>2</v>
      </c>
      <c r="G394" s="134" t="s">
        <v>315</v>
      </c>
      <c r="H394" s="135">
        <v>45531</v>
      </c>
      <c r="I394" s="136"/>
      <c r="J394" s="136">
        <v>60.031368462000003</v>
      </c>
      <c r="K394" s="137">
        <f t="shared" si="18"/>
        <v>0</v>
      </c>
      <c r="L394" s="135">
        <v>45384</v>
      </c>
      <c r="M394" s="138"/>
      <c r="N394" s="138">
        <v>9.1618181817999993</v>
      </c>
      <c r="O394" s="137">
        <f t="shared" si="19"/>
        <v>0</v>
      </c>
      <c r="P394" s="139"/>
      <c r="Q394" s="140">
        <v>0.12121212121</v>
      </c>
      <c r="R394" s="141">
        <f t="shared" si="20"/>
        <v>0</v>
      </c>
      <c r="S394" s="23"/>
      <c r="T394" s="142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144">
        <v>12.121212120999999</v>
      </c>
      <c r="AE394" s="23"/>
      <c r="AF394" s="145"/>
      <c r="AG394" s="146"/>
      <c r="AH394" s="147"/>
      <c r="AI394" s="146">
        <v>1.4012230505000001E-2</v>
      </c>
      <c r="AJ394" s="146">
        <v>-2.8978408989999999E-2</v>
      </c>
      <c r="AK394" s="148"/>
      <c r="AL394" s="23"/>
      <c r="AM394" s="149"/>
      <c r="AN394" s="137">
        <v>9.0325458479999995E-2</v>
      </c>
      <c r="AO394" s="147">
        <v>45473</v>
      </c>
      <c r="AP394" s="135" t="s">
        <v>309</v>
      </c>
      <c r="AQ394" s="133" t="s">
        <v>312</v>
      </c>
      <c r="AR394" s="150">
        <v>580400</v>
      </c>
    </row>
    <row r="395" spans="2:44" ht="15.6" x14ac:dyDescent="0.3">
      <c r="B395" s="82" t="s">
        <v>505</v>
      </c>
      <c r="C395" s="83" t="s">
        <v>1027</v>
      </c>
      <c r="D395" s="84" t="s">
        <v>300</v>
      </c>
      <c r="E395" s="85" t="s">
        <v>1315</v>
      </c>
      <c r="F395" s="83" t="s">
        <v>2</v>
      </c>
      <c r="G395" s="85" t="s">
        <v>315</v>
      </c>
      <c r="H395" s="86">
        <v>45530</v>
      </c>
      <c r="I395" s="87"/>
      <c r="J395" s="87">
        <v>575.20000000000005</v>
      </c>
      <c r="K395" s="88">
        <f t="shared" si="18"/>
        <v>0</v>
      </c>
      <c r="L395" s="86">
        <v>45352</v>
      </c>
      <c r="M395" s="89"/>
      <c r="N395" s="89">
        <v>381.88015152000003</v>
      </c>
      <c r="O395" s="88">
        <f t="shared" si="19"/>
        <v>0</v>
      </c>
      <c r="P395" s="90"/>
      <c r="Q395" s="91">
        <v>0.19696969697</v>
      </c>
      <c r="R395" s="92">
        <f t="shared" si="20"/>
        <v>0</v>
      </c>
      <c r="S395" s="23"/>
      <c r="T395" s="107"/>
      <c r="U395" s="108"/>
      <c r="V395" s="108"/>
      <c r="W395" s="108"/>
      <c r="X395" s="108"/>
      <c r="Y395" s="108"/>
      <c r="Z395" s="108"/>
      <c r="AA395" s="108"/>
      <c r="AB395" s="108"/>
      <c r="AC395" s="108"/>
      <c r="AD395" s="109">
        <v>13.636363636</v>
      </c>
      <c r="AE395" s="23"/>
      <c r="AF395" s="117"/>
      <c r="AG395" s="118"/>
      <c r="AH395" s="119"/>
      <c r="AI395" s="118">
        <v>0.186235708</v>
      </c>
      <c r="AJ395" s="118">
        <v>-9.7516099356000002E-2</v>
      </c>
      <c r="AK395" s="120"/>
      <c r="AL395" s="23"/>
      <c r="AM395" s="127">
        <v>0</v>
      </c>
      <c r="AN395" s="88">
        <v>0</v>
      </c>
      <c r="AO395" s="119">
        <v>45473</v>
      </c>
      <c r="AP395" s="86" t="s">
        <v>309</v>
      </c>
      <c r="AQ395" s="84" t="s">
        <v>312</v>
      </c>
      <c r="AR395" s="128">
        <v>845629</v>
      </c>
    </row>
    <row r="396" spans="2:44" ht="15.6" x14ac:dyDescent="0.3">
      <c r="B396" s="131" t="s">
        <v>506</v>
      </c>
      <c r="C396" s="132" t="s">
        <v>1028</v>
      </c>
      <c r="D396" s="133" t="s">
        <v>300</v>
      </c>
      <c r="E396" s="134" t="s">
        <v>1316</v>
      </c>
      <c r="F396" s="132" t="s">
        <v>2</v>
      </c>
      <c r="G396" s="134" t="s">
        <v>315</v>
      </c>
      <c r="H396" s="135">
        <v>45545</v>
      </c>
      <c r="I396" s="136"/>
      <c r="J396" s="136">
        <v>352.5</v>
      </c>
      <c r="K396" s="137">
        <f t="shared" si="18"/>
        <v>0</v>
      </c>
      <c r="L396" s="135">
        <v>45491</v>
      </c>
      <c r="M396" s="138"/>
      <c r="N396" s="138">
        <v>51863.382576000004</v>
      </c>
      <c r="O396" s="137">
        <f t="shared" si="19"/>
        <v>0</v>
      </c>
      <c r="P396" s="139"/>
      <c r="Q396" s="140">
        <v>5.3181818182000002</v>
      </c>
      <c r="R396" s="141">
        <f t="shared" si="20"/>
        <v>0</v>
      </c>
      <c r="S396" s="23"/>
      <c r="T396" s="142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4">
        <v>13.636363636</v>
      </c>
      <c r="AE396" s="23"/>
      <c r="AF396" s="145"/>
      <c r="AG396" s="146"/>
      <c r="AH396" s="147"/>
      <c r="AI396" s="146">
        <v>8.4744368471999995E-2</v>
      </c>
      <c r="AJ396" s="146">
        <v>-7.8069349789E-2</v>
      </c>
      <c r="AK396" s="148">
        <v>4</v>
      </c>
      <c r="AL396" s="23"/>
      <c r="AM396" s="149">
        <v>1.5574336544000001E-2</v>
      </c>
      <c r="AN396" s="137">
        <v>0.93771084421999995</v>
      </c>
      <c r="AO396" s="147">
        <v>45473</v>
      </c>
      <c r="AP396" s="135" t="s">
        <v>309</v>
      </c>
      <c r="AQ396" s="133" t="s">
        <v>312</v>
      </c>
      <c r="AR396" s="150">
        <v>3067000</v>
      </c>
    </row>
    <row r="397" spans="2:44" ht="15.6" x14ac:dyDescent="0.3">
      <c r="B397" s="82" t="s">
        <v>507</v>
      </c>
      <c r="C397" s="83" t="s">
        <v>1029</v>
      </c>
      <c r="D397" s="84" t="s">
        <v>300</v>
      </c>
      <c r="E397" s="85" t="s">
        <v>1317</v>
      </c>
      <c r="F397" s="83" t="s">
        <v>2</v>
      </c>
      <c r="G397" s="85" t="s">
        <v>315</v>
      </c>
      <c r="H397" s="86">
        <v>45553</v>
      </c>
      <c r="I397" s="87"/>
      <c r="J397" s="87">
        <v>147.79</v>
      </c>
      <c r="K397" s="88">
        <f t="shared" si="18"/>
        <v>0</v>
      </c>
      <c r="L397" s="86">
        <v>45538</v>
      </c>
      <c r="M397" s="89"/>
      <c r="N397" s="89">
        <v>4824.5139393999998</v>
      </c>
      <c r="O397" s="88">
        <f t="shared" si="19"/>
        <v>0</v>
      </c>
      <c r="P397" s="90"/>
      <c r="Q397" s="91">
        <v>0.71212121212000001</v>
      </c>
      <c r="R397" s="92">
        <f t="shared" si="20"/>
        <v>0</v>
      </c>
      <c r="S397" s="23"/>
      <c r="T397" s="107"/>
      <c r="U397" s="108"/>
      <c r="V397" s="108">
        <v>3.1504577897000001E-2</v>
      </c>
      <c r="W397" s="108">
        <v>1.8884283843000001E-2</v>
      </c>
      <c r="X397" s="108">
        <v>4.5338221090999997E-2</v>
      </c>
      <c r="Y397" s="108">
        <v>-0.44926122716</v>
      </c>
      <c r="Z397" s="108">
        <v>-0.69589999312999995</v>
      </c>
      <c r="AA397" s="108">
        <v>-1.1345019559</v>
      </c>
      <c r="AB397" s="108"/>
      <c r="AC397" s="108"/>
      <c r="AD397" s="109">
        <v>42.424242423999999</v>
      </c>
      <c r="AE397" s="23"/>
      <c r="AF397" s="117"/>
      <c r="AG397" s="118"/>
      <c r="AH397" s="119"/>
      <c r="AI397" s="118">
        <v>0.47793257471</v>
      </c>
      <c r="AJ397" s="118">
        <v>-0.16350858465000001</v>
      </c>
      <c r="AK397" s="120">
        <v>5</v>
      </c>
      <c r="AL397" s="23"/>
      <c r="AM397" s="127">
        <v>0</v>
      </c>
      <c r="AN397" s="88">
        <v>0</v>
      </c>
      <c r="AO397" s="119">
        <v>45473</v>
      </c>
      <c r="AP397" s="86" t="s">
        <v>309</v>
      </c>
      <c r="AQ397" s="84" t="s">
        <v>312</v>
      </c>
      <c r="AR397" s="128">
        <v>-3043000</v>
      </c>
    </row>
    <row r="398" spans="2:44" ht="15.6" x14ac:dyDescent="0.3">
      <c r="B398" s="131" t="s">
        <v>1673</v>
      </c>
      <c r="C398" s="132" t="s">
        <v>2445</v>
      </c>
      <c r="D398" s="133" t="s">
        <v>300</v>
      </c>
      <c r="E398" s="134" t="s">
        <v>2065</v>
      </c>
      <c r="F398" s="132" t="s">
        <v>2</v>
      </c>
      <c r="G398" s="134" t="s">
        <v>315</v>
      </c>
      <c r="H398" s="135">
        <v>44774</v>
      </c>
      <c r="I398" s="136"/>
      <c r="J398" s="136"/>
      <c r="K398" s="137" t="str">
        <f t="shared" si="18"/>
        <v/>
      </c>
      <c r="L398" s="135"/>
      <c r="M398" s="138"/>
      <c r="N398" s="138">
        <v>0</v>
      </c>
      <c r="O398" s="137" t="str">
        <f t="shared" si="19"/>
        <v/>
      </c>
      <c r="P398" s="139"/>
      <c r="Q398" s="140">
        <v>0</v>
      </c>
      <c r="R398" s="141" t="str">
        <f t="shared" si="20"/>
        <v/>
      </c>
      <c r="S398" s="23"/>
      <c r="T398" s="142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144">
        <v>0</v>
      </c>
      <c r="AE398" s="23"/>
      <c r="AF398" s="145"/>
      <c r="AG398" s="146"/>
      <c r="AH398" s="147"/>
      <c r="AI398" s="146"/>
      <c r="AJ398" s="146"/>
      <c r="AK398" s="148"/>
      <c r="AL398" s="23"/>
      <c r="AM398" s="149"/>
      <c r="AN398" s="137">
        <v>0</v>
      </c>
      <c r="AO398" s="147">
        <v>45473</v>
      </c>
      <c r="AP398" s="135" t="s">
        <v>309</v>
      </c>
      <c r="AQ398" s="133" t="s">
        <v>312</v>
      </c>
      <c r="AR398" s="150">
        <v>-57053</v>
      </c>
    </row>
    <row r="399" spans="2:44" ht="15.6" x14ac:dyDescent="0.3">
      <c r="B399" s="82" t="s">
        <v>508</v>
      </c>
      <c r="C399" s="83" t="s">
        <v>1030</v>
      </c>
      <c r="D399" s="84" t="s">
        <v>300</v>
      </c>
      <c r="E399" s="85" t="s">
        <v>1318</v>
      </c>
      <c r="F399" s="83" t="s">
        <v>2</v>
      </c>
      <c r="G399" s="85" t="s">
        <v>169</v>
      </c>
      <c r="H399" s="86">
        <v>45548</v>
      </c>
      <c r="I399" s="87"/>
      <c r="J399" s="87">
        <v>192.62</v>
      </c>
      <c r="K399" s="88">
        <f t="shared" si="18"/>
        <v>0</v>
      </c>
      <c r="L399" s="86">
        <v>45498</v>
      </c>
      <c r="M399" s="89"/>
      <c r="N399" s="89">
        <v>1415.1068181999999</v>
      </c>
      <c r="O399" s="88">
        <f t="shared" si="19"/>
        <v>0</v>
      </c>
      <c r="P399" s="90"/>
      <c r="Q399" s="91">
        <v>0.16666666666999999</v>
      </c>
      <c r="R399" s="92">
        <f t="shared" si="20"/>
        <v>0</v>
      </c>
      <c r="S399" s="23"/>
      <c r="T399" s="107"/>
      <c r="U399" s="108"/>
      <c r="V399" s="108"/>
      <c r="W399" s="108"/>
      <c r="X399" s="108"/>
      <c r="Y399" s="108"/>
      <c r="Z399" s="108">
        <v>-9.4358974358000003E-2</v>
      </c>
      <c r="AA399" s="108">
        <v>-0.53296093713000003</v>
      </c>
      <c r="AB399" s="108"/>
      <c r="AC399" s="108"/>
      <c r="AD399" s="109">
        <v>3.0303030302999998</v>
      </c>
      <c r="AE399" s="23"/>
      <c r="AF399" s="117"/>
      <c r="AG399" s="118"/>
      <c r="AH399" s="119"/>
      <c r="AI399" s="118">
        <v>0.22584894614000001</v>
      </c>
      <c r="AJ399" s="118">
        <v>-6.2111801241999998E-2</v>
      </c>
      <c r="AK399" s="120"/>
      <c r="AL399" s="23"/>
      <c r="AM399" s="127">
        <v>0</v>
      </c>
      <c r="AN399" s="88">
        <v>0</v>
      </c>
      <c r="AO399" s="119">
        <v>45473</v>
      </c>
      <c r="AP399" s="86" t="s">
        <v>309</v>
      </c>
      <c r="AQ399" s="84" t="s">
        <v>312</v>
      </c>
      <c r="AR399" s="128">
        <v>97295</v>
      </c>
    </row>
    <row r="400" spans="2:44" ht="15.6" x14ac:dyDescent="0.3">
      <c r="B400" s="131" t="s">
        <v>1674</v>
      </c>
      <c r="C400" s="132" t="s">
        <v>2446</v>
      </c>
      <c r="D400" s="133" t="s">
        <v>300</v>
      </c>
      <c r="E400" s="134" t="s">
        <v>2066</v>
      </c>
      <c r="F400" s="132" t="s">
        <v>113</v>
      </c>
      <c r="G400" s="134" t="s">
        <v>315</v>
      </c>
      <c r="H400" s="135">
        <v>45300</v>
      </c>
      <c r="I400" s="136"/>
      <c r="J400" s="136">
        <v>36.270000000000003</v>
      </c>
      <c r="K400" s="137">
        <f t="shared" si="18"/>
        <v>0</v>
      </c>
      <c r="L400" s="135">
        <v>45299</v>
      </c>
      <c r="M400" s="138"/>
      <c r="N400" s="138">
        <v>0</v>
      </c>
      <c r="O400" s="137" t="str">
        <f t="shared" si="19"/>
        <v/>
      </c>
      <c r="P400" s="139"/>
      <c r="Q400" s="140">
        <v>0</v>
      </c>
      <c r="R400" s="141" t="str">
        <f t="shared" si="20"/>
        <v/>
      </c>
      <c r="S400" s="23"/>
      <c r="T400" s="142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144">
        <v>0</v>
      </c>
      <c r="AE400" s="23"/>
      <c r="AF400" s="145"/>
      <c r="AG400" s="146"/>
      <c r="AH400" s="147"/>
      <c r="AI400" s="146"/>
      <c r="AJ400" s="146"/>
      <c r="AK400" s="148"/>
      <c r="AL400" s="23"/>
      <c r="AM400" s="149"/>
      <c r="AN400" s="137">
        <v>0</v>
      </c>
      <c r="AO400" s="147"/>
      <c r="AP400" s="135" t="s">
        <v>309</v>
      </c>
      <c r="AQ400" s="133" t="s">
        <v>1521</v>
      </c>
      <c r="AR400" s="150"/>
    </row>
    <row r="401" spans="2:44" ht="15.6" x14ac:dyDescent="0.3">
      <c r="B401" s="82" t="s">
        <v>1675</v>
      </c>
      <c r="C401" s="83" t="s">
        <v>2447</v>
      </c>
      <c r="D401" s="84" t="s">
        <v>2286</v>
      </c>
      <c r="E401" s="85" t="s">
        <v>2067</v>
      </c>
      <c r="F401" s="83" t="s">
        <v>2</v>
      </c>
      <c r="G401" s="85" t="s">
        <v>169</v>
      </c>
      <c r="H401" s="86">
        <v>45553</v>
      </c>
      <c r="I401" s="87"/>
      <c r="J401" s="87">
        <v>65.64</v>
      </c>
      <c r="K401" s="88">
        <f t="shared" si="18"/>
        <v>0</v>
      </c>
      <c r="L401" s="86">
        <v>45547</v>
      </c>
      <c r="M401" s="89"/>
      <c r="N401" s="89">
        <v>1005.4168181</v>
      </c>
      <c r="O401" s="88">
        <f t="shared" si="19"/>
        <v>0</v>
      </c>
      <c r="P401" s="90"/>
      <c r="Q401" s="91">
        <v>1.1666666667000001</v>
      </c>
      <c r="R401" s="92">
        <f t="shared" si="20"/>
        <v>0</v>
      </c>
      <c r="S401" s="23"/>
      <c r="T401" s="107"/>
      <c r="U401" s="108"/>
      <c r="V401" s="108">
        <v>3.5000000000000003E-2</v>
      </c>
      <c r="W401" s="108">
        <v>2.2379705946E-2</v>
      </c>
      <c r="X401" s="108">
        <v>0.45512457871000001</v>
      </c>
      <c r="Y401" s="108">
        <v>-3.9474869545999998E-2</v>
      </c>
      <c r="Z401" s="108">
        <v>9.5900258035000005E-2</v>
      </c>
      <c r="AA401" s="108">
        <v>-0.34270170474</v>
      </c>
      <c r="AB401" s="108">
        <v>0.40140356306000002</v>
      </c>
      <c r="AC401" s="108">
        <v>2.4516032386000001E-3</v>
      </c>
      <c r="AD401" s="109">
        <v>43.939393938999999</v>
      </c>
      <c r="AE401" s="23"/>
      <c r="AF401" s="117"/>
      <c r="AG401" s="118"/>
      <c r="AH401" s="119"/>
      <c r="AI401" s="118">
        <v>0.20879969124</v>
      </c>
      <c r="AJ401" s="118">
        <v>-0.10493454179</v>
      </c>
      <c r="AK401" s="120">
        <v>5</v>
      </c>
      <c r="AL401" s="23"/>
      <c r="AM401" s="127">
        <v>2.6296103354999999E-2</v>
      </c>
      <c r="AN401" s="88">
        <v>0.22587647387000001</v>
      </c>
      <c r="AO401" s="119">
        <v>45473</v>
      </c>
      <c r="AP401" s="86" t="s">
        <v>309</v>
      </c>
      <c r="AQ401" s="84" t="s">
        <v>312</v>
      </c>
      <c r="AR401" s="128">
        <v>8671000</v>
      </c>
    </row>
    <row r="402" spans="2:44" ht="15.6" x14ac:dyDescent="0.3">
      <c r="B402" s="131" t="s">
        <v>509</v>
      </c>
      <c r="C402" s="132" t="s">
        <v>1031</v>
      </c>
      <c r="D402" s="133" t="s">
        <v>729</v>
      </c>
      <c r="E402" s="134" t="s">
        <v>1319</v>
      </c>
      <c r="F402" s="132" t="s">
        <v>2</v>
      </c>
      <c r="G402" s="134" t="s">
        <v>319</v>
      </c>
      <c r="H402" s="135">
        <v>45554</v>
      </c>
      <c r="I402" s="136">
        <v>101.6</v>
      </c>
      <c r="J402" s="136">
        <v>103.37554000999999</v>
      </c>
      <c r="K402" s="137">
        <f t="shared" si="18"/>
        <v>0.9828243701573095</v>
      </c>
      <c r="L402" s="135">
        <v>45499</v>
      </c>
      <c r="M402" s="138">
        <v>2941.75</v>
      </c>
      <c r="N402" s="138">
        <v>9696.3469697</v>
      </c>
      <c r="O402" s="137">
        <f t="shared" si="19"/>
        <v>0.30338745191283273</v>
      </c>
      <c r="P402" s="139">
        <v>2</v>
      </c>
      <c r="Q402" s="140">
        <v>3.8333333333000001</v>
      </c>
      <c r="R402" s="141">
        <f t="shared" si="20"/>
        <v>0.52173913043931941</v>
      </c>
      <c r="S402" s="23"/>
      <c r="T402" s="142">
        <v>8.9374379349000006E-3</v>
      </c>
      <c r="U402" s="143">
        <v>-8.3362435489000002E-3</v>
      </c>
      <c r="V402" s="143">
        <v>6.9023569024000003E-2</v>
      </c>
      <c r="W402" s="143">
        <v>5.640327497E-2</v>
      </c>
      <c r="X402" s="143">
        <v>0.58995787258999999</v>
      </c>
      <c r="Y402" s="143">
        <v>9.5358424336000003E-2</v>
      </c>
      <c r="Z402" s="143">
        <v>0.74095838890999999</v>
      </c>
      <c r="AA402" s="143">
        <v>0.30235642614000002</v>
      </c>
      <c r="AB402" s="143">
        <v>0.48273528001999999</v>
      </c>
      <c r="AC402" s="143">
        <v>8.3783320204999998E-2</v>
      </c>
      <c r="AD402" s="144">
        <v>92.424242423999999</v>
      </c>
      <c r="AE402" s="23"/>
      <c r="AF402" s="145">
        <v>0.24630324872000001</v>
      </c>
      <c r="AG402" s="146">
        <v>2.5383499263000001E-2</v>
      </c>
      <c r="AH402" s="147">
        <v>2.2539464731000001</v>
      </c>
      <c r="AI402" s="146">
        <v>0.20960187354000001</v>
      </c>
      <c r="AJ402" s="146">
        <v>-3.9370078741999999E-2</v>
      </c>
      <c r="AK402" s="148">
        <v>7</v>
      </c>
      <c r="AL402" s="23"/>
      <c r="AM402" s="149">
        <v>7.6662242635999994E-2</v>
      </c>
      <c r="AN402" s="137">
        <v>0.97670335908999995</v>
      </c>
      <c r="AO402" s="147">
        <v>45291</v>
      </c>
      <c r="AP402" s="135" t="s">
        <v>740</v>
      </c>
      <c r="AQ402" s="133" t="s">
        <v>312</v>
      </c>
      <c r="AR402" s="150">
        <v>4140000</v>
      </c>
    </row>
    <row r="403" spans="2:44" ht="15.6" x14ac:dyDescent="0.3">
      <c r="B403" s="82" t="s">
        <v>1676</v>
      </c>
      <c r="C403" s="83" t="s">
        <v>2448</v>
      </c>
      <c r="D403" s="84" t="s">
        <v>300</v>
      </c>
      <c r="E403" s="85" t="s">
        <v>2068</v>
      </c>
      <c r="F403" s="83" t="s">
        <v>2</v>
      </c>
      <c r="G403" s="85" t="s">
        <v>315</v>
      </c>
      <c r="H403" s="86">
        <v>45257</v>
      </c>
      <c r="I403" s="87"/>
      <c r="J403" s="87">
        <v>58.052830845999999</v>
      </c>
      <c r="K403" s="88">
        <f t="shared" si="18"/>
        <v>0</v>
      </c>
      <c r="L403" s="86">
        <v>45257</v>
      </c>
      <c r="M403" s="89"/>
      <c r="N403" s="89">
        <v>0</v>
      </c>
      <c r="O403" s="88" t="str">
        <f t="shared" si="19"/>
        <v/>
      </c>
      <c r="P403" s="90"/>
      <c r="Q403" s="91">
        <v>0</v>
      </c>
      <c r="R403" s="92" t="str">
        <f t="shared" si="20"/>
        <v/>
      </c>
      <c r="S403" s="23"/>
      <c r="T403" s="107"/>
      <c r="U403" s="108"/>
      <c r="V403" s="108"/>
      <c r="W403" s="108"/>
      <c r="X403" s="108"/>
      <c r="Y403" s="108"/>
      <c r="Z403" s="108"/>
      <c r="AA403" s="108"/>
      <c r="AB403" s="108"/>
      <c r="AC403" s="108"/>
      <c r="AD403" s="109">
        <v>0</v>
      </c>
      <c r="AE403" s="23"/>
      <c r="AF403" s="117"/>
      <c r="AG403" s="118"/>
      <c r="AH403" s="119"/>
      <c r="AI403" s="118"/>
      <c r="AJ403" s="118"/>
      <c r="AK403" s="120"/>
      <c r="AL403" s="23"/>
      <c r="AM403" s="127"/>
      <c r="AN403" s="88">
        <v>1.1484092560000001E-2</v>
      </c>
      <c r="AO403" s="119">
        <v>45473</v>
      </c>
      <c r="AP403" s="86" t="s">
        <v>309</v>
      </c>
      <c r="AQ403" s="84" t="s">
        <v>312</v>
      </c>
      <c r="AR403" s="128">
        <v>825300</v>
      </c>
    </row>
    <row r="404" spans="2:44" ht="15.6" x14ac:dyDescent="0.3">
      <c r="B404" s="131" t="s">
        <v>1677</v>
      </c>
      <c r="C404" s="132" t="s">
        <v>2449</v>
      </c>
      <c r="D404" s="133" t="s">
        <v>300</v>
      </c>
      <c r="E404" s="134" t="s">
        <v>2069</v>
      </c>
      <c r="F404" s="132" t="s">
        <v>2</v>
      </c>
      <c r="G404" s="134" t="s">
        <v>1517</v>
      </c>
      <c r="H404" s="135">
        <v>45554</v>
      </c>
      <c r="I404" s="136">
        <v>92.23</v>
      </c>
      <c r="J404" s="136">
        <v>93</v>
      </c>
      <c r="K404" s="137">
        <f t="shared" si="18"/>
        <v>0.99172043010752697</v>
      </c>
      <c r="L404" s="135">
        <v>45553</v>
      </c>
      <c r="M404" s="138">
        <v>73875.740000000005</v>
      </c>
      <c r="N404" s="138">
        <v>43763.912727000003</v>
      </c>
      <c r="O404" s="137">
        <f t="shared" si="19"/>
        <v>1.6880515337108468</v>
      </c>
      <c r="P404" s="139">
        <v>2</v>
      </c>
      <c r="Q404" s="140">
        <v>3.9393939393999999</v>
      </c>
      <c r="R404" s="141">
        <f t="shared" si="20"/>
        <v>0.50769230769152662</v>
      </c>
      <c r="S404" s="23"/>
      <c r="T404" s="142">
        <v>-8.2795698926999995E-3</v>
      </c>
      <c r="U404" s="143">
        <v>-2.5553251377E-2</v>
      </c>
      <c r="V404" s="143"/>
      <c r="W404" s="143"/>
      <c r="X404" s="143"/>
      <c r="Y404" s="143"/>
      <c r="Z404" s="143"/>
      <c r="AA404" s="143"/>
      <c r="AB404" s="143"/>
      <c r="AC404" s="143"/>
      <c r="AD404" s="144">
        <v>16.666666667000001</v>
      </c>
      <c r="AE404" s="23"/>
      <c r="AF404" s="145"/>
      <c r="AG404" s="146"/>
      <c r="AH404" s="147"/>
      <c r="AI404" s="146">
        <v>4.410751206E-2</v>
      </c>
      <c r="AJ404" s="146">
        <v>1.4631463145000001E-2</v>
      </c>
      <c r="AK404" s="148"/>
      <c r="AL404" s="23"/>
      <c r="AM404" s="149"/>
      <c r="AN404" s="137">
        <v>0.26228900882</v>
      </c>
      <c r="AO404" s="147">
        <v>45473</v>
      </c>
      <c r="AP404" s="135" t="s">
        <v>309</v>
      </c>
      <c r="AQ404" s="133" t="s">
        <v>312</v>
      </c>
      <c r="AR404" s="150">
        <v>653000</v>
      </c>
    </row>
    <row r="405" spans="2:44" ht="15.6" x14ac:dyDescent="0.3">
      <c r="B405" s="82" t="s">
        <v>1678</v>
      </c>
      <c r="C405" s="83" t="s">
        <v>2450</v>
      </c>
      <c r="D405" s="84" t="s">
        <v>300</v>
      </c>
      <c r="E405" s="85" t="s">
        <v>2070</v>
      </c>
      <c r="F405" s="83" t="s">
        <v>2</v>
      </c>
      <c r="G405" s="85" t="s">
        <v>315</v>
      </c>
      <c r="H405" s="86">
        <v>45532</v>
      </c>
      <c r="I405" s="87"/>
      <c r="J405" s="87">
        <v>37.799999999999997</v>
      </c>
      <c r="K405" s="88">
        <f t="shared" si="18"/>
        <v>0</v>
      </c>
      <c r="L405" s="86">
        <v>45532</v>
      </c>
      <c r="M405" s="89"/>
      <c r="N405" s="89">
        <v>2504.1418182000002</v>
      </c>
      <c r="O405" s="88">
        <f t="shared" si="19"/>
        <v>0</v>
      </c>
      <c r="P405" s="90"/>
      <c r="Q405" s="91">
        <v>0.22727272727</v>
      </c>
      <c r="R405" s="92">
        <f t="shared" si="20"/>
        <v>0</v>
      </c>
      <c r="S405" s="23"/>
      <c r="T405" s="107"/>
      <c r="U405" s="108"/>
      <c r="V405" s="108"/>
      <c r="W405" s="108"/>
      <c r="X405" s="108"/>
      <c r="Y405" s="108"/>
      <c r="Z405" s="108"/>
      <c r="AA405" s="108"/>
      <c r="AB405" s="108"/>
      <c r="AC405" s="108"/>
      <c r="AD405" s="109">
        <v>7.5757575758</v>
      </c>
      <c r="AE405" s="23"/>
      <c r="AF405" s="117"/>
      <c r="AG405" s="118"/>
      <c r="AH405" s="119"/>
      <c r="AI405" s="118">
        <v>0.16714422158</v>
      </c>
      <c r="AJ405" s="118">
        <v>-0.10401284109</v>
      </c>
      <c r="AK405" s="120"/>
      <c r="AL405" s="23"/>
      <c r="AM405" s="127"/>
      <c r="AN405" s="88">
        <v>0</v>
      </c>
      <c r="AO405" s="119">
        <v>45473</v>
      </c>
      <c r="AP405" s="86" t="s">
        <v>309</v>
      </c>
      <c r="AQ405" s="84" t="s">
        <v>312</v>
      </c>
      <c r="AR405" s="128">
        <v>395300</v>
      </c>
    </row>
    <row r="406" spans="2:44" ht="15.6" x14ac:dyDescent="0.3">
      <c r="B406" s="131" t="s">
        <v>64</v>
      </c>
      <c r="C406" s="132" t="s">
        <v>228</v>
      </c>
      <c r="D406" s="133" t="s">
        <v>300</v>
      </c>
      <c r="E406" s="134" t="s">
        <v>155</v>
      </c>
      <c r="F406" s="132" t="s">
        <v>2</v>
      </c>
      <c r="G406" s="134" t="s">
        <v>315</v>
      </c>
      <c r="H406" s="135">
        <v>45554</v>
      </c>
      <c r="I406" s="136">
        <v>19.260000000000002</v>
      </c>
      <c r="J406" s="136">
        <v>40.339194095000003</v>
      </c>
      <c r="K406" s="137">
        <f t="shared" si="18"/>
        <v>0.47745128359882766</v>
      </c>
      <c r="L406" s="135">
        <v>45287</v>
      </c>
      <c r="M406" s="138">
        <v>1339382.56</v>
      </c>
      <c r="N406" s="138">
        <v>2747755.5802000002</v>
      </c>
      <c r="O406" s="137">
        <f t="shared" si="19"/>
        <v>0.48744603401096931</v>
      </c>
      <c r="P406" s="139">
        <v>346</v>
      </c>
      <c r="Q406" s="140">
        <v>818.48484847999998</v>
      </c>
      <c r="R406" s="141">
        <f t="shared" si="20"/>
        <v>0.42273232136496253</v>
      </c>
      <c r="S406" s="23"/>
      <c r="T406" s="142">
        <v>1.8508725542999999E-2</v>
      </c>
      <c r="U406" s="143">
        <v>1.2350440592E-3</v>
      </c>
      <c r="V406" s="143">
        <v>-2.5893319516E-3</v>
      </c>
      <c r="W406" s="143">
        <v>-1.5209626005000001E-2</v>
      </c>
      <c r="X406" s="143">
        <v>-0.33778896287999999</v>
      </c>
      <c r="Y406" s="143">
        <v>-0.83238841112999995</v>
      </c>
      <c r="Z406" s="143">
        <v>-0.57274030667999998</v>
      </c>
      <c r="AA406" s="143">
        <v>-1.0113422694</v>
      </c>
      <c r="AB406" s="143">
        <v>-0.52090070900999996</v>
      </c>
      <c r="AC406" s="143">
        <v>-0.91985266883000005</v>
      </c>
      <c r="AD406" s="144">
        <v>100</v>
      </c>
      <c r="AE406" s="23"/>
      <c r="AF406" s="145">
        <v>0.52877102095999995</v>
      </c>
      <c r="AG406" s="146">
        <v>5.0261843447E-2</v>
      </c>
      <c r="AH406" s="147">
        <v>-0.59343620051000001</v>
      </c>
      <c r="AI406" s="146">
        <v>0.19822029411</v>
      </c>
      <c r="AJ406" s="146">
        <v>-0.29109624257</v>
      </c>
      <c r="AK406" s="148">
        <v>4</v>
      </c>
      <c r="AL406" s="23"/>
      <c r="AM406" s="149">
        <v>9.9460557633000001E-3</v>
      </c>
      <c r="AN406" s="137">
        <v>5.6481715601000002E-2</v>
      </c>
      <c r="AO406" s="147">
        <v>45472</v>
      </c>
      <c r="AP406" s="135" t="s">
        <v>309</v>
      </c>
      <c r="AQ406" s="133" t="s">
        <v>312</v>
      </c>
      <c r="AR406" s="150">
        <v>975000</v>
      </c>
    </row>
    <row r="407" spans="2:44" ht="15.6" x14ac:dyDescent="0.3">
      <c r="B407" s="82" t="s">
        <v>1679</v>
      </c>
      <c r="C407" s="83" t="s">
        <v>2451</v>
      </c>
      <c r="D407" s="84" t="s">
        <v>2284</v>
      </c>
      <c r="E407" s="85" t="s">
        <v>2071</v>
      </c>
      <c r="F407" s="83" t="s">
        <v>113</v>
      </c>
      <c r="G407" s="85" t="s">
        <v>319</v>
      </c>
      <c r="H407" s="86">
        <v>45554</v>
      </c>
      <c r="I407" s="87">
        <v>40.99</v>
      </c>
      <c r="J407" s="87">
        <v>42.42</v>
      </c>
      <c r="K407" s="88">
        <f t="shared" si="18"/>
        <v>0.96628948609146625</v>
      </c>
      <c r="L407" s="86">
        <v>45530</v>
      </c>
      <c r="M407" s="89">
        <v>82040595.849999994</v>
      </c>
      <c r="N407" s="89">
        <v>96627115.239999995</v>
      </c>
      <c r="O407" s="88">
        <f t="shared" si="19"/>
        <v>0.84904320744989259</v>
      </c>
      <c r="P407" s="90">
        <v>24170</v>
      </c>
      <c r="Q407" s="91">
        <v>38392.712120999997</v>
      </c>
      <c r="R407" s="92">
        <f t="shared" si="20"/>
        <v>0.62954656404123954</v>
      </c>
      <c r="S407" s="23"/>
      <c r="T407" s="107">
        <v>1.9651741293E-2</v>
      </c>
      <c r="U407" s="108">
        <v>2.3780598093999998E-3</v>
      </c>
      <c r="V407" s="108">
        <v>1.7879314625999999E-2</v>
      </c>
      <c r="W407" s="108">
        <v>5.2590205722999996E-3</v>
      </c>
      <c r="X407" s="108">
        <v>1.0512005087</v>
      </c>
      <c r="Y407" s="108">
        <v>0.55660106049000002</v>
      </c>
      <c r="Z407" s="108"/>
      <c r="AA407" s="108"/>
      <c r="AB407" s="108">
        <v>0.50636208351000001</v>
      </c>
      <c r="AC407" s="108">
        <v>0.10741012369</v>
      </c>
      <c r="AD407" s="109">
        <v>100</v>
      </c>
      <c r="AE407" s="23"/>
      <c r="AF407" s="117">
        <v>0.35293925318000002</v>
      </c>
      <c r="AG407" s="118">
        <v>3.7051542413000002E-2</v>
      </c>
      <c r="AH407" s="119">
        <v>2.6482899299999998</v>
      </c>
      <c r="AI407" s="118">
        <v>0.20961538462000001</v>
      </c>
      <c r="AJ407" s="118">
        <v>-8.3683232199999999E-2</v>
      </c>
      <c r="AK407" s="120">
        <v>8</v>
      </c>
      <c r="AL407" s="23"/>
      <c r="AM407" s="127">
        <v>7.6323788557E-3</v>
      </c>
      <c r="AN407" s="88">
        <v>2.9146160349999999E-2</v>
      </c>
      <c r="AO407" s="119">
        <v>44561</v>
      </c>
      <c r="AP407" s="86" t="s">
        <v>1863</v>
      </c>
      <c r="AQ407" s="84" t="s">
        <v>312</v>
      </c>
      <c r="AR407" s="128">
        <v>-72663</v>
      </c>
    </row>
    <row r="408" spans="2:44" ht="15.6" x14ac:dyDescent="0.3">
      <c r="B408" s="131" t="s">
        <v>510</v>
      </c>
      <c r="C408" s="132" t="s">
        <v>1032</v>
      </c>
      <c r="D408" s="133" t="s">
        <v>300</v>
      </c>
      <c r="E408" s="134" t="s">
        <v>1320</v>
      </c>
      <c r="F408" s="132" t="s">
        <v>2</v>
      </c>
      <c r="G408" s="134" t="s">
        <v>319</v>
      </c>
      <c r="H408" s="135">
        <v>45554</v>
      </c>
      <c r="I408" s="136">
        <v>432.58</v>
      </c>
      <c r="J408" s="136">
        <v>454.62618143999998</v>
      </c>
      <c r="K408" s="137">
        <f t="shared" si="18"/>
        <v>0.95150701314611907</v>
      </c>
      <c r="L408" s="135">
        <v>45545</v>
      </c>
      <c r="M408" s="138">
        <v>865.16</v>
      </c>
      <c r="N408" s="138">
        <v>7739.48</v>
      </c>
      <c r="O408" s="137">
        <f t="shared" si="19"/>
        <v>0.11178528790047911</v>
      </c>
      <c r="P408" s="139">
        <v>1</v>
      </c>
      <c r="Q408" s="140">
        <v>0.51515151515000002</v>
      </c>
      <c r="R408" s="141">
        <f t="shared" si="20"/>
        <v>1.9411764705939445</v>
      </c>
      <c r="S408" s="23"/>
      <c r="T408" s="142">
        <v>-2.1090744511999999E-2</v>
      </c>
      <c r="U408" s="143">
        <v>-3.8364425995E-2</v>
      </c>
      <c r="V408" s="143">
        <v>1.1698049699999999E-2</v>
      </c>
      <c r="W408" s="143">
        <v>-9.2224435321E-4</v>
      </c>
      <c r="X408" s="143">
        <v>0.55093172501999998</v>
      </c>
      <c r="Y408" s="143">
        <v>5.6332276766999999E-2</v>
      </c>
      <c r="Z408" s="143">
        <v>0.42899007886000001</v>
      </c>
      <c r="AA408" s="143">
        <v>-9.6118839062000003E-3</v>
      </c>
      <c r="AB408" s="143"/>
      <c r="AC408" s="143"/>
      <c r="AD408" s="144">
        <v>39.393939394</v>
      </c>
      <c r="AE408" s="23"/>
      <c r="AF408" s="145"/>
      <c r="AG408" s="146"/>
      <c r="AH408" s="147"/>
      <c r="AI408" s="146">
        <v>0.12313247337</v>
      </c>
      <c r="AJ408" s="146">
        <v>-4.3241844389999999E-2</v>
      </c>
      <c r="AK408" s="148">
        <v>4</v>
      </c>
      <c r="AL408" s="23"/>
      <c r="AM408" s="149">
        <v>1.1035517526E-2</v>
      </c>
      <c r="AN408" s="137">
        <v>0.59290677751999998</v>
      </c>
      <c r="AO408" s="147">
        <v>45473</v>
      </c>
      <c r="AP408" s="135" t="s">
        <v>309</v>
      </c>
      <c r="AQ408" s="133" t="s">
        <v>312</v>
      </c>
      <c r="AR408" s="150">
        <v>2313000</v>
      </c>
    </row>
    <row r="409" spans="2:44" ht="15.6" x14ac:dyDescent="0.3">
      <c r="B409" s="82" t="s">
        <v>1680</v>
      </c>
      <c r="C409" s="83" t="s">
        <v>2452</v>
      </c>
      <c r="D409" s="84" t="s">
        <v>728</v>
      </c>
      <c r="E409" s="85" t="s">
        <v>2072</v>
      </c>
      <c r="F409" s="83" t="s">
        <v>2</v>
      </c>
      <c r="G409" s="85" t="s">
        <v>322</v>
      </c>
      <c r="H409" s="86">
        <v>45301</v>
      </c>
      <c r="I409" s="87"/>
      <c r="J409" s="87">
        <v>74.155416666999997</v>
      </c>
      <c r="K409" s="88">
        <f t="shared" si="18"/>
        <v>0</v>
      </c>
      <c r="L409" s="86">
        <v>45301</v>
      </c>
      <c r="M409" s="89"/>
      <c r="N409" s="89">
        <v>0</v>
      </c>
      <c r="O409" s="88" t="str">
        <f t="shared" si="19"/>
        <v/>
      </c>
      <c r="P409" s="90"/>
      <c r="Q409" s="91">
        <v>0</v>
      </c>
      <c r="R409" s="92" t="str">
        <f t="shared" si="20"/>
        <v/>
      </c>
      <c r="S409" s="23"/>
      <c r="T409" s="107"/>
      <c r="U409" s="108"/>
      <c r="V409" s="108"/>
      <c r="W409" s="108"/>
      <c r="X409" s="108"/>
      <c r="Y409" s="108"/>
      <c r="Z409" s="108"/>
      <c r="AA409" s="108"/>
      <c r="AB409" s="108"/>
      <c r="AC409" s="108"/>
      <c r="AD409" s="109">
        <v>0</v>
      </c>
      <c r="AE409" s="23"/>
      <c r="AF409" s="117"/>
      <c r="AG409" s="118"/>
      <c r="AH409" s="119"/>
      <c r="AI409" s="118"/>
      <c r="AJ409" s="118"/>
      <c r="AK409" s="120"/>
      <c r="AL409" s="23"/>
      <c r="AM409" s="127">
        <v>2.0846649617000002E-2</v>
      </c>
      <c r="AN409" s="88">
        <v>0.24953075673</v>
      </c>
      <c r="AO409" s="119">
        <v>45291</v>
      </c>
      <c r="AP409" s="86" t="s">
        <v>309</v>
      </c>
      <c r="AQ409" s="84" t="s">
        <v>312</v>
      </c>
      <c r="AR409" s="128">
        <v>750000</v>
      </c>
    </row>
    <row r="410" spans="2:44" ht="15.6" x14ac:dyDescent="0.3">
      <c r="B410" s="131" t="s">
        <v>511</v>
      </c>
      <c r="C410" s="132" t="s">
        <v>1033</v>
      </c>
      <c r="D410" s="133" t="s">
        <v>300</v>
      </c>
      <c r="E410" s="134" t="s">
        <v>1321</v>
      </c>
      <c r="F410" s="132" t="s">
        <v>2</v>
      </c>
      <c r="G410" s="134" t="s">
        <v>169</v>
      </c>
      <c r="H410" s="135">
        <v>45547</v>
      </c>
      <c r="I410" s="136"/>
      <c r="J410" s="136">
        <v>174.5</v>
      </c>
      <c r="K410" s="137">
        <f t="shared" si="18"/>
        <v>0</v>
      </c>
      <c r="L410" s="135">
        <v>45544</v>
      </c>
      <c r="M410" s="138"/>
      <c r="N410" s="138">
        <v>18518.955000000002</v>
      </c>
      <c r="O410" s="137">
        <f t="shared" si="19"/>
        <v>0</v>
      </c>
      <c r="P410" s="139"/>
      <c r="Q410" s="140">
        <v>0.45454545455000001</v>
      </c>
      <c r="R410" s="141">
        <f t="shared" si="20"/>
        <v>0</v>
      </c>
      <c r="S410" s="23"/>
      <c r="T410" s="142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4">
        <v>9.0909090909000003</v>
      </c>
      <c r="AE410" s="23"/>
      <c r="AF410" s="145"/>
      <c r="AG410" s="146"/>
      <c r="AH410" s="147"/>
      <c r="AI410" s="146">
        <v>3.9560843965000002E-2</v>
      </c>
      <c r="AJ410" s="146">
        <v>1.6470200917000001E-2</v>
      </c>
      <c r="AK410" s="148"/>
      <c r="AL410" s="23"/>
      <c r="AM410" s="149"/>
      <c r="AN410" s="137">
        <v>0.88872681069000004</v>
      </c>
      <c r="AO410" s="147">
        <v>45473</v>
      </c>
      <c r="AP410" s="135" t="s">
        <v>309</v>
      </c>
      <c r="AQ410" s="133" t="s">
        <v>312</v>
      </c>
      <c r="AR410" s="150">
        <v>1031800</v>
      </c>
    </row>
    <row r="411" spans="2:44" ht="15.6" x14ac:dyDescent="0.3">
      <c r="B411" s="82" t="s">
        <v>65</v>
      </c>
      <c r="C411" s="83" t="s">
        <v>229</v>
      </c>
      <c r="D411" s="84" t="s">
        <v>300</v>
      </c>
      <c r="E411" s="85" t="s">
        <v>156</v>
      </c>
      <c r="F411" s="83" t="s">
        <v>2</v>
      </c>
      <c r="G411" s="85" t="s">
        <v>315</v>
      </c>
      <c r="H411" s="86">
        <v>45554</v>
      </c>
      <c r="I411" s="87">
        <v>1151.3</v>
      </c>
      <c r="J411" s="87">
        <v>1249.98</v>
      </c>
      <c r="K411" s="88">
        <f t="shared" si="18"/>
        <v>0.92105473687578998</v>
      </c>
      <c r="L411" s="86">
        <v>45546</v>
      </c>
      <c r="M411" s="89">
        <v>3451.18</v>
      </c>
      <c r="N411" s="89">
        <v>44761.312575999997</v>
      </c>
      <c r="O411" s="88">
        <f t="shared" si="19"/>
        <v>7.7101849820428295E-2</v>
      </c>
      <c r="P411" s="90">
        <v>2</v>
      </c>
      <c r="Q411" s="91">
        <v>4.2878787879000004</v>
      </c>
      <c r="R411" s="92">
        <f t="shared" si="20"/>
        <v>0.46643109540405292</v>
      </c>
      <c r="S411" s="23"/>
      <c r="T411" s="107">
        <v>-2.4760065392999998E-2</v>
      </c>
      <c r="U411" s="108">
        <v>-4.2033746876999997E-2</v>
      </c>
      <c r="V411" s="108">
        <v>8.7219294768E-2</v>
      </c>
      <c r="W411" s="108">
        <v>7.4599000713999997E-2</v>
      </c>
      <c r="X411" s="108">
        <v>0.65201904427000001</v>
      </c>
      <c r="Y411" s="108">
        <v>0.15741959602</v>
      </c>
      <c r="Z411" s="108">
        <v>0.84522184187000005</v>
      </c>
      <c r="AA411" s="108">
        <v>0.40661987910000003</v>
      </c>
      <c r="AB411" s="108">
        <v>0.47904705385000002</v>
      </c>
      <c r="AC411" s="108">
        <v>8.0095094029999994E-2</v>
      </c>
      <c r="AD411" s="109">
        <v>86.363636364000001</v>
      </c>
      <c r="AE411" s="23"/>
      <c r="AF411" s="117">
        <v>0.23513899267999999</v>
      </c>
      <c r="AG411" s="118">
        <v>2.4241212295000002E-2</v>
      </c>
      <c r="AH411" s="119">
        <v>2.1120705353</v>
      </c>
      <c r="AI411" s="118">
        <v>0.16666246406999999</v>
      </c>
      <c r="AJ411" s="118">
        <v>-0.10154880187</v>
      </c>
      <c r="AK411" s="120">
        <v>7</v>
      </c>
      <c r="AL411" s="23"/>
      <c r="AM411" s="127">
        <v>3.2200262245E-2</v>
      </c>
      <c r="AN411" s="88">
        <v>4.4849181321999998</v>
      </c>
      <c r="AO411" s="119">
        <v>45473</v>
      </c>
      <c r="AP411" s="86" t="s">
        <v>309</v>
      </c>
      <c r="AQ411" s="84" t="s">
        <v>312</v>
      </c>
      <c r="AR411" s="128">
        <v>8431000</v>
      </c>
    </row>
    <row r="412" spans="2:44" ht="15.6" x14ac:dyDescent="0.3">
      <c r="B412" s="131" t="s">
        <v>512</v>
      </c>
      <c r="C412" s="132" t="s">
        <v>1034</v>
      </c>
      <c r="D412" s="133" t="s">
        <v>300</v>
      </c>
      <c r="E412" s="134" t="s">
        <v>1322</v>
      </c>
      <c r="F412" s="132" t="s">
        <v>2</v>
      </c>
      <c r="G412" s="134" t="s">
        <v>315</v>
      </c>
      <c r="H412" s="135">
        <v>45527</v>
      </c>
      <c r="I412" s="136"/>
      <c r="J412" s="136">
        <v>278.43521935000001</v>
      </c>
      <c r="K412" s="137">
        <f t="shared" si="18"/>
        <v>0</v>
      </c>
      <c r="L412" s="135">
        <v>45527</v>
      </c>
      <c r="M412" s="138"/>
      <c r="N412" s="138">
        <v>8619.1218181999993</v>
      </c>
      <c r="O412" s="137">
        <f t="shared" si="19"/>
        <v>0</v>
      </c>
      <c r="P412" s="139"/>
      <c r="Q412" s="140">
        <v>0.62121212121000002</v>
      </c>
      <c r="R412" s="141">
        <f t="shared" si="20"/>
        <v>0</v>
      </c>
      <c r="S412" s="23"/>
      <c r="T412" s="142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144">
        <v>7.5757575758</v>
      </c>
      <c r="AE412" s="23"/>
      <c r="AF412" s="145"/>
      <c r="AG412" s="146"/>
      <c r="AH412" s="147"/>
      <c r="AI412" s="146">
        <v>0.22715514707000001</v>
      </c>
      <c r="AJ412" s="146">
        <v>-9.8295679747E-2</v>
      </c>
      <c r="AK412" s="148"/>
      <c r="AL412" s="23"/>
      <c r="AM412" s="149">
        <v>2.9074273947E-2</v>
      </c>
      <c r="AN412" s="137">
        <v>0.97508877540000005</v>
      </c>
      <c r="AO412" s="147">
        <v>45473</v>
      </c>
      <c r="AP412" s="135" t="s">
        <v>309</v>
      </c>
      <c r="AQ412" s="133" t="s">
        <v>312</v>
      </c>
      <c r="AR412" s="150">
        <v>-2355000</v>
      </c>
    </row>
    <row r="413" spans="2:44" ht="15.6" x14ac:dyDescent="0.3">
      <c r="B413" s="82" t="s">
        <v>513</v>
      </c>
      <c r="C413" s="83" t="s">
        <v>1035</v>
      </c>
      <c r="D413" s="84" t="s">
        <v>300</v>
      </c>
      <c r="E413" s="85" t="s">
        <v>1323</v>
      </c>
      <c r="F413" s="83" t="s">
        <v>2</v>
      </c>
      <c r="G413" s="85" t="s">
        <v>315</v>
      </c>
      <c r="H413" s="86">
        <v>45553</v>
      </c>
      <c r="I413" s="87"/>
      <c r="J413" s="87">
        <v>274.32</v>
      </c>
      <c r="K413" s="88">
        <f t="shared" si="18"/>
        <v>0</v>
      </c>
      <c r="L413" s="86">
        <v>45534</v>
      </c>
      <c r="M413" s="89"/>
      <c r="N413" s="89">
        <v>99456.036364</v>
      </c>
      <c r="O413" s="88">
        <f t="shared" si="19"/>
        <v>0</v>
      </c>
      <c r="P413" s="90"/>
      <c r="Q413" s="91">
        <v>3.4848484848000001</v>
      </c>
      <c r="R413" s="92">
        <f t="shared" si="20"/>
        <v>0</v>
      </c>
      <c r="S413" s="23"/>
      <c r="T413" s="107"/>
      <c r="U413" s="108"/>
      <c r="V413" s="108"/>
      <c r="W413" s="108"/>
      <c r="X413" s="108">
        <v>0.69884261855999996</v>
      </c>
      <c r="Y413" s="108">
        <v>0.20424317031</v>
      </c>
      <c r="Z413" s="108">
        <v>7.7282493564999999E-2</v>
      </c>
      <c r="AA413" s="108">
        <v>-0.36131946921000002</v>
      </c>
      <c r="AB413" s="108">
        <v>0.57951394984000004</v>
      </c>
      <c r="AC413" s="108">
        <v>0.18056199002000001</v>
      </c>
      <c r="AD413" s="109">
        <v>40.909090909</v>
      </c>
      <c r="AE413" s="23"/>
      <c r="AF413" s="117"/>
      <c r="AG413" s="118"/>
      <c r="AH413" s="119"/>
      <c r="AI413" s="118">
        <v>0.25474641885999999</v>
      </c>
      <c r="AJ413" s="118">
        <v>-4.5758928572E-2</v>
      </c>
      <c r="AK413" s="120">
        <v>6</v>
      </c>
      <c r="AL413" s="23"/>
      <c r="AM413" s="127">
        <v>3.9228054797999998E-2</v>
      </c>
      <c r="AN413" s="88">
        <v>1.270141132</v>
      </c>
      <c r="AO413" s="119">
        <v>45473</v>
      </c>
      <c r="AP413" s="86" t="s">
        <v>309</v>
      </c>
      <c r="AQ413" s="84" t="s">
        <v>312</v>
      </c>
      <c r="AR413" s="128">
        <v>435000</v>
      </c>
    </row>
    <row r="414" spans="2:44" ht="15.6" x14ac:dyDescent="0.3">
      <c r="B414" s="131" t="s">
        <v>1681</v>
      </c>
      <c r="C414" s="132" t="s">
        <v>2453</v>
      </c>
      <c r="D414" s="133" t="s">
        <v>300</v>
      </c>
      <c r="E414" s="134" t="s">
        <v>2073</v>
      </c>
      <c r="F414" s="132" t="s">
        <v>2</v>
      </c>
      <c r="G414" s="134" t="s">
        <v>315</v>
      </c>
      <c r="H414" s="135">
        <v>45548</v>
      </c>
      <c r="I414" s="136"/>
      <c r="J414" s="136">
        <v>71.150000000000006</v>
      </c>
      <c r="K414" s="137">
        <f t="shared" si="18"/>
        <v>0</v>
      </c>
      <c r="L414" s="135">
        <v>45548</v>
      </c>
      <c r="M414" s="138"/>
      <c r="N414" s="138">
        <v>7052.7287878999996</v>
      </c>
      <c r="O414" s="137">
        <f t="shared" si="19"/>
        <v>0</v>
      </c>
      <c r="P414" s="139"/>
      <c r="Q414" s="140">
        <v>0.31818181818000002</v>
      </c>
      <c r="R414" s="141">
        <f t="shared" si="20"/>
        <v>0</v>
      </c>
      <c r="S414" s="23"/>
      <c r="T414" s="142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144">
        <v>4.5454545455000002</v>
      </c>
      <c r="AE414" s="23"/>
      <c r="AF414" s="145"/>
      <c r="AG414" s="146"/>
      <c r="AH414" s="147"/>
      <c r="AI414" s="146">
        <v>2.7585210860999999E-2</v>
      </c>
      <c r="AJ414" s="146">
        <v>2.7585210860999999E-2</v>
      </c>
      <c r="AK414" s="148"/>
      <c r="AL414" s="23"/>
      <c r="AM414" s="149"/>
      <c r="AN414" s="137">
        <v>0</v>
      </c>
      <c r="AO414" s="147">
        <v>45473</v>
      </c>
      <c r="AP414" s="135" t="s">
        <v>309</v>
      </c>
      <c r="AQ414" s="133" t="s">
        <v>312</v>
      </c>
      <c r="AR414" s="150">
        <v>-84304</v>
      </c>
    </row>
    <row r="415" spans="2:44" ht="15.6" x14ac:dyDescent="0.3">
      <c r="B415" s="82" t="s">
        <v>514</v>
      </c>
      <c r="C415" s="83" t="s">
        <v>1036</v>
      </c>
      <c r="D415" s="84" t="s">
        <v>300</v>
      </c>
      <c r="E415" s="85" t="s">
        <v>1324</v>
      </c>
      <c r="F415" s="83" t="s">
        <v>2</v>
      </c>
      <c r="G415" s="85" t="s">
        <v>320</v>
      </c>
      <c r="H415" s="86">
        <v>45553</v>
      </c>
      <c r="I415" s="87"/>
      <c r="J415" s="87">
        <v>84.54</v>
      </c>
      <c r="K415" s="88">
        <f t="shared" si="18"/>
        <v>0</v>
      </c>
      <c r="L415" s="86">
        <v>45504</v>
      </c>
      <c r="M415" s="89"/>
      <c r="N415" s="89">
        <v>224414.21984999999</v>
      </c>
      <c r="O415" s="88">
        <f t="shared" si="19"/>
        <v>0</v>
      </c>
      <c r="P415" s="90"/>
      <c r="Q415" s="91">
        <v>49.5</v>
      </c>
      <c r="R415" s="92">
        <f t="shared" si="20"/>
        <v>0</v>
      </c>
      <c r="S415" s="23"/>
      <c r="T415" s="107"/>
      <c r="U415" s="108"/>
      <c r="V415" s="108">
        <v>-5.1622418886999996E-3</v>
      </c>
      <c r="W415" s="108">
        <v>-1.7782535942000001E-2</v>
      </c>
      <c r="X415" s="108">
        <v>0.38917603094999997</v>
      </c>
      <c r="Y415" s="108">
        <v>-0.1054234173</v>
      </c>
      <c r="Z415" s="108">
        <v>0.21397221508</v>
      </c>
      <c r="AA415" s="108">
        <v>-0.22462974768999999</v>
      </c>
      <c r="AB415" s="108">
        <v>0.16965930859</v>
      </c>
      <c r="AC415" s="108">
        <v>-0.22929265122</v>
      </c>
      <c r="AD415" s="109">
        <v>71.212121212</v>
      </c>
      <c r="AE415" s="23"/>
      <c r="AF415" s="117">
        <v>0.26440509205000001</v>
      </c>
      <c r="AG415" s="118">
        <v>2.7353247013000001E-2</v>
      </c>
      <c r="AH415" s="119">
        <v>1.2129459550999999</v>
      </c>
      <c r="AI415" s="118">
        <v>0.24003569304</v>
      </c>
      <c r="AJ415" s="118">
        <v>-9.6236559141000003E-2</v>
      </c>
      <c r="AK415" s="120">
        <v>5</v>
      </c>
      <c r="AL415" s="23"/>
      <c r="AM415" s="127">
        <v>4.8251671110999999E-3</v>
      </c>
      <c r="AN415" s="88">
        <v>5.4999439518000001E-2</v>
      </c>
      <c r="AO415" s="119">
        <v>45504</v>
      </c>
      <c r="AP415" s="86" t="s">
        <v>309</v>
      </c>
      <c r="AQ415" s="84" t="s">
        <v>312</v>
      </c>
      <c r="AR415" s="128">
        <v>2963000</v>
      </c>
    </row>
    <row r="416" spans="2:44" ht="15.6" x14ac:dyDescent="0.3">
      <c r="B416" s="131" t="s">
        <v>515</v>
      </c>
      <c r="C416" s="132" t="s">
        <v>1037</v>
      </c>
      <c r="D416" s="133" t="s">
        <v>300</v>
      </c>
      <c r="E416" s="134" t="s">
        <v>1325</v>
      </c>
      <c r="F416" s="132" t="s">
        <v>2</v>
      </c>
      <c r="G416" s="134" t="s">
        <v>315</v>
      </c>
      <c r="H416" s="135">
        <v>45554</v>
      </c>
      <c r="I416" s="136">
        <v>132.79</v>
      </c>
      <c r="J416" s="136">
        <v>138.72</v>
      </c>
      <c r="K416" s="137">
        <f t="shared" si="18"/>
        <v>0.95725201845444052</v>
      </c>
      <c r="L416" s="135">
        <v>45547</v>
      </c>
      <c r="M416" s="138">
        <v>5834.16</v>
      </c>
      <c r="N416" s="138">
        <v>124289.75469</v>
      </c>
      <c r="O416" s="137">
        <f t="shared" si="19"/>
        <v>4.6939991269203139E-2</v>
      </c>
      <c r="P416" s="139">
        <v>3</v>
      </c>
      <c r="Q416" s="140">
        <v>8.5606060605999996</v>
      </c>
      <c r="R416" s="141">
        <f t="shared" si="20"/>
        <v>0.3504424778763543</v>
      </c>
      <c r="S416" s="23"/>
      <c r="T416" s="142">
        <v>1.5084093810999999E-3</v>
      </c>
      <c r="U416" s="143">
        <v>-1.5765272103000001E-2</v>
      </c>
      <c r="V416" s="143">
        <v>2.0676402766E-2</v>
      </c>
      <c r="W416" s="143">
        <v>8.0561087124999993E-3</v>
      </c>
      <c r="X416" s="143">
        <v>0.81531100477999996</v>
      </c>
      <c r="Y416" s="143">
        <v>0.32071155653</v>
      </c>
      <c r="Z416" s="143">
        <v>0.45523287671000001</v>
      </c>
      <c r="AA416" s="143">
        <v>1.6630913941999999E-2</v>
      </c>
      <c r="AB416" s="143">
        <v>0.62275449102000002</v>
      </c>
      <c r="AC416" s="143">
        <v>0.22380253119999999</v>
      </c>
      <c r="AD416" s="144">
        <v>84.848484849000002</v>
      </c>
      <c r="AE416" s="23"/>
      <c r="AF416" s="145">
        <v>0.26506651282999999</v>
      </c>
      <c r="AG416" s="146">
        <v>2.7661496579000001E-2</v>
      </c>
      <c r="AH416" s="147">
        <v>2.8574966370000001</v>
      </c>
      <c r="AI416" s="146">
        <v>0.17259895673</v>
      </c>
      <c r="AJ416" s="146">
        <v>-0.11704145217</v>
      </c>
      <c r="AK416" s="148">
        <v>7</v>
      </c>
      <c r="AL416" s="23"/>
      <c r="AM416" s="149">
        <v>0</v>
      </c>
      <c r="AN416" s="137">
        <v>0</v>
      </c>
      <c r="AO416" s="147">
        <v>45473</v>
      </c>
      <c r="AP416" s="135" t="s">
        <v>309</v>
      </c>
      <c r="AQ416" s="133" t="s">
        <v>312</v>
      </c>
      <c r="AR416" s="150">
        <v>2093700</v>
      </c>
    </row>
    <row r="417" spans="2:44" ht="15.6" x14ac:dyDescent="0.3">
      <c r="B417" s="82" t="s">
        <v>516</v>
      </c>
      <c r="C417" s="83" t="s">
        <v>1038</v>
      </c>
      <c r="D417" s="84" t="s">
        <v>300</v>
      </c>
      <c r="E417" s="85" t="s">
        <v>1326</v>
      </c>
      <c r="F417" s="83" t="s">
        <v>2</v>
      </c>
      <c r="G417" s="85" t="s">
        <v>319</v>
      </c>
      <c r="H417" s="86">
        <v>45547</v>
      </c>
      <c r="I417" s="87"/>
      <c r="J417" s="87">
        <v>96.676099882000003</v>
      </c>
      <c r="K417" s="88">
        <f t="shared" si="18"/>
        <v>0</v>
      </c>
      <c r="L417" s="86">
        <v>45503</v>
      </c>
      <c r="M417" s="89"/>
      <c r="N417" s="89">
        <v>239.67439393999999</v>
      </c>
      <c r="O417" s="88">
        <f t="shared" si="19"/>
        <v>0</v>
      </c>
      <c r="P417" s="90"/>
      <c r="Q417" s="91">
        <v>0.31818181818000002</v>
      </c>
      <c r="R417" s="92">
        <f t="shared" si="20"/>
        <v>0</v>
      </c>
      <c r="S417" s="23"/>
      <c r="T417" s="107"/>
      <c r="U417" s="108"/>
      <c r="V417" s="108"/>
      <c r="W417" s="108"/>
      <c r="X417" s="108"/>
      <c r="Y417" s="108"/>
      <c r="Z417" s="108"/>
      <c r="AA417" s="108"/>
      <c r="AB417" s="108"/>
      <c r="AC417" s="108"/>
      <c r="AD417" s="109">
        <v>22.727272726999999</v>
      </c>
      <c r="AE417" s="23"/>
      <c r="AF417" s="117"/>
      <c r="AG417" s="118"/>
      <c r="AH417" s="119"/>
      <c r="AI417" s="118">
        <v>0.26</v>
      </c>
      <c r="AJ417" s="118">
        <v>-0.11015325669999999</v>
      </c>
      <c r="AK417" s="120">
        <v>4</v>
      </c>
      <c r="AL417" s="23"/>
      <c r="AM417" s="127"/>
      <c r="AN417" s="88">
        <v>0.79532706676999998</v>
      </c>
      <c r="AO417" s="119">
        <v>45473</v>
      </c>
      <c r="AP417" s="86" t="s">
        <v>309</v>
      </c>
      <c r="AQ417" s="84" t="s">
        <v>312</v>
      </c>
      <c r="AR417" s="128">
        <v>-100400</v>
      </c>
    </row>
    <row r="418" spans="2:44" ht="15.6" x14ac:dyDescent="0.3">
      <c r="B418" s="131" t="s">
        <v>1682</v>
      </c>
      <c r="C418" s="132" t="s">
        <v>2454</v>
      </c>
      <c r="D418" s="133" t="s">
        <v>300</v>
      </c>
      <c r="E418" s="134" t="s">
        <v>2074</v>
      </c>
      <c r="F418" s="132" t="s">
        <v>2</v>
      </c>
      <c r="G418" s="134" t="s">
        <v>323</v>
      </c>
      <c r="H418" s="135">
        <v>45530</v>
      </c>
      <c r="I418" s="136"/>
      <c r="J418" s="136">
        <v>40.35</v>
      </c>
      <c r="K418" s="137">
        <f t="shared" si="18"/>
        <v>0</v>
      </c>
      <c r="L418" s="135">
        <v>45495</v>
      </c>
      <c r="M418" s="138"/>
      <c r="N418" s="138">
        <v>70.088030302999996</v>
      </c>
      <c r="O418" s="137">
        <f t="shared" si="19"/>
        <v>0</v>
      </c>
      <c r="P418" s="139"/>
      <c r="Q418" s="140">
        <v>0.27272727273000003</v>
      </c>
      <c r="R418" s="141">
        <f t="shared" si="20"/>
        <v>0</v>
      </c>
      <c r="S418" s="23"/>
      <c r="T418" s="142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144">
        <v>15.151515151</v>
      </c>
      <c r="AE418" s="23"/>
      <c r="AF418" s="145"/>
      <c r="AG418" s="146"/>
      <c r="AH418" s="147"/>
      <c r="AI418" s="146">
        <v>0.13096508963</v>
      </c>
      <c r="AJ418" s="146">
        <v>-0.10037290241999999</v>
      </c>
      <c r="AK418" s="148"/>
      <c r="AL418" s="23"/>
      <c r="AM418" s="149">
        <v>2.7442810966E-2</v>
      </c>
      <c r="AN418" s="137">
        <v>0.18897244793000001</v>
      </c>
      <c r="AO418" s="147">
        <v>45473</v>
      </c>
      <c r="AP418" s="135" t="s">
        <v>309</v>
      </c>
      <c r="AQ418" s="133" t="s">
        <v>312</v>
      </c>
      <c r="AR418" s="150">
        <v>476902</v>
      </c>
    </row>
    <row r="419" spans="2:44" ht="15.6" x14ac:dyDescent="0.3">
      <c r="B419" s="82" t="s">
        <v>517</v>
      </c>
      <c r="C419" s="83" t="s">
        <v>1039</v>
      </c>
      <c r="D419" s="84" t="s">
        <v>300</v>
      </c>
      <c r="E419" s="85" t="s">
        <v>1327</v>
      </c>
      <c r="F419" s="83" t="s">
        <v>2</v>
      </c>
      <c r="G419" s="85" t="s">
        <v>315</v>
      </c>
      <c r="H419" s="86">
        <v>45548</v>
      </c>
      <c r="I419" s="87"/>
      <c r="J419" s="87">
        <v>249.3</v>
      </c>
      <c r="K419" s="88">
        <f t="shared" si="18"/>
        <v>0</v>
      </c>
      <c r="L419" s="86">
        <v>45495</v>
      </c>
      <c r="M419" s="89"/>
      <c r="N419" s="89">
        <v>356.79075757999999</v>
      </c>
      <c r="O419" s="88">
        <f t="shared" si="19"/>
        <v>0</v>
      </c>
      <c r="P419" s="90"/>
      <c r="Q419" s="91">
        <v>0.30303030303</v>
      </c>
      <c r="R419" s="92">
        <f t="shared" si="20"/>
        <v>0</v>
      </c>
      <c r="S419" s="23"/>
      <c r="T419" s="107"/>
      <c r="U419" s="108"/>
      <c r="V419" s="108"/>
      <c r="W419" s="108"/>
      <c r="X419" s="108"/>
      <c r="Y419" s="108"/>
      <c r="Z419" s="108"/>
      <c r="AA419" s="108"/>
      <c r="AB419" s="108"/>
      <c r="AC419" s="108"/>
      <c r="AD419" s="109">
        <v>10.606060606</v>
      </c>
      <c r="AE419" s="23"/>
      <c r="AF419" s="117"/>
      <c r="AG419" s="118"/>
      <c r="AH419" s="119"/>
      <c r="AI419" s="118">
        <v>-1.2219959266999999E-2</v>
      </c>
      <c r="AJ419" s="118">
        <v>-0.20287893701000001</v>
      </c>
      <c r="AK419" s="120"/>
      <c r="AL419" s="23"/>
      <c r="AM419" s="127">
        <v>0</v>
      </c>
      <c r="AN419" s="88">
        <v>0</v>
      </c>
      <c r="AO419" s="119">
        <v>45473</v>
      </c>
      <c r="AP419" s="86" t="s">
        <v>309</v>
      </c>
      <c r="AQ419" s="84" t="s">
        <v>312</v>
      </c>
      <c r="AR419" s="128">
        <v>140675</v>
      </c>
    </row>
    <row r="420" spans="2:44" ht="15.6" x14ac:dyDescent="0.3">
      <c r="B420" s="131" t="s">
        <v>1683</v>
      </c>
      <c r="C420" s="132" t="s">
        <v>2455</v>
      </c>
      <c r="D420" s="133" t="s">
        <v>730</v>
      </c>
      <c r="E420" s="134" t="s">
        <v>2075</v>
      </c>
      <c r="F420" s="132" t="s">
        <v>113</v>
      </c>
      <c r="G420" s="134" t="s">
        <v>323</v>
      </c>
      <c r="H420" s="135">
        <v>45554</v>
      </c>
      <c r="I420" s="136">
        <v>5.83</v>
      </c>
      <c r="J420" s="136">
        <v>14.41</v>
      </c>
      <c r="K420" s="137">
        <f t="shared" si="18"/>
        <v>0.40458015267175573</v>
      </c>
      <c r="L420" s="135">
        <v>45428</v>
      </c>
      <c r="M420" s="138">
        <v>7625.63</v>
      </c>
      <c r="N420" s="138">
        <v>7196.8801514999996</v>
      </c>
      <c r="O420" s="137">
        <f t="shared" si="19"/>
        <v>1.0595744043911359</v>
      </c>
      <c r="P420" s="139">
        <v>10</v>
      </c>
      <c r="Q420" s="140">
        <v>6</v>
      </c>
      <c r="R420" s="141">
        <f t="shared" si="20"/>
        <v>1.6666666666666667</v>
      </c>
      <c r="S420" s="23"/>
      <c r="T420" s="142">
        <v>2.6408450704999999E-2</v>
      </c>
      <c r="U420" s="143">
        <v>9.1347692213999999E-3</v>
      </c>
      <c r="V420" s="143">
        <v>-0.35222222221999999</v>
      </c>
      <c r="W420" s="143">
        <v>-0.36484251627999997</v>
      </c>
      <c r="X420" s="143">
        <v>-0.49827882959999997</v>
      </c>
      <c r="Y420" s="143">
        <v>-0.99287827786000005</v>
      </c>
      <c r="Z420" s="143">
        <v>-0.75042808219000001</v>
      </c>
      <c r="AA420" s="143">
        <v>-1.189030045</v>
      </c>
      <c r="AB420" s="143">
        <v>-0.50298380222000005</v>
      </c>
      <c r="AC420" s="143">
        <v>-0.90193576204000003</v>
      </c>
      <c r="AD420" s="144">
        <v>96.969696970000001</v>
      </c>
      <c r="AE420" s="23"/>
      <c r="AF420" s="145">
        <v>0.59122400657999996</v>
      </c>
      <c r="AG420" s="146">
        <v>6.0154741034000002E-2</v>
      </c>
      <c r="AH420" s="147">
        <v>-0.81859649421000003</v>
      </c>
      <c r="AI420" s="146">
        <v>0.18096135721000001</v>
      </c>
      <c r="AJ420" s="146">
        <v>-0.34941050374999999</v>
      </c>
      <c r="AK420" s="148">
        <v>4</v>
      </c>
      <c r="AL420" s="23"/>
      <c r="AM420" s="149">
        <v>0</v>
      </c>
      <c r="AN420" s="137">
        <v>0</v>
      </c>
      <c r="AO420" s="147">
        <v>45473</v>
      </c>
      <c r="AP420" s="135" t="s">
        <v>741</v>
      </c>
      <c r="AQ420" s="133" t="s">
        <v>312</v>
      </c>
      <c r="AR420" s="150"/>
    </row>
    <row r="421" spans="2:44" ht="15.6" x14ac:dyDescent="0.3">
      <c r="B421" s="82" t="s">
        <v>518</v>
      </c>
      <c r="C421" s="83" t="s">
        <v>1040</v>
      </c>
      <c r="D421" s="84" t="s">
        <v>300</v>
      </c>
      <c r="E421" s="85" t="s">
        <v>1328</v>
      </c>
      <c r="F421" s="83" t="s">
        <v>2</v>
      </c>
      <c r="G421" s="85" t="s">
        <v>169</v>
      </c>
      <c r="H421" s="86">
        <v>45495</v>
      </c>
      <c r="I421" s="87"/>
      <c r="J421" s="87">
        <v>331.39</v>
      </c>
      <c r="K421" s="88">
        <f t="shared" si="18"/>
        <v>0</v>
      </c>
      <c r="L421" s="86">
        <v>45495</v>
      </c>
      <c r="M421" s="89"/>
      <c r="N421" s="89">
        <v>36956.056817999997</v>
      </c>
      <c r="O421" s="88">
        <f t="shared" si="19"/>
        <v>0</v>
      </c>
      <c r="P421" s="90"/>
      <c r="Q421" s="91">
        <v>0.24242424241999999</v>
      </c>
      <c r="R421" s="92">
        <f t="shared" si="20"/>
        <v>0</v>
      </c>
      <c r="S421" s="23"/>
      <c r="T421" s="107"/>
      <c r="U421" s="108"/>
      <c r="V421" s="108"/>
      <c r="W421" s="108"/>
      <c r="X421" s="108"/>
      <c r="Y421" s="108"/>
      <c r="Z421" s="108"/>
      <c r="AA421" s="108"/>
      <c r="AB421" s="108"/>
      <c r="AC421" s="108"/>
      <c r="AD421" s="109">
        <v>6.0606060605999996</v>
      </c>
      <c r="AE421" s="23"/>
      <c r="AF421" s="117"/>
      <c r="AG421" s="118"/>
      <c r="AH421" s="119"/>
      <c r="AI421" s="118">
        <v>0.15573444203</v>
      </c>
      <c r="AJ421" s="118">
        <v>-0.10192651439</v>
      </c>
      <c r="AK421" s="120"/>
      <c r="AL421" s="23"/>
      <c r="AM421" s="127">
        <v>0</v>
      </c>
      <c r="AN421" s="88">
        <v>0</v>
      </c>
      <c r="AO421" s="119">
        <v>45473</v>
      </c>
      <c r="AP421" s="86" t="s">
        <v>309</v>
      </c>
      <c r="AQ421" s="84" t="s">
        <v>312</v>
      </c>
      <c r="AR421" s="128">
        <v>1423000</v>
      </c>
    </row>
    <row r="422" spans="2:44" ht="15.6" x14ac:dyDescent="0.3">
      <c r="B422" s="131" t="s">
        <v>519</v>
      </c>
      <c r="C422" s="132" t="s">
        <v>1041</v>
      </c>
      <c r="D422" s="133" t="s">
        <v>300</v>
      </c>
      <c r="E422" s="134" t="s">
        <v>1329</v>
      </c>
      <c r="F422" s="132" t="s">
        <v>2</v>
      </c>
      <c r="G422" s="134" t="s">
        <v>319</v>
      </c>
      <c r="H422" s="135">
        <v>45552</v>
      </c>
      <c r="I422" s="136"/>
      <c r="J422" s="136">
        <v>658.25867401999994</v>
      </c>
      <c r="K422" s="137">
        <f t="shared" si="18"/>
        <v>0</v>
      </c>
      <c r="L422" s="135">
        <v>45547</v>
      </c>
      <c r="M422" s="138"/>
      <c r="N422" s="138">
        <v>16265.185605999999</v>
      </c>
      <c r="O422" s="137">
        <f t="shared" si="19"/>
        <v>0</v>
      </c>
      <c r="P422" s="139"/>
      <c r="Q422" s="140">
        <v>1.3636363636</v>
      </c>
      <c r="R422" s="141">
        <f t="shared" si="20"/>
        <v>0</v>
      </c>
      <c r="S422" s="23"/>
      <c r="T422" s="142"/>
      <c r="U422" s="143"/>
      <c r="V422" s="143">
        <v>8.3752592784999996E-2</v>
      </c>
      <c r="W422" s="143">
        <v>7.1132298731999999E-2</v>
      </c>
      <c r="X422" s="143">
        <v>1.0821066333</v>
      </c>
      <c r="Y422" s="143">
        <v>0.58750718505999999</v>
      </c>
      <c r="Z422" s="143">
        <v>1.9190678967000001</v>
      </c>
      <c r="AA422" s="143">
        <v>1.4804659338999999</v>
      </c>
      <c r="AB422" s="143">
        <v>0.89284989460999997</v>
      </c>
      <c r="AC422" s="143">
        <v>0.49389793478999999</v>
      </c>
      <c r="AD422" s="144">
        <v>54.545454544999998</v>
      </c>
      <c r="AE422" s="23"/>
      <c r="AF422" s="145"/>
      <c r="AG422" s="146"/>
      <c r="AH422" s="147"/>
      <c r="AI422" s="146">
        <v>0.20155325444</v>
      </c>
      <c r="AJ422" s="146">
        <v>-5.8444586953999997E-2</v>
      </c>
      <c r="AK422" s="148">
        <v>8</v>
      </c>
      <c r="AL422" s="23"/>
      <c r="AM422" s="149">
        <v>2.9814769288999999E-2</v>
      </c>
      <c r="AN422" s="137">
        <v>1.7812090781000001</v>
      </c>
      <c r="AO422" s="147">
        <v>45473</v>
      </c>
      <c r="AP422" s="135" t="s">
        <v>309</v>
      </c>
      <c r="AQ422" s="133" t="s">
        <v>312</v>
      </c>
      <c r="AR422" s="150">
        <v>229369</v>
      </c>
    </row>
    <row r="423" spans="2:44" ht="15.6" x14ac:dyDescent="0.3">
      <c r="B423" s="82" t="s">
        <v>1684</v>
      </c>
      <c r="C423" s="83" t="s">
        <v>2456</v>
      </c>
      <c r="D423" s="84" t="s">
        <v>300</v>
      </c>
      <c r="E423" s="85" t="s">
        <v>2076</v>
      </c>
      <c r="F423" s="83"/>
      <c r="G423" s="85" t="s">
        <v>315</v>
      </c>
      <c r="H423" s="86">
        <v>45449</v>
      </c>
      <c r="I423" s="87"/>
      <c r="J423" s="87">
        <v>50.630873178000002</v>
      </c>
      <c r="K423" s="88">
        <f t="shared" si="18"/>
        <v>0</v>
      </c>
      <c r="L423" s="86">
        <v>45294</v>
      </c>
      <c r="M423" s="89"/>
      <c r="N423" s="89">
        <v>0</v>
      </c>
      <c r="O423" s="88" t="str">
        <f t="shared" si="19"/>
        <v/>
      </c>
      <c r="P423" s="90"/>
      <c r="Q423" s="91">
        <v>0</v>
      </c>
      <c r="R423" s="92" t="str">
        <f t="shared" si="20"/>
        <v/>
      </c>
      <c r="S423" s="23"/>
      <c r="T423" s="107"/>
      <c r="U423" s="108"/>
      <c r="V423" s="108"/>
      <c r="W423" s="108"/>
      <c r="X423" s="108"/>
      <c r="Y423" s="108"/>
      <c r="Z423" s="108"/>
      <c r="AA423" s="108"/>
      <c r="AB423" s="108"/>
      <c r="AC423" s="108"/>
      <c r="AD423" s="109">
        <v>0</v>
      </c>
      <c r="AE423" s="23"/>
      <c r="AF423" s="117"/>
      <c r="AG423" s="118"/>
      <c r="AH423" s="119"/>
      <c r="AI423" s="118">
        <v>1.2508229096999999E-2</v>
      </c>
      <c r="AJ423" s="118">
        <v>3.3444816053999999E-3</v>
      </c>
      <c r="AK423" s="120"/>
      <c r="AL423" s="23"/>
      <c r="AM423" s="127">
        <v>2.8012039119999999E-2</v>
      </c>
      <c r="AN423" s="88">
        <v>0.23961174152</v>
      </c>
      <c r="AO423" s="119"/>
      <c r="AP423" s="86"/>
      <c r="AQ423" s="84" t="s">
        <v>1521</v>
      </c>
      <c r="AR423" s="128"/>
    </row>
    <row r="424" spans="2:44" ht="15.6" x14ac:dyDescent="0.3">
      <c r="B424" s="131" t="s">
        <v>1685</v>
      </c>
      <c r="C424" s="132" t="s">
        <v>2457</v>
      </c>
      <c r="D424" s="133" t="s">
        <v>300</v>
      </c>
      <c r="E424" s="134" t="s">
        <v>2077</v>
      </c>
      <c r="F424" s="132" t="s">
        <v>2</v>
      </c>
      <c r="G424" s="134" t="s">
        <v>315</v>
      </c>
      <c r="H424" s="135"/>
      <c r="I424" s="136"/>
      <c r="J424" s="136"/>
      <c r="K424" s="137" t="str">
        <f t="shared" si="18"/>
        <v/>
      </c>
      <c r="L424" s="135"/>
      <c r="M424" s="138"/>
      <c r="N424" s="138"/>
      <c r="O424" s="137" t="str">
        <f t="shared" si="19"/>
        <v/>
      </c>
      <c r="P424" s="139"/>
      <c r="Q424" s="140"/>
      <c r="R424" s="141" t="str">
        <f t="shared" si="20"/>
        <v/>
      </c>
      <c r="S424" s="23"/>
      <c r="T424" s="142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4">
        <v>0</v>
      </c>
      <c r="AE424" s="23"/>
      <c r="AF424" s="145"/>
      <c r="AG424" s="146"/>
      <c r="AH424" s="147"/>
      <c r="AI424" s="146"/>
      <c r="AJ424" s="146"/>
      <c r="AK424" s="148"/>
      <c r="AL424" s="23"/>
      <c r="AM424" s="149"/>
      <c r="AN424" s="137"/>
      <c r="AO424" s="147">
        <v>45473</v>
      </c>
      <c r="AP424" s="135" t="s">
        <v>309</v>
      </c>
      <c r="AQ424" s="133" t="s">
        <v>312</v>
      </c>
      <c r="AR424" s="150">
        <v>187597</v>
      </c>
    </row>
    <row r="425" spans="2:44" ht="15.6" x14ac:dyDescent="0.3">
      <c r="B425" s="82" t="s">
        <v>502</v>
      </c>
      <c r="C425" s="83" t="s">
        <v>1024</v>
      </c>
      <c r="D425" s="84" t="s">
        <v>300</v>
      </c>
      <c r="E425" s="85" t="s">
        <v>2078</v>
      </c>
      <c r="F425" s="83" t="s">
        <v>2</v>
      </c>
      <c r="G425" s="85" t="s">
        <v>318</v>
      </c>
      <c r="H425" s="86">
        <v>45547</v>
      </c>
      <c r="I425" s="87"/>
      <c r="J425" s="87">
        <v>29.634559832000001</v>
      </c>
      <c r="K425" s="88">
        <f t="shared" si="18"/>
        <v>0</v>
      </c>
      <c r="L425" s="86">
        <v>45364</v>
      </c>
      <c r="M425" s="89"/>
      <c r="N425" s="89">
        <v>49.894090908999999</v>
      </c>
      <c r="O425" s="88">
        <f t="shared" si="19"/>
        <v>0</v>
      </c>
      <c r="P425" s="90"/>
      <c r="Q425" s="91">
        <v>0.18181818182000001</v>
      </c>
      <c r="R425" s="92">
        <f t="shared" si="20"/>
        <v>0</v>
      </c>
      <c r="S425" s="23"/>
      <c r="T425" s="107"/>
      <c r="U425" s="108"/>
      <c r="V425" s="108"/>
      <c r="W425" s="108"/>
      <c r="X425" s="108"/>
      <c r="Y425" s="108"/>
      <c r="Z425" s="108"/>
      <c r="AA425" s="108"/>
      <c r="AB425" s="108"/>
      <c r="AC425" s="108"/>
      <c r="AD425" s="109">
        <v>12.121212120999999</v>
      </c>
      <c r="AE425" s="23"/>
      <c r="AF425" s="117"/>
      <c r="AG425" s="118"/>
      <c r="AH425" s="119"/>
      <c r="AI425" s="118">
        <v>0.13780778395000001</v>
      </c>
      <c r="AJ425" s="118">
        <v>-0.11988681148999999</v>
      </c>
      <c r="AK425" s="120"/>
      <c r="AL425" s="23"/>
      <c r="AM425" s="127"/>
      <c r="AN425" s="88">
        <v>3.3876223291999998E-2</v>
      </c>
      <c r="AO425" s="119">
        <v>45473</v>
      </c>
      <c r="AP425" s="86" t="s">
        <v>309</v>
      </c>
      <c r="AQ425" s="84" t="s">
        <v>312</v>
      </c>
      <c r="AR425" s="128">
        <v>604332</v>
      </c>
    </row>
    <row r="426" spans="2:44" ht="15.6" x14ac:dyDescent="0.3">
      <c r="B426" s="131" t="s">
        <v>1686</v>
      </c>
      <c r="C426" s="132" t="s">
        <v>2458</v>
      </c>
      <c r="D426" s="133" t="s">
        <v>300</v>
      </c>
      <c r="E426" s="134" t="s">
        <v>2079</v>
      </c>
      <c r="F426" s="132" t="s">
        <v>2</v>
      </c>
      <c r="G426" s="134" t="s">
        <v>315</v>
      </c>
      <c r="H426" s="135">
        <v>45516</v>
      </c>
      <c r="I426" s="136"/>
      <c r="J426" s="136">
        <v>95.483775186000003</v>
      </c>
      <c r="K426" s="137">
        <f t="shared" si="18"/>
        <v>0</v>
      </c>
      <c r="L426" s="135">
        <v>45357</v>
      </c>
      <c r="M426" s="138"/>
      <c r="N426" s="138">
        <v>2199.1122727000002</v>
      </c>
      <c r="O426" s="137">
        <f t="shared" si="19"/>
        <v>0</v>
      </c>
      <c r="P426" s="139"/>
      <c r="Q426" s="140">
        <v>0.5</v>
      </c>
      <c r="R426" s="141">
        <f t="shared" si="20"/>
        <v>0</v>
      </c>
      <c r="S426" s="23"/>
      <c r="T426" s="142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4">
        <v>36.363636364000001</v>
      </c>
      <c r="AE426" s="23"/>
      <c r="AF426" s="145"/>
      <c r="AG426" s="146"/>
      <c r="AH426" s="147"/>
      <c r="AI426" s="146">
        <v>0.18233662145000001</v>
      </c>
      <c r="AJ426" s="146">
        <v>-0.11123809523</v>
      </c>
      <c r="AK426" s="148"/>
      <c r="AL426" s="23"/>
      <c r="AM426" s="149">
        <v>2.1056497745E-3</v>
      </c>
      <c r="AN426" s="137">
        <v>2.7294933641E-2</v>
      </c>
      <c r="AO426" s="147">
        <v>45443</v>
      </c>
      <c r="AP426" s="135" t="s">
        <v>309</v>
      </c>
      <c r="AQ426" s="133" t="s">
        <v>312</v>
      </c>
      <c r="AR426" s="150">
        <v>1405000</v>
      </c>
    </row>
    <row r="427" spans="2:44" ht="15.6" x14ac:dyDescent="0.3">
      <c r="B427" s="82" t="s">
        <v>490</v>
      </c>
      <c r="C427" s="83" t="s">
        <v>1012</v>
      </c>
      <c r="D427" s="84" t="s">
        <v>300</v>
      </c>
      <c r="E427" s="85" t="s">
        <v>2080</v>
      </c>
      <c r="F427" s="83" t="s">
        <v>2</v>
      </c>
      <c r="G427" s="85" t="s">
        <v>169</v>
      </c>
      <c r="H427" s="86">
        <v>45495</v>
      </c>
      <c r="I427" s="87"/>
      <c r="J427" s="87">
        <v>200.24937499999999</v>
      </c>
      <c r="K427" s="88">
        <f t="shared" si="18"/>
        <v>0</v>
      </c>
      <c r="L427" s="86">
        <v>45495</v>
      </c>
      <c r="M427" s="89"/>
      <c r="N427" s="89">
        <v>6.0836363636000002</v>
      </c>
      <c r="O427" s="88">
        <f t="shared" si="19"/>
        <v>0</v>
      </c>
      <c r="P427" s="90"/>
      <c r="Q427" s="91">
        <v>1.5151515151E-2</v>
      </c>
      <c r="R427" s="92">
        <f t="shared" si="20"/>
        <v>0</v>
      </c>
      <c r="S427" s="23"/>
      <c r="T427" s="107"/>
      <c r="U427" s="108"/>
      <c r="V427" s="108"/>
      <c r="W427" s="108"/>
      <c r="X427" s="108"/>
      <c r="Y427" s="108"/>
      <c r="Z427" s="108"/>
      <c r="AA427" s="108"/>
      <c r="AB427" s="108"/>
      <c r="AC427" s="108"/>
      <c r="AD427" s="109">
        <v>1.5151515151999999</v>
      </c>
      <c r="AE427" s="23"/>
      <c r="AF427" s="117"/>
      <c r="AG427" s="118"/>
      <c r="AH427" s="119"/>
      <c r="AI427" s="118"/>
      <c r="AJ427" s="118"/>
      <c r="AK427" s="120"/>
      <c r="AL427" s="23"/>
      <c r="AM427" s="127"/>
      <c r="AN427" s="88">
        <v>0.46230839424999998</v>
      </c>
      <c r="AO427" s="119">
        <v>45473</v>
      </c>
      <c r="AP427" s="86" t="s">
        <v>309</v>
      </c>
      <c r="AQ427" s="84" t="s">
        <v>312</v>
      </c>
      <c r="AR427" s="128">
        <v>381816</v>
      </c>
    </row>
    <row r="428" spans="2:44" ht="15.6" x14ac:dyDescent="0.3">
      <c r="B428" s="131" t="s">
        <v>520</v>
      </c>
      <c r="C428" s="132" t="s">
        <v>1042</v>
      </c>
      <c r="D428" s="133" t="s">
        <v>300</v>
      </c>
      <c r="E428" s="134" t="s">
        <v>2081</v>
      </c>
      <c r="F428" s="132" t="s">
        <v>2</v>
      </c>
      <c r="G428" s="134" t="s">
        <v>1516</v>
      </c>
      <c r="H428" s="135">
        <v>45509</v>
      </c>
      <c r="I428" s="136"/>
      <c r="J428" s="136">
        <v>415.23</v>
      </c>
      <c r="K428" s="137">
        <f t="shared" si="18"/>
        <v>0</v>
      </c>
      <c r="L428" s="135">
        <v>45503</v>
      </c>
      <c r="M428" s="138"/>
      <c r="N428" s="138">
        <v>22280.457120999999</v>
      </c>
      <c r="O428" s="137">
        <f t="shared" si="19"/>
        <v>0</v>
      </c>
      <c r="P428" s="139"/>
      <c r="Q428" s="140">
        <v>0.30303030303</v>
      </c>
      <c r="R428" s="141">
        <f t="shared" si="20"/>
        <v>0</v>
      </c>
      <c r="S428" s="23"/>
      <c r="T428" s="142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4">
        <v>7.5757575758</v>
      </c>
      <c r="AE428" s="23"/>
      <c r="AF428" s="145"/>
      <c r="AG428" s="146"/>
      <c r="AH428" s="147"/>
      <c r="AI428" s="146">
        <v>0.11117728184</v>
      </c>
      <c r="AJ428" s="146">
        <v>-7.2940130408000001E-2</v>
      </c>
      <c r="AK428" s="148"/>
      <c r="AL428" s="23"/>
      <c r="AM428" s="149"/>
      <c r="AN428" s="137">
        <v>0.38354450110999999</v>
      </c>
      <c r="AO428" s="147">
        <v>45471</v>
      </c>
      <c r="AP428" s="135" t="s">
        <v>309</v>
      </c>
      <c r="AQ428" s="133" t="s">
        <v>312</v>
      </c>
      <c r="AR428" s="150">
        <v>630037</v>
      </c>
    </row>
    <row r="429" spans="2:44" ht="15.6" x14ac:dyDescent="0.3">
      <c r="B429" s="82" t="s">
        <v>1687</v>
      </c>
      <c r="C429" s="83" t="s">
        <v>2459</v>
      </c>
      <c r="D429" s="84" t="s">
        <v>725</v>
      </c>
      <c r="E429" s="85" t="s">
        <v>2082</v>
      </c>
      <c r="F429" s="83" t="s">
        <v>2</v>
      </c>
      <c r="G429" s="85" t="s">
        <v>315</v>
      </c>
      <c r="H429" s="86">
        <v>45422</v>
      </c>
      <c r="I429" s="87"/>
      <c r="J429" s="87">
        <v>43.48</v>
      </c>
      <c r="K429" s="88">
        <f t="shared" si="18"/>
        <v>0</v>
      </c>
      <c r="L429" s="86">
        <v>45223</v>
      </c>
      <c r="M429" s="89"/>
      <c r="N429" s="89">
        <v>0</v>
      </c>
      <c r="O429" s="88" t="str">
        <f t="shared" si="19"/>
        <v/>
      </c>
      <c r="P429" s="90"/>
      <c r="Q429" s="91">
        <v>0</v>
      </c>
      <c r="R429" s="92" t="str">
        <f t="shared" si="20"/>
        <v/>
      </c>
      <c r="S429" s="23"/>
      <c r="T429" s="107"/>
      <c r="U429" s="108"/>
      <c r="V429" s="108"/>
      <c r="W429" s="108"/>
      <c r="X429" s="108"/>
      <c r="Y429" s="108"/>
      <c r="Z429" s="108"/>
      <c r="AA429" s="108"/>
      <c r="AB429" s="108"/>
      <c r="AC429" s="108"/>
      <c r="AD429" s="109">
        <v>0</v>
      </c>
      <c r="AE429" s="23"/>
      <c r="AF429" s="117"/>
      <c r="AG429" s="118"/>
      <c r="AH429" s="119"/>
      <c r="AI429" s="118">
        <v>-5.6497175146E-3</v>
      </c>
      <c r="AJ429" s="118">
        <v>-6.6634707574000002E-2</v>
      </c>
      <c r="AK429" s="120"/>
      <c r="AL429" s="23"/>
      <c r="AM429" s="127"/>
      <c r="AN429" s="88">
        <v>0</v>
      </c>
      <c r="AO429" s="119">
        <v>45473</v>
      </c>
      <c r="AP429" s="86" t="s">
        <v>309</v>
      </c>
      <c r="AQ429" s="84" t="s">
        <v>312</v>
      </c>
      <c r="AR429" s="128">
        <v>394924</v>
      </c>
    </row>
    <row r="430" spans="2:44" ht="15.6" x14ac:dyDescent="0.3">
      <c r="B430" s="131" t="s">
        <v>521</v>
      </c>
      <c r="C430" s="132" t="s">
        <v>1043</v>
      </c>
      <c r="D430" s="133" t="s">
        <v>730</v>
      </c>
      <c r="E430" s="134" t="s">
        <v>1330</v>
      </c>
      <c r="F430" s="132" t="s">
        <v>113</v>
      </c>
      <c r="G430" s="134" t="s">
        <v>317</v>
      </c>
      <c r="H430" s="135">
        <v>45554</v>
      </c>
      <c r="I430" s="136">
        <v>26.09</v>
      </c>
      <c r="J430" s="136">
        <v>30.15</v>
      </c>
      <c r="K430" s="137">
        <f t="shared" si="18"/>
        <v>0.86533996683250414</v>
      </c>
      <c r="L430" s="135">
        <v>45429</v>
      </c>
      <c r="M430" s="138">
        <v>68903.009999999995</v>
      </c>
      <c r="N430" s="138">
        <v>66936.796061000001</v>
      </c>
      <c r="O430" s="137">
        <f t="shared" si="19"/>
        <v>1.0293741866164041</v>
      </c>
      <c r="P430" s="139">
        <v>69</v>
      </c>
      <c r="Q430" s="140">
        <v>21.878787879000001</v>
      </c>
      <c r="R430" s="141">
        <f t="shared" si="20"/>
        <v>3.1537396121577892</v>
      </c>
      <c r="S430" s="23"/>
      <c r="T430" s="142">
        <v>6.4897959184000001E-2</v>
      </c>
      <c r="U430" s="143">
        <v>4.7624277700000002E-2</v>
      </c>
      <c r="V430" s="143">
        <v>-2.174728159E-2</v>
      </c>
      <c r="W430" s="143">
        <v>-3.4367575643999997E-2</v>
      </c>
      <c r="X430" s="143">
        <v>7.7674435387999993E-2</v>
      </c>
      <c r="Y430" s="143">
        <v>-0.41692501286</v>
      </c>
      <c r="Z430" s="143">
        <v>-0.68249798904000003</v>
      </c>
      <c r="AA430" s="143">
        <v>-1.1210999518</v>
      </c>
      <c r="AB430" s="143">
        <v>0.17238915401999999</v>
      </c>
      <c r="AC430" s="143">
        <v>-0.22656280579999999</v>
      </c>
      <c r="AD430" s="144">
        <v>98.484848485000001</v>
      </c>
      <c r="AE430" s="23"/>
      <c r="AF430" s="145">
        <v>0.44466150048000003</v>
      </c>
      <c r="AG430" s="146">
        <v>4.6333666580000002E-2</v>
      </c>
      <c r="AH430" s="147">
        <v>0.13926215614000001</v>
      </c>
      <c r="AI430" s="146">
        <v>0.23002680965</v>
      </c>
      <c r="AJ430" s="146">
        <v>-0.17883690424000001</v>
      </c>
      <c r="AK430" s="148">
        <v>6</v>
      </c>
      <c r="AL430" s="23"/>
      <c r="AM430" s="149">
        <v>2.4770780908000001E-2</v>
      </c>
      <c r="AN430" s="137">
        <v>0.12150008457</v>
      </c>
      <c r="AO430" s="147">
        <v>45473</v>
      </c>
      <c r="AP430" s="135" t="s">
        <v>309</v>
      </c>
      <c r="AQ430" s="133" t="s">
        <v>312</v>
      </c>
      <c r="AR430" s="150">
        <v>4365000</v>
      </c>
    </row>
    <row r="431" spans="2:44" ht="15.6" x14ac:dyDescent="0.3">
      <c r="B431" s="82" t="s">
        <v>522</v>
      </c>
      <c r="C431" s="83" t="s">
        <v>1044</v>
      </c>
      <c r="D431" s="84" t="s">
        <v>300</v>
      </c>
      <c r="E431" s="85" t="s">
        <v>1331</v>
      </c>
      <c r="F431" s="83" t="s">
        <v>2</v>
      </c>
      <c r="G431" s="85" t="s">
        <v>319</v>
      </c>
      <c r="H431" s="86">
        <v>45540</v>
      </c>
      <c r="I431" s="87"/>
      <c r="J431" s="87">
        <v>339.69</v>
      </c>
      <c r="K431" s="88">
        <f t="shared" si="18"/>
        <v>0</v>
      </c>
      <c r="L431" s="86">
        <v>45537</v>
      </c>
      <c r="M431" s="89"/>
      <c r="N431" s="89">
        <v>44157.249090999998</v>
      </c>
      <c r="O431" s="88">
        <f t="shared" si="19"/>
        <v>0</v>
      </c>
      <c r="P431" s="90"/>
      <c r="Q431" s="91">
        <v>0.87878787878999998</v>
      </c>
      <c r="R431" s="92">
        <f t="shared" si="20"/>
        <v>0</v>
      </c>
      <c r="S431" s="23"/>
      <c r="T431" s="107"/>
      <c r="U431" s="108"/>
      <c r="V431" s="108"/>
      <c r="W431" s="108"/>
      <c r="X431" s="108"/>
      <c r="Y431" s="108"/>
      <c r="Z431" s="108"/>
      <c r="AA431" s="108"/>
      <c r="AB431" s="108"/>
      <c r="AC431" s="108"/>
      <c r="AD431" s="109">
        <v>27.272727273000001</v>
      </c>
      <c r="AE431" s="23"/>
      <c r="AF431" s="117"/>
      <c r="AG431" s="118"/>
      <c r="AH431" s="119"/>
      <c r="AI431" s="118">
        <v>0.20521934857999999</v>
      </c>
      <c r="AJ431" s="118">
        <v>-0.12688172043000001</v>
      </c>
      <c r="AK431" s="120"/>
      <c r="AL431" s="23"/>
      <c r="AM431" s="127">
        <v>2.4696841782E-2</v>
      </c>
      <c r="AN431" s="88">
        <v>0.85095355521000005</v>
      </c>
      <c r="AO431" s="119">
        <v>45443</v>
      </c>
      <c r="AP431" s="86" t="s">
        <v>309</v>
      </c>
      <c r="AQ431" s="84" t="s">
        <v>312</v>
      </c>
      <c r="AR431" s="128">
        <v>452965</v>
      </c>
    </row>
    <row r="432" spans="2:44" ht="15.6" x14ac:dyDescent="0.3">
      <c r="B432" s="131" t="s">
        <v>1688</v>
      </c>
      <c r="C432" s="132" t="s">
        <v>2460</v>
      </c>
      <c r="D432" s="133" t="s">
        <v>300</v>
      </c>
      <c r="E432" s="134" t="s">
        <v>2083</v>
      </c>
      <c r="F432" s="132" t="s">
        <v>113</v>
      </c>
      <c r="G432" s="134" t="s">
        <v>320</v>
      </c>
      <c r="H432" s="135">
        <v>45518</v>
      </c>
      <c r="I432" s="136"/>
      <c r="J432" s="136">
        <v>54.01</v>
      </c>
      <c r="K432" s="137">
        <f t="shared" si="18"/>
        <v>0</v>
      </c>
      <c r="L432" s="135">
        <v>45490</v>
      </c>
      <c r="M432" s="138"/>
      <c r="N432" s="138">
        <v>2347.2062120999999</v>
      </c>
      <c r="O432" s="137">
        <f t="shared" si="19"/>
        <v>0</v>
      </c>
      <c r="P432" s="139"/>
      <c r="Q432" s="140">
        <v>0.33333333332999998</v>
      </c>
      <c r="R432" s="141">
        <f t="shared" si="20"/>
        <v>0</v>
      </c>
      <c r="S432" s="23"/>
      <c r="T432" s="142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4">
        <v>27.272727273000001</v>
      </c>
      <c r="AE432" s="23"/>
      <c r="AF432" s="145"/>
      <c r="AG432" s="146"/>
      <c r="AH432" s="147"/>
      <c r="AI432" s="146">
        <v>-8.2043632295999994E-2</v>
      </c>
      <c r="AJ432" s="146">
        <v>-8.2043632295999994E-2</v>
      </c>
      <c r="AK432" s="148"/>
      <c r="AL432" s="23"/>
      <c r="AM432" s="149"/>
      <c r="AN432" s="137">
        <v>0.23133453281999999</v>
      </c>
      <c r="AO432" s="147">
        <v>45504</v>
      </c>
      <c r="AP432" s="135" t="s">
        <v>309</v>
      </c>
      <c r="AQ432" s="133" t="s">
        <v>312</v>
      </c>
      <c r="AR432" s="150">
        <v>-109491</v>
      </c>
    </row>
    <row r="433" spans="2:44" ht="15.6" x14ac:dyDescent="0.3">
      <c r="B433" s="82" t="s">
        <v>66</v>
      </c>
      <c r="C433" s="83" t="s">
        <v>230</v>
      </c>
      <c r="D433" s="84" t="s">
        <v>300</v>
      </c>
      <c r="E433" s="85" t="s">
        <v>157</v>
      </c>
      <c r="F433" s="83" t="s">
        <v>2</v>
      </c>
      <c r="G433" s="85" t="s">
        <v>315</v>
      </c>
      <c r="H433" s="86">
        <v>45554</v>
      </c>
      <c r="I433" s="87">
        <v>59.62</v>
      </c>
      <c r="J433" s="87">
        <v>63.03</v>
      </c>
      <c r="K433" s="88">
        <f t="shared" si="18"/>
        <v>0.94589877835951131</v>
      </c>
      <c r="L433" s="86">
        <v>45545</v>
      </c>
      <c r="M433" s="89">
        <v>71596.89</v>
      </c>
      <c r="N433" s="89">
        <v>1278621.9671</v>
      </c>
      <c r="O433" s="88">
        <f t="shared" si="19"/>
        <v>5.5995354250315696E-2</v>
      </c>
      <c r="P433" s="90">
        <v>155</v>
      </c>
      <c r="Q433" s="91">
        <v>190.15151514999999</v>
      </c>
      <c r="R433" s="92">
        <f t="shared" si="20"/>
        <v>0.81513944223757084</v>
      </c>
      <c r="S433" s="23"/>
      <c r="T433" s="107">
        <v>-1.4871116986000001E-2</v>
      </c>
      <c r="U433" s="108">
        <v>-3.2144798470999998E-2</v>
      </c>
      <c r="V433" s="108">
        <v>3.8099623520000001E-2</v>
      </c>
      <c r="W433" s="108">
        <v>2.5479329466000001E-2</v>
      </c>
      <c r="X433" s="108">
        <v>0.15645798726999999</v>
      </c>
      <c r="Y433" s="108">
        <v>-0.33814146097999997</v>
      </c>
      <c r="Z433" s="108">
        <v>8.8750862619999996E-2</v>
      </c>
      <c r="AA433" s="108">
        <v>-0.34985110014999998</v>
      </c>
      <c r="AB433" s="108">
        <v>0.20143329091000001</v>
      </c>
      <c r="AC433" s="108">
        <v>-0.19751866891</v>
      </c>
      <c r="AD433" s="109">
        <v>100</v>
      </c>
      <c r="AE433" s="23"/>
      <c r="AF433" s="117">
        <v>0.18388153541999999</v>
      </c>
      <c r="AG433" s="118">
        <v>1.905599673E-2</v>
      </c>
      <c r="AH433" s="119">
        <v>0.30957263793000001</v>
      </c>
      <c r="AI433" s="118">
        <v>9.8806244261000001E-2</v>
      </c>
      <c r="AJ433" s="118">
        <v>-5.5838521033999999E-2</v>
      </c>
      <c r="AK433" s="120">
        <v>2</v>
      </c>
      <c r="AL433" s="23"/>
      <c r="AM433" s="127">
        <v>2.1045111530999999E-2</v>
      </c>
      <c r="AN433" s="88">
        <v>0.21607864582</v>
      </c>
      <c r="AO433" s="119">
        <v>45473</v>
      </c>
      <c r="AP433" s="86" t="s">
        <v>309</v>
      </c>
      <c r="AQ433" s="84" t="s">
        <v>312</v>
      </c>
      <c r="AR433" s="128">
        <v>38018000</v>
      </c>
    </row>
    <row r="434" spans="2:44" ht="15.6" x14ac:dyDescent="0.3">
      <c r="B434" s="131" t="s">
        <v>523</v>
      </c>
      <c r="C434" s="132" t="s">
        <v>1045</v>
      </c>
      <c r="D434" s="133" t="s">
        <v>725</v>
      </c>
      <c r="E434" s="134" t="s">
        <v>1332</v>
      </c>
      <c r="F434" s="132" t="s">
        <v>2</v>
      </c>
      <c r="G434" s="134" t="s">
        <v>315</v>
      </c>
      <c r="H434" s="135">
        <v>45548</v>
      </c>
      <c r="I434" s="136"/>
      <c r="J434" s="136">
        <v>402</v>
      </c>
      <c r="K434" s="137">
        <f t="shared" si="18"/>
        <v>0</v>
      </c>
      <c r="L434" s="135">
        <v>45548</v>
      </c>
      <c r="M434" s="138"/>
      <c r="N434" s="138">
        <v>515.81075757999997</v>
      </c>
      <c r="O434" s="137">
        <f t="shared" si="19"/>
        <v>0</v>
      </c>
      <c r="P434" s="139"/>
      <c r="Q434" s="140">
        <v>0.12121212121</v>
      </c>
      <c r="R434" s="141">
        <f t="shared" si="20"/>
        <v>0</v>
      </c>
      <c r="S434" s="23"/>
      <c r="T434" s="142"/>
      <c r="U434" s="143"/>
      <c r="V434" s="143"/>
      <c r="W434" s="143"/>
      <c r="X434" s="143">
        <v>0.46324267422999998</v>
      </c>
      <c r="Y434" s="143">
        <v>-3.1356774020999997E-2</v>
      </c>
      <c r="Z434" s="143">
        <v>7.3021860507999997E-2</v>
      </c>
      <c r="AA434" s="143">
        <v>-0.36558010225999998</v>
      </c>
      <c r="AB434" s="143">
        <v>0.46113260281000001</v>
      </c>
      <c r="AC434" s="143">
        <v>6.2180642995E-2</v>
      </c>
      <c r="AD434" s="144">
        <v>9.0909090909000003</v>
      </c>
      <c r="AE434" s="23"/>
      <c r="AF434" s="145"/>
      <c r="AG434" s="146"/>
      <c r="AH434" s="147"/>
      <c r="AI434" s="146">
        <v>0.19820024071</v>
      </c>
      <c r="AJ434" s="146">
        <v>-0.10546323449</v>
      </c>
      <c r="AK434" s="148"/>
      <c r="AL434" s="23"/>
      <c r="AM434" s="149">
        <v>1.9644304006999999E-2</v>
      </c>
      <c r="AN434" s="137">
        <v>1.0885633306</v>
      </c>
      <c r="AO434" s="147">
        <v>45473</v>
      </c>
      <c r="AP434" s="135" t="s">
        <v>309</v>
      </c>
      <c r="AQ434" s="133" t="s">
        <v>312</v>
      </c>
      <c r="AR434" s="150">
        <v>1621000</v>
      </c>
    </row>
    <row r="435" spans="2:44" ht="15.6" x14ac:dyDescent="0.3">
      <c r="B435" s="82" t="s">
        <v>67</v>
      </c>
      <c r="C435" s="83" t="s">
        <v>231</v>
      </c>
      <c r="D435" s="84" t="s">
        <v>300</v>
      </c>
      <c r="E435" s="85" t="s">
        <v>158</v>
      </c>
      <c r="F435" s="83" t="s">
        <v>2</v>
      </c>
      <c r="G435" s="85" t="s">
        <v>319</v>
      </c>
      <c r="H435" s="86">
        <v>45554</v>
      </c>
      <c r="I435" s="87">
        <v>114.53</v>
      </c>
      <c r="J435" s="87">
        <v>126</v>
      </c>
      <c r="K435" s="88">
        <f t="shared" si="18"/>
        <v>0.90896825396825398</v>
      </c>
      <c r="L435" s="86">
        <v>45534</v>
      </c>
      <c r="M435" s="89">
        <v>1052154.69</v>
      </c>
      <c r="N435" s="89">
        <v>2945928.7938999999</v>
      </c>
      <c r="O435" s="88">
        <f t="shared" si="19"/>
        <v>0.35715550633085519</v>
      </c>
      <c r="P435" s="90">
        <v>207</v>
      </c>
      <c r="Q435" s="91">
        <v>399.84848484999998</v>
      </c>
      <c r="R435" s="92">
        <f t="shared" si="20"/>
        <v>0.51769609700448016</v>
      </c>
      <c r="S435" s="23"/>
      <c r="T435" s="107">
        <v>1.0053796631000001E-2</v>
      </c>
      <c r="U435" s="108">
        <v>-7.2198848520000003E-3</v>
      </c>
      <c r="V435" s="108">
        <v>-1.4286943797999999E-2</v>
      </c>
      <c r="W435" s="108">
        <v>-2.6907237851999999E-2</v>
      </c>
      <c r="X435" s="108">
        <v>0.60770749029000004</v>
      </c>
      <c r="Y435" s="108">
        <v>0.11310804204</v>
      </c>
      <c r="Z435" s="108">
        <v>0.45520397629999998</v>
      </c>
      <c r="AA435" s="108">
        <v>1.6602013530000001E-2</v>
      </c>
      <c r="AB435" s="108">
        <v>0.41128150228999999</v>
      </c>
      <c r="AC435" s="108">
        <v>1.2329542474E-2</v>
      </c>
      <c r="AD435" s="109">
        <v>100</v>
      </c>
      <c r="AE435" s="23"/>
      <c r="AF435" s="117">
        <v>0.21990977842000001</v>
      </c>
      <c r="AG435" s="118">
        <v>2.2686648148000001E-2</v>
      </c>
      <c r="AH435" s="119">
        <v>2.2600403079000002</v>
      </c>
      <c r="AI435" s="118">
        <v>9.5619811050999995E-2</v>
      </c>
      <c r="AJ435" s="118">
        <v>-9.1031746031000005E-2</v>
      </c>
      <c r="AK435" s="120">
        <v>7</v>
      </c>
      <c r="AL435" s="23"/>
      <c r="AM435" s="127">
        <v>2.0745791052000001E-2</v>
      </c>
      <c r="AN435" s="88">
        <v>0.29001529103000001</v>
      </c>
      <c r="AO435" s="119">
        <v>45473</v>
      </c>
      <c r="AP435" s="86" t="s">
        <v>309</v>
      </c>
      <c r="AQ435" s="84" t="s">
        <v>312</v>
      </c>
      <c r="AR435" s="128">
        <v>54026000</v>
      </c>
    </row>
    <row r="436" spans="2:44" ht="15.6" x14ac:dyDescent="0.3">
      <c r="B436" s="131" t="s">
        <v>524</v>
      </c>
      <c r="C436" s="132" t="s">
        <v>1046</v>
      </c>
      <c r="D436" s="133" t="s">
        <v>300</v>
      </c>
      <c r="E436" s="134" t="s">
        <v>1333</v>
      </c>
      <c r="F436" s="132" t="s">
        <v>2</v>
      </c>
      <c r="G436" s="134" t="s">
        <v>315</v>
      </c>
      <c r="H436" s="135">
        <v>45554</v>
      </c>
      <c r="I436" s="136">
        <v>210.92</v>
      </c>
      <c r="J436" s="136">
        <v>219.34</v>
      </c>
      <c r="K436" s="137">
        <f t="shared" si="18"/>
        <v>0.96161210905443595</v>
      </c>
      <c r="L436" s="135">
        <v>45538</v>
      </c>
      <c r="M436" s="138">
        <v>2741.96</v>
      </c>
      <c r="N436" s="138">
        <v>113128.89787</v>
      </c>
      <c r="O436" s="137">
        <f t="shared" si="19"/>
        <v>2.4237485307696299E-2</v>
      </c>
      <c r="P436" s="139">
        <v>1</v>
      </c>
      <c r="Q436" s="140">
        <v>0.75757575757999995</v>
      </c>
      <c r="R436" s="141">
        <f t="shared" si="20"/>
        <v>1.319999999992608</v>
      </c>
      <c r="S436" s="23"/>
      <c r="T436" s="142">
        <v>-1.0786980583000001E-2</v>
      </c>
      <c r="U436" s="143">
        <v>-2.8060662066999999E-2</v>
      </c>
      <c r="V436" s="143">
        <v>2.9290961229E-3</v>
      </c>
      <c r="W436" s="143">
        <v>-9.6911979307999999E-3</v>
      </c>
      <c r="X436" s="143"/>
      <c r="Y436" s="143"/>
      <c r="Z436" s="143"/>
      <c r="AA436" s="143"/>
      <c r="AB436" s="143"/>
      <c r="AC436" s="143"/>
      <c r="AD436" s="144">
        <v>71.212121212</v>
      </c>
      <c r="AE436" s="23"/>
      <c r="AF436" s="145"/>
      <c r="AG436" s="146"/>
      <c r="AH436" s="147"/>
      <c r="AI436" s="146">
        <v>0.15210450134</v>
      </c>
      <c r="AJ436" s="146">
        <v>-3.9821101413E-2</v>
      </c>
      <c r="AK436" s="148"/>
      <c r="AL436" s="23"/>
      <c r="AM436" s="149"/>
      <c r="AN436" s="137">
        <v>0.60120033544999996</v>
      </c>
      <c r="AO436" s="147">
        <v>45473</v>
      </c>
      <c r="AP436" s="135" t="s">
        <v>309</v>
      </c>
      <c r="AQ436" s="133" t="s">
        <v>312</v>
      </c>
      <c r="AR436" s="150">
        <v>233700</v>
      </c>
    </row>
    <row r="437" spans="2:44" ht="15.6" x14ac:dyDescent="0.3">
      <c r="B437" s="82" t="s">
        <v>1689</v>
      </c>
      <c r="C437" s="83" t="s">
        <v>2461</v>
      </c>
      <c r="D437" s="84" t="s">
        <v>2291</v>
      </c>
      <c r="E437" s="85" t="s">
        <v>2084</v>
      </c>
      <c r="F437" s="83" t="s">
        <v>2</v>
      </c>
      <c r="G437" s="85" t="s">
        <v>319</v>
      </c>
      <c r="H437" s="86">
        <v>45553</v>
      </c>
      <c r="I437" s="87"/>
      <c r="J437" s="87">
        <v>92.61</v>
      </c>
      <c r="K437" s="88">
        <f t="shared" si="18"/>
        <v>0</v>
      </c>
      <c r="L437" s="86">
        <v>45504</v>
      </c>
      <c r="M437" s="89"/>
      <c r="N437" s="89">
        <v>7478.0989393999998</v>
      </c>
      <c r="O437" s="88">
        <f t="shared" si="19"/>
        <v>0</v>
      </c>
      <c r="P437" s="90"/>
      <c r="Q437" s="91">
        <v>1.0303030303</v>
      </c>
      <c r="R437" s="92">
        <f t="shared" si="20"/>
        <v>0</v>
      </c>
      <c r="S437" s="23"/>
      <c r="T437" s="107"/>
      <c r="U437" s="108"/>
      <c r="V437" s="108">
        <v>-8.6915668306999996E-3</v>
      </c>
      <c r="W437" s="108">
        <v>-2.1311860884E-2</v>
      </c>
      <c r="X437" s="108"/>
      <c r="Y437" s="108"/>
      <c r="Z437" s="108">
        <v>0.61196202022000001</v>
      </c>
      <c r="AA437" s="108">
        <v>0.17336005744999999</v>
      </c>
      <c r="AB437" s="108"/>
      <c r="AC437" s="108"/>
      <c r="AD437" s="109">
        <v>54.545454544999998</v>
      </c>
      <c r="AE437" s="23"/>
      <c r="AF437" s="117"/>
      <c r="AG437" s="118"/>
      <c r="AH437" s="119"/>
      <c r="AI437" s="118">
        <v>0.2018411407</v>
      </c>
      <c r="AJ437" s="118">
        <v>-8.2409219394999997E-2</v>
      </c>
      <c r="AK437" s="120">
        <v>5</v>
      </c>
      <c r="AL437" s="23"/>
      <c r="AM437" s="127">
        <v>4.9927131302000001E-2</v>
      </c>
      <c r="AN437" s="88">
        <v>0.49029099299000001</v>
      </c>
      <c r="AO437" s="119">
        <v>45473</v>
      </c>
      <c r="AP437" s="86" t="s">
        <v>1864</v>
      </c>
      <c r="AQ437" s="84" t="s">
        <v>312</v>
      </c>
      <c r="AR437" s="128">
        <v>4416588000</v>
      </c>
    </row>
    <row r="438" spans="2:44" ht="15.6" x14ac:dyDescent="0.3">
      <c r="B438" s="131" t="s">
        <v>525</v>
      </c>
      <c r="C438" s="132" t="s">
        <v>1047</v>
      </c>
      <c r="D438" s="133" t="s">
        <v>300</v>
      </c>
      <c r="E438" s="134" t="s">
        <v>2085</v>
      </c>
      <c r="F438" s="132" t="s">
        <v>2</v>
      </c>
      <c r="G438" s="134" t="s">
        <v>1517</v>
      </c>
      <c r="H438" s="135">
        <v>45554</v>
      </c>
      <c r="I438" s="136">
        <v>218.04</v>
      </c>
      <c r="J438" s="136">
        <v>228.4</v>
      </c>
      <c r="K438" s="137">
        <f t="shared" si="18"/>
        <v>0.95464098073555159</v>
      </c>
      <c r="L438" s="135">
        <v>45547</v>
      </c>
      <c r="M438" s="138">
        <v>313998.59999999998</v>
      </c>
      <c r="N438" s="138">
        <v>45021.031061000002</v>
      </c>
      <c r="O438" s="137">
        <f t="shared" si="19"/>
        <v>6.9744870919228008</v>
      </c>
      <c r="P438" s="139">
        <v>6</v>
      </c>
      <c r="Q438" s="140">
        <v>19.787878788</v>
      </c>
      <c r="R438" s="141">
        <f t="shared" si="20"/>
        <v>0.30321592649125134</v>
      </c>
      <c r="S438" s="23"/>
      <c r="T438" s="142">
        <v>-1.7749346788000001E-2</v>
      </c>
      <c r="U438" s="143">
        <v>-3.5023028271999997E-2</v>
      </c>
      <c r="V438" s="143">
        <v>9.6463674472000004E-3</v>
      </c>
      <c r="W438" s="143">
        <v>-2.9739266065E-3</v>
      </c>
      <c r="X438" s="143">
        <v>0.62748633496999995</v>
      </c>
      <c r="Y438" s="143">
        <v>0.13288688671000001</v>
      </c>
      <c r="Z438" s="143"/>
      <c r="AA438" s="143"/>
      <c r="AB438" s="143">
        <v>0.66980614255000004</v>
      </c>
      <c r="AC438" s="143">
        <v>0.27085418273</v>
      </c>
      <c r="AD438" s="144">
        <v>78.787878788</v>
      </c>
      <c r="AE438" s="23"/>
      <c r="AF438" s="145">
        <v>0.27613463708000002</v>
      </c>
      <c r="AG438" s="146">
        <v>2.9110672295999999E-2</v>
      </c>
      <c r="AH438" s="147">
        <v>1.6018497219000001</v>
      </c>
      <c r="AI438" s="146">
        <v>0.37130571704999998</v>
      </c>
      <c r="AJ438" s="146">
        <v>-0.12277117621</v>
      </c>
      <c r="AK438" s="148">
        <v>4</v>
      </c>
      <c r="AL438" s="23"/>
      <c r="AM438" s="149">
        <v>2.7533104943999999E-2</v>
      </c>
      <c r="AN438" s="137">
        <v>0.77241217971999998</v>
      </c>
      <c r="AO438" s="147">
        <v>45472</v>
      </c>
      <c r="AP438" s="135" t="s">
        <v>309</v>
      </c>
      <c r="AQ438" s="133" t="s">
        <v>312</v>
      </c>
      <c r="AR438" s="150">
        <v>907000</v>
      </c>
    </row>
    <row r="439" spans="2:44" ht="15.6" x14ac:dyDescent="0.3">
      <c r="B439" s="82" t="s">
        <v>526</v>
      </c>
      <c r="C439" s="83" t="s">
        <v>1048</v>
      </c>
      <c r="D439" s="84" t="s">
        <v>300</v>
      </c>
      <c r="E439" s="85" t="s">
        <v>1334</v>
      </c>
      <c r="F439" s="83" t="s">
        <v>2</v>
      </c>
      <c r="G439" s="85" t="s">
        <v>319</v>
      </c>
      <c r="H439" s="86">
        <v>45540</v>
      </c>
      <c r="I439" s="87"/>
      <c r="J439" s="87">
        <v>173.35</v>
      </c>
      <c r="K439" s="88">
        <f t="shared" si="18"/>
        <v>0</v>
      </c>
      <c r="L439" s="86">
        <v>45540</v>
      </c>
      <c r="M439" s="89"/>
      <c r="N439" s="89">
        <v>18.444696969999999</v>
      </c>
      <c r="O439" s="88">
        <f t="shared" si="19"/>
        <v>0</v>
      </c>
      <c r="P439" s="90"/>
      <c r="Q439" s="91">
        <v>7.5757575758000004E-2</v>
      </c>
      <c r="R439" s="92">
        <f t="shared" si="20"/>
        <v>0</v>
      </c>
      <c r="S439" s="23"/>
      <c r="T439" s="107"/>
      <c r="U439" s="108"/>
      <c r="V439" s="108"/>
      <c r="W439" s="108"/>
      <c r="X439" s="108"/>
      <c r="Y439" s="108"/>
      <c r="Z439" s="108"/>
      <c r="AA439" s="108"/>
      <c r="AB439" s="108"/>
      <c r="AC439" s="108"/>
      <c r="AD439" s="109">
        <v>1.5151515151999999</v>
      </c>
      <c r="AE439" s="23"/>
      <c r="AF439" s="117"/>
      <c r="AG439" s="118"/>
      <c r="AH439" s="119"/>
      <c r="AI439" s="118"/>
      <c r="AJ439" s="118"/>
      <c r="AK439" s="120"/>
      <c r="AL439" s="23"/>
      <c r="AM439" s="127">
        <v>1.8167082293999999E-2</v>
      </c>
      <c r="AN439" s="88">
        <v>0.42586205052999998</v>
      </c>
      <c r="AO439" s="119">
        <v>45473</v>
      </c>
      <c r="AP439" s="86" t="s">
        <v>309</v>
      </c>
      <c r="AQ439" s="84" t="s">
        <v>312</v>
      </c>
      <c r="AR439" s="128">
        <v>51600</v>
      </c>
    </row>
    <row r="440" spans="2:44" ht="15.6" x14ac:dyDescent="0.3">
      <c r="B440" s="131" t="s">
        <v>527</v>
      </c>
      <c r="C440" s="132" t="s">
        <v>1049</v>
      </c>
      <c r="D440" s="133" t="s">
        <v>300</v>
      </c>
      <c r="E440" s="134" t="s">
        <v>1335</v>
      </c>
      <c r="F440" s="132" t="s">
        <v>2</v>
      </c>
      <c r="G440" s="134" t="s">
        <v>319</v>
      </c>
      <c r="H440" s="135">
        <v>45533</v>
      </c>
      <c r="I440" s="136"/>
      <c r="J440" s="136">
        <v>94.86</v>
      </c>
      <c r="K440" s="137">
        <f t="shared" si="18"/>
        <v>0</v>
      </c>
      <c r="L440" s="135">
        <v>45533</v>
      </c>
      <c r="M440" s="138"/>
      <c r="N440" s="138">
        <v>27228.900909</v>
      </c>
      <c r="O440" s="137">
        <f t="shared" si="19"/>
        <v>0</v>
      </c>
      <c r="P440" s="139"/>
      <c r="Q440" s="140">
        <v>0.54545454545000005</v>
      </c>
      <c r="R440" s="141">
        <f t="shared" si="20"/>
        <v>0</v>
      </c>
      <c r="S440" s="23"/>
      <c r="T440" s="142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144">
        <v>21.212121212</v>
      </c>
      <c r="AE440" s="23"/>
      <c r="AF440" s="145"/>
      <c r="AG440" s="146"/>
      <c r="AH440" s="147"/>
      <c r="AI440" s="146">
        <v>0.23076923077</v>
      </c>
      <c r="AJ440" s="146">
        <v>-8.7078651684999994E-2</v>
      </c>
      <c r="AK440" s="148"/>
      <c r="AL440" s="23"/>
      <c r="AM440" s="149">
        <v>5.2035094758E-2</v>
      </c>
      <c r="AN440" s="137">
        <v>0.56049084105000002</v>
      </c>
      <c r="AO440" s="147">
        <v>45473</v>
      </c>
      <c r="AP440" s="135" t="s">
        <v>309</v>
      </c>
      <c r="AQ440" s="133" t="s">
        <v>312</v>
      </c>
      <c r="AR440" s="150">
        <v>861000</v>
      </c>
    </row>
    <row r="441" spans="2:44" ht="15.6" x14ac:dyDescent="0.3">
      <c r="B441" s="82" t="s">
        <v>528</v>
      </c>
      <c r="C441" s="83" t="s">
        <v>1050</v>
      </c>
      <c r="D441" s="84" t="s">
        <v>300</v>
      </c>
      <c r="E441" s="85" t="s">
        <v>1336</v>
      </c>
      <c r="F441" s="83" t="s">
        <v>2</v>
      </c>
      <c r="G441" s="85" t="s">
        <v>315</v>
      </c>
      <c r="H441" s="86">
        <v>45551</v>
      </c>
      <c r="I441" s="87"/>
      <c r="J441" s="87">
        <v>432</v>
      </c>
      <c r="K441" s="88">
        <f t="shared" si="18"/>
        <v>0</v>
      </c>
      <c r="L441" s="86">
        <v>45527</v>
      </c>
      <c r="M441" s="89"/>
      <c r="N441" s="89">
        <v>401.46833333000001</v>
      </c>
      <c r="O441" s="88">
        <f t="shared" si="19"/>
        <v>0</v>
      </c>
      <c r="P441" s="90"/>
      <c r="Q441" s="91">
        <v>0.16666666666999999</v>
      </c>
      <c r="R441" s="92">
        <f t="shared" si="20"/>
        <v>0</v>
      </c>
      <c r="S441" s="23"/>
      <c r="T441" s="107"/>
      <c r="U441" s="108"/>
      <c r="V441" s="108">
        <v>9.4714892935000003E-2</v>
      </c>
      <c r="W441" s="108">
        <v>8.2094598882000006E-2</v>
      </c>
      <c r="X441" s="108"/>
      <c r="Y441" s="108"/>
      <c r="Z441" s="108"/>
      <c r="AA441" s="108"/>
      <c r="AB441" s="108">
        <v>5.5113241091E-2</v>
      </c>
      <c r="AC441" s="108">
        <v>-0.34383871872999999</v>
      </c>
      <c r="AD441" s="109">
        <v>7.5757575758</v>
      </c>
      <c r="AE441" s="23"/>
      <c r="AF441" s="117"/>
      <c r="AG441" s="118"/>
      <c r="AH441" s="119"/>
      <c r="AI441" s="118">
        <v>0.18128138792000001</v>
      </c>
      <c r="AJ441" s="118">
        <v>-7.7451158290000002E-2</v>
      </c>
      <c r="AK441" s="120"/>
      <c r="AL441" s="23"/>
      <c r="AM441" s="127">
        <v>0</v>
      </c>
      <c r="AN441" s="88">
        <v>0</v>
      </c>
      <c r="AO441" s="119">
        <v>45504</v>
      </c>
      <c r="AP441" s="86" t="s">
        <v>309</v>
      </c>
      <c r="AQ441" s="84" t="s">
        <v>312</v>
      </c>
      <c r="AR441" s="128">
        <v>913000</v>
      </c>
    </row>
    <row r="442" spans="2:44" ht="15.6" x14ac:dyDescent="0.3">
      <c r="B442" s="131" t="s">
        <v>1690</v>
      </c>
      <c r="C442" s="132" t="s">
        <v>2462</v>
      </c>
      <c r="D442" s="133" t="s">
        <v>300</v>
      </c>
      <c r="E442" s="134" t="s">
        <v>2086</v>
      </c>
      <c r="F442" s="132" t="s">
        <v>2</v>
      </c>
      <c r="G442" s="134" t="s">
        <v>319</v>
      </c>
      <c r="H442" s="135">
        <v>45554</v>
      </c>
      <c r="I442" s="136">
        <v>27.83</v>
      </c>
      <c r="J442" s="136">
        <v>27.83</v>
      </c>
      <c r="K442" s="137">
        <f t="shared" si="18"/>
        <v>1</v>
      </c>
      <c r="L442" s="135">
        <v>45554</v>
      </c>
      <c r="M442" s="138">
        <v>122.59</v>
      </c>
      <c r="N442" s="138">
        <v>254.88696970000001</v>
      </c>
      <c r="O442" s="137">
        <f t="shared" si="19"/>
        <v>0.48095828572283428</v>
      </c>
      <c r="P442" s="139">
        <v>5</v>
      </c>
      <c r="Q442" s="140">
        <v>0.37878787878999998</v>
      </c>
      <c r="R442" s="141">
        <f t="shared" si="20"/>
        <v>13.199999999926082</v>
      </c>
      <c r="S442" s="23"/>
      <c r="T442" s="142"/>
      <c r="U442" s="143"/>
      <c r="V442" s="143">
        <v>0.22168568920000001</v>
      </c>
      <c r="W442" s="143">
        <v>0.20906539515</v>
      </c>
      <c r="X442" s="143">
        <v>0.35042203003</v>
      </c>
      <c r="Y442" s="143">
        <v>-0.14417741822999999</v>
      </c>
      <c r="Z442" s="143"/>
      <c r="AA442" s="143"/>
      <c r="AB442" s="143">
        <v>0.16517758566999999</v>
      </c>
      <c r="AC442" s="143">
        <v>-0.23377437414999999</v>
      </c>
      <c r="AD442" s="144">
        <v>21.212121212</v>
      </c>
      <c r="AE442" s="23"/>
      <c r="AF442" s="145"/>
      <c r="AG442" s="146"/>
      <c r="AH442" s="147"/>
      <c r="AI442" s="146">
        <v>0.32039820819999998</v>
      </c>
      <c r="AJ442" s="146">
        <v>-0.10962343096</v>
      </c>
      <c r="AK442" s="148">
        <v>5</v>
      </c>
      <c r="AL442" s="23"/>
      <c r="AM442" s="149">
        <v>4.2948137639000003E-2</v>
      </c>
      <c r="AN442" s="137">
        <v>0.18185269072999999</v>
      </c>
      <c r="AO442" s="147">
        <v>45473</v>
      </c>
      <c r="AP442" s="135" t="s">
        <v>309</v>
      </c>
      <c r="AQ442" s="133" t="s">
        <v>312</v>
      </c>
      <c r="AR442" s="150">
        <v>199177</v>
      </c>
    </row>
    <row r="443" spans="2:44" ht="15.6" x14ac:dyDescent="0.3">
      <c r="B443" s="82" t="s">
        <v>68</v>
      </c>
      <c r="C443" s="83" t="s">
        <v>232</v>
      </c>
      <c r="D443" s="84" t="s">
        <v>300</v>
      </c>
      <c r="E443" s="85" t="s">
        <v>1337</v>
      </c>
      <c r="F443" s="83" t="s">
        <v>2</v>
      </c>
      <c r="G443" s="85" t="s">
        <v>315</v>
      </c>
      <c r="H443" s="86">
        <v>45553</v>
      </c>
      <c r="I443" s="87"/>
      <c r="J443" s="87">
        <v>828.2</v>
      </c>
      <c r="K443" s="88">
        <f t="shared" si="18"/>
        <v>0</v>
      </c>
      <c r="L443" s="86">
        <v>45545</v>
      </c>
      <c r="M443" s="89"/>
      <c r="N443" s="89">
        <v>1029.8118182000001</v>
      </c>
      <c r="O443" s="88">
        <f t="shared" si="19"/>
        <v>0</v>
      </c>
      <c r="P443" s="90"/>
      <c r="Q443" s="91">
        <v>0.39393939393999999</v>
      </c>
      <c r="R443" s="92">
        <f t="shared" si="20"/>
        <v>0</v>
      </c>
      <c r="S443" s="23"/>
      <c r="T443" s="107"/>
      <c r="U443" s="108"/>
      <c r="V443" s="108">
        <v>4.0331725359000001E-4</v>
      </c>
      <c r="W443" s="108">
        <v>-1.2216976799999999E-2</v>
      </c>
      <c r="X443" s="108">
        <v>0.31837533419000003</v>
      </c>
      <c r="Y443" s="108">
        <v>-0.17622411405999999</v>
      </c>
      <c r="Z443" s="108">
        <v>0.16519330614</v>
      </c>
      <c r="AA443" s="108">
        <v>-0.27340865663000002</v>
      </c>
      <c r="AB443" s="108">
        <v>0.36292837725999999</v>
      </c>
      <c r="AC443" s="108">
        <v>-3.6023582557999999E-2</v>
      </c>
      <c r="AD443" s="109">
        <v>19.696969697</v>
      </c>
      <c r="AE443" s="23"/>
      <c r="AF443" s="117"/>
      <c r="AG443" s="118"/>
      <c r="AH443" s="119"/>
      <c r="AI443" s="118">
        <v>0.12176604923999999</v>
      </c>
      <c r="AJ443" s="118">
        <v>-5.1487432776999999E-2</v>
      </c>
      <c r="AK443" s="120">
        <v>4</v>
      </c>
      <c r="AL443" s="23"/>
      <c r="AM443" s="127">
        <v>3.4149145112999997E-2</v>
      </c>
      <c r="AN443" s="88">
        <v>4.0052940223000002</v>
      </c>
      <c r="AO443" s="119">
        <v>45473</v>
      </c>
      <c r="AP443" s="86" t="s">
        <v>309</v>
      </c>
      <c r="AQ443" s="84" t="s">
        <v>312</v>
      </c>
      <c r="AR443" s="128">
        <v>2287000</v>
      </c>
    </row>
    <row r="444" spans="2:44" ht="15.6" x14ac:dyDescent="0.3">
      <c r="B444" s="131" t="s">
        <v>529</v>
      </c>
      <c r="C444" s="132" t="s">
        <v>1051</v>
      </c>
      <c r="D444" s="133" t="s">
        <v>300</v>
      </c>
      <c r="E444" s="134" t="s">
        <v>1338</v>
      </c>
      <c r="F444" s="132" t="s">
        <v>2</v>
      </c>
      <c r="G444" s="134" t="s">
        <v>319</v>
      </c>
      <c r="H444" s="135">
        <v>45553</v>
      </c>
      <c r="I444" s="136"/>
      <c r="J444" s="136">
        <v>133.38</v>
      </c>
      <c r="K444" s="137">
        <f t="shared" si="18"/>
        <v>0</v>
      </c>
      <c r="L444" s="135">
        <v>45547</v>
      </c>
      <c r="M444" s="138"/>
      <c r="N444" s="138">
        <v>1188.4109091</v>
      </c>
      <c r="O444" s="137">
        <f t="shared" si="19"/>
        <v>0</v>
      </c>
      <c r="P444" s="139"/>
      <c r="Q444" s="140">
        <v>0.5</v>
      </c>
      <c r="R444" s="141">
        <f t="shared" si="20"/>
        <v>0</v>
      </c>
      <c r="S444" s="23"/>
      <c r="T444" s="142"/>
      <c r="U444" s="143"/>
      <c r="V444" s="143"/>
      <c r="W444" s="143"/>
      <c r="X444" s="143">
        <v>0.45947711227999999</v>
      </c>
      <c r="Y444" s="143">
        <v>-3.5122335976000001E-2</v>
      </c>
      <c r="Z444" s="143"/>
      <c r="AA444" s="143"/>
      <c r="AB444" s="143"/>
      <c r="AC444" s="143"/>
      <c r="AD444" s="144">
        <v>27.272727273000001</v>
      </c>
      <c r="AE444" s="23"/>
      <c r="AF444" s="145"/>
      <c r="AG444" s="146"/>
      <c r="AH444" s="147"/>
      <c r="AI444" s="146">
        <v>0.18780727629999999</v>
      </c>
      <c r="AJ444" s="146">
        <v>-3.4796362198000003E-2</v>
      </c>
      <c r="AK444" s="148">
        <v>6</v>
      </c>
      <c r="AL444" s="23"/>
      <c r="AM444" s="149">
        <v>4.8928638114E-2</v>
      </c>
      <c r="AN444" s="137">
        <v>0.87880784631999997</v>
      </c>
      <c r="AO444" s="147">
        <v>45473</v>
      </c>
      <c r="AP444" s="135" t="s">
        <v>309</v>
      </c>
      <c r="AQ444" s="133" t="s">
        <v>312</v>
      </c>
      <c r="AR444" s="150">
        <v>366648</v>
      </c>
    </row>
    <row r="445" spans="2:44" ht="15.6" x14ac:dyDescent="0.3">
      <c r="B445" s="82" t="s">
        <v>530</v>
      </c>
      <c r="C445" s="83" t="s">
        <v>1052</v>
      </c>
      <c r="D445" s="84" t="s">
        <v>300</v>
      </c>
      <c r="E445" s="85" t="s">
        <v>1339</v>
      </c>
      <c r="F445" s="83" t="s">
        <v>2</v>
      </c>
      <c r="G445" s="85" t="s">
        <v>318</v>
      </c>
      <c r="H445" s="86">
        <v>45553</v>
      </c>
      <c r="I445" s="87"/>
      <c r="J445" s="87">
        <v>120.85165765000001</v>
      </c>
      <c r="K445" s="88">
        <f t="shared" si="18"/>
        <v>0</v>
      </c>
      <c r="L445" s="86">
        <v>45496</v>
      </c>
      <c r="M445" s="89"/>
      <c r="N445" s="89">
        <v>2634.1313636</v>
      </c>
      <c r="O445" s="88">
        <f t="shared" si="19"/>
        <v>0</v>
      </c>
      <c r="P445" s="90"/>
      <c r="Q445" s="91">
        <v>0.95454545454999995</v>
      </c>
      <c r="R445" s="92">
        <f t="shared" si="20"/>
        <v>0</v>
      </c>
      <c r="S445" s="23"/>
      <c r="T445" s="107"/>
      <c r="U445" s="108"/>
      <c r="V445" s="108"/>
      <c r="W445" s="108"/>
      <c r="X445" s="108"/>
      <c r="Y445" s="108"/>
      <c r="Z445" s="108">
        <v>0.59075992151000001</v>
      </c>
      <c r="AA445" s="108">
        <v>0.15215795873999999</v>
      </c>
      <c r="AB445" s="108">
        <v>0.43194674132999999</v>
      </c>
      <c r="AC445" s="108">
        <v>3.2994781516999999E-2</v>
      </c>
      <c r="AD445" s="109">
        <v>50</v>
      </c>
      <c r="AE445" s="23"/>
      <c r="AF445" s="117"/>
      <c r="AG445" s="118"/>
      <c r="AH445" s="119"/>
      <c r="AI445" s="118">
        <v>0.11603637858</v>
      </c>
      <c r="AJ445" s="118">
        <v>-1.7892644135E-2</v>
      </c>
      <c r="AK445" s="120">
        <v>5</v>
      </c>
      <c r="AL445" s="23"/>
      <c r="AM445" s="127">
        <v>5.3431586953000001E-2</v>
      </c>
      <c r="AN445" s="88">
        <v>0.85573940308999996</v>
      </c>
      <c r="AO445" s="119">
        <v>45473</v>
      </c>
      <c r="AP445" s="86" t="s">
        <v>309</v>
      </c>
      <c r="AQ445" s="84" t="s">
        <v>312</v>
      </c>
      <c r="AR445" s="128">
        <v>2447000</v>
      </c>
    </row>
    <row r="446" spans="2:44" ht="15.6" x14ac:dyDescent="0.3">
      <c r="B446" s="131" t="s">
        <v>1691</v>
      </c>
      <c r="C446" s="132" t="s">
        <v>2463</v>
      </c>
      <c r="D446" s="133" t="s">
        <v>730</v>
      </c>
      <c r="E446" s="134" t="s">
        <v>2087</v>
      </c>
      <c r="F446" s="132" t="s">
        <v>2</v>
      </c>
      <c r="G446" s="134" t="s">
        <v>320</v>
      </c>
      <c r="H446" s="135">
        <v>45554</v>
      </c>
      <c r="I446" s="136">
        <v>2.02</v>
      </c>
      <c r="J446" s="136">
        <v>4.49</v>
      </c>
      <c r="K446" s="137">
        <f t="shared" si="18"/>
        <v>0.44988864142538976</v>
      </c>
      <c r="L446" s="135">
        <v>45250</v>
      </c>
      <c r="M446" s="138">
        <v>2215.54</v>
      </c>
      <c r="N446" s="138">
        <v>9234.2425758000008</v>
      </c>
      <c r="O446" s="137">
        <f t="shared" si="19"/>
        <v>0.23992655399872453</v>
      </c>
      <c r="P446" s="139">
        <v>3</v>
      </c>
      <c r="Q446" s="140">
        <v>13.318181817999999</v>
      </c>
      <c r="R446" s="141">
        <f t="shared" si="20"/>
        <v>0.22525597269932091</v>
      </c>
      <c r="S446" s="23"/>
      <c r="T446" s="142">
        <v>-4.9261083731999998E-3</v>
      </c>
      <c r="U446" s="143">
        <v>-2.2199789857E-2</v>
      </c>
      <c r="V446" s="143">
        <v>-0.11403508771</v>
      </c>
      <c r="W446" s="143">
        <v>-0.12665538176999999</v>
      </c>
      <c r="X446" s="143">
        <v>-0.48860759494</v>
      </c>
      <c r="Y446" s="143">
        <v>-0.98320704318999996</v>
      </c>
      <c r="Z446" s="143">
        <v>-0.92298894395999997</v>
      </c>
      <c r="AA446" s="143">
        <v>-1.3615909067</v>
      </c>
      <c r="AB446" s="143">
        <v>-0.33112582781</v>
      </c>
      <c r="AC446" s="143">
        <v>-0.73007778762999997</v>
      </c>
      <c r="AD446" s="144">
        <v>100</v>
      </c>
      <c r="AE446" s="23"/>
      <c r="AF446" s="145">
        <v>0.54706028636000004</v>
      </c>
      <c r="AG446" s="146">
        <v>5.6098029718E-2</v>
      </c>
      <c r="AH446" s="147">
        <v>-0.88259978299999997</v>
      </c>
      <c r="AI446" s="146">
        <v>9.0090090088999999E-2</v>
      </c>
      <c r="AJ446" s="146">
        <v>-0.26490066224999997</v>
      </c>
      <c r="AK446" s="148">
        <v>3</v>
      </c>
      <c r="AL446" s="23"/>
      <c r="AM446" s="149">
        <v>0</v>
      </c>
      <c r="AN446" s="137">
        <v>0</v>
      </c>
      <c r="AO446" s="147">
        <v>45473</v>
      </c>
      <c r="AP446" s="135" t="s">
        <v>309</v>
      </c>
      <c r="AQ446" s="133" t="s">
        <v>312</v>
      </c>
      <c r="AR446" s="150">
        <v>-252950</v>
      </c>
    </row>
    <row r="447" spans="2:44" ht="15.6" x14ac:dyDescent="0.3">
      <c r="B447" s="82" t="s">
        <v>531</v>
      </c>
      <c r="C447" s="83" t="s">
        <v>1053</v>
      </c>
      <c r="D447" s="84" t="s">
        <v>300</v>
      </c>
      <c r="E447" s="85" t="s">
        <v>1340</v>
      </c>
      <c r="F447" s="83" t="s">
        <v>2</v>
      </c>
      <c r="G447" s="85" t="s">
        <v>315</v>
      </c>
      <c r="H447" s="86">
        <v>45554</v>
      </c>
      <c r="I447" s="87">
        <v>1049.31</v>
      </c>
      <c r="J447" s="87">
        <v>1204.0134014</v>
      </c>
      <c r="K447" s="88">
        <f t="shared" si="18"/>
        <v>0.87151023300893959</v>
      </c>
      <c r="L447" s="86">
        <v>45483</v>
      </c>
      <c r="M447" s="89">
        <v>32321.97</v>
      </c>
      <c r="N447" s="89">
        <v>503601.22590999998</v>
      </c>
      <c r="O447" s="88">
        <f t="shared" si="19"/>
        <v>6.4181674581102688E-2</v>
      </c>
      <c r="P447" s="90">
        <v>3</v>
      </c>
      <c r="Q447" s="91">
        <v>11.196969697</v>
      </c>
      <c r="R447" s="92">
        <f t="shared" si="20"/>
        <v>0.2679296346406822</v>
      </c>
      <c r="S447" s="23"/>
      <c r="T447" s="107">
        <v>4.2305705659999998E-2</v>
      </c>
      <c r="U447" s="108">
        <v>2.5032024175999999E-2</v>
      </c>
      <c r="V447" s="108">
        <v>-4.5595939750000002E-2</v>
      </c>
      <c r="W447" s="108">
        <v>-5.8216233803999998E-2</v>
      </c>
      <c r="X447" s="108">
        <v>0.89742596055000001</v>
      </c>
      <c r="Y447" s="108">
        <v>0.40282651228999999</v>
      </c>
      <c r="Z447" s="108">
        <v>1.1980291965000001</v>
      </c>
      <c r="AA447" s="108">
        <v>0.75942723376999999</v>
      </c>
      <c r="AB447" s="108">
        <v>0.47903659460999998</v>
      </c>
      <c r="AC447" s="108">
        <v>8.0084634788E-2</v>
      </c>
      <c r="AD447" s="109">
        <v>98.484848485000001</v>
      </c>
      <c r="AE447" s="23"/>
      <c r="AF447" s="117">
        <v>0.36202036172000002</v>
      </c>
      <c r="AG447" s="118">
        <v>3.7301883881000003E-2</v>
      </c>
      <c r="AH447" s="119">
        <v>2.2562851409000002</v>
      </c>
      <c r="AI447" s="118">
        <v>0.16785478759</v>
      </c>
      <c r="AJ447" s="118">
        <v>-7.8445148995000005E-2</v>
      </c>
      <c r="AK447" s="120">
        <v>8</v>
      </c>
      <c r="AL447" s="23"/>
      <c r="AM447" s="127">
        <v>9.1636971782999999E-3</v>
      </c>
      <c r="AN447" s="88">
        <v>0.9932336302</v>
      </c>
      <c r="AO447" s="119">
        <v>45473</v>
      </c>
      <c r="AP447" s="86" t="s">
        <v>309</v>
      </c>
      <c r="AQ447" s="84" t="s">
        <v>312</v>
      </c>
      <c r="AR447" s="128">
        <v>2761896</v>
      </c>
    </row>
    <row r="448" spans="2:44" ht="15.6" x14ac:dyDescent="0.3">
      <c r="B448" s="131" t="s">
        <v>532</v>
      </c>
      <c r="C448" s="132" t="s">
        <v>1054</v>
      </c>
      <c r="D448" s="133" t="s">
        <v>300</v>
      </c>
      <c r="E448" s="134" t="s">
        <v>2088</v>
      </c>
      <c r="F448" s="132" t="s">
        <v>2</v>
      </c>
      <c r="G448" s="134" t="s">
        <v>317</v>
      </c>
      <c r="H448" s="135">
        <v>45554</v>
      </c>
      <c r="I448" s="136">
        <v>102.4</v>
      </c>
      <c r="J448" s="136">
        <v>136.57343054</v>
      </c>
      <c r="K448" s="137">
        <f t="shared" si="18"/>
        <v>0.74977980413261136</v>
      </c>
      <c r="L448" s="135">
        <v>45274</v>
      </c>
      <c r="M448" s="138">
        <v>102.4</v>
      </c>
      <c r="N448" s="138">
        <v>2202.7534848</v>
      </c>
      <c r="O448" s="137">
        <f t="shared" si="19"/>
        <v>4.6487271819841185E-2</v>
      </c>
      <c r="P448" s="139">
        <v>1</v>
      </c>
      <c r="Q448" s="140">
        <v>0.86363636363999996</v>
      </c>
      <c r="R448" s="141">
        <f t="shared" si="20"/>
        <v>1.1578947368372299</v>
      </c>
      <c r="S448" s="23"/>
      <c r="T448" s="142">
        <v>-2.3832221163E-2</v>
      </c>
      <c r="U448" s="143">
        <v>-4.1105902646000003E-2</v>
      </c>
      <c r="V448" s="143">
        <v>-5.5522770463999997E-2</v>
      </c>
      <c r="W448" s="143">
        <v>-6.8143064517000002E-2</v>
      </c>
      <c r="X448" s="143">
        <v>3.8531429020000001E-2</v>
      </c>
      <c r="Y448" s="143">
        <v>-0.45606801923000001</v>
      </c>
      <c r="Z448" s="143"/>
      <c r="AA448" s="143"/>
      <c r="AB448" s="143">
        <v>-0.24023163269</v>
      </c>
      <c r="AC448" s="143">
        <v>-0.63918359251000001</v>
      </c>
      <c r="AD448" s="144">
        <v>25.757575758000002</v>
      </c>
      <c r="AE448" s="23"/>
      <c r="AF448" s="145"/>
      <c r="AG448" s="146"/>
      <c r="AH448" s="147"/>
      <c r="AI448" s="146">
        <v>0.30853697696999999</v>
      </c>
      <c r="AJ448" s="146">
        <v>-8.0304518663999999E-2</v>
      </c>
      <c r="AK448" s="148"/>
      <c r="AL448" s="23"/>
      <c r="AM448" s="149">
        <v>8.2267210514999994E-2</v>
      </c>
      <c r="AN448" s="137">
        <v>1.6902472231000001</v>
      </c>
      <c r="AO448" s="147">
        <v>45507</v>
      </c>
      <c r="AP448" s="135" t="s">
        <v>309</v>
      </c>
      <c r="AQ448" s="133" t="s">
        <v>312</v>
      </c>
      <c r="AR448" s="150">
        <v>284000</v>
      </c>
    </row>
    <row r="449" spans="2:44" ht="15.6" x14ac:dyDescent="0.3">
      <c r="B449" s="82" t="s">
        <v>533</v>
      </c>
      <c r="C449" s="83" t="s">
        <v>1055</v>
      </c>
      <c r="D449" s="84" t="s">
        <v>729</v>
      </c>
      <c r="E449" s="85" t="s">
        <v>1341</v>
      </c>
      <c r="F449" s="83" t="s">
        <v>2</v>
      </c>
      <c r="G449" s="85" t="s">
        <v>315</v>
      </c>
      <c r="H449" s="86">
        <v>45554</v>
      </c>
      <c r="I449" s="87">
        <v>168.17</v>
      </c>
      <c r="J449" s="87">
        <v>174.55</v>
      </c>
      <c r="K449" s="88">
        <f t="shared" si="18"/>
        <v>0.96344886851904887</v>
      </c>
      <c r="L449" s="86">
        <v>45547</v>
      </c>
      <c r="M449" s="89">
        <v>23543.8</v>
      </c>
      <c r="N449" s="89">
        <v>4441.7866666999998</v>
      </c>
      <c r="O449" s="88">
        <f t="shared" si="19"/>
        <v>5.3005247137390619</v>
      </c>
      <c r="P449" s="90">
        <v>1</v>
      </c>
      <c r="Q449" s="91">
        <v>0.78787878787999999</v>
      </c>
      <c r="R449" s="92">
        <f t="shared" si="20"/>
        <v>1.2692307692288165</v>
      </c>
      <c r="S449" s="23"/>
      <c r="T449" s="107">
        <v>-4.9112426040999997E-3</v>
      </c>
      <c r="U449" s="108">
        <v>-2.2184924088000001E-2</v>
      </c>
      <c r="V449" s="108">
        <v>5.9538810482999999E-2</v>
      </c>
      <c r="W449" s="108">
        <v>4.6918516429000003E-2</v>
      </c>
      <c r="X449" s="108">
        <v>0.63927909454999998</v>
      </c>
      <c r="Y449" s="108">
        <v>0.14467964629999999</v>
      </c>
      <c r="Z449" s="108"/>
      <c r="AA449" s="108"/>
      <c r="AB449" s="108">
        <v>0.56366984701</v>
      </c>
      <c r="AC449" s="108">
        <v>0.16471788719</v>
      </c>
      <c r="AD449" s="109">
        <v>46.969696970000001</v>
      </c>
      <c r="AE449" s="23"/>
      <c r="AF449" s="117"/>
      <c r="AG449" s="118"/>
      <c r="AH449" s="119"/>
      <c r="AI449" s="118">
        <v>0.38416393116000003</v>
      </c>
      <c r="AJ449" s="118">
        <v>-9.0246305420000006E-2</v>
      </c>
      <c r="AK449" s="120">
        <v>5</v>
      </c>
      <c r="AL449" s="23"/>
      <c r="AM449" s="127">
        <v>4.4515032454999999E-2</v>
      </c>
      <c r="AN449" s="88">
        <v>0.91946757928</v>
      </c>
      <c r="AO449" s="119">
        <v>45473</v>
      </c>
      <c r="AP449" s="86" t="s">
        <v>740</v>
      </c>
      <c r="AQ449" s="84" t="s">
        <v>312</v>
      </c>
      <c r="AR449" s="128"/>
    </row>
    <row r="450" spans="2:44" ht="15.6" x14ac:dyDescent="0.3">
      <c r="B450" s="131" t="s">
        <v>69</v>
      </c>
      <c r="C450" s="132" t="s">
        <v>233</v>
      </c>
      <c r="D450" s="133" t="s">
        <v>300</v>
      </c>
      <c r="E450" s="134" t="s">
        <v>159</v>
      </c>
      <c r="F450" s="132" t="s">
        <v>2</v>
      </c>
      <c r="G450" s="134" t="s">
        <v>315</v>
      </c>
      <c r="H450" s="135">
        <v>45554</v>
      </c>
      <c r="I450" s="136">
        <v>47.6</v>
      </c>
      <c r="J450" s="136">
        <v>51.510298964999997</v>
      </c>
      <c r="K450" s="137">
        <f t="shared" si="18"/>
        <v>0.92408704582248791</v>
      </c>
      <c r="L450" s="135">
        <v>45506</v>
      </c>
      <c r="M450" s="138">
        <v>2626083.67</v>
      </c>
      <c r="N450" s="138">
        <v>460574.07591000001</v>
      </c>
      <c r="O450" s="137">
        <f t="shared" si="19"/>
        <v>5.7017617954536339</v>
      </c>
      <c r="P450" s="139">
        <v>209</v>
      </c>
      <c r="Q450" s="140">
        <v>39.227272726999999</v>
      </c>
      <c r="R450" s="141">
        <f t="shared" si="20"/>
        <v>5.3279258401297422</v>
      </c>
      <c r="S450" s="23"/>
      <c r="T450" s="142">
        <v>-5.8479532171999997E-3</v>
      </c>
      <c r="U450" s="143">
        <v>-2.3121634701E-2</v>
      </c>
      <c r="V450" s="143">
        <v>2.3013098962000001E-3</v>
      </c>
      <c r="W450" s="143">
        <v>-1.0318984157E-2</v>
      </c>
      <c r="X450" s="143">
        <v>0.19496006047</v>
      </c>
      <c r="Y450" s="143">
        <v>-0.29963938777999999</v>
      </c>
      <c r="Z450" s="143">
        <v>8.4854188659000004E-2</v>
      </c>
      <c r="AA450" s="143">
        <v>-0.35374777411000002</v>
      </c>
      <c r="AB450" s="143">
        <v>9.9746454429E-2</v>
      </c>
      <c r="AC450" s="143">
        <v>-0.29920550539000001</v>
      </c>
      <c r="AD450" s="144">
        <v>100</v>
      </c>
      <c r="AE450" s="23"/>
      <c r="AF450" s="145">
        <v>0.22884290737999999</v>
      </c>
      <c r="AG450" s="146">
        <v>2.3799093636E-2</v>
      </c>
      <c r="AH450" s="147">
        <v>0.30899414498</v>
      </c>
      <c r="AI450" s="146">
        <v>0.11978585768</v>
      </c>
      <c r="AJ450" s="146">
        <v>-7.3667398681999993E-2</v>
      </c>
      <c r="AK450" s="148">
        <v>6</v>
      </c>
      <c r="AL450" s="23"/>
      <c r="AM450" s="149">
        <v>4.1233818738E-2</v>
      </c>
      <c r="AN450" s="137">
        <v>0.33341827933000001</v>
      </c>
      <c r="AO450" s="147">
        <v>45472</v>
      </c>
      <c r="AP450" s="135" t="s">
        <v>309</v>
      </c>
      <c r="AQ450" s="133" t="s">
        <v>312</v>
      </c>
      <c r="AR450" s="150">
        <v>1922000</v>
      </c>
    </row>
    <row r="451" spans="2:44" ht="15.6" x14ac:dyDescent="0.3">
      <c r="B451" s="82" t="s">
        <v>1692</v>
      </c>
      <c r="C451" s="83" t="s">
        <v>2464</v>
      </c>
      <c r="D451" s="84" t="s">
        <v>2291</v>
      </c>
      <c r="E451" s="85" t="s">
        <v>2089</v>
      </c>
      <c r="F451" s="83" t="s">
        <v>2</v>
      </c>
      <c r="G451" s="85" t="s">
        <v>320</v>
      </c>
      <c r="H451" s="86">
        <v>45533</v>
      </c>
      <c r="I451" s="87"/>
      <c r="J451" s="87">
        <v>83.2</v>
      </c>
      <c r="K451" s="88">
        <f t="shared" si="18"/>
        <v>0</v>
      </c>
      <c r="L451" s="86">
        <v>45530</v>
      </c>
      <c r="M451" s="89"/>
      <c r="N451" s="89">
        <v>923.48924242999999</v>
      </c>
      <c r="O451" s="88">
        <f t="shared" si="19"/>
        <v>0</v>
      </c>
      <c r="P451" s="90"/>
      <c r="Q451" s="91">
        <v>0.22727272727</v>
      </c>
      <c r="R451" s="92">
        <f t="shared" si="20"/>
        <v>0</v>
      </c>
      <c r="S451" s="23"/>
      <c r="T451" s="107"/>
      <c r="U451" s="108"/>
      <c r="V451" s="108"/>
      <c r="W451" s="108"/>
      <c r="X451" s="108"/>
      <c r="Y451" s="108"/>
      <c r="Z451" s="108"/>
      <c r="AA451" s="108"/>
      <c r="AB451" s="108"/>
      <c r="AC451" s="108"/>
      <c r="AD451" s="109">
        <v>16.666666667000001</v>
      </c>
      <c r="AE451" s="23"/>
      <c r="AF451" s="117"/>
      <c r="AG451" s="118"/>
      <c r="AH451" s="119"/>
      <c r="AI451" s="118">
        <v>0.1002029239</v>
      </c>
      <c r="AJ451" s="118">
        <v>-7.3060008512999999E-2</v>
      </c>
      <c r="AK451" s="120"/>
      <c r="AL451" s="23"/>
      <c r="AM451" s="127">
        <v>6.7295134445000002E-2</v>
      </c>
      <c r="AN451" s="88">
        <v>0.83651611666000003</v>
      </c>
      <c r="AO451" s="119">
        <v>45473</v>
      </c>
      <c r="AP451" s="86" t="s">
        <v>1864</v>
      </c>
      <c r="AQ451" s="84" t="s">
        <v>312</v>
      </c>
      <c r="AR451" s="128">
        <v>1070733000</v>
      </c>
    </row>
    <row r="452" spans="2:44" ht="15.6" x14ac:dyDescent="0.3">
      <c r="B452" s="131" t="s">
        <v>534</v>
      </c>
      <c r="C452" s="132" t="s">
        <v>1056</v>
      </c>
      <c r="D452" s="133" t="s">
        <v>300</v>
      </c>
      <c r="E452" s="134" t="s">
        <v>1342</v>
      </c>
      <c r="F452" s="132" t="s">
        <v>2</v>
      </c>
      <c r="G452" s="134" t="s">
        <v>315</v>
      </c>
      <c r="H452" s="135">
        <v>45525</v>
      </c>
      <c r="I452" s="136"/>
      <c r="J452" s="136">
        <v>331.48722752999998</v>
      </c>
      <c r="K452" s="137">
        <f t="shared" si="18"/>
        <v>0</v>
      </c>
      <c r="L452" s="135">
        <v>45509</v>
      </c>
      <c r="M452" s="138"/>
      <c r="N452" s="138">
        <v>1005.6034848</v>
      </c>
      <c r="O452" s="137">
        <f t="shared" si="19"/>
        <v>0</v>
      </c>
      <c r="P452" s="139"/>
      <c r="Q452" s="140">
        <v>0.22727272727</v>
      </c>
      <c r="R452" s="141">
        <f t="shared" si="20"/>
        <v>0</v>
      </c>
      <c r="S452" s="23"/>
      <c r="T452" s="142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144">
        <v>13.636363636</v>
      </c>
      <c r="AE452" s="23"/>
      <c r="AF452" s="145"/>
      <c r="AG452" s="146"/>
      <c r="AH452" s="147"/>
      <c r="AI452" s="146">
        <v>7.4112689516999994E-2</v>
      </c>
      <c r="AJ452" s="146">
        <v>-1.6520894072000001E-2</v>
      </c>
      <c r="AK452" s="148"/>
      <c r="AL452" s="23"/>
      <c r="AM452" s="149">
        <v>2.2944623596E-2</v>
      </c>
      <c r="AN452" s="137">
        <v>0.98625780062000001</v>
      </c>
      <c r="AO452" s="147">
        <v>45471</v>
      </c>
      <c r="AP452" s="135" t="s">
        <v>309</v>
      </c>
      <c r="AQ452" s="133" t="s">
        <v>312</v>
      </c>
      <c r="AR452" s="150">
        <v>1190000</v>
      </c>
    </row>
    <row r="453" spans="2:44" ht="15.6" x14ac:dyDescent="0.3">
      <c r="B453" s="82" t="s">
        <v>535</v>
      </c>
      <c r="C453" s="83" t="s">
        <v>1057</v>
      </c>
      <c r="D453" s="84" t="s">
        <v>300</v>
      </c>
      <c r="E453" s="85" t="s">
        <v>2090</v>
      </c>
      <c r="F453" s="83" t="s">
        <v>2</v>
      </c>
      <c r="G453" s="85" t="s">
        <v>738</v>
      </c>
      <c r="H453" s="86">
        <v>45554</v>
      </c>
      <c r="I453" s="87">
        <v>306.58999999999997</v>
      </c>
      <c r="J453" s="87">
        <v>338.59402631</v>
      </c>
      <c r="K453" s="88">
        <f t="shared" si="18"/>
        <v>0.90547964871447928</v>
      </c>
      <c r="L453" s="86">
        <v>45506</v>
      </c>
      <c r="M453" s="89">
        <v>917.91</v>
      </c>
      <c r="N453" s="89">
        <v>1592.9</v>
      </c>
      <c r="O453" s="88">
        <f t="shared" si="19"/>
        <v>0.57625086320547425</v>
      </c>
      <c r="P453" s="90">
        <v>2</v>
      </c>
      <c r="Q453" s="91">
        <v>0.90909090909000001</v>
      </c>
      <c r="R453" s="92">
        <f t="shared" si="20"/>
        <v>2.2000000000022002</v>
      </c>
      <c r="S453" s="23"/>
      <c r="T453" s="107">
        <v>-1.8849206350000001E-2</v>
      </c>
      <c r="U453" s="108">
        <v>-3.6122887834E-2</v>
      </c>
      <c r="V453" s="108">
        <v>4.1747700761E-3</v>
      </c>
      <c r="W453" s="108">
        <v>-8.4455239775999991E-3</v>
      </c>
      <c r="X453" s="108">
        <v>0.24694256091</v>
      </c>
      <c r="Y453" s="108">
        <v>-0.24765688733999999</v>
      </c>
      <c r="Z453" s="108">
        <v>-6.5714491203999997E-2</v>
      </c>
      <c r="AA453" s="108">
        <v>-0.50431645398000002</v>
      </c>
      <c r="AB453" s="108">
        <v>0.12095581241</v>
      </c>
      <c r="AC453" s="108">
        <v>-0.27799614741000001</v>
      </c>
      <c r="AD453" s="109">
        <v>86.363636364000001</v>
      </c>
      <c r="AE453" s="23"/>
      <c r="AF453" s="117">
        <v>0.21192589036000001</v>
      </c>
      <c r="AG453" s="118">
        <v>2.2304815875000002E-2</v>
      </c>
      <c r="AH453" s="119">
        <v>0.56359471082000001</v>
      </c>
      <c r="AI453" s="118">
        <v>0.11079971579</v>
      </c>
      <c r="AJ453" s="118">
        <v>-5.2330613254999998E-2</v>
      </c>
      <c r="AK453" s="120">
        <v>3</v>
      </c>
      <c r="AL453" s="23"/>
      <c r="AM453" s="127">
        <v>1.0288836496000001E-2</v>
      </c>
      <c r="AN453" s="88">
        <v>0.49722128482</v>
      </c>
      <c r="AO453" s="119">
        <v>45473</v>
      </c>
      <c r="AP453" s="86" t="s">
        <v>309</v>
      </c>
      <c r="AQ453" s="84" t="s">
        <v>312</v>
      </c>
      <c r="AR453" s="128">
        <v>449500</v>
      </c>
    </row>
    <row r="454" spans="2:44" ht="15.6" x14ac:dyDescent="0.3">
      <c r="B454" s="131" t="s">
        <v>536</v>
      </c>
      <c r="C454" s="132" t="s">
        <v>1058</v>
      </c>
      <c r="D454" s="133" t="s">
        <v>300</v>
      </c>
      <c r="E454" s="134" t="s">
        <v>1343</v>
      </c>
      <c r="F454" s="132" t="s">
        <v>2</v>
      </c>
      <c r="G454" s="134" t="s">
        <v>315</v>
      </c>
      <c r="H454" s="135">
        <v>45554</v>
      </c>
      <c r="I454" s="136">
        <v>97.91</v>
      </c>
      <c r="J454" s="136">
        <v>142.31753588999999</v>
      </c>
      <c r="K454" s="137">
        <f t="shared" si="18"/>
        <v>0.68796862865639097</v>
      </c>
      <c r="L454" s="135">
        <v>45461</v>
      </c>
      <c r="M454" s="138">
        <v>21653.14</v>
      </c>
      <c r="N454" s="138">
        <v>300006.52652000001</v>
      </c>
      <c r="O454" s="137">
        <f t="shared" si="19"/>
        <v>7.2175563149145319E-2</v>
      </c>
      <c r="P454" s="139">
        <v>9</v>
      </c>
      <c r="Q454" s="140">
        <v>27.348484847999998</v>
      </c>
      <c r="R454" s="141">
        <f t="shared" si="20"/>
        <v>0.3290858725820115</v>
      </c>
      <c r="S454" s="23"/>
      <c r="T454" s="142">
        <v>2.6848453067999999E-2</v>
      </c>
      <c r="U454" s="143">
        <v>9.5747715841000003E-3</v>
      </c>
      <c r="V454" s="143">
        <v>-8.8947849080000002E-2</v>
      </c>
      <c r="W454" s="143">
        <v>-0.10156814313</v>
      </c>
      <c r="X454" s="143">
        <v>0.42465388311000002</v>
      </c>
      <c r="Y454" s="143">
        <v>-6.9945565139999999E-2</v>
      </c>
      <c r="Z454" s="143">
        <v>0.37604993049000002</v>
      </c>
      <c r="AA454" s="143">
        <v>-6.2552032277E-2</v>
      </c>
      <c r="AB454" s="143">
        <v>0.14701419663000001</v>
      </c>
      <c r="AC454" s="143">
        <v>-0.25193776319</v>
      </c>
      <c r="AD454" s="144">
        <v>93.939393938999999</v>
      </c>
      <c r="AE454" s="23"/>
      <c r="AF454" s="145">
        <v>0.38365199896000002</v>
      </c>
      <c r="AG454" s="146">
        <v>3.9136384458000002E-2</v>
      </c>
      <c r="AH454" s="147">
        <v>1.2504594379</v>
      </c>
      <c r="AI454" s="146">
        <v>0.24032576726999999</v>
      </c>
      <c r="AJ454" s="146">
        <v>-0.13115237253000001</v>
      </c>
      <c r="AK454" s="148">
        <v>6</v>
      </c>
      <c r="AL454" s="23"/>
      <c r="AM454" s="149">
        <v>9.5879236194999998E-3</v>
      </c>
      <c r="AN454" s="137">
        <v>0.12690131709999999</v>
      </c>
      <c r="AO454" s="147">
        <v>45473</v>
      </c>
      <c r="AP454" s="135" t="s">
        <v>309</v>
      </c>
      <c r="AQ454" s="133" t="s">
        <v>312</v>
      </c>
      <c r="AR454" s="150">
        <v>3827772</v>
      </c>
    </row>
    <row r="455" spans="2:44" ht="15.6" x14ac:dyDescent="0.3">
      <c r="B455" s="82" t="s">
        <v>537</v>
      </c>
      <c r="C455" s="83" t="s">
        <v>1059</v>
      </c>
      <c r="D455" s="84" t="s">
        <v>300</v>
      </c>
      <c r="E455" s="85" t="s">
        <v>1344</v>
      </c>
      <c r="F455" s="83" t="s">
        <v>2</v>
      </c>
      <c r="G455" s="85" t="s">
        <v>315</v>
      </c>
      <c r="H455" s="86">
        <v>45525</v>
      </c>
      <c r="I455" s="87"/>
      <c r="J455" s="87">
        <v>259.77945139000002</v>
      </c>
      <c r="K455" s="88">
        <f t="shared" si="18"/>
        <v>0</v>
      </c>
      <c r="L455" s="86">
        <v>45204</v>
      </c>
      <c r="M455" s="89"/>
      <c r="N455" s="89">
        <v>123.06757575</v>
      </c>
      <c r="O455" s="88">
        <f t="shared" si="19"/>
        <v>0</v>
      </c>
      <c r="P455" s="90"/>
      <c r="Q455" s="91">
        <v>0.10606060606000001</v>
      </c>
      <c r="R455" s="92">
        <f t="shared" si="20"/>
        <v>0</v>
      </c>
      <c r="S455" s="23"/>
      <c r="T455" s="107"/>
      <c r="U455" s="108"/>
      <c r="V455" s="108"/>
      <c r="W455" s="108"/>
      <c r="X455" s="108"/>
      <c r="Y455" s="108"/>
      <c r="Z455" s="108"/>
      <c r="AA455" s="108"/>
      <c r="AB455" s="108"/>
      <c r="AC455" s="108"/>
      <c r="AD455" s="109">
        <v>4.5454545455000002</v>
      </c>
      <c r="AE455" s="23"/>
      <c r="AF455" s="117"/>
      <c r="AG455" s="118"/>
      <c r="AH455" s="119"/>
      <c r="AI455" s="118">
        <v>7.8781901119999997E-2</v>
      </c>
      <c r="AJ455" s="118">
        <v>-0.17047321079</v>
      </c>
      <c r="AK455" s="120"/>
      <c r="AL455" s="23"/>
      <c r="AM455" s="127">
        <v>9.7765334483999999E-3</v>
      </c>
      <c r="AN455" s="88">
        <v>0.45583509589999999</v>
      </c>
      <c r="AO455" s="119">
        <v>45438</v>
      </c>
      <c r="AP455" s="86" t="s">
        <v>309</v>
      </c>
      <c r="AQ455" s="84" t="s">
        <v>312</v>
      </c>
      <c r="AR455" s="128">
        <v>725500</v>
      </c>
    </row>
    <row r="456" spans="2:44" ht="15.6" x14ac:dyDescent="0.3">
      <c r="B456" s="131" t="s">
        <v>1693</v>
      </c>
      <c r="C456" s="132" t="s">
        <v>2465</v>
      </c>
      <c r="D456" s="133" t="s">
        <v>300</v>
      </c>
      <c r="E456" s="134" t="s">
        <v>2091</v>
      </c>
      <c r="F456" s="132" t="s">
        <v>2</v>
      </c>
      <c r="G456" s="134" t="s">
        <v>322</v>
      </c>
      <c r="H456" s="135">
        <v>45533</v>
      </c>
      <c r="I456" s="136"/>
      <c r="J456" s="136">
        <v>54.450037850000001</v>
      </c>
      <c r="K456" s="137">
        <f t="shared" ref="K456:K519" si="21">IFERROR(I456/J456,"")</f>
        <v>0</v>
      </c>
      <c r="L456" s="135">
        <v>45383</v>
      </c>
      <c r="M456" s="138"/>
      <c r="N456" s="138">
        <v>312.07742424000003</v>
      </c>
      <c r="O456" s="137">
        <f t="shared" ref="O456:O519" si="22">IFERROR(M456/N456,"")</f>
        <v>0</v>
      </c>
      <c r="P456" s="139"/>
      <c r="Q456" s="140">
        <v>0.65151515151999995</v>
      </c>
      <c r="R456" s="141">
        <f t="shared" ref="R456:R519" si="23">IFERROR(P456/Q456,"")</f>
        <v>0</v>
      </c>
      <c r="S456" s="23"/>
      <c r="T456" s="142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4">
        <v>24.242424241999998</v>
      </c>
      <c r="AE456" s="23"/>
      <c r="AF456" s="145"/>
      <c r="AG456" s="146"/>
      <c r="AH456" s="147"/>
      <c r="AI456" s="146">
        <v>9.8706046126999999E-2</v>
      </c>
      <c r="AJ456" s="146">
        <v>-8.5014691478000004E-2</v>
      </c>
      <c r="AK456" s="148"/>
      <c r="AL456" s="23"/>
      <c r="AM456" s="149"/>
      <c r="AN456" s="137">
        <v>0.10803092693999999</v>
      </c>
      <c r="AO456" s="147">
        <v>45473</v>
      </c>
      <c r="AP456" s="135" t="s">
        <v>309</v>
      </c>
      <c r="AQ456" s="133" t="s">
        <v>312</v>
      </c>
      <c r="AR456" s="150">
        <v>1609000</v>
      </c>
    </row>
    <row r="457" spans="2:44" ht="15.6" x14ac:dyDescent="0.3">
      <c r="B457" s="82" t="s">
        <v>1694</v>
      </c>
      <c r="C457" s="83" t="s">
        <v>2466</v>
      </c>
      <c r="D457" s="84" t="s">
        <v>300</v>
      </c>
      <c r="E457" s="85" t="s">
        <v>2092</v>
      </c>
      <c r="F457" s="83" t="s">
        <v>2</v>
      </c>
      <c r="G457" s="85" t="s">
        <v>315</v>
      </c>
      <c r="H457" s="86">
        <v>45516</v>
      </c>
      <c r="I457" s="87"/>
      <c r="J457" s="87">
        <v>50.15</v>
      </c>
      <c r="K457" s="88">
        <f t="shared" si="21"/>
        <v>0</v>
      </c>
      <c r="L457" s="86">
        <v>45208</v>
      </c>
      <c r="M457" s="89"/>
      <c r="N457" s="89">
        <v>215.65530303</v>
      </c>
      <c r="O457" s="88">
        <f t="shared" si="22"/>
        <v>0</v>
      </c>
      <c r="P457" s="90"/>
      <c r="Q457" s="91">
        <v>9.0909090908999998E-2</v>
      </c>
      <c r="R457" s="92">
        <f t="shared" si="23"/>
        <v>0</v>
      </c>
      <c r="S457" s="23"/>
      <c r="T457" s="107"/>
      <c r="U457" s="108"/>
      <c r="V457" s="108"/>
      <c r="W457" s="108"/>
      <c r="X457" s="108"/>
      <c r="Y457" s="108"/>
      <c r="Z457" s="108"/>
      <c r="AA457" s="108"/>
      <c r="AB457" s="108"/>
      <c r="AC457" s="108"/>
      <c r="AD457" s="109">
        <v>3.0303030302999998</v>
      </c>
      <c r="AE457" s="23"/>
      <c r="AF457" s="117"/>
      <c r="AG457" s="118"/>
      <c r="AH457" s="119"/>
      <c r="AI457" s="118">
        <v>1.2271259418000001E-2</v>
      </c>
      <c r="AJ457" s="118">
        <v>-0.30209371884000003</v>
      </c>
      <c r="AK457" s="120"/>
      <c r="AL457" s="23"/>
      <c r="AM457" s="127"/>
      <c r="AN457" s="88">
        <v>0</v>
      </c>
      <c r="AO457" s="119">
        <v>45472</v>
      </c>
      <c r="AP457" s="86" t="s">
        <v>309</v>
      </c>
      <c r="AQ457" s="84" t="s">
        <v>312</v>
      </c>
      <c r="AR457" s="128">
        <v>189921</v>
      </c>
    </row>
    <row r="458" spans="2:44" ht="15.6" x14ac:dyDescent="0.3">
      <c r="B458" s="131" t="s">
        <v>538</v>
      </c>
      <c r="C458" s="132" t="s">
        <v>1060</v>
      </c>
      <c r="D458" s="133" t="s">
        <v>300</v>
      </c>
      <c r="E458" s="134" t="s">
        <v>1345</v>
      </c>
      <c r="F458" s="132" t="s">
        <v>2</v>
      </c>
      <c r="G458" s="134" t="s">
        <v>315</v>
      </c>
      <c r="H458" s="135">
        <v>45553</v>
      </c>
      <c r="I458" s="136"/>
      <c r="J458" s="136">
        <v>130.98884563999999</v>
      </c>
      <c r="K458" s="137">
        <f t="shared" si="21"/>
        <v>0</v>
      </c>
      <c r="L458" s="135">
        <v>45274</v>
      </c>
      <c r="M458" s="138"/>
      <c r="N458" s="138">
        <v>252.64318182</v>
      </c>
      <c r="O458" s="137">
        <f t="shared" si="22"/>
        <v>0</v>
      </c>
      <c r="P458" s="139"/>
      <c r="Q458" s="140">
        <v>0.84848484848000005</v>
      </c>
      <c r="R458" s="141">
        <f t="shared" si="23"/>
        <v>0</v>
      </c>
      <c r="S458" s="23"/>
      <c r="T458" s="142"/>
      <c r="U458" s="143"/>
      <c r="V458" s="143">
        <v>5.6281097728000003E-2</v>
      </c>
      <c r="W458" s="143">
        <v>4.3660803674E-2</v>
      </c>
      <c r="X458" s="143">
        <v>-0.40080513459</v>
      </c>
      <c r="Y458" s="143">
        <v>-0.89540458284000002</v>
      </c>
      <c r="Z458" s="143"/>
      <c r="AA458" s="143"/>
      <c r="AB458" s="143">
        <v>-0.43343814667000002</v>
      </c>
      <c r="AC458" s="143">
        <v>-0.83239010649</v>
      </c>
      <c r="AD458" s="144">
        <v>40.909090909</v>
      </c>
      <c r="AE458" s="23"/>
      <c r="AF458" s="145">
        <v>0.51184487095999998</v>
      </c>
      <c r="AG458" s="146">
        <v>4.8894805121000001E-2</v>
      </c>
      <c r="AH458" s="147">
        <v>-0.82526192093999995</v>
      </c>
      <c r="AI458" s="146">
        <v>0.18523764558</v>
      </c>
      <c r="AJ458" s="146">
        <v>-0.34894663671999998</v>
      </c>
      <c r="AK458" s="148">
        <v>3</v>
      </c>
      <c r="AL458" s="23"/>
      <c r="AM458" s="149">
        <v>2.8917022066000001E-2</v>
      </c>
      <c r="AN458" s="137">
        <v>0.70263242737999998</v>
      </c>
      <c r="AO458" s="147">
        <v>45473</v>
      </c>
      <c r="AP458" s="135" t="s">
        <v>309</v>
      </c>
      <c r="AQ458" s="133" t="s">
        <v>312</v>
      </c>
      <c r="AR458" s="150">
        <v>-815100</v>
      </c>
    </row>
    <row r="459" spans="2:44" ht="15.6" x14ac:dyDescent="0.3">
      <c r="B459" s="82" t="s">
        <v>1695</v>
      </c>
      <c r="C459" s="83" t="s">
        <v>2467</v>
      </c>
      <c r="D459" s="84" t="s">
        <v>300</v>
      </c>
      <c r="E459" s="85" t="s">
        <v>2093</v>
      </c>
      <c r="F459" s="83" t="s">
        <v>2</v>
      </c>
      <c r="G459" s="85" t="s">
        <v>169</v>
      </c>
      <c r="H459" s="86">
        <v>45554</v>
      </c>
      <c r="I459" s="87">
        <v>82.96</v>
      </c>
      <c r="J459" s="87">
        <v>86.433029140000002</v>
      </c>
      <c r="K459" s="88">
        <f t="shared" si="21"/>
        <v>0.95981826421500782</v>
      </c>
      <c r="L459" s="86">
        <v>45496</v>
      </c>
      <c r="M459" s="89">
        <v>746.64</v>
      </c>
      <c r="N459" s="89">
        <v>30096.881667000001</v>
      </c>
      <c r="O459" s="88">
        <f t="shared" si="22"/>
        <v>2.4807885689322431E-2</v>
      </c>
      <c r="P459" s="90">
        <v>1</v>
      </c>
      <c r="Q459" s="91">
        <v>0.78787878787999999</v>
      </c>
      <c r="R459" s="92">
        <f t="shared" si="23"/>
        <v>1.2692307692288165</v>
      </c>
      <c r="S459" s="23"/>
      <c r="T459" s="107">
        <v>-2.0427441256E-2</v>
      </c>
      <c r="U459" s="108">
        <v>-3.7701122740000002E-2</v>
      </c>
      <c r="V459" s="108">
        <v>2.7461242779999999E-2</v>
      </c>
      <c r="W459" s="108">
        <v>1.4840948725999999E-2</v>
      </c>
      <c r="X459" s="108">
        <v>0.83937369785000004</v>
      </c>
      <c r="Y459" s="108">
        <v>0.34477424960000003</v>
      </c>
      <c r="Z459" s="108">
        <v>0.75108587744999999</v>
      </c>
      <c r="AA459" s="108">
        <v>0.31248391467999997</v>
      </c>
      <c r="AB459" s="108">
        <v>0.59973359509000002</v>
      </c>
      <c r="AC459" s="108">
        <v>0.20078163527000001</v>
      </c>
      <c r="AD459" s="109">
        <v>50</v>
      </c>
      <c r="AE459" s="23"/>
      <c r="AF459" s="117">
        <v>0.21068311887999999</v>
      </c>
      <c r="AG459" s="118">
        <v>2.2492047905E-2</v>
      </c>
      <c r="AH459" s="119">
        <v>3.8429756487</v>
      </c>
      <c r="AI459" s="118">
        <v>0.16318298496</v>
      </c>
      <c r="AJ459" s="118">
        <v>-2.8057715601999999E-2</v>
      </c>
      <c r="AK459" s="120">
        <v>4</v>
      </c>
      <c r="AL459" s="23"/>
      <c r="AM459" s="127">
        <v>1.1974805212999999E-2</v>
      </c>
      <c r="AN459" s="88">
        <v>0.10382831947</v>
      </c>
      <c r="AO459" s="119">
        <v>45471</v>
      </c>
      <c r="AP459" s="86" t="s">
        <v>309</v>
      </c>
      <c r="AQ459" s="84" t="s">
        <v>312</v>
      </c>
      <c r="AR459" s="128">
        <v>436000</v>
      </c>
    </row>
    <row r="460" spans="2:44" ht="15.6" x14ac:dyDescent="0.3">
      <c r="B460" s="131" t="s">
        <v>539</v>
      </c>
      <c r="C460" s="132" t="s">
        <v>1061</v>
      </c>
      <c r="D460" s="133" t="s">
        <v>300</v>
      </c>
      <c r="E460" s="134" t="s">
        <v>1346</v>
      </c>
      <c r="F460" s="132" t="s">
        <v>113</v>
      </c>
      <c r="G460" s="134" t="s">
        <v>1516</v>
      </c>
      <c r="H460" s="135">
        <v>45554</v>
      </c>
      <c r="I460" s="136">
        <v>1034.53</v>
      </c>
      <c r="J460" s="136">
        <v>1038.24</v>
      </c>
      <c r="K460" s="137">
        <f t="shared" si="21"/>
        <v>0.99642664509169365</v>
      </c>
      <c r="L460" s="135">
        <v>45551</v>
      </c>
      <c r="M460" s="138">
        <v>3103.59</v>
      </c>
      <c r="N460" s="138">
        <v>690.62196970000002</v>
      </c>
      <c r="O460" s="137">
        <f t="shared" si="22"/>
        <v>4.4939056910514612</v>
      </c>
      <c r="P460" s="139">
        <v>1</v>
      </c>
      <c r="Q460" s="140">
        <v>0.40909090909000001</v>
      </c>
      <c r="R460" s="141">
        <f t="shared" si="23"/>
        <v>2.4444444444498763</v>
      </c>
      <c r="S460" s="23"/>
      <c r="T460" s="142">
        <v>8.8644874394999996E-3</v>
      </c>
      <c r="U460" s="143">
        <v>-8.4091940443999993E-3</v>
      </c>
      <c r="V460" s="143"/>
      <c r="W460" s="143"/>
      <c r="X460" s="143">
        <v>0.83852201424999995</v>
      </c>
      <c r="Y460" s="143">
        <v>0.34392256599999999</v>
      </c>
      <c r="Z460" s="143">
        <v>1.0024316117000001</v>
      </c>
      <c r="AA460" s="143">
        <v>0.56382964891999998</v>
      </c>
      <c r="AB460" s="143">
        <v>0.4392941742</v>
      </c>
      <c r="AC460" s="143">
        <v>4.0342214382000002E-2</v>
      </c>
      <c r="AD460" s="144">
        <v>16.666666667000001</v>
      </c>
      <c r="AE460" s="23"/>
      <c r="AF460" s="145"/>
      <c r="AG460" s="146"/>
      <c r="AH460" s="147"/>
      <c r="AI460" s="146">
        <v>0.18877667248999999</v>
      </c>
      <c r="AJ460" s="146">
        <v>-7.0407090606000006E-2</v>
      </c>
      <c r="AK460" s="148">
        <v>7</v>
      </c>
      <c r="AL460" s="23"/>
      <c r="AM460" s="149">
        <v>1.1491326458E-2</v>
      </c>
      <c r="AN460" s="137">
        <v>1.2478232117000001</v>
      </c>
      <c r="AO460" s="147">
        <v>45443</v>
      </c>
      <c r="AP460" s="135" t="s">
        <v>309</v>
      </c>
      <c r="AQ460" s="133" t="s">
        <v>312</v>
      </c>
      <c r="AR460" s="150">
        <v>4143928</v>
      </c>
    </row>
    <row r="461" spans="2:44" ht="15.6" x14ac:dyDescent="0.3">
      <c r="B461" s="82" t="s">
        <v>540</v>
      </c>
      <c r="C461" s="83" t="s">
        <v>1062</v>
      </c>
      <c r="D461" s="84" t="s">
        <v>300</v>
      </c>
      <c r="E461" s="85" t="s">
        <v>1347</v>
      </c>
      <c r="F461" s="83" t="s">
        <v>739</v>
      </c>
      <c r="G461" s="85" t="s">
        <v>320</v>
      </c>
      <c r="H461" s="86">
        <v>45554</v>
      </c>
      <c r="I461" s="87">
        <v>27.93</v>
      </c>
      <c r="J461" s="87">
        <v>39.28</v>
      </c>
      <c r="K461" s="88">
        <f t="shared" si="21"/>
        <v>0.71104887983706722</v>
      </c>
      <c r="L461" s="86">
        <v>45205</v>
      </c>
      <c r="M461" s="89">
        <v>6616.29</v>
      </c>
      <c r="N461" s="89">
        <v>20192.057423999999</v>
      </c>
      <c r="O461" s="88">
        <f t="shared" si="22"/>
        <v>0.32766794690946005</v>
      </c>
      <c r="P461" s="90">
        <v>4</v>
      </c>
      <c r="Q461" s="91">
        <v>9.0757575758000009</v>
      </c>
      <c r="R461" s="92">
        <f t="shared" si="23"/>
        <v>0.4407345575939331</v>
      </c>
      <c r="S461" s="23"/>
      <c r="T461" s="107"/>
      <c r="U461" s="108"/>
      <c r="V461" s="108">
        <v>-1.5856236786999999E-2</v>
      </c>
      <c r="W461" s="108">
        <v>-2.8476530840999999E-2</v>
      </c>
      <c r="X461" s="108">
        <v>-0.24919354838999999</v>
      </c>
      <c r="Y461" s="108">
        <v>-0.74379299663999998</v>
      </c>
      <c r="Z461" s="108"/>
      <c r="AA461" s="108"/>
      <c r="AB461" s="108">
        <v>-0.14061538462000001</v>
      </c>
      <c r="AC461" s="108">
        <v>-0.53956734442999998</v>
      </c>
      <c r="AD461" s="109">
        <v>96.969696970000001</v>
      </c>
      <c r="AE461" s="23"/>
      <c r="AF461" s="117"/>
      <c r="AG461" s="118"/>
      <c r="AH461" s="119"/>
      <c r="AI461" s="118">
        <v>0.26083499005999999</v>
      </c>
      <c r="AJ461" s="118">
        <v>-0.20414673046000001</v>
      </c>
      <c r="AK461" s="120">
        <v>2</v>
      </c>
      <c r="AL461" s="23"/>
      <c r="AM461" s="127">
        <v>0</v>
      </c>
      <c r="AN461" s="88">
        <v>0</v>
      </c>
      <c r="AO461" s="119">
        <v>45473</v>
      </c>
      <c r="AP461" s="86" t="s">
        <v>309</v>
      </c>
      <c r="AQ461" s="84" t="s">
        <v>312</v>
      </c>
      <c r="AR461" s="128">
        <v>803000</v>
      </c>
    </row>
    <row r="462" spans="2:44" ht="15.6" x14ac:dyDescent="0.3">
      <c r="B462" s="131" t="s">
        <v>1696</v>
      </c>
      <c r="C462" s="132" t="s">
        <v>2468</v>
      </c>
      <c r="D462" s="133" t="s">
        <v>300</v>
      </c>
      <c r="E462" s="134" t="s">
        <v>2094</v>
      </c>
      <c r="F462" s="132" t="s">
        <v>2</v>
      </c>
      <c r="G462" s="134" t="s">
        <v>319</v>
      </c>
      <c r="H462" s="135">
        <v>45124</v>
      </c>
      <c r="I462" s="136"/>
      <c r="J462" s="136"/>
      <c r="K462" s="137" t="str">
        <f t="shared" si="21"/>
        <v/>
      </c>
      <c r="L462" s="135"/>
      <c r="M462" s="138"/>
      <c r="N462" s="138">
        <v>0</v>
      </c>
      <c r="O462" s="137" t="str">
        <f t="shared" si="22"/>
        <v/>
      </c>
      <c r="P462" s="139"/>
      <c r="Q462" s="140">
        <v>0</v>
      </c>
      <c r="R462" s="141" t="str">
        <f t="shared" si="23"/>
        <v/>
      </c>
      <c r="S462" s="23"/>
      <c r="T462" s="142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4">
        <v>0</v>
      </c>
      <c r="AE462" s="23"/>
      <c r="AF462" s="145"/>
      <c r="AG462" s="146"/>
      <c r="AH462" s="147"/>
      <c r="AI462" s="146"/>
      <c r="AJ462" s="146"/>
      <c r="AK462" s="148"/>
      <c r="AL462" s="23"/>
      <c r="AM462" s="149"/>
      <c r="AN462" s="137">
        <v>0</v>
      </c>
      <c r="AO462" s="147">
        <v>45016</v>
      </c>
      <c r="AP462" s="135" t="s">
        <v>309</v>
      </c>
      <c r="AQ462" s="133" t="s">
        <v>312</v>
      </c>
      <c r="AR462" s="150">
        <v>366161</v>
      </c>
    </row>
    <row r="463" spans="2:44" ht="15.6" x14ac:dyDescent="0.3">
      <c r="B463" s="82" t="s">
        <v>541</v>
      </c>
      <c r="C463" s="83" t="s">
        <v>1063</v>
      </c>
      <c r="D463" s="84" t="s">
        <v>300</v>
      </c>
      <c r="E463" s="85" t="s">
        <v>1348</v>
      </c>
      <c r="F463" s="83" t="s">
        <v>2</v>
      </c>
      <c r="G463" s="85" t="s">
        <v>319</v>
      </c>
      <c r="H463" s="86">
        <v>45544</v>
      </c>
      <c r="I463" s="87"/>
      <c r="J463" s="87">
        <v>174.49441232999999</v>
      </c>
      <c r="K463" s="88">
        <f t="shared" si="21"/>
        <v>0</v>
      </c>
      <c r="L463" s="86">
        <v>45471</v>
      </c>
      <c r="M463" s="89"/>
      <c r="N463" s="89">
        <v>79.345606060999998</v>
      </c>
      <c r="O463" s="88">
        <f t="shared" si="22"/>
        <v>0</v>
      </c>
      <c r="P463" s="90"/>
      <c r="Q463" s="91">
        <v>0.15151515152</v>
      </c>
      <c r="R463" s="92">
        <f t="shared" si="23"/>
        <v>0</v>
      </c>
      <c r="S463" s="23"/>
      <c r="T463" s="107"/>
      <c r="U463" s="108"/>
      <c r="V463" s="108"/>
      <c r="W463" s="108"/>
      <c r="X463" s="108"/>
      <c r="Y463" s="108"/>
      <c r="Z463" s="108"/>
      <c r="AA463" s="108"/>
      <c r="AB463" s="108"/>
      <c r="AC463" s="108"/>
      <c r="AD463" s="109">
        <v>12.121212120999999</v>
      </c>
      <c r="AE463" s="23"/>
      <c r="AF463" s="117"/>
      <c r="AG463" s="118"/>
      <c r="AH463" s="119"/>
      <c r="AI463" s="118">
        <v>0.16409537166999999</v>
      </c>
      <c r="AJ463" s="118">
        <v>-8.4076082777999994E-2</v>
      </c>
      <c r="AK463" s="120"/>
      <c r="AL463" s="23"/>
      <c r="AM463" s="127">
        <v>4.8370203637000002E-2</v>
      </c>
      <c r="AN463" s="88">
        <v>1.1911852082000001</v>
      </c>
      <c r="AO463" s="119">
        <v>45473</v>
      </c>
      <c r="AP463" s="86" t="s">
        <v>309</v>
      </c>
      <c r="AQ463" s="84" t="s">
        <v>312</v>
      </c>
      <c r="AR463" s="128">
        <v>1734000</v>
      </c>
    </row>
    <row r="464" spans="2:44" ht="15.6" x14ac:dyDescent="0.3">
      <c r="B464" s="131" t="s">
        <v>1697</v>
      </c>
      <c r="C464" s="132" t="s">
        <v>2469</v>
      </c>
      <c r="D464" s="133" t="s">
        <v>728</v>
      </c>
      <c r="E464" s="134" t="s">
        <v>2095</v>
      </c>
      <c r="F464" s="132" t="s">
        <v>2</v>
      </c>
      <c r="G464" s="134" t="s">
        <v>315</v>
      </c>
      <c r="H464" s="135">
        <v>45516</v>
      </c>
      <c r="I464" s="136"/>
      <c r="J464" s="136">
        <v>40.5</v>
      </c>
      <c r="K464" s="137">
        <f t="shared" si="21"/>
        <v>0</v>
      </c>
      <c r="L464" s="135">
        <v>45428</v>
      </c>
      <c r="M464" s="138"/>
      <c r="N464" s="138">
        <v>44.614545454999998</v>
      </c>
      <c r="O464" s="137">
        <f t="shared" si="22"/>
        <v>0</v>
      </c>
      <c r="P464" s="139"/>
      <c r="Q464" s="140">
        <v>0.19696969697</v>
      </c>
      <c r="R464" s="141">
        <f t="shared" si="23"/>
        <v>0</v>
      </c>
      <c r="S464" s="23"/>
      <c r="T464" s="142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4">
        <v>4.5454545455000002</v>
      </c>
      <c r="AE464" s="23"/>
      <c r="AF464" s="145"/>
      <c r="AG464" s="146"/>
      <c r="AH464" s="147"/>
      <c r="AI464" s="146">
        <v>-5.0761421317000004E-3</v>
      </c>
      <c r="AJ464" s="146">
        <v>-0.19763694951999999</v>
      </c>
      <c r="AK464" s="148"/>
      <c r="AL464" s="23"/>
      <c r="AM464" s="149"/>
      <c r="AN464" s="137">
        <v>0</v>
      </c>
      <c r="AO464" s="147">
        <v>45473</v>
      </c>
      <c r="AP464" s="135" t="s">
        <v>309</v>
      </c>
      <c r="AQ464" s="133" t="s">
        <v>312</v>
      </c>
      <c r="AR464" s="150">
        <v>-16589</v>
      </c>
    </row>
    <row r="465" spans="2:44" ht="15.6" x14ac:dyDescent="0.3">
      <c r="B465" s="82" t="s">
        <v>1698</v>
      </c>
      <c r="C465" s="83" t="s">
        <v>2470</v>
      </c>
      <c r="D465" s="84" t="s">
        <v>300</v>
      </c>
      <c r="E465" s="85" t="s">
        <v>2096</v>
      </c>
      <c r="F465" s="83" t="s">
        <v>2</v>
      </c>
      <c r="G465" s="85" t="s">
        <v>1519</v>
      </c>
      <c r="H465" s="86">
        <v>45554</v>
      </c>
      <c r="I465" s="87">
        <v>112.47</v>
      </c>
      <c r="J465" s="87">
        <v>112.97</v>
      </c>
      <c r="K465" s="88">
        <f t="shared" si="21"/>
        <v>0.99557404620695755</v>
      </c>
      <c r="L465" s="86">
        <v>45553</v>
      </c>
      <c r="M465" s="89">
        <v>4273.8599999999997</v>
      </c>
      <c r="N465" s="89">
        <v>5918.3825758000003</v>
      </c>
      <c r="O465" s="88">
        <f t="shared" si="22"/>
        <v>0.72213310735869296</v>
      </c>
      <c r="P465" s="90">
        <v>1</v>
      </c>
      <c r="Q465" s="91">
        <v>8.2424242424000003</v>
      </c>
      <c r="R465" s="92">
        <f t="shared" si="23"/>
        <v>0.12132352941212153</v>
      </c>
      <c r="S465" s="23"/>
      <c r="T465" s="107">
        <v>-4.4259537926000002E-3</v>
      </c>
      <c r="U465" s="108">
        <v>-2.1699635275999999E-2</v>
      </c>
      <c r="V465" s="108">
        <v>7.8331735378000006E-2</v>
      </c>
      <c r="W465" s="108">
        <v>6.5711441324000003E-2</v>
      </c>
      <c r="X465" s="108">
        <v>0.39195544554</v>
      </c>
      <c r="Y465" s="108">
        <v>-0.1026440027</v>
      </c>
      <c r="Z465" s="108"/>
      <c r="AA465" s="108"/>
      <c r="AB465" s="108">
        <v>0.22757039947999999</v>
      </c>
      <c r="AC465" s="108">
        <v>-0.17138156033999999</v>
      </c>
      <c r="AD465" s="109">
        <v>93.939393938999999</v>
      </c>
      <c r="AE465" s="23"/>
      <c r="AF465" s="117">
        <v>0.28906015111</v>
      </c>
      <c r="AG465" s="118">
        <v>2.9996449575999999E-2</v>
      </c>
      <c r="AH465" s="119">
        <v>1.1847396670000001</v>
      </c>
      <c r="AI465" s="118">
        <v>0.10545366795</v>
      </c>
      <c r="AJ465" s="118">
        <v>-0.13090532656000001</v>
      </c>
      <c r="AK465" s="120">
        <v>6</v>
      </c>
      <c r="AL465" s="23"/>
      <c r="AM465" s="127">
        <v>0</v>
      </c>
      <c r="AN465" s="88">
        <v>0</v>
      </c>
      <c r="AO465" s="119">
        <v>45473</v>
      </c>
      <c r="AP465" s="86" t="s">
        <v>309</v>
      </c>
      <c r="AQ465" s="84" t="s">
        <v>312</v>
      </c>
      <c r="AR465" s="128">
        <v>524004</v>
      </c>
    </row>
    <row r="466" spans="2:44" ht="15.6" x14ac:dyDescent="0.3">
      <c r="B466" s="131" t="s">
        <v>542</v>
      </c>
      <c r="C466" s="132" t="s">
        <v>1064</v>
      </c>
      <c r="D466" s="133" t="s">
        <v>300</v>
      </c>
      <c r="E466" s="134" t="s">
        <v>1349</v>
      </c>
      <c r="F466" s="132" t="s">
        <v>2</v>
      </c>
      <c r="G466" s="134" t="s">
        <v>737</v>
      </c>
      <c r="H466" s="135">
        <v>45483</v>
      </c>
      <c r="I466" s="136"/>
      <c r="J466" s="136">
        <v>241.61614258</v>
      </c>
      <c r="K466" s="137">
        <f t="shared" si="21"/>
        <v>0</v>
      </c>
      <c r="L466" s="135">
        <v>45195</v>
      </c>
      <c r="M466" s="138"/>
      <c r="N466" s="138">
        <v>78.028484848999994</v>
      </c>
      <c r="O466" s="137">
        <f t="shared" si="22"/>
        <v>0</v>
      </c>
      <c r="P466" s="139"/>
      <c r="Q466" s="140">
        <v>7.5757575758000004E-2</v>
      </c>
      <c r="R466" s="141">
        <f t="shared" si="23"/>
        <v>0</v>
      </c>
      <c r="S466" s="23"/>
      <c r="T466" s="142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4">
        <v>3.0303030302999998</v>
      </c>
      <c r="AE466" s="23"/>
      <c r="AF466" s="145"/>
      <c r="AG466" s="146"/>
      <c r="AH466" s="147"/>
      <c r="AI466" s="146"/>
      <c r="AJ466" s="146"/>
      <c r="AK466" s="148"/>
      <c r="AL466" s="23"/>
      <c r="AM466" s="149"/>
      <c r="AN466" s="137">
        <v>0.82773051177000001</v>
      </c>
      <c r="AO466" s="147">
        <v>45473</v>
      </c>
      <c r="AP466" s="135" t="s">
        <v>309</v>
      </c>
      <c r="AQ466" s="133" t="s">
        <v>312</v>
      </c>
      <c r="AR466" s="150">
        <v>729000</v>
      </c>
    </row>
    <row r="467" spans="2:44" ht="15.6" x14ac:dyDescent="0.3">
      <c r="B467" s="82" t="s">
        <v>1699</v>
      </c>
      <c r="C467" s="83" t="s">
        <v>2471</v>
      </c>
      <c r="D467" s="84" t="s">
        <v>728</v>
      </c>
      <c r="E467" s="85" t="s">
        <v>2097</v>
      </c>
      <c r="F467" s="83" t="s">
        <v>2</v>
      </c>
      <c r="G467" s="85" t="s">
        <v>319</v>
      </c>
      <c r="H467" s="86">
        <v>45554</v>
      </c>
      <c r="I467" s="87">
        <v>16.98</v>
      </c>
      <c r="J467" s="87">
        <v>17.36</v>
      </c>
      <c r="K467" s="88">
        <f t="shared" si="21"/>
        <v>0.97811059907834108</v>
      </c>
      <c r="L467" s="86">
        <v>45533</v>
      </c>
      <c r="M467" s="89">
        <v>7251.7</v>
      </c>
      <c r="N467" s="89">
        <v>19935.235605999998</v>
      </c>
      <c r="O467" s="88">
        <f t="shared" si="22"/>
        <v>0.36376294433246742</v>
      </c>
      <c r="P467" s="90">
        <v>9</v>
      </c>
      <c r="Q467" s="91">
        <v>14.818181817999999</v>
      </c>
      <c r="R467" s="92">
        <f t="shared" si="23"/>
        <v>0.60736196319763636</v>
      </c>
      <c r="S467" s="23"/>
      <c r="T467" s="107">
        <v>2.0432692307000001E-2</v>
      </c>
      <c r="U467" s="108">
        <v>3.1590108229000002E-3</v>
      </c>
      <c r="V467" s="108">
        <v>3.6630036630000001E-2</v>
      </c>
      <c r="W467" s="108">
        <v>2.4009742575999998E-2</v>
      </c>
      <c r="X467" s="108">
        <v>0.77780772589000002</v>
      </c>
      <c r="Y467" s="108">
        <v>0.28320827764000001</v>
      </c>
      <c r="Z467" s="108">
        <v>0.54422081624999996</v>
      </c>
      <c r="AA467" s="108">
        <v>0.10561885347</v>
      </c>
      <c r="AB467" s="108">
        <v>0.54199171402000001</v>
      </c>
      <c r="AC467" s="108">
        <v>0.14303975420000001</v>
      </c>
      <c r="AD467" s="109">
        <v>100</v>
      </c>
      <c r="AE467" s="23"/>
      <c r="AF467" s="117">
        <v>0.23527498019000001</v>
      </c>
      <c r="AG467" s="118">
        <v>2.4417090857000001E-2</v>
      </c>
      <c r="AH467" s="119">
        <v>2.3583412107999999</v>
      </c>
      <c r="AI467" s="118">
        <v>0.1284965035</v>
      </c>
      <c r="AJ467" s="118">
        <v>-0.10306406685</v>
      </c>
      <c r="AK467" s="120">
        <v>9</v>
      </c>
      <c r="AL467" s="23"/>
      <c r="AM467" s="127">
        <v>7.4934940217999998E-2</v>
      </c>
      <c r="AN467" s="88">
        <v>0.14284448581</v>
      </c>
      <c r="AO467" s="119">
        <v>45473</v>
      </c>
      <c r="AP467" s="86" t="s">
        <v>744</v>
      </c>
      <c r="AQ467" s="84" t="s">
        <v>312</v>
      </c>
      <c r="AR467" s="128"/>
    </row>
    <row r="468" spans="2:44" ht="15.6" x14ac:dyDescent="0.3">
      <c r="B468" s="131" t="s">
        <v>71</v>
      </c>
      <c r="C468" s="132" t="s">
        <v>235</v>
      </c>
      <c r="D468" s="133" t="s">
        <v>300</v>
      </c>
      <c r="E468" s="134" t="s">
        <v>160</v>
      </c>
      <c r="F468" s="132" t="s">
        <v>2</v>
      </c>
      <c r="G468" s="134" t="s">
        <v>315</v>
      </c>
      <c r="H468" s="135">
        <v>45553</v>
      </c>
      <c r="I468" s="136"/>
      <c r="J468" s="136">
        <v>3235.88</v>
      </c>
      <c r="K468" s="137">
        <f t="shared" si="21"/>
        <v>0</v>
      </c>
      <c r="L468" s="135">
        <v>45539</v>
      </c>
      <c r="M468" s="138"/>
      <c r="N468" s="138">
        <v>64465.75894</v>
      </c>
      <c r="O468" s="137">
        <f t="shared" si="22"/>
        <v>0</v>
      </c>
      <c r="P468" s="139"/>
      <c r="Q468" s="140">
        <v>2.6666666666999999</v>
      </c>
      <c r="R468" s="141">
        <f t="shared" si="23"/>
        <v>0</v>
      </c>
      <c r="S468" s="23"/>
      <c r="T468" s="142"/>
      <c r="U468" s="143"/>
      <c r="V468" s="143">
        <v>2.2554208031999999E-2</v>
      </c>
      <c r="W468" s="143">
        <v>9.9339139778999996E-3</v>
      </c>
      <c r="X468" s="143">
        <v>0.50338591975000002</v>
      </c>
      <c r="Y468" s="143">
        <v>8.7864715024000006E-3</v>
      </c>
      <c r="Z468" s="143">
        <v>0.80203487618000002</v>
      </c>
      <c r="AA468" s="143">
        <v>0.36343291341</v>
      </c>
      <c r="AB468" s="143">
        <v>0.42674441290999998</v>
      </c>
      <c r="AC468" s="143">
        <v>2.7792453086999999E-2</v>
      </c>
      <c r="AD468" s="144">
        <v>72.727272726999999</v>
      </c>
      <c r="AE468" s="23"/>
      <c r="AF468" s="145">
        <v>0.23055214365000001</v>
      </c>
      <c r="AG468" s="146">
        <v>2.4373720264999999E-2</v>
      </c>
      <c r="AH468" s="147">
        <v>1.7248390151999999</v>
      </c>
      <c r="AI468" s="146">
        <v>0.17896153846000001</v>
      </c>
      <c r="AJ468" s="146">
        <v>-4.4088929276E-2</v>
      </c>
      <c r="AK468" s="148">
        <v>5</v>
      </c>
      <c r="AL468" s="23"/>
      <c r="AM468" s="149">
        <v>2.0579170639E-2</v>
      </c>
      <c r="AN468" s="137">
        <v>8.303881037</v>
      </c>
      <c r="AO468" s="147">
        <v>45473</v>
      </c>
      <c r="AP468" s="135" t="s">
        <v>309</v>
      </c>
      <c r="AQ468" s="133" t="s">
        <v>312</v>
      </c>
      <c r="AR468" s="150">
        <v>6736000</v>
      </c>
    </row>
    <row r="469" spans="2:44" ht="15.6" x14ac:dyDescent="0.3">
      <c r="B469" s="82" t="s">
        <v>543</v>
      </c>
      <c r="C469" s="83" t="s">
        <v>1065</v>
      </c>
      <c r="D469" s="84" t="s">
        <v>300</v>
      </c>
      <c r="E469" s="85" t="s">
        <v>1350</v>
      </c>
      <c r="F469" s="83" t="s">
        <v>2</v>
      </c>
      <c r="G469" s="85" t="s">
        <v>319</v>
      </c>
      <c r="H469" s="86">
        <v>45545</v>
      </c>
      <c r="I469" s="87"/>
      <c r="J469" s="87">
        <v>463.61</v>
      </c>
      <c r="K469" s="88">
        <f t="shared" si="21"/>
        <v>0</v>
      </c>
      <c r="L469" s="86">
        <v>45534</v>
      </c>
      <c r="M469" s="89"/>
      <c r="N469" s="89">
        <v>2120.8637878999998</v>
      </c>
      <c r="O469" s="88">
        <f t="shared" si="22"/>
        <v>0</v>
      </c>
      <c r="P469" s="90"/>
      <c r="Q469" s="91">
        <v>0.13636363636000001</v>
      </c>
      <c r="R469" s="92">
        <f t="shared" si="23"/>
        <v>0</v>
      </c>
      <c r="S469" s="23"/>
      <c r="T469" s="107"/>
      <c r="U469" s="108"/>
      <c r="V469" s="108"/>
      <c r="W469" s="108"/>
      <c r="X469" s="108"/>
      <c r="Y469" s="108"/>
      <c r="Z469" s="108"/>
      <c r="AA469" s="108"/>
      <c r="AB469" s="108"/>
      <c r="AC469" s="108"/>
      <c r="AD469" s="109">
        <v>6.0606060605999996</v>
      </c>
      <c r="AE469" s="23"/>
      <c r="AF469" s="117"/>
      <c r="AG469" s="118"/>
      <c r="AH469" s="119"/>
      <c r="AI469" s="118">
        <v>-2.4503354112000001E-2</v>
      </c>
      <c r="AJ469" s="118">
        <v>-2.4503354112000001E-2</v>
      </c>
      <c r="AK469" s="120"/>
      <c r="AL469" s="23"/>
      <c r="AM469" s="127"/>
      <c r="AN469" s="88">
        <v>0.17458988050999999</v>
      </c>
      <c r="AO469" s="119">
        <v>45473</v>
      </c>
      <c r="AP469" s="86" t="s">
        <v>309</v>
      </c>
      <c r="AQ469" s="84" t="s">
        <v>312</v>
      </c>
      <c r="AR469" s="128">
        <v>1525000</v>
      </c>
    </row>
    <row r="470" spans="2:44" ht="15.6" x14ac:dyDescent="0.3">
      <c r="B470" s="131" t="s">
        <v>1700</v>
      </c>
      <c r="C470" s="132" t="s">
        <v>2472</v>
      </c>
      <c r="D470" s="133" t="s">
        <v>728</v>
      </c>
      <c r="E470" s="134" t="s">
        <v>2098</v>
      </c>
      <c r="F470" s="132" t="s">
        <v>2</v>
      </c>
      <c r="G470" s="134" t="s">
        <v>1521</v>
      </c>
      <c r="H470" s="135"/>
      <c r="I470" s="136"/>
      <c r="J470" s="136"/>
      <c r="K470" s="137" t="str">
        <f t="shared" si="21"/>
        <v/>
      </c>
      <c r="L470" s="135"/>
      <c r="M470" s="138"/>
      <c r="N470" s="138"/>
      <c r="O470" s="137" t="str">
        <f t="shared" si="22"/>
        <v/>
      </c>
      <c r="P470" s="139"/>
      <c r="Q470" s="140"/>
      <c r="R470" s="141" t="str">
        <f t="shared" si="23"/>
        <v/>
      </c>
      <c r="S470" s="23"/>
      <c r="T470" s="142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4">
        <v>0</v>
      </c>
      <c r="AE470" s="23"/>
      <c r="AF470" s="145"/>
      <c r="AG470" s="146"/>
      <c r="AH470" s="147"/>
      <c r="AI470" s="146"/>
      <c r="AJ470" s="146"/>
      <c r="AK470" s="148"/>
      <c r="AL470" s="23"/>
      <c r="AM470" s="149"/>
      <c r="AN470" s="137"/>
      <c r="AO470" s="147"/>
      <c r="AP470" s="135"/>
      <c r="AQ470" s="133" t="s">
        <v>1521</v>
      </c>
      <c r="AR470" s="150"/>
    </row>
    <row r="471" spans="2:44" ht="15.6" x14ac:dyDescent="0.3">
      <c r="B471" s="82" t="s">
        <v>544</v>
      </c>
      <c r="C471" s="83" t="s">
        <v>1066</v>
      </c>
      <c r="D471" s="84" t="s">
        <v>300</v>
      </c>
      <c r="E471" s="85" t="s">
        <v>1351</v>
      </c>
      <c r="F471" s="83" t="s">
        <v>2</v>
      </c>
      <c r="G471" s="85" t="s">
        <v>317</v>
      </c>
      <c r="H471" s="86">
        <v>45553</v>
      </c>
      <c r="I471" s="87"/>
      <c r="J471" s="87">
        <v>70.36</v>
      </c>
      <c r="K471" s="88">
        <f t="shared" si="21"/>
        <v>0</v>
      </c>
      <c r="L471" s="86">
        <v>45537</v>
      </c>
      <c r="M471" s="89"/>
      <c r="N471" s="89">
        <v>17584.203333000001</v>
      </c>
      <c r="O471" s="88">
        <f t="shared" si="22"/>
        <v>0</v>
      </c>
      <c r="P471" s="90"/>
      <c r="Q471" s="91">
        <v>0.77272727272999997</v>
      </c>
      <c r="R471" s="92">
        <f t="shared" si="23"/>
        <v>0</v>
      </c>
      <c r="S471" s="23"/>
      <c r="T471" s="107"/>
      <c r="U471" s="108"/>
      <c r="V471" s="108">
        <v>7.2805139187000004E-2</v>
      </c>
      <c r="W471" s="108">
        <v>6.0184845133000001E-2</v>
      </c>
      <c r="X471" s="108">
        <v>0.34910576701000001</v>
      </c>
      <c r="Y471" s="108">
        <v>-0.14549368124000001</v>
      </c>
      <c r="Z471" s="108">
        <v>0.31186135611999999</v>
      </c>
      <c r="AA471" s="108">
        <v>-0.12674060665</v>
      </c>
      <c r="AB471" s="108">
        <v>0.31894381087000001</v>
      </c>
      <c r="AC471" s="108">
        <v>-8.0008148953E-2</v>
      </c>
      <c r="AD471" s="109">
        <v>40.909090909</v>
      </c>
      <c r="AE471" s="23"/>
      <c r="AF471" s="117">
        <v>0.26995179463000002</v>
      </c>
      <c r="AG471" s="118">
        <v>2.8286871934999999E-2</v>
      </c>
      <c r="AH471" s="119">
        <v>0.98905487891999999</v>
      </c>
      <c r="AI471" s="118">
        <v>0.13918475495999999</v>
      </c>
      <c r="AJ471" s="118">
        <v>-7.8711643432999995E-2</v>
      </c>
      <c r="AK471" s="120">
        <v>6</v>
      </c>
      <c r="AL471" s="23"/>
      <c r="AM471" s="127">
        <v>1.448382091E-2</v>
      </c>
      <c r="AN471" s="88">
        <v>0.14731042548000001</v>
      </c>
      <c r="AO471" s="119">
        <v>45506</v>
      </c>
      <c r="AP471" s="86" t="s">
        <v>309</v>
      </c>
      <c r="AQ471" s="84" t="s">
        <v>312</v>
      </c>
      <c r="AR471" s="128">
        <v>6930000</v>
      </c>
    </row>
    <row r="472" spans="2:44" ht="15.6" x14ac:dyDescent="0.3">
      <c r="B472" s="131" t="s">
        <v>1701</v>
      </c>
      <c r="C472" s="132" t="s">
        <v>2473</v>
      </c>
      <c r="D472" s="133" t="s">
        <v>300</v>
      </c>
      <c r="E472" s="134" t="s">
        <v>2099</v>
      </c>
      <c r="F472" s="132" t="s">
        <v>2</v>
      </c>
      <c r="G472" s="134" t="s">
        <v>319</v>
      </c>
      <c r="H472" s="135">
        <v>45554</v>
      </c>
      <c r="I472" s="136">
        <v>66.48</v>
      </c>
      <c r="J472" s="136">
        <v>88.659126490000006</v>
      </c>
      <c r="K472" s="137">
        <f t="shared" si="21"/>
        <v>0.74983820202084195</v>
      </c>
      <c r="L472" s="135">
        <v>45475</v>
      </c>
      <c r="M472" s="138">
        <v>4315.92</v>
      </c>
      <c r="N472" s="138">
        <v>24131.909242000002</v>
      </c>
      <c r="O472" s="137">
        <f t="shared" si="22"/>
        <v>0.17884701772740075</v>
      </c>
      <c r="P472" s="139">
        <v>20</v>
      </c>
      <c r="Q472" s="140">
        <v>5.8636363636000004</v>
      </c>
      <c r="R472" s="141">
        <f t="shared" si="23"/>
        <v>3.4108527131994468</v>
      </c>
      <c r="S472" s="23"/>
      <c r="T472" s="142">
        <v>3.5836709254000003E-2</v>
      </c>
      <c r="U472" s="143">
        <v>1.8563027770000001E-2</v>
      </c>
      <c r="V472" s="143">
        <v>2.5637158797000002E-3</v>
      </c>
      <c r="W472" s="143">
        <v>-1.0056578174E-2</v>
      </c>
      <c r="X472" s="143"/>
      <c r="Y472" s="143"/>
      <c r="Z472" s="143"/>
      <c r="AA472" s="143"/>
      <c r="AB472" s="143"/>
      <c r="AC472" s="143"/>
      <c r="AD472" s="144">
        <v>96.969696970000001</v>
      </c>
      <c r="AE472" s="23"/>
      <c r="AF472" s="145"/>
      <c r="AG472" s="146"/>
      <c r="AH472" s="147"/>
      <c r="AI472" s="146">
        <v>6.2682310662999993E-2</v>
      </c>
      <c r="AJ472" s="146">
        <v>-0.18832829575000001</v>
      </c>
      <c r="AK472" s="148"/>
      <c r="AL472" s="23"/>
      <c r="AM472" s="149"/>
      <c r="AN472" s="137">
        <v>4.5589095874E-2</v>
      </c>
      <c r="AO472" s="147">
        <v>45473</v>
      </c>
      <c r="AP472" s="135" t="s">
        <v>309</v>
      </c>
      <c r="AQ472" s="133" t="s">
        <v>312</v>
      </c>
      <c r="AR472" s="150">
        <v>974410</v>
      </c>
    </row>
    <row r="473" spans="2:44" ht="15.6" x14ac:dyDescent="0.3">
      <c r="B473" s="82" t="s">
        <v>545</v>
      </c>
      <c r="C473" s="83" t="s">
        <v>1067</v>
      </c>
      <c r="D473" s="84" t="s">
        <v>733</v>
      </c>
      <c r="E473" s="85" t="s">
        <v>1352</v>
      </c>
      <c r="F473" s="83" t="s">
        <v>2</v>
      </c>
      <c r="G473" s="85" t="s">
        <v>315</v>
      </c>
      <c r="H473" s="86">
        <v>45554</v>
      </c>
      <c r="I473" s="87">
        <v>374.07</v>
      </c>
      <c r="J473" s="87">
        <v>623.72</v>
      </c>
      <c r="K473" s="88">
        <f t="shared" si="21"/>
        <v>0.59974026806900527</v>
      </c>
      <c r="L473" s="86">
        <v>45293</v>
      </c>
      <c r="M473" s="89">
        <v>9083.1299999999992</v>
      </c>
      <c r="N473" s="89">
        <v>15482.095303</v>
      </c>
      <c r="O473" s="88">
        <f t="shared" si="22"/>
        <v>0.58668609269185557</v>
      </c>
      <c r="P473" s="90">
        <v>3</v>
      </c>
      <c r="Q473" s="91">
        <v>6.3484848485000001</v>
      </c>
      <c r="R473" s="92">
        <f t="shared" si="23"/>
        <v>0.47255369928288171</v>
      </c>
      <c r="S473" s="23"/>
      <c r="T473" s="107"/>
      <c r="U473" s="108"/>
      <c r="V473" s="108">
        <v>4.7815126049999997E-2</v>
      </c>
      <c r="W473" s="108">
        <v>3.5194831996999999E-2</v>
      </c>
      <c r="X473" s="108">
        <v>-0.21677135678000001</v>
      </c>
      <c r="Y473" s="108">
        <v>-0.71137080504000005</v>
      </c>
      <c r="Z473" s="108">
        <v>-0.33534115138999998</v>
      </c>
      <c r="AA473" s="108">
        <v>-0.77394311415999995</v>
      </c>
      <c r="AB473" s="108">
        <v>-0.39423824330000001</v>
      </c>
      <c r="AC473" s="108">
        <v>-0.79319020310999999</v>
      </c>
      <c r="AD473" s="109">
        <v>77.272727273000001</v>
      </c>
      <c r="AE473" s="23"/>
      <c r="AF473" s="117"/>
      <c r="AG473" s="118"/>
      <c r="AH473" s="119"/>
      <c r="AI473" s="118">
        <v>0.13111330915</v>
      </c>
      <c r="AJ473" s="118">
        <v>-0.15771197568</v>
      </c>
      <c r="AK473" s="120">
        <v>4</v>
      </c>
      <c r="AL473" s="23"/>
      <c r="AM473" s="127">
        <v>0</v>
      </c>
      <c r="AN473" s="88">
        <v>0</v>
      </c>
      <c r="AO473" s="119">
        <v>45501</v>
      </c>
      <c r="AP473" s="86" t="s">
        <v>309</v>
      </c>
      <c r="AQ473" s="84" t="s">
        <v>312</v>
      </c>
      <c r="AR473" s="128">
        <v>1632525</v>
      </c>
    </row>
    <row r="474" spans="2:44" ht="15.6" x14ac:dyDescent="0.3">
      <c r="B474" s="131" t="s">
        <v>1702</v>
      </c>
      <c r="C474" s="132" t="s">
        <v>2474</v>
      </c>
      <c r="D474" s="133" t="s">
        <v>300</v>
      </c>
      <c r="E474" s="134" t="s">
        <v>2100</v>
      </c>
      <c r="F474" s="132" t="s">
        <v>2</v>
      </c>
      <c r="G474" s="134" t="s">
        <v>320</v>
      </c>
      <c r="H474" s="135">
        <v>45554</v>
      </c>
      <c r="I474" s="136">
        <v>36.090000000000003</v>
      </c>
      <c r="J474" s="136">
        <v>39.99</v>
      </c>
      <c r="K474" s="137">
        <f t="shared" si="21"/>
        <v>0.90247561890472627</v>
      </c>
      <c r="L474" s="135">
        <v>45511</v>
      </c>
      <c r="M474" s="138">
        <v>101963.12</v>
      </c>
      <c r="N474" s="138">
        <v>270517.88530000002</v>
      </c>
      <c r="O474" s="137">
        <f t="shared" si="22"/>
        <v>0.37691822071921244</v>
      </c>
      <c r="P474" s="139">
        <v>36</v>
      </c>
      <c r="Q474" s="140">
        <v>106.27272727</v>
      </c>
      <c r="R474" s="141">
        <f t="shared" si="23"/>
        <v>0.33875106929868476</v>
      </c>
      <c r="S474" s="23"/>
      <c r="T474" s="142">
        <v>3.7068965518999998E-2</v>
      </c>
      <c r="U474" s="143">
        <v>1.9795284034999999E-2</v>
      </c>
      <c r="V474" s="143">
        <v>0.15229885057000001</v>
      </c>
      <c r="W474" s="143">
        <v>0.13967855652</v>
      </c>
      <c r="X474" s="143">
        <v>3.8313253012000001</v>
      </c>
      <c r="Y474" s="143">
        <v>3.3367258529999999</v>
      </c>
      <c r="Z474" s="143">
        <v>-0.43979791795000001</v>
      </c>
      <c r="AA474" s="143">
        <v>-0.87839988071999997</v>
      </c>
      <c r="AB474" s="143">
        <v>3.01</v>
      </c>
      <c r="AC474" s="143">
        <v>2.6110480402</v>
      </c>
      <c r="AD474" s="144">
        <v>100</v>
      </c>
      <c r="AE474" s="23"/>
      <c r="AF474" s="145">
        <v>1.0539863700000001</v>
      </c>
      <c r="AG474" s="146">
        <v>0.13129401357000001</v>
      </c>
      <c r="AH474" s="147">
        <v>5.5072534292000004</v>
      </c>
      <c r="AI474" s="146">
        <v>1.9867109635</v>
      </c>
      <c r="AJ474" s="146">
        <v>-0.31555555555999998</v>
      </c>
      <c r="AK474" s="148">
        <v>7</v>
      </c>
      <c r="AL474" s="23"/>
      <c r="AM474" s="149">
        <v>0</v>
      </c>
      <c r="AN474" s="137">
        <v>0</v>
      </c>
      <c r="AO474" s="147">
        <v>45473</v>
      </c>
      <c r="AP474" s="135" t="s">
        <v>309</v>
      </c>
      <c r="AQ474" s="133" t="s">
        <v>312</v>
      </c>
      <c r="AR474" s="150">
        <v>-2065000</v>
      </c>
    </row>
    <row r="475" spans="2:44" ht="15.6" x14ac:dyDescent="0.3">
      <c r="B475" s="82" t="s">
        <v>1703</v>
      </c>
      <c r="C475" s="83" t="s">
        <v>2475</v>
      </c>
      <c r="D475" s="84" t="s">
        <v>300</v>
      </c>
      <c r="E475" s="85" t="s">
        <v>2101</v>
      </c>
      <c r="F475" s="83" t="s">
        <v>113</v>
      </c>
      <c r="G475" s="85" t="s">
        <v>315</v>
      </c>
      <c r="H475" s="86">
        <v>45554</v>
      </c>
      <c r="I475" s="87">
        <v>2.09</v>
      </c>
      <c r="J475" s="87">
        <v>9</v>
      </c>
      <c r="K475" s="88">
        <f t="shared" si="21"/>
        <v>0.23222222222222222</v>
      </c>
      <c r="L475" s="86">
        <v>45250</v>
      </c>
      <c r="M475" s="89">
        <v>2146.25</v>
      </c>
      <c r="N475" s="89">
        <v>784.77560605999997</v>
      </c>
      <c r="O475" s="88">
        <f t="shared" si="22"/>
        <v>2.7348581982247655</v>
      </c>
      <c r="P475" s="90">
        <v>2</v>
      </c>
      <c r="Q475" s="91">
        <v>3.9545454544999998</v>
      </c>
      <c r="R475" s="92">
        <f t="shared" si="23"/>
        <v>0.50574712644259479</v>
      </c>
      <c r="S475" s="23"/>
      <c r="T475" s="107">
        <v>-2.7906976744999999E-2</v>
      </c>
      <c r="U475" s="108">
        <v>-4.5180658228999998E-2</v>
      </c>
      <c r="V475" s="108">
        <v>-0.21132075472</v>
      </c>
      <c r="W475" s="108">
        <v>-0.22394104877000001</v>
      </c>
      <c r="X475" s="108"/>
      <c r="Y475" s="108"/>
      <c r="Z475" s="108"/>
      <c r="AA475" s="108"/>
      <c r="AB475" s="108">
        <v>-0.76032110092000005</v>
      </c>
      <c r="AC475" s="108">
        <v>-1.1592730606999999</v>
      </c>
      <c r="AD475" s="109">
        <v>66.666666667000001</v>
      </c>
      <c r="AE475" s="23"/>
      <c r="AF475" s="117"/>
      <c r="AG475" s="118"/>
      <c r="AH475" s="119"/>
      <c r="AI475" s="118">
        <v>0.47796610168999998</v>
      </c>
      <c r="AJ475" s="118">
        <v>-0.40466101695000001</v>
      </c>
      <c r="AK475" s="120"/>
      <c r="AL475" s="23"/>
      <c r="AM475" s="127"/>
      <c r="AN475" s="88">
        <v>0</v>
      </c>
      <c r="AO475" s="119">
        <v>45473</v>
      </c>
      <c r="AP475" s="86" t="s">
        <v>309</v>
      </c>
      <c r="AQ475" s="84" t="s">
        <v>312</v>
      </c>
      <c r="AR475" s="128">
        <v>-539060</v>
      </c>
    </row>
    <row r="476" spans="2:44" ht="15.6" x14ac:dyDescent="0.3">
      <c r="B476" s="131" t="s">
        <v>546</v>
      </c>
      <c r="C476" s="132" t="s">
        <v>1068</v>
      </c>
      <c r="D476" s="133" t="s">
        <v>300</v>
      </c>
      <c r="E476" s="134" t="s">
        <v>1353</v>
      </c>
      <c r="F476" s="132" t="s">
        <v>2</v>
      </c>
      <c r="G476" s="134" t="s">
        <v>315</v>
      </c>
      <c r="H476" s="135">
        <v>45554</v>
      </c>
      <c r="I476" s="136">
        <v>260</v>
      </c>
      <c r="J476" s="136">
        <v>278.15204163999999</v>
      </c>
      <c r="K476" s="137">
        <f t="shared" si="21"/>
        <v>0.93474057737281191</v>
      </c>
      <c r="L476" s="135">
        <v>45504</v>
      </c>
      <c r="M476" s="138">
        <v>2860</v>
      </c>
      <c r="N476" s="138">
        <v>937.95439394000005</v>
      </c>
      <c r="O476" s="137">
        <f t="shared" si="22"/>
        <v>3.0491887649101956</v>
      </c>
      <c r="P476" s="139">
        <v>1</v>
      </c>
      <c r="Q476" s="140">
        <v>0.27272727273000003</v>
      </c>
      <c r="R476" s="141">
        <f t="shared" si="23"/>
        <v>3.6666666666299998</v>
      </c>
      <c r="S476" s="23"/>
      <c r="T476" s="142"/>
      <c r="U476" s="143"/>
      <c r="V476" s="143">
        <v>6.3362092404999999E-3</v>
      </c>
      <c r="W476" s="143">
        <v>-6.2840848132000001E-3</v>
      </c>
      <c r="X476" s="143"/>
      <c r="Y476" s="143"/>
      <c r="Z476" s="143">
        <v>0.27467047479000001</v>
      </c>
      <c r="AA476" s="143">
        <v>-0.16393148798000001</v>
      </c>
      <c r="AB476" s="143">
        <v>0.14467766361000001</v>
      </c>
      <c r="AC476" s="143">
        <v>-0.25427429620000003</v>
      </c>
      <c r="AD476" s="144">
        <v>18.181818182000001</v>
      </c>
      <c r="AE476" s="23"/>
      <c r="AF476" s="145"/>
      <c r="AG476" s="146"/>
      <c r="AH476" s="147"/>
      <c r="AI476" s="146">
        <v>0.11574532072</v>
      </c>
      <c r="AJ476" s="146">
        <v>-9.4377510041000007E-2</v>
      </c>
      <c r="AK476" s="148">
        <v>4</v>
      </c>
      <c r="AL476" s="23"/>
      <c r="AM476" s="149">
        <v>5.2211464814999997E-2</v>
      </c>
      <c r="AN476" s="137">
        <v>2.5185409043</v>
      </c>
      <c r="AO476" s="147">
        <v>45473</v>
      </c>
      <c r="AP476" s="135" t="s">
        <v>309</v>
      </c>
      <c r="AQ476" s="133" t="s">
        <v>312</v>
      </c>
      <c r="AR476" s="150">
        <v>2329000</v>
      </c>
    </row>
    <row r="477" spans="2:44" ht="15.6" x14ac:dyDescent="0.3">
      <c r="B477" s="82" t="s">
        <v>547</v>
      </c>
      <c r="C477" s="83" t="s">
        <v>1069</v>
      </c>
      <c r="D477" s="84" t="s">
        <v>300</v>
      </c>
      <c r="E477" s="85" t="s">
        <v>1354</v>
      </c>
      <c r="F477" s="83" t="s">
        <v>2</v>
      </c>
      <c r="G477" s="85" t="s">
        <v>319</v>
      </c>
      <c r="H477" s="86">
        <v>45516</v>
      </c>
      <c r="I477" s="87"/>
      <c r="J477" s="87">
        <v>219.25110294000001</v>
      </c>
      <c r="K477" s="88">
        <f t="shared" si="21"/>
        <v>0</v>
      </c>
      <c r="L477" s="86">
        <v>45516</v>
      </c>
      <c r="M477" s="89"/>
      <c r="N477" s="89">
        <v>59.739393939000003</v>
      </c>
      <c r="O477" s="88">
        <f t="shared" si="22"/>
        <v>0</v>
      </c>
      <c r="P477" s="90"/>
      <c r="Q477" s="91">
        <v>6.0606060606000003E-2</v>
      </c>
      <c r="R477" s="92">
        <f t="shared" si="23"/>
        <v>0</v>
      </c>
      <c r="S477" s="23"/>
      <c r="T477" s="107"/>
      <c r="U477" s="108"/>
      <c r="V477" s="108"/>
      <c r="W477" s="108"/>
      <c r="X477" s="108"/>
      <c r="Y477" s="108"/>
      <c r="Z477" s="108"/>
      <c r="AA477" s="108"/>
      <c r="AB477" s="108"/>
      <c r="AC477" s="108"/>
      <c r="AD477" s="109">
        <v>3.0303030302999998</v>
      </c>
      <c r="AE477" s="23"/>
      <c r="AF477" s="117"/>
      <c r="AG477" s="118"/>
      <c r="AH477" s="119"/>
      <c r="AI477" s="118">
        <v>0.11210358577</v>
      </c>
      <c r="AJ477" s="118">
        <v>-3.1057387350999999E-2</v>
      </c>
      <c r="AK477" s="120"/>
      <c r="AL477" s="23"/>
      <c r="AM477" s="127"/>
      <c r="AN477" s="88">
        <v>0.90890277039</v>
      </c>
      <c r="AO477" s="119">
        <v>45473</v>
      </c>
      <c r="AP477" s="86" t="s">
        <v>309</v>
      </c>
      <c r="AQ477" s="84" t="s">
        <v>312</v>
      </c>
      <c r="AR477" s="128">
        <v>2358342</v>
      </c>
    </row>
    <row r="478" spans="2:44" ht="15.6" x14ac:dyDescent="0.3">
      <c r="B478" s="131" t="s">
        <v>72</v>
      </c>
      <c r="C478" s="132" t="s">
        <v>236</v>
      </c>
      <c r="D478" s="133" t="s">
        <v>300</v>
      </c>
      <c r="E478" s="134" t="s">
        <v>161</v>
      </c>
      <c r="F478" s="132" t="s">
        <v>2</v>
      </c>
      <c r="G478" s="134" t="s">
        <v>317</v>
      </c>
      <c r="H478" s="135">
        <v>45554</v>
      </c>
      <c r="I478" s="136">
        <v>83.11</v>
      </c>
      <c r="J478" s="136">
        <v>107.43926746</v>
      </c>
      <c r="K478" s="137">
        <f t="shared" si="21"/>
        <v>0.77355330099343922</v>
      </c>
      <c r="L478" s="135">
        <v>45370</v>
      </c>
      <c r="M478" s="138">
        <v>26933.31</v>
      </c>
      <c r="N478" s="138">
        <v>43138.042879000001</v>
      </c>
      <c r="O478" s="137">
        <f t="shared" si="22"/>
        <v>0.62435169058426121</v>
      </c>
      <c r="P478" s="139">
        <v>10</v>
      </c>
      <c r="Q478" s="140">
        <v>10.909090909</v>
      </c>
      <c r="R478" s="141">
        <f t="shared" si="23"/>
        <v>0.91666666667430563</v>
      </c>
      <c r="S478" s="23"/>
      <c r="T478" s="142">
        <v>8.4296724343999995E-4</v>
      </c>
      <c r="U478" s="143">
        <v>-1.6430714240000002E-2</v>
      </c>
      <c r="V478" s="143">
        <v>-0.13050768158000001</v>
      </c>
      <c r="W478" s="143">
        <v>-0.14312797562999999</v>
      </c>
      <c r="X478" s="143">
        <v>0.62172578135000001</v>
      </c>
      <c r="Y478" s="143">
        <v>0.12712633309999999</v>
      </c>
      <c r="Z478" s="143">
        <v>-0.25503597724999999</v>
      </c>
      <c r="AA478" s="143">
        <v>-0.69363794002000001</v>
      </c>
      <c r="AB478" s="143">
        <v>-0.13829809973000001</v>
      </c>
      <c r="AC478" s="143">
        <v>-0.53725005955000005</v>
      </c>
      <c r="AD478" s="144">
        <v>93.939393938999999</v>
      </c>
      <c r="AE478" s="23"/>
      <c r="AF478" s="145">
        <v>0.53954454559999998</v>
      </c>
      <c r="AG478" s="146">
        <v>5.8117073950999999E-2</v>
      </c>
      <c r="AH478" s="147">
        <v>1.1350490091000001</v>
      </c>
      <c r="AI478" s="146">
        <v>0.27222312836000001</v>
      </c>
      <c r="AJ478" s="146">
        <v>-0.10897889102</v>
      </c>
      <c r="AK478" s="148">
        <v>5</v>
      </c>
      <c r="AL478" s="23"/>
      <c r="AM478" s="149">
        <v>4.6742936578000001E-2</v>
      </c>
      <c r="AN478" s="137">
        <v>0.46881294851999999</v>
      </c>
      <c r="AO478" s="147">
        <v>45507</v>
      </c>
      <c r="AP478" s="135" t="s">
        <v>309</v>
      </c>
      <c r="AQ478" s="133" t="s">
        <v>312</v>
      </c>
      <c r="AR478" s="150">
        <v>185000</v>
      </c>
    </row>
    <row r="479" spans="2:44" ht="15.6" x14ac:dyDescent="0.3">
      <c r="B479" s="82" t="s">
        <v>548</v>
      </c>
      <c r="C479" s="83" t="s">
        <v>1070</v>
      </c>
      <c r="D479" s="84" t="s">
        <v>300</v>
      </c>
      <c r="E479" s="85" t="s">
        <v>1355</v>
      </c>
      <c r="F479" s="83" t="s">
        <v>2</v>
      </c>
      <c r="G479" s="85" t="s">
        <v>321</v>
      </c>
      <c r="H479" s="86">
        <v>45553</v>
      </c>
      <c r="I479" s="87"/>
      <c r="J479" s="87">
        <v>162.74575160000001</v>
      </c>
      <c r="K479" s="88">
        <f t="shared" si="21"/>
        <v>0</v>
      </c>
      <c r="L479" s="86">
        <v>45491</v>
      </c>
      <c r="M479" s="89"/>
      <c r="N479" s="89">
        <v>16498.663938999998</v>
      </c>
      <c r="O479" s="88">
        <f t="shared" si="22"/>
        <v>0</v>
      </c>
      <c r="P479" s="90"/>
      <c r="Q479" s="91">
        <v>0.69696969697</v>
      </c>
      <c r="R479" s="92">
        <f t="shared" si="23"/>
        <v>0</v>
      </c>
      <c r="S479" s="23"/>
      <c r="T479" s="107"/>
      <c r="U479" s="108"/>
      <c r="V479" s="108"/>
      <c r="W479" s="108"/>
      <c r="X479" s="108">
        <v>0.17588826413</v>
      </c>
      <c r="Y479" s="108">
        <v>-0.31871118411999999</v>
      </c>
      <c r="Z479" s="108">
        <v>1.3837955669999999</v>
      </c>
      <c r="AA479" s="108">
        <v>0.94519360422999998</v>
      </c>
      <c r="AB479" s="108">
        <v>0.27259392924999998</v>
      </c>
      <c r="AC479" s="108">
        <v>-0.12635803056</v>
      </c>
      <c r="AD479" s="109">
        <v>30.303030303</v>
      </c>
      <c r="AE479" s="23"/>
      <c r="AF479" s="117"/>
      <c r="AG479" s="118"/>
      <c r="AH479" s="119"/>
      <c r="AI479" s="118">
        <v>0.13948107751</v>
      </c>
      <c r="AJ479" s="118">
        <v>-9.4273041072999997E-2</v>
      </c>
      <c r="AK479" s="120">
        <v>6</v>
      </c>
      <c r="AL479" s="23"/>
      <c r="AM479" s="127">
        <v>1.2048060310999999E-2</v>
      </c>
      <c r="AN479" s="88">
        <v>0.30531036425000002</v>
      </c>
      <c r="AO479" s="119">
        <v>45473</v>
      </c>
      <c r="AP479" s="86" t="s">
        <v>309</v>
      </c>
      <c r="AQ479" s="84" t="s">
        <v>312</v>
      </c>
      <c r="AR479" s="128">
        <v>1496000</v>
      </c>
    </row>
    <row r="480" spans="2:44" ht="15.6" x14ac:dyDescent="0.3">
      <c r="B480" s="131" t="s">
        <v>549</v>
      </c>
      <c r="C480" s="132" t="s">
        <v>1071</v>
      </c>
      <c r="D480" s="133" t="s">
        <v>300</v>
      </c>
      <c r="E480" s="134" t="s">
        <v>1356</v>
      </c>
      <c r="F480" s="132" t="s">
        <v>2</v>
      </c>
      <c r="G480" s="134" t="s">
        <v>315</v>
      </c>
      <c r="H480" s="135">
        <v>45530</v>
      </c>
      <c r="I480" s="136"/>
      <c r="J480" s="136">
        <v>1097.1099879000001</v>
      </c>
      <c r="K480" s="137">
        <f t="shared" si="21"/>
        <v>0</v>
      </c>
      <c r="L480" s="135">
        <v>45390</v>
      </c>
      <c r="M480" s="138"/>
      <c r="N480" s="138">
        <v>32476.849697000001</v>
      </c>
      <c r="O480" s="137">
        <f t="shared" si="22"/>
        <v>0</v>
      </c>
      <c r="P480" s="139"/>
      <c r="Q480" s="140">
        <v>0.68181818181999998</v>
      </c>
      <c r="R480" s="141">
        <f t="shared" si="23"/>
        <v>0</v>
      </c>
      <c r="S480" s="23"/>
      <c r="T480" s="142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4">
        <v>22.727272726999999</v>
      </c>
      <c r="AE480" s="23"/>
      <c r="AF480" s="145"/>
      <c r="AG480" s="146"/>
      <c r="AH480" s="147"/>
      <c r="AI480" s="146">
        <v>0.1868309893</v>
      </c>
      <c r="AJ480" s="146">
        <v>-0.10232816336</v>
      </c>
      <c r="AK480" s="148"/>
      <c r="AL480" s="23"/>
      <c r="AM480" s="149">
        <v>1.5337099097E-2</v>
      </c>
      <c r="AN480" s="137">
        <v>2.2853244815</v>
      </c>
      <c r="AO480" s="147">
        <v>45473</v>
      </c>
      <c r="AP480" s="135" t="s">
        <v>309</v>
      </c>
      <c r="AQ480" s="133" t="s">
        <v>312</v>
      </c>
      <c r="AR480" s="150">
        <v>7183000</v>
      </c>
    </row>
    <row r="481" spans="2:44" ht="15.6" x14ac:dyDescent="0.3">
      <c r="B481" s="82" t="s">
        <v>550</v>
      </c>
      <c r="C481" s="83" t="s">
        <v>1072</v>
      </c>
      <c r="D481" s="84" t="s">
        <v>300</v>
      </c>
      <c r="E481" s="85" t="s">
        <v>2102</v>
      </c>
      <c r="F481" s="83" t="s">
        <v>2</v>
      </c>
      <c r="G481" s="85" t="s">
        <v>319</v>
      </c>
      <c r="H481" s="86">
        <v>45553</v>
      </c>
      <c r="I481" s="87"/>
      <c r="J481" s="87">
        <v>444</v>
      </c>
      <c r="K481" s="88">
        <f t="shared" si="21"/>
        <v>0</v>
      </c>
      <c r="L481" s="86">
        <v>45490</v>
      </c>
      <c r="M481" s="89"/>
      <c r="N481" s="89">
        <v>1639.11</v>
      </c>
      <c r="O481" s="88">
        <f t="shared" si="22"/>
        <v>0</v>
      </c>
      <c r="P481" s="90"/>
      <c r="Q481" s="91">
        <v>0.24242424241999999</v>
      </c>
      <c r="R481" s="92">
        <f t="shared" si="23"/>
        <v>0</v>
      </c>
      <c r="S481" s="23"/>
      <c r="T481" s="107"/>
      <c r="U481" s="108"/>
      <c r="V481" s="108">
        <v>3.4943473790999997E-2</v>
      </c>
      <c r="W481" s="108">
        <v>2.2323179737000001E-2</v>
      </c>
      <c r="X481" s="108"/>
      <c r="Y481" s="108"/>
      <c r="Z481" s="108">
        <v>0.35586798597000002</v>
      </c>
      <c r="AA481" s="108">
        <v>-8.2733976798E-2</v>
      </c>
      <c r="AB481" s="108">
        <v>0.26241982507</v>
      </c>
      <c r="AC481" s="108">
        <v>-0.13653213475000001</v>
      </c>
      <c r="AD481" s="109">
        <v>10.606060606</v>
      </c>
      <c r="AE481" s="23"/>
      <c r="AF481" s="117"/>
      <c r="AG481" s="118"/>
      <c r="AH481" s="119"/>
      <c r="AI481" s="118">
        <v>3.4943473790999997E-2</v>
      </c>
      <c r="AJ481" s="118">
        <v>-5.7680180179999999E-2</v>
      </c>
      <c r="AK481" s="120"/>
      <c r="AL481" s="23"/>
      <c r="AM481" s="127"/>
      <c r="AN481" s="88">
        <v>0</v>
      </c>
      <c r="AO481" s="119">
        <v>45473</v>
      </c>
      <c r="AP481" s="86" t="s">
        <v>309</v>
      </c>
      <c r="AQ481" s="84" t="s">
        <v>312</v>
      </c>
      <c r="AR481" s="128">
        <v>2104782</v>
      </c>
    </row>
    <row r="482" spans="2:44" ht="15.6" x14ac:dyDescent="0.3">
      <c r="B482" s="131" t="s">
        <v>1704</v>
      </c>
      <c r="C482" s="132" t="s">
        <v>2476</v>
      </c>
      <c r="D482" s="133" t="s">
        <v>300</v>
      </c>
      <c r="E482" s="134" t="s">
        <v>2103</v>
      </c>
      <c r="F482" s="132" t="s">
        <v>2</v>
      </c>
      <c r="G482" s="134" t="s">
        <v>319</v>
      </c>
      <c r="H482" s="135">
        <v>45553</v>
      </c>
      <c r="I482" s="136"/>
      <c r="J482" s="136">
        <v>28.3</v>
      </c>
      <c r="K482" s="137">
        <f t="shared" si="21"/>
        <v>0</v>
      </c>
      <c r="L482" s="135">
        <v>45553</v>
      </c>
      <c r="M482" s="138"/>
      <c r="N482" s="138">
        <v>51.961818182000002</v>
      </c>
      <c r="O482" s="137">
        <f t="shared" si="22"/>
        <v>0</v>
      </c>
      <c r="P482" s="139"/>
      <c r="Q482" s="140">
        <v>0.19696969697</v>
      </c>
      <c r="R482" s="141">
        <f t="shared" si="23"/>
        <v>0</v>
      </c>
      <c r="S482" s="23"/>
      <c r="T482" s="142"/>
      <c r="U482" s="143"/>
      <c r="V482" s="143">
        <v>0.10575259276</v>
      </c>
      <c r="W482" s="143">
        <v>9.3132298707000002E-2</v>
      </c>
      <c r="X482" s="143">
        <v>0.30225973158000002</v>
      </c>
      <c r="Y482" s="143">
        <v>-0.19233971666999999</v>
      </c>
      <c r="Z482" s="143"/>
      <c r="AA482" s="143"/>
      <c r="AB482" s="143"/>
      <c r="AC482" s="143"/>
      <c r="AD482" s="144">
        <v>10.606060606</v>
      </c>
      <c r="AE482" s="23"/>
      <c r="AF482" s="145"/>
      <c r="AG482" s="146"/>
      <c r="AH482" s="147"/>
      <c r="AI482" s="146">
        <v>0.18601462523000001</v>
      </c>
      <c r="AJ482" s="146">
        <v>-0.13603082852000001</v>
      </c>
      <c r="AK482" s="148"/>
      <c r="AL482" s="23"/>
      <c r="AM482" s="149">
        <v>9.4311264933999994E-3</v>
      </c>
      <c r="AN482" s="137">
        <v>4.0491191746000001E-2</v>
      </c>
      <c r="AO482" s="147">
        <v>45473</v>
      </c>
      <c r="AP482" s="135" t="s">
        <v>309</v>
      </c>
      <c r="AQ482" s="133" t="s">
        <v>312</v>
      </c>
      <c r="AR482" s="150">
        <v>262121</v>
      </c>
    </row>
    <row r="483" spans="2:44" ht="15.6" x14ac:dyDescent="0.3">
      <c r="B483" s="82" t="s">
        <v>551</v>
      </c>
      <c r="C483" s="83" t="s">
        <v>1073</v>
      </c>
      <c r="D483" s="84" t="s">
        <v>300</v>
      </c>
      <c r="E483" s="85" t="s">
        <v>1357</v>
      </c>
      <c r="F483" s="83" t="s">
        <v>2</v>
      </c>
      <c r="G483" s="85" t="s">
        <v>322</v>
      </c>
      <c r="H483" s="86">
        <v>45553</v>
      </c>
      <c r="I483" s="87"/>
      <c r="J483" s="87">
        <v>344.91412667999998</v>
      </c>
      <c r="K483" s="88">
        <f t="shared" si="21"/>
        <v>0</v>
      </c>
      <c r="L483" s="86">
        <v>45490</v>
      </c>
      <c r="M483" s="89"/>
      <c r="N483" s="89">
        <v>2397.7093939000001</v>
      </c>
      <c r="O483" s="88">
        <f t="shared" si="22"/>
        <v>0</v>
      </c>
      <c r="P483" s="90"/>
      <c r="Q483" s="91">
        <v>1.0303030303</v>
      </c>
      <c r="R483" s="92">
        <f t="shared" si="23"/>
        <v>0</v>
      </c>
      <c r="S483" s="23"/>
      <c r="T483" s="107"/>
      <c r="U483" s="108"/>
      <c r="V483" s="108">
        <v>7.2694334651000003E-2</v>
      </c>
      <c r="W483" s="108">
        <v>6.0074040597E-2</v>
      </c>
      <c r="X483" s="108">
        <v>0.36816226605000002</v>
      </c>
      <c r="Y483" s="108">
        <v>-0.1264371822</v>
      </c>
      <c r="Z483" s="108">
        <v>0.73328850010000002</v>
      </c>
      <c r="AA483" s="108">
        <v>0.29468653733</v>
      </c>
      <c r="AB483" s="108">
        <v>0.20757594209999999</v>
      </c>
      <c r="AC483" s="108">
        <v>-0.19137601772000001</v>
      </c>
      <c r="AD483" s="109">
        <v>80.303030303</v>
      </c>
      <c r="AE483" s="23"/>
      <c r="AF483" s="117">
        <v>0.21158652004</v>
      </c>
      <c r="AG483" s="118">
        <v>2.1922345241000001E-2</v>
      </c>
      <c r="AH483" s="119">
        <v>1.1822841901000001</v>
      </c>
      <c r="AI483" s="118">
        <v>0.12242054276</v>
      </c>
      <c r="AJ483" s="118">
        <v>-3.5903663226999998E-2</v>
      </c>
      <c r="AK483" s="120">
        <v>3</v>
      </c>
      <c r="AL483" s="23"/>
      <c r="AM483" s="127">
        <v>8.6920228061999998E-3</v>
      </c>
      <c r="AN483" s="88">
        <v>0.40650003386</v>
      </c>
      <c r="AO483" s="119">
        <v>45473</v>
      </c>
      <c r="AP483" s="86" t="s">
        <v>309</v>
      </c>
      <c r="AQ483" s="84" t="s">
        <v>312</v>
      </c>
      <c r="AR483" s="128">
        <v>2936000</v>
      </c>
    </row>
    <row r="484" spans="2:44" ht="15.6" x14ac:dyDescent="0.3">
      <c r="B484" s="131" t="s">
        <v>552</v>
      </c>
      <c r="C484" s="132" t="s">
        <v>1074</v>
      </c>
      <c r="D484" s="133" t="s">
        <v>300</v>
      </c>
      <c r="E484" s="134" t="s">
        <v>1358</v>
      </c>
      <c r="F484" s="132" t="s">
        <v>2</v>
      </c>
      <c r="G484" s="134" t="s">
        <v>319</v>
      </c>
      <c r="H484" s="135">
        <v>45551</v>
      </c>
      <c r="I484" s="136"/>
      <c r="J484" s="136">
        <v>637.65</v>
      </c>
      <c r="K484" s="137">
        <f t="shared" si="21"/>
        <v>0</v>
      </c>
      <c r="L484" s="135">
        <v>45548</v>
      </c>
      <c r="M484" s="138"/>
      <c r="N484" s="138">
        <v>40968.476818000003</v>
      </c>
      <c r="O484" s="137">
        <f t="shared" si="22"/>
        <v>0</v>
      </c>
      <c r="P484" s="139"/>
      <c r="Q484" s="140">
        <v>0.30303030303</v>
      </c>
      <c r="R484" s="141">
        <f t="shared" si="23"/>
        <v>0</v>
      </c>
      <c r="S484" s="23"/>
      <c r="T484" s="142"/>
      <c r="U484" s="143"/>
      <c r="V484" s="143"/>
      <c r="W484" s="143"/>
      <c r="X484" s="143">
        <v>0.33926360234000003</v>
      </c>
      <c r="Y484" s="143">
        <v>-0.15533584590999999</v>
      </c>
      <c r="Z484" s="143">
        <v>0.56377102145000002</v>
      </c>
      <c r="AA484" s="143">
        <v>0.12516905868</v>
      </c>
      <c r="AB484" s="143">
        <v>0.42394811014</v>
      </c>
      <c r="AC484" s="143">
        <v>2.4996150320999999E-2</v>
      </c>
      <c r="AD484" s="144">
        <v>16.666666667000001</v>
      </c>
      <c r="AE484" s="23"/>
      <c r="AF484" s="145"/>
      <c r="AG484" s="146"/>
      <c r="AH484" s="147"/>
      <c r="AI484" s="146">
        <v>0.12000154001</v>
      </c>
      <c r="AJ484" s="146">
        <v>-8.0920245399000001E-2</v>
      </c>
      <c r="AK484" s="148">
        <v>5</v>
      </c>
      <c r="AL484" s="23"/>
      <c r="AM484" s="149">
        <v>1.0604461923E-2</v>
      </c>
      <c r="AN484" s="137">
        <v>0.97711103691000001</v>
      </c>
      <c r="AO484" s="147">
        <v>45473</v>
      </c>
      <c r="AP484" s="135" t="s">
        <v>309</v>
      </c>
      <c r="AQ484" s="133" t="s">
        <v>312</v>
      </c>
      <c r="AR484" s="150">
        <v>4011000</v>
      </c>
    </row>
    <row r="485" spans="2:44" ht="15.6" x14ac:dyDescent="0.3">
      <c r="B485" s="82" t="s">
        <v>553</v>
      </c>
      <c r="C485" s="83" t="s">
        <v>1075</v>
      </c>
      <c r="D485" s="84" t="s">
        <v>300</v>
      </c>
      <c r="E485" s="85" t="s">
        <v>2104</v>
      </c>
      <c r="F485" s="83" t="s">
        <v>2</v>
      </c>
      <c r="G485" s="85" t="s">
        <v>321</v>
      </c>
      <c r="H485" s="86">
        <v>45541</v>
      </c>
      <c r="I485" s="87"/>
      <c r="J485" s="87">
        <v>674.51957183000002</v>
      </c>
      <c r="K485" s="88">
        <f t="shared" si="21"/>
        <v>0</v>
      </c>
      <c r="L485" s="86">
        <v>45504</v>
      </c>
      <c r="M485" s="89"/>
      <c r="N485" s="89">
        <v>30514.362272999999</v>
      </c>
      <c r="O485" s="88">
        <f t="shared" si="22"/>
        <v>0</v>
      </c>
      <c r="P485" s="90"/>
      <c r="Q485" s="91">
        <v>0.40909090909000001</v>
      </c>
      <c r="R485" s="92">
        <f t="shared" si="23"/>
        <v>0</v>
      </c>
      <c r="S485" s="23"/>
      <c r="T485" s="107"/>
      <c r="U485" s="108"/>
      <c r="V485" s="108"/>
      <c r="W485" s="108"/>
      <c r="X485" s="108"/>
      <c r="Y485" s="108"/>
      <c r="Z485" s="108"/>
      <c r="AA485" s="108"/>
      <c r="AB485" s="108"/>
      <c r="AC485" s="108"/>
      <c r="AD485" s="109">
        <v>13.636363636</v>
      </c>
      <c r="AE485" s="23"/>
      <c r="AF485" s="117"/>
      <c r="AG485" s="118"/>
      <c r="AH485" s="119"/>
      <c r="AI485" s="118">
        <v>0.15690272614</v>
      </c>
      <c r="AJ485" s="118">
        <v>-0.11875351758</v>
      </c>
      <c r="AK485" s="120"/>
      <c r="AL485" s="23"/>
      <c r="AM485" s="127"/>
      <c r="AN485" s="88">
        <v>0.41203773826000001</v>
      </c>
      <c r="AO485" s="119">
        <v>45473</v>
      </c>
      <c r="AP485" s="86" t="s">
        <v>309</v>
      </c>
      <c r="AQ485" s="84" t="s">
        <v>312</v>
      </c>
      <c r="AR485" s="128">
        <v>2038200</v>
      </c>
    </row>
    <row r="486" spans="2:44" ht="15.6" x14ac:dyDescent="0.3">
      <c r="B486" s="131" t="s">
        <v>1705</v>
      </c>
      <c r="C486" s="132" t="s">
        <v>2477</v>
      </c>
      <c r="D486" s="133" t="s">
        <v>1247</v>
      </c>
      <c r="E486" s="134" t="s">
        <v>2105</v>
      </c>
      <c r="F486" s="132" t="s">
        <v>2</v>
      </c>
      <c r="G486" s="134" t="s">
        <v>315</v>
      </c>
      <c r="H486" s="135">
        <v>45551</v>
      </c>
      <c r="I486" s="136"/>
      <c r="J486" s="136">
        <v>42.32</v>
      </c>
      <c r="K486" s="137">
        <f t="shared" si="21"/>
        <v>0</v>
      </c>
      <c r="L486" s="135">
        <v>45534</v>
      </c>
      <c r="M486" s="138"/>
      <c r="N486" s="138">
        <v>18160.849091</v>
      </c>
      <c r="O486" s="137">
        <f t="shared" si="22"/>
        <v>0</v>
      </c>
      <c r="P486" s="139"/>
      <c r="Q486" s="140">
        <v>17.196969697</v>
      </c>
      <c r="R486" s="141">
        <f t="shared" si="23"/>
        <v>0</v>
      </c>
      <c r="S486" s="23"/>
      <c r="T486" s="142"/>
      <c r="U486" s="143"/>
      <c r="V486" s="143">
        <v>6.6472457627000006E-2</v>
      </c>
      <c r="W486" s="143">
        <v>5.3852163574000002E-2</v>
      </c>
      <c r="X486" s="143">
        <v>0.53451586497000003</v>
      </c>
      <c r="Y486" s="143">
        <v>3.9916416715999999E-2</v>
      </c>
      <c r="Z486" s="143"/>
      <c r="AA486" s="143"/>
      <c r="AB486" s="143">
        <v>0.35836901946999999</v>
      </c>
      <c r="AC486" s="143">
        <v>-4.0582940352000003E-2</v>
      </c>
      <c r="AD486" s="144">
        <v>75.757575758000002</v>
      </c>
      <c r="AE486" s="23"/>
      <c r="AF486" s="145">
        <v>0.44764507752999999</v>
      </c>
      <c r="AG486" s="146">
        <v>4.6404742500999997E-2</v>
      </c>
      <c r="AH486" s="147">
        <v>1.2124217347999999</v>
      </c>
      <c r="AI486" s="146">
        <v>0.14947368421000001</v>
      </c>
      <c r="AJ486" s="146">
        <v>-0.12748174053</v>
      </c>
      <c r="AK486" s="148">
        <v>4</v>
      </c>
      <c r="AL486" s="23"/>
      <c r="AM486" s="149">
        <v>3.1621032687000001E-3</v>
      </c>
      <c r="AN486" s="137">
        <v>1.6204499583E-2</v>
      </c>
      <c r="AO486" s="147">
        <v>44226</v>
      </c>
      <c r="AP486" s="135" t="s">
        <v>309</v>
      </c>
      <c r="AQ486" s="133" t="s">
        <v>312</v>
      </c>
      <c r="AR486" s="150">
        <v>-277298</v>
      </c>
    </row>
    <row r="487" spans="2:44" ht="15.6" x14ac:dyDescent="0.3">
      <c r="B487" s="82" t="s">
        <v>554</v>
      </c>
      <c r="C487" s="83" t="s">
        <v>1076</v>
      </c>
      <c r="D487" s="84" t="s">
        <v>300</v>
      </c>
      <c r="E487" s="85" t="s">
        <v>1359</v>
      </c>
      <c r="F487" s="83" t="s">
        <v>2</v>
      </c>
      <c r="G487" s="85" t="s">
        <v>315</v>
      </c>
      <c r="H487" s="86">
        <v>45471</v>
      </c>
      <c r="I487" s="87"/>
      <c r="J487" s="87">
        <v>370.39428571000002</v>
      </c>
      <c r="K487" s="88">
        <f t="shared" si="21"/>
        <v>0</v>
      </c>
      <c r="L487" s="86">
        <v>45471</v>
      </c>
      <c r="M487" s="89"/>
      <c r="N487" s="89">
        <v>22.348484847999998</v>
      </c>
      <c r="O487" s="88">
        <f t="shared" si="22"/>
        <v>0</v>
      </c>
      <c r="P487" s="90"/>
      <c r="Q487" s="91">
        <v>6.0606060606000003E-2</v>
      </c>
      <c r="R487" s="92">
        <f t="shared" si="23"/>
        <v>0</v>
      </c>
      <c r="S487" s="23"/>
      <c r="T487" s="107"/>
      <c r="U487" s="108"/>
      <c r="V487" s="108"/>
      <c r="W487" s="108"/>
      <c r="X487" s="108"/>
      <c r="Y487" s="108"/>
      <c r="Z487" s="108"/>
      <c r="AA487" s="108"/>
      <c r="AB487" s="108"/>
      <c r="AC487" s="108"/>
      <c r="AD487" s="109">
        <v>3.0303030302999998</v>
      </c>
      <c r="AE487" s="23"/>
      <c r="AF487" s="117"/>
      <c r="AG487" s="118"/>
      <c r="AH487" s="119"/>
      <c r="AI487" s="118">
        <v>0.21802137887</v>
      </c>
      <c r="AJ487" s="118">
        <v>-3.3690658499999998E-2</v>
      </c>
      <c r="AK487" s="120"/>
      <c r="AL487" s="23"/>
      <c r="AM487" s="127">
        <v>1.5231096354999999E-2</v>
      </c>
      <c r="AN487" s="88">
        <v>0.78963933598000002</v>
      </c>
      <c r="AO487" s="119">
        <v>45473</v>
      </c>
      <c r="AP487" s="86" t="s">
        <v>309</v>
      </c>
      <c r="AQ487" s="84" t="s">
        <v>312</v>
      </c>
      <c r="AR487" s="128">
        <v>913000</v>
      </c>
    </row>
    <row r="488" spans="2:44" ht="15.6" x14ac:dyDescent="0.3">
      <c r="B488" s="131" t="s">
        <v>1706</v>
      </c>
      <c r="C488" s="132" t="s">
        <v>2478</v>
      </c>
      <c r="D488" s="133" t="s">
        <v>300</v>
      </c>
      <c r="E488" s="134" t="s">
        <v>2106</v>
      </c>
      <c r="F488" s="132" t="s">
        <v>2</v>
      </c>
      <c r="G488" s="134" t="s">
        <v>315</v>
      </c>
      <c r="H488" s="135">
        <v>45551</v>
      </c>
      <c r="I488" s="136"/>
      <c r="J488" s="136">
        <v>25.24</v>
      </c>
      <c r="K488" s="137">
        <f t="shared" si="21"/>
        <v>0</v>
      </c>
      <c r="L488" s="135">
        <v>45376</v>
      </c>
      <c r="M488" s="138"/>
      <c r="N488" s="138">
        <v>125.21393938999999</v>
      </c>
      <c r="O488" s="137">
        <f t="shared" si="22"/>
        <v>0</v>
      </c>
      <c r="P488" s="139"/>
      <c r="Q488" s="140">
        <v>0.18181818182000001</v>
      </c>
      <c r="R488" s="141">
        <f t="shared" si="23"/>
        <v>0</v>
      </c>
      <c r="S488" s="23"/>
      <c r="T488" s="142"/>
      <c r="U488" s="143"/>
      <c r="V488" s="143">
        <v>-3.6101083032999998E-2</v>
      </c>
      <c r="W488" s="143">
        <v>-4.8721377087000001E-2</v>
      </c>
      <c r="X488" s="143">
        <v>0.32178217821999999</v>
      </c>
      <c r="Y488" s="143">
        <v>-0.17281727004</v>
      </c>
      <c r="Z488" s="143"/>
      <c r="AA488" s="143"/>
      <c r="AB488" s="143">
        <v>0.13980789755</v>
      </c>
      <c r="AC488" s="143">
        <v>-0.25914406226999998</v>
      </c>
      <c r="AD488" s="144">
        <v>10.606060606</v>
      </c>
      <c r="AE488" s="23"/>
      <c r="AF488" s="145"/>
      <c r="AG488" s="146"/>
      <c r="AH488" s="147"/>
      <c r="AI488" s="146">
        <v>0.21216041396999999</v>
      </c>
      <c r="AJ488" s="146">
        <v>-0.15931372549</v>
      </c>
      <c r="AK488" s="148"/>
      <c r="AL488" s="23"/>
      <c r="AM488" s="149">
        <v>0</v>
      </c>
      <c r="AN488" s="137">
        <v>0</v>
      </c>
      <c r="AO488" s="147">
        <v>45472</v>
      </c>
      <c r="AP488" s="135" t="s">
        <v>309</v>
      </c>
      <c r="AQ488" s="133" t="s">
        <v>312</v>
      </c>
      <c r="AR488" s="150">
        <v>79400</v>
      </c>
    </row>
    <row r="489" spans="2:44" ht="15.6" x14ac:dyDescent="0.3">
      <c r="B489" s="82" t="s">
        <v>73</v>
      </c>
      <c r="C489" s="83" t="s">
        <v>237</v>
      </c>
      <c r="D489" s="84" t="s">
        <v>300</v>
      </c>
      <c r="E489" s="85" t="s">
        <v>162</v>
      </c>
      <c r="F489" s="83" t="s">
        <v>113</v>
      </c>
      <c r="G489" s="85" t="s">
        <v>316</v>
      </c>
      <c r="H489" s="86">
        <v>45554</v>
      </c>
      <c r="I489" s="87">
        <v>86.2</v>
      </c>
      <c r="J489" s="87">
        <v>89.32</v>
      </c>
      <c r="K489" s="88">
        <f t="shared" si="21"/>
        <v>0.96506941334527552</v>
      </c>
      <c r="L489" s="86">
        <v>45547</v>
      </c>
      <c r="M489" s="89">
        <v>146596.49</v>
      </c>
      <c r="N489" s="89">
        <v>739639.00106000004</v>
      </c>
      <c r="O489" s="88">
        <f t="shared" si="22"/>
        <v>0.19820005406679195</v>
      </c>
      <c r="P489" s="90">
        <v>219</v>
      </c>
      <c r="Q489" s="91">
        <v>388.24242423999999</v>
      </c>
      <c r="R489" s="92">
        <f t="shared" si="23"/>
        <v>0.56408054948838016</v>
      </c>
      <c r="S489" s="23"/>
      <c r="T489" s="107">
        <v>-1.598173516E-2</v>
      </c>
      <c r="U489" s="108">
        <v>-3.3255416644000002E-2</v>
      </c>
      <c r="V489" s="108">
        <v>3.8679358959000001E-2</v>
      </c>
      <c r="W489" s="108">
        <v>2.6059064904999998E-2</v>
      </c>
      <c r="X489" s="108">
        <v>0.33024868009000002</v>
      </c>
      <c r="Y489" s="108">
        <v>-0.16435076815999999</v>
      </c>
      <c r="Z489" s="108">
        <v>0.46838694807999998</v>
      </c>
      <c r="AA489" s="108">
        <v>2.9784985311999999E-2</v>
      </c>
      <c r="AB489" s="108">
        <v>0.30142506655000001</v>
      </c>
      <c r="AC489" s="108">
        <v>-9.7526893269000006E-2</v>
      </c>
      <c r="AD489" s="109">
        <v>100</v>
      </c>
      <c r="AE489" s="23"/>
      <c r="AF489" s="117">
        <v>0.19421816260999999</v>
      </c>
      <c r="AG489" s="118">
        <v>2.0152481249000001E-2</v>
      </c>
      <c r="AH489" s="119">
        <v>1.2070993042</v>
      </c>
      <c r="AI489" s="118">
        <v>8.5278885971999993E-2</v>
      </c>
      <c r="AJ489" s="118">
        <v>-5.8254812618000001E-2</v>
      </c>
      <c r="AK489" s="120">
        <v>5</v>
      </c>
      <c r="AL489" s="23"/>
      <c r="AM489" s="127">
        <v>4.2891678287000001E-3</v>
      </c>
      <c r="AN489" s="88">
        <v>5.4325241188999999E-2</v>
      </c>
      <c r="AO489" s="119">
        <v>45473</v>
      </c>
      <c r="AP489" s="86" t="s">
        <v>309</v>
      </c>
      <c r="AQ489" s="84" t="s">
        <v>312</v>
      </c>
      <c r="AR489" s="128">
        <v>12258000</v>
      </c>
    </row>
    <row r="490" spans="2:44" ht="15.6" x14ac:dyDescent="0.3">
      <c r="B490" s="131" t="s">
        <v>1707</v>
      </c>
      <c r="C490" s="132" t="s">
        <v>2479</v>
      </c>
      <c r="D490" s="133" t="s">
        <v>300</v>
      </c>
      <c r="E490" s="134" t="s">
        <v>2107</v>
      </c>
      <c r="F490" s="132" t="s">
        <v>2</v>
      </c>
      <c r="G490" s="134" t="s">
        <v>169</v>
      </c>
      <c r="H490" s="135">
        <v>45552</v>
      </c>
      <c r="I490" s="136"/>
      <c r="J490" s="136">
        <v>10.91</v>
      </c>
      <c r="K490" s="137">
        <f t="shared" si="21"/>
        <v>0</v>
      </c>
      <c r="L490" s="135">
        <v>45505</v>
      </c>
      <c r="M490" s="138"/>
      <c r="N490" s="138">
        <v>3217.4654544999999</v>
      </c>
      <c r="O490" s="137">
        <f t="shared" si="22"/>
        <v>0</v>
      </c>
      <c r="P490" s="139"/>
      <c r="Q490" s="140">
        <v>1.6969696970000001</v>
      </c>
      <c r="R490" s="141">
        <f t="shared" si="23"/>
        <v>0</v>
      </c>
      <c r="S490" s="23"/>
      <c r="T490" s="142"/>
      <c r="U490" s="143"/>
      <c r="V490" s="143">
        <v>1.5544041450999999E-2</v>
      </c>
      <c r="W490" s="143">
        <v>2.9237473973000002E-3</v>
      </c>
      <c r="X490" s="143">
        <v>-8.5820895522000007E-2</v>
      </c>
      <c r="Y490" s="143">
        <v>-0.58042034376999996</v>
      </c>
      <c r="Z490" s="143">
        <v>-0.76305609283999998</v>
      </c>
      <c r="AA490" s="143">
        <v>-1.2016580556000001</v>
      </c>
      <c r="AB490" s="143">
        <v>0.12903225806999999</v>
      </c>
      <c r="AC490" s="143">
        <v>-0.26991970175000002</v>
      </c>
      <c r="AD490" s="144">
        <v>50</v>
      </c>
      <c r="AE490" s="23"/>
      <c r="AF490" s="145">
        <v>0.37841203905999998</v>
      </c>
      <c r="AG490" s="146">
        <v>3.9230498244000003E-2</v>
      </c>
      <c r="AH490" s="147">
        <v>-0.32905129616000001</v>
      </c>
      <c r="AI490" s="146">
        <v>0.28317535545</v>
      </c>
      <c r="AJ490" s="146">
        <v>-0.11495422177</v>
      </c>
      <c r="AK490" s="148">
        <v>3</v>
      </c>
      <c r="AL490" s="23"/>
      <c r="AM490" s="149">
        <v>0</v>
      </c>
      <c r="AN490" s="137">
        <v>0</v>
      </c>
      <c r="AO490" s="147">
        <v>45473</v>
      </c>
      <c r="AP490" s="135" t="s">
        <v>309</v>
      </c>
      <c r="AQ490" s="133" t="s">
        <v>312</v>
      </c>
      <c r="AR490" s="150">
        <v>649897</v>
      </c>
    </row>
    <row r="491" spans="2:44" ht="15.6" x14ac:dyDescent="0.3">
      <c r="B491" s="82" t="s">
        <v>555</v>
      </c>
      <c r="C491" s="83" t="s">
        <v>1077</v>
      </c>
      <c r="D491" s="84" t="s">
        <v>300</v>
      </c>
      <c r="E491" s="85" t="s">
        <v>2108</v>
      </c>
      <c r="F491" s="83" t="s">
        <v>2</v>
      </c>
      <c r="G491" s="85" t="s">
        <v>315</v>
      </c>
      <c r="H491" s="86">
        <v>45523</v>
      </c>
      <c r="I491" s="87"/>
      <c r="J491" s="87">
        <v>110.31</v>
      </c>
      <c r="K491" s="88">
        <f t="shared" si="21"/>
        <v>0</v>
      </c>
      <c r="L491" s="86">
        <v>45505</v>
      </c>
      <c r="M491" s="89"/>
      <c r="N491" s="89">
        <v>24.998787879000002</v>
      </c>
      <c r="O491" s="88">
        <f t="shared" si="22"/>
        <v>0</v>
      </c>
      <c r="P491" s="90"/>
      <c r="Q491" s="91">
        <v>0.15151515152</v>
      </c>
      <c r="R491" s="92">
        <f t="shared" si="23"/>
        <v>0</v>
      </c>
      <c r="S491" s="23"/>
      <c r="T491" s="107"/>
      <c r="U491" s="108"/>
      <c r="V491" s="108"/>
      <c r="W491" s="108"/>
      <c r="X491" s="108"/>
      <c r="Y491" s="108"/>
      <c r="Z491" s="108"/>
      <c r="AA491" s="108"/>
      <c r="AB491" s="108"/>
      <c r="AC491" s="108"/>
      <c r="AD491" s="109">
        <v>10.606060606</v>
      </c>
      <c r="AE491" s="23"/>
      <c r="AF491" s="117"/>
      <c r="AG491" s="118"/>
      <c r="AH491" s="119"/>
      <c r="AI491" s="118">
        <v>0.16236211621999999</v>
      </c>
      <c r="AJ491" s="118">
        <v>-0.14282348620999999</v>
      </c>
      <c r="AK491" s="120"/>
      <c r="AL491" s="23"/>
      <c r="AM491" s="127">
        <v>1.4814127803E-2</v>
      </c>
      <c r="AN491" s="88">
        <v>0.27892167634999998</v>
      </c>
      <c r="AO491" s="119">
        <v>45443</v>
      </c>
      <c r="AP491" s="86" t="s">
        <v>309</v>
      </c>
      <c r="AQ491" s="84" t="s">
        <v>312</v>
      </c>
      <c r="AR491" s="128">
        <v>739600</v>
      </c>
    </row>
    <row r="492" spans="2:44" ht="15.6" x14ac:dyDescent="0.3">
      <c r="B492" s="131" t="s">
        <v>74</v>
      </c>
      <c r="C492" s="132" t="s">
        <v>238</v>
      </c>
      <c r="D492" s="133" t="s">
        <v>300</v>
      </c>
      <c r="E492" s="134" t="s">
        <v>1360</v>
      </c>
      <c r="F492" s="132" t="s">
        <v>2</v>
      </c>
      <c r="G492" s="134" t="s">
        <v>322</v>
      </c>
      <c r="H492" s="135">
        <v>45554</v>
      </c>
      <c r="I492" s="136">
        <v>79.84</v>
      </c>
      <c r="J492" s="136">
        <v>82.24</v>
      </c>
      <c r="K492" s="137">
        <f t="shared" si="21"/>
        <v>0.9708171206225682</v>
      </c>
      <c r="L492" s="135">
        <v>45545</v>
      </c>
      <c r="M492" s="138">
        <v>92565.64</v>
      </c>
      <c r="N492" s="138">
        <v>342607.31303000002</v>
      </c>
      <c r="O492" s="137">
        <f t="shared" si="22"/>
        <v>0.27017998880804567</v>
      </c>
      <c r="P492" s="139">
        <v>96</v>
      </c>
      <c r="Q492" s="140">
        <v>171.57575757999999</v>
      </c>
      <c r="R492" s="141">
        <f t="shared" si="23"/>
        <v>0.55951960436624293</v>
      </c>
      <c r="S492" s="23"/>
      <c r="T492" s="142">
        <v>4.2767295598999996E-3</v>
      </c>
      <c r="U492" s="143">
        <v>-1.2996951923000001E-2</v>
      </c>
      <c r="V492" s="143">
        <v>2.7663104558000001E-2</v>
      </c>
      <c r="W492" s="143">
        <v>1.5042810504E-2</v>
      </c>
      <c r="X492" s="143">
        <v>0.19691017555000001</v>
      </c>
      <c r="Y492" s="143">
        <v>-0.29768927270000001</v>
      </c>
      <c r="Z492" s="143">
        <v>0.30502174421</v>
      </c>
      <c r="AA492" s="143">
        <v>-0.13358021855999999</v>
      </c>
      <c r="AB492" s="143">
        <v>0.13277625891</v>
      </c>
      <c r="AC492" s="143">
        <v>-0.26617570090999998</v>
      </c>
      <c r="AD492" s="144">
        <v>100</v>
      </c>
      <c r="AE492" s="23"/>
      <c r="AF492" s="145">
        <v>0.20938680442999999</v>
      </c>
      <c r="AG492" s="146">
        <v>2.1927984498E-2</v>
      </c>
      <c r="AH492" s="147">
        <v>0.53773303068</v>
      </c>
      <c r="AI492" s="146">
        <v>7.0943697589999993E-2</v>
      </c>
      <c r="AJ492" s="146">
        <v>-3.2602739727000001E-2</v>
      </c>
      <c r="AK492" s="148">
        <v>5</v>
      </c>
      <c r="AL492" s="23"/>
      <c r="AM492" s="149">
        <v>1.749271967E-2</v>
      </c>
      <c r="AN492" s="137">
        <v>0.22927668466000001</v>
      </c>
      <c r="AO492" s="147">
        <v>45473</v>
      </c>
      <c r="AP492" s="135" t="s">
        <v>309</v>
      </c>
      <c r="AQ492" s="133" t="s">
        <v>312</v>
      </c>
      <c r="AR492" s="150">
        <v>8307100</v>
      </c>
    </row>
    <row r="493" spans="2:44" ht="15.6" x14ac:dyDescent="0.3">
      <c r="B493" s="82" t="s">
        <v>556</v>
      </c>
      <c r="C493" s="83" t="s">
        <v>1078</v>
      </c>
      <c r="D493" s="84" t="s">
        <v>300</v>
      </c>
      <c r="E493" s="85" t="s">
        <v>1361</v>
      </c>
      <c r="F493" s="83" t="s">
        <v>2</v>
      </c>
      <c r="G493" s="85" t="s">
        <v>737</v>
      </c>
      <c r="H493" s="86">
        <v>45553</v>
      </c>
      <c r="I493" s="87"/>
      <c r="J493" s="87">
        <v>893.81554383000002</v>
      </c>
      <c r="K493" s="88">
        <f t="shared" si="21"/>
        <v>0</v>
      </c>
      <c r="L493" s="86">
        <v>45506</v>
      </c>
      <c r="M493" s="89"/>
      <c r="N493" s="89">
        <v>3388.3037878999999</v>
      </c>
      <c r="O493" s="88">
        <f t="shared" si="22"/>
        <v>0</v>
      </c>
      <c r="P493" s="90"/>
      <c r="Q493" s="91">
        <v>2.2424242423999998</v>
      </c>
      <c r="R493" s="92">
        <f t="shared" si="23"/>
        <v>0</v>
      </c>
      <c r="S493" s="23"/>
      <c r="T493" s="107"/>
      <c r="U493" s="108"/>
      <c r="V493" s="108">
        <v>-5.3580879134000003E-2</v>
      </c>
      <c r="W493" s="108">
        <v>-6.6201173187000001E-2</v>
      </c>
      <c r="X493" s="108">
        <v>0.35351148068999999</v>
      </c>
      <c r="Y493" s="108">
        <v>-0.14108796756</v>
      </c>
      <c r="Z493" s="108">
        <v>1.5778132246000001</v>
      </c>
      <c r="AA493" s="108">
        <v>1.1392112618000001</v>
      </c>
      <c r="AB493" s="108"/>
      <c r="AC493" s="108"/>
      <c r="AD493" s="109">
        <v>40.909090909</v>
      </c>
      <c r="AE493" s="23"/>
      <c r="AF493" s="117"/>
      <c r="AG493" s="118"/>
      <c r="AH493" s="119"/>
      <c r="AI493" s="118">
        <v>0.14114998828</v>
      </c>
      <c r="AJ493" s="118">
        <v>-0.10277456647</v>
      </c>
      <c r="AK493" s="120"/>
      <c r="AL493" s="23"/>
      <c r="AM493" s="127">
        <v>4.3433217579000004E-3</v>
      </c>
      <c r="AN493" s="88">
        <v>0.43592013885000003</v>
      </c>
      <c r="AO493" s="119">
        <v>45473</v>
      </c>
      <c r="AP493" s="86" t="s">
        <v>309</v>
      </c>
      <c r="AQ493" s="84" t="s">
        <v>312</v>
      </c>
      <c r="AR493" s="128">
        <v>2959000</v>
      </c>
    </row>
    <row r="494" spans="2:44" ht="15.6" x14ac:dyDescent="0.3">
      <c r="B494" s="131" t="s">
        <v>1708</v>
      </c>
      <c r="C494" s="132" t="s">
        <v>2480</v>
      </c>
      <c r="D494" s="133" t="s">
        <v>300</v>
      </c>
      <c r="E494" s="134" t="s">
        <v>2109</v>
      </c>
      <c r="F494" s="132" t="s">
        <v>2</v>
      </c>
      <c r="G494" s="134" t="s">
        <v>319</v>
      </c>
      <c r="H494" s="135">
        <v>45554</v>
      </c>
      <c r="I494" s="136">
        <v>15.74</v>
      </c>
      <c r="J494" s="136">
        <v>17.72</v>
      </c>
      <c r="K494" s="137">
        <f t="shared" si="21"/>
        <v>0.88826185101580146</v>
      </c>
      <c r="L494" s="135">
        <v>45548</v>
      </c>
      <c r="M494" s="138">
        <v>5573.36</v>
      </c>
      <c r="N494" s="138">
        <v>18120.758333000002</v>
      </c>
      <c r="O494" s="137">
        <f t="shared" si="22"/>
        <v>0.3075677020563905</v>
      </c>
      <c r="P494" s="139">
        <v>19</v>
      </c>
      <c r="Q494" s="140">
        <v>19.166666667000001</v>
      </c>
      <c r="R494" s="141">
        <f t="shared" si="23"/>
        <v>0.9913043478088468</v>
      </c>
      <c r="S494" s="23"/>
      <c r="T494" s="142">
        <v>-2.7194066748000002E-2</v>
      </c>
      <c r="U494" s="143">
        <v>-4.4467748231999997E-2</v>
      </c>
      <c r="V494" s="143">
        <v>0.28467541025999998</v>
      </c>
      <c r="W494" s="143">
        <v>0.27205511621</v>
      </c>
      <c r="X494" s="143">
        <v>0.14424083151</v>
      </c>
      <c r="Y494" s="143">
        <v>-0.35035861674000002</v>
      </c>
      <c r="Z494" s="143">
        <v>-0.64875344224999998</v>
      </c>
      <c r="AA494" s="143">
        <v>-1.0873554050000001</v>
      </c>
      <c r="AB494" s="143">
        <v>0.34172636564999997</v>
      </c>
      <c r="AC494" s="143">
        <v>-5.7225594163999999E-2</v>
      </c>
      <c r="AD494" s="144">
        <v>100</v>
      </c>
      <c r="AE494" s="23"/>
      <c r="AF494" s="145">
        <v>0.99188301160000003</v>
      </c>
      <c r="AG494" s="146">
        <v>0.10586113018</v>
      </c>
      <c r="AH494" s="147">
        <v>0.85502419634000004</v>
      </c>
      <c r="AI494" s="146">
        <v>0.58757062147000005</v>
      </c>
      <c r="AJ494" s="146">
        <v>-0.37692932574999999</v>
      </c>
      <c r="AK494" s="148">
        <v>6</v>
      </c>
      <c r="AL494" s="23"/>
      <c r="AM494" s="149">
        <v>6.2484094360999998E-2</v>
      </c>
      <c r="AN494" s="137">
        <v>0.17601824491000001</v>
      </c>
      <c r="AO494" s="147">
        <v>45473</v>
      </c>
      <c r="AP494" s="135" t="s">
        <v>309</v>
      </c>
      <c r="AQ494" s="133" t="s">
        <v>312</v>
      </c>
      <c r="AR494" s="150">
        <v>-1743493</v>
      </c>
    </row>
    <row r="495" spans="2:44" ht="15.6" x14ac:dyDescent="0.3">
      <c r="B495" s="82" t="s">
        <v>75</v>
      </c>
      <c r="C495" s="83" t="s">
        <v>239</v>
      </c>
      <c r="D495" s="84" t="s">
        <v>300</v>
      </c>
      <c r="E495" s="85" t="s">
        <v>163</v>
      </c>
      <c r="F495" s="83" t="s">
        <v>2</v>
      </c>
      <c r="G495" s="85" t="s">
        <v>315</v>
      </c>
      <c r="H495" s="86">
        <v>45553</v>
      </c>
      <c r="I495" s="87"/>
      <c r="J495" s="87">
        <v>254</v>
      </c>
      <c r="K495" s="88">
        <f t="shared" si="21"/>
        <v>0</v>
      </c>
      <c r="L495" s="86">
        <v>45544</v>
      </c>
      <c r="M495" s="89"/>
      <c r="N495" s="89">
        <v>2809.3133333000001</v>
      </c>
      <c r="O495" s="88">
        <f t="shared" si="22"/>
        <v>0</v>
      </c>
      <c r="P495" s="90"/>
      <c r="Q495" s="91">
        <v>0.78787878787999999</v>
      </c>
      <c r="R495" s="92">
        <f t="shared" si="23"/>
        <v>0</v>
      </c>
      <c r="S495" s="23"/>
      <c r="T495" s="107"/>
      <c r="U495" s="108"/>
      <c r="V495" s="108">
        <v>3.9225896034999999E-2</v>
      </c>
      <c r="W495" s="108">
        <v>2.6605601981E-2</v>
      </c>
      <c r="X495" s="108">
        <v>0.23331558478</v>
      </c>
      <c r="Y495" s="108">
        <v>-0.26128386346999999</v>
      </c>
      <c r="Z495" s="108">
        <v>-0.25274639643000002</v>
      </c>
      <c r="AA495" s="108">
        <v>-0.69134835920000004</v>
      </c>
      <c r="AB495" s="108">
        <v>0.20959915234000001</v>
      </c>
      <c r="AC495" s="108">
        <v>-0.18935280748</v>
      </c>
      <c r="AD495" s="109">
        <v>53.030303029999999</v>
      </c>
      <c r="AE495" s="23"/>
      <c r="AF495" s="117"/>
      <c r="AG495" s="118"/>
      <c r="AH495" s="119"/>
      <c r="AI495" s="118">
        <v>9.7924801473999998E-2</v>
      </c>
      <c r="AJ495" s="118">
        <v>-9.2762487258000001E-2</v>
      </c>
      <c r="AK495" s="120">
        <v>6</v>
      </c>
      <c r="AL495" s="23"/>
      <c r="AM495" s="127">
        <v>2.5574874704000002E-2</v>
      </c>
      <c r="AN495" s="88">
        <v>1.0039944055000001</v>
      </c>
      <c r="AO495" s="119">
        <v>45499</v>
      </c>
      <c r="AP495" s="86" t="s">
        <v>309</v>
      </c>
      <c r="AQ495" s="84" t="s">
        <v>312</v>
      </c>
      <c r="AR495" s="128">
        <v>3927000</v>
      </c>
    </row>
    <row r="496" spans="2:44" ht="15.6" x14ac:dyDescent="0.3">
      <c r="B496" s="131" t="s">
        <v>1709</v>
      </c>
      <c r="C496" s="132" t="s">
        <v>2481</v>
      </c>
      <c r="D496" s="133" t="s">
        <v>726</v>
      </c>
      <c r="E496" s="134" t="s">
        <v>2110</v>
      </c>
      <c r="F496" s="132" t="s">
        <v>2</v>
      </c>
      <c r="G496" s="134" t="s">
        <v>322</v>
      </c>
      <c r="H496" s="135">
        <v>45539</v>
      </c>
      <c r="I496" s="136"/>
      <c r="J496" s="136">
        <v>22.31</v>
      </c>
      <c r="K496" s="137">
        <f t="shared" si="21"/>
        <v>0</v>
      </c>
      <c r="L496" s="135">
        <v>45341</v>
      </c>
      <c r="M496" s="138"/>
      <c r="N496" s="138">
        <v>856.49742423999999</v>
      </c>
      <c r="O496" s="137">
        <f t="shared" si="22"/>
        <v>0</v>
      </c>
      <c r="P496" s="139"/>
      <c r="Q496" s="140">
        <v>0.60606060606000001</v>
      </c>
      <c r="R496" s="141">
        <f t="shared" si="23"/>
        <v>0</v>
      </c>
      <c r="S496" s="23"/>
      <c r="T496" s="142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4">
        <v>25.757575758000002</v>
      </c>
      <c r="AE496" s="23"/>
      <c r="AF496" s="145"/>
      <c r="AG496" s="146"/>
      <c r="AH496" s="147"/>
      <c r="AI496" s="146">
        <v>0.18602029312000001</v>
      </c>
      <c r="AJ496" s="146">
        <v>-7.2879330943000004E-2</v>
      </c>
      <c r="AK496" s="148"/>
      <c r="AL496" s="23"/>
      <c r="AM496" s="149">
        <v>0</v>
      </c>
      <c r="AN496" s="137">
        <v>0</v>
      </c>
      <c r="AO496" s="147">
        <v>45473</v>
      </c>
      <c r="AP496" s="135" t="s">
        <v>309</v>
      </c>
      <c r="AQ496" s="133" t="s">
        <v>312</v>
      </c>
      <c r="AR496" s="150">
        <v>-185631</v>
      </c>
    </row>
    <row r="497" spans="2:44" ht="15.6" x14ac:dyDescent="0.3">
      <c r="B497" s="82" t="s">
        <v>557</v>
      </c>
      <c r="C497" s="83" t="s">
        <v>1079</v>
      </c>
      <c r="D497" s="84" t="s">
        <v>302</v>
      </c>
      <c r="E497" s="85" t="s">
        <v>1362</v>
      </c>
      <c r="F497" s="83" t="s">
        <v>115</v>
      </c>
      <c r="G497" s="85" t="s">
        <v>317</v>
      </c>
      <c r="H497" s="86">
        <v>45554</v>
      </c>
      <c r="I497" s="87">
        <v>95.01</v>
      </c>
      <c r="J497" s="87">
        <v>99.92</v>
      </c>
      <c r="K497" s="88">
        <f t="shared" si="21"/>
        <v>0.95086068855084072</v>
      </c>
      <c r="L497" s="86">
        <v>45547</v>
      </c>
      <c r="M497" s="89">
        <v>35498254.909999996</v>
      </c>
      <c r="N497" s="89">
        <v>34229226.766999997</v>
      </c>
      <c r="O497" s="88">
        <f t="shared" si="22"/>
        <v>1.037074402867419</v>
      </c>
      <c r="P497" s="90">
        <v>9110</v>
      </c>
      <c r="Q497" s="91">
        <v>7727.0606060999999</v>
      </c>
      <c r="R497" s="92">
        <f t="shared" si="23"/>
        <v>1.1789735404441195</v>
      </c>
      <c r="S497" s="23"/>
      <c r="T497" s="107">
        <v>-6.4833211336000002E-3</v>
      </c>
      <c r="U497" s="108">
        <v>-2.3757002616999999E-2</v>
      </c>
      <c r="V497" s="108">
        <v>4.4869679974000001E-2</v>
      </c>
      <c r="W497" s="108">
        <v>3.2249385919999998E-2</v>
      </c>
      <c r="X497" s="108">
        <v>0.74972375691000004</v>
      </c>
      <c r="Y497" s="108">
        <v>0.25512430865000002</v>
      </c>
      <c r="Z497" s="108">
        <v>0.14774100024</v>
      </c>
      <c r="AA497" s="108">
        <v>-0.29086096252999999</v>
      </c>
      <c r="AB497" s="108">
        <v>0.46733590734000002</v>
      </c>
      <c r="AC497" s="108">
        <v>6.8383947518000004E-2</v>
      </c>
      <c r="AD497" s="109">
        <v>100</v>
      </c>
      <c r="AE497" s="23"/>
      <c r="AF497" s="117">
        <v>0.33313432486</v>
      </c>
      <c r="AG497" s="118">
        <v>3.5114400427000002E-2</v>
      </c>
      <c r="AH497" s="119">
        <v>2.1305033154999999</v>
      </c>
      <c r="AI497" s="118">
        <v>0.27243222604</v>
      </c>
      <c r="AJ497" s="118">
        <v>-5.4739843193000001E-2</v>
      </c>
      <c r="AK497" s="120">
        <v>5</v>
      </c>
      <c r="AL497" s="23"/>
      <c r="AM497" s="127">
        <v>0</v>
      </c>
      <c r="AN497" s="88">
        <v>0</v>
      </c>
      <c r="AO497" s="119">
        <v>45473</v>
      </c>
      <c r="AP497" s="86" t="s">
        <v>309</v>
      </c>
      <c r="AQ497" s="84" t="s">
        <v>312</v>
      </c>
      <c r="AR497" s="128">
        <v>1399000</v>
      </c>
    </row>
    <row r="498" spans="2:44" ht="15.6" x14ac:dyDescent="0.3">
      <c r="B498" s="131" t="s">
        <v>76</v>
      </c>
      <c r="C498" s="132" t="s">
        <v>240</v>
      </c>
      <c r="D498" s="133" t="s">
        <v>300</v>
      </c>
      <c r="E498" s="134" t="s">
        <v>164</v>
      </c>
      <c r="F498" s="132" t="s">
        <v>2</v>
      </c>
      <c r="G498" s="134" t="s">
        <v>315</v>
      </c>
      <c r="H498" s="135">
        <v>45554</v>
      </c>
      <c r="I498" s="136">
        <v>78.97</v>
      </c>
      <c r="J498" s="136">
        <v>90.672557987999994</v>
      </c>
      <c r="K498" s="137">
        <f t="shared" si="21"/>
        <v>0.87093605554230902</v>
      </c>
      <c r="L498" s="135">
        <v>45469</v>
      </c>
      <c r="M498" s="138">
        <v>43682.23</v>
      </c>
      <c r="N498" s="138">
        <v>385051.13378999999</v>
      </c>
      <c r="O498" s="137">
        <f t="shared" si="22"/>
        <v>0.11344527042432632</v>
      </c>
      <c r="P498" s="139">
        <v>20</v>
      </c>
      <c r="Q498" s="140">
        <v>132.98484848000001</v>
      </c>
      <c r="R498" s="141">
        <f t="shared" si="23"/>
        <v>0.15039307280940251</v>
      </c>
      <c r="S498" s="23"/>
      <c r="T498" s="142">
        <v>-2.686383241E-2</v>
      </c>
      <c r="U498" s="143">
        <v>-4.4137513894000002E-2</v>
      </c>
      <c r="V498" s="143">
        <v>2.3282455351E-2</v>
      </c>
      <c r="W498" s="143">
        <v>1.0662161297000001E-2</v>
      </c>
      <c r="X498" s="143">
        <v>0.22906909369</v>
      </c>
      <c r="Y498" s="143">
        <v>-0.26553035456000001</v>
      </c>
      <c r="Z498" s="143">
        <v>0.78326941370000003</v>
      </c>
      <c r="AA498" s="143">
        <v>0.34466745093000001</v>
      </c>
      <c r="AB498" s="143">
        <v>0.21935809653999999</v>
      </c>
      <c r="AC498" s="143">
        <v>-0.17959386327999999</v>
      </c>
      <c r="AD498" s="144">
        <v>100</v>
      </c>
      <c r="AE498" s="23"/>
      <c r="AF498" s="145">
        <v>0.20351322538</v>
      </c>
      <c r="AG498" s="146">
        <v>2.1230188960999999E-2</v>
      </c>
      <c r="AH498" s="147">
        <v>0.61110983837999999</v>
      </c>
      <c r="AI498" s="146">
        <v>0.14148498246999999</v>
      </c>
      <c r="AJ498" s="146">
        <v>-9.1477272727E-2</v>
      </c>
      <c r="AK498" s="148">
        <v>6</v>
      </c>
      <c r="AL498" s="23"/>
      <c r="AM498" s="149">
        <v>2.0579242728000002E-2</v>
      </c>
      <c r="AN498" s="137">
        <v>0.25657241238</v>
      </c>
      <c r="AO498" s="147">
        <v>45473</v>
      </c>
      <c r="AP498" s="135" t="s">
        <v>309</v>
      </c>
      <c r="AQ498" s="133" t="s">
        <v>312</v>
      </c>
      <c r="AR498" s="150">
        <v>13736000</v>
      </c>
    </row>
    <row r="499" spans="2:44" ht="15.6" x14ac:dyDescent="0.3">
      <c r="B499" s="82" t="s">
        <v>1710</v>
      </c>
      <c r="C499" s="83" t="s">
        <v>2482</v>
      </c>
      <c r="D499" s="84" t="s">
        <v>300</v>
      </c>
      <c r="E499" s="85" t="s">
        <v>2111</v>
      </c>
      <c r="F499" s="83" t="s">
        <v>2</v>
      </c>
      <c r="G499" s="85" t="s">
        <v>315</v>
      </c>
      <c r="H499" s="86"/>
      <c r="I499" s="87"/>
      <c r="J499" s="87"/>
      <c r="K499" s="88" t="str">
        <f t="shared" si="21"/>
        <v/>
      </c>
      <c r="L499" s="86"/>
      <c r="M499" s="89"/>
      <c r="N499" s="89"/>
      <c r="O499" s="88" t="str">
        <f t="shared" si="22"/>
        <v/>
      </c>
      <c r="P499" s="90"/>
      <c r="Q499" s="91"/>
      <c r="R499" s="92" t="str">
        <f t="shared" si="23"/>
        <v/>
      </c>
      <c r="S499" s="23"/>
      <c r="T499" s="107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9">
        <v>0</v>
      </c>
      <c r="AE499" s="23"/>
      <c r="AF499" s="117"/>
      <c r="AG499" s="118"/>
      <c r="AH499" s="119"/>
      <c r="AI499" s="118"/>
      <c r="AJ499" s="118"/>
      <c r="AK499" s="120"/>
      <c r="AL499" s="23"/>
      <c r="AM499" s="127"/>
      <c r="AN499" s="88"/>
      <c r="AO499" s="119">
        <v>45473</v>
      </c>
      <c r="AP499" s="86" t="s">
        <v>309</v>
      </c>
      <c r="AQ499" s="84" t="s">
        <v>312</v>
      </c>
      <c r="AR499" s="128">
        <v>117429</v>
      </c>
    </row>
    <row r="500" spans="2:44" ht="15.6" x14ac:dyDescent="0.3">
      <c r="B500" s="131" t="s">
        <v>1711</v>
      </c>
      <c r="C500" s="132" t="s">
        <v>2483</v>
      </c>
      <c r="D500" s="133" t="s">
        <v>300</v>
      </c>
      <c r="E500" s="134" t="s">
        <v>2112</v>
      </c>
      <c r="F500" s="132" t="s">
        <v>113</v>
      </c>
      <c r="G500" s="134" t="s">
        <v>169</v>
      </c>
      <c r="H500" s="135">
        <v>45554</v>
      </c>
      <c r="I500" s="136">
        <v>108.54</v>
      </c>
      <c r="J500" s="136">
        <v>108.54</v>
      </c>
      <c r="K500" s="137">
        <f t="shared" si="21"/>
        <v>1</v>
      </c>
      <c r="L500" s="135">
        <v>45554</v>
      </c>
      <c r="M500" s="138">
        <v>24829399.859999999</v>
      </c>
      <c r="N500" s="138">
        <v>13135310.636</v>
      </c>
      <c r="O500" s="137">
        <f t="shared" si="22"/>
        <v>1.8902788482177164</v>
      </c>
      <c r="P500" s="139">
        <v>2618</v>
      </c>
      <c r="Q500" s="140">
        <v>2343.8939393999999</v>
      </c>
      <c r="R500" s="141">
        <f t="shared" si="23"/>
        <v>1.1169447371284074</v>
      </c>
      <c r="S500" s="23"/>
      <c r="T500" s="142">
        <v>3.184713376E-2</v>
      </c>
      <c r="U500" s="143">
        <v>1.4573452275000001E-2</v>
      </c>
      <c r="V500" s="143">
        <v>6.4379891413000004E-2</v>
      </c>
      <c r="W500" s="143">
        <v>5.1759597359999999E-2</v>
      </c>
      <c r="X500" s="143">
        <v>1.0459401996</v>
      </c>
      <c r="Y500" s="143">
        <v>0.55134075133000005</v>
      </c>
      <c r="Z500" s="143">
        <v>0.58614818447999995</v>
      </c>
      <c r="AA500" s="143">
        <v>0.14754622171000001</v>
      </c>
      <c r="AB500" s="143">
        <v>0.76133086656000004</v>
      </c>
      <c r="AC500" s="143">
        <v>0.36237890674000001</v>
      </c>
      <c r="AD500" s="144">
        <v>100</v>
      </c>
      <c r="AE500" s="23"/>
      <c r="AF500" s="145">
        <v>0.34042711422999999</v>
      </c>
      <c r="AG500" s="146">
        <v>3.6255558338000003E-2</v>
      </c>
      <c r="AH500" s="147">
        <v>2.7584835675999999</v>
      </c>
      <c r="AI500" s="146">
        <v>0.25763009423</v>
      </c>
      <c r="AJ500" s="146">
        <v>-7.9953917050999995E-2</v>
      </c>
      <c r="AK500" s="148">
        <v>8</v>
      </c>
      <c r="AL500" s="23"/>
      <c r="AM500" s="149">
        <v>3.6531249624000002E-3</v>
      </c>
      <c r="AN500" s="137">
        <v>3.6461653732999998E-2</v>
      </c>
      <c r="AO500" s="147">
        <v>45473</v>
      </c>
      <c r="AP500" s="135" t="s">
        <v>309</v>
      </c>
      <c r="AQ500" s="133" t="s">
        <v>312</v>
      </c>
      <c r="AR500" s="150">
        <v>51434000</v>
      </c>
    </row>
    <row r="501" spans="2:44" ht="15.6" x14ac:dyDescent="0.3">
      <c r="B501" s="82" t="s">
        <v>77</v>
      </c>
      <c r="C501" s="83" t="s">
        <v>241</v>
      </c>
      <c r="D501" s="84" t="s">
        <v>300</v>
      </c>
      <c r="E501" s="85" t="s">
        <v>1363</v>
      </c>
      <c r="F501" s="83" t="s">
        <v>2</v>
      </c>
      <c r="G501" s="85" t="s">
        <v>319</v>
      </c>
      <c r="H501" s="86">
        <v>45547</v>
      </c>
      <c r="I501" s="87"/>
      <c r="J501" s="87">
        <v>433.47062783000001</v>
      </c>
      <c r="K501" s="88">
        <f t="shared" si="21"/>
        <v>0</v>
      </c>
      <c r="L501" s="86">
        <v>45504</v>
      </c>
      <c r="M501" s="89"/>
      <c r="N501" s="89">
        <v>1007.7393939</v>
      </c>
      <c r="O501" s="88">
        <f t="shared" si="22"/>
        <v>0</v>
      </c>
      <c r="P501" s="90"/>
      <c r="Q501" s="91">
        <v>0.16666666666999999</v>
      </c>
      <c r="R501" s="92">
        <f t="shared" si="23"/>
        <v>0</v>
      </c>
      <c r="S501" s="23"/>
      <c r="T501" s="107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9">
        <v>7.5757575758</v>
      </c>
      <c r="AE501" s="23"/>
      <c r="AF501" s="117"/>
      <c r="AG501" s="118"/>
      <c r="AH501" s="119"/>
      <c r="AI501" s="118">
        <v>0.16160861912999999</v>
      </c>
      <c r="AJ501" s="118">
        <v>-0.10985894954</v>
      </c>
      <c r="AK501" s="120">
        <v>5</v>
      </c>
      <c r="AL501" s="23"/>
      <c r="AM501" s="127">
        <v>2.2828487864000001E-2</v>
      </c>
      <c r="AN501" s="88">
        <v>1.4139907935</v>
      </c>
      <c r="AO501" s="119">
        <v>45473</v>
      </c>
      <c r="AP501" s="86" t="s">
        <v>309</v>
      </c>
      <c r="AQ501" s="84" t="s">
        <v>312</v>
      </c>
      <c r="AR501" s="128">
        <v>2909000</v>
      </c>
    </row>
    <row r="502" spans="2:44" ht="15.6" x14ac:dyDescent="0.3">
      <c r="B502" s="131" t="s">
        <v>558</v>
      </c>
      <c r="C502" s="132" t="s">
        <v>1080</v>
      </c>
      <c r="D502" s="133" t="s">
        <v>300</v>
      </c>
      <c r="E502" s="134" t="s">
        <v>1364</v>
      </c>
      <c r="F502" s="132" t="s">
        <v>2</v>
      </c>
      <c r="G502" s="134" t="s">
        <v>315</v>
      </c>
      <c r="H502" s="135">
        <v>45478</v>
      </c>
      <c r="I502" s="136"/>
      <c r="J502" s="136">
        <v>781.22</v>
      </c>
      <c r="K502" s="137">
        <f t="shared" si="21"/>
        <v>0</v>
      </c>
      <c r="L502" s="135">
        <v>45471</v>
      </c>
      <c r="M502" s="138"/>
      <c r="N502" s="138">
        <v>147.91909090999999</v>
      </c>
      <c r="O502" s="137">
        <f t="shared" si="22"/>
        <v>0</v>
      </c>
      <c r="P502" s="139"/>
      <c r="Q502" s="140">
        <v>3.0303030303000002E-2</v>
      </c>
      <c r="R502" s="141">
        <f t="shared" si="23"/>
        <v>0</v>
      </c>
      <c r="S502" s="23"/>
      <c r="T502" s="142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4">
        <v>3.0303030302999998</v>
      </c>
      <c r="AE502" s="23"/>
      <c r="AF502" s="145"/>
      <c r="AG502" s="146"/>
      <c r="AH502" s="147"/>
      <c r="AI502" s="146">
        <v>0.10280373831</v>
      </c>
      <c r="AJ502" s="146">
        <v>-0.11907654920000001</v>
      </c>
      <c r="AK502" s="148"/>
      <c r="AL502" s="23"/>
      <c r="AM502" s="149">
        <v>0</v>
      </c>
      <c r="AN502" s="137">
        <v>0</v>
      </c>
      <c r="AO502" s="147">
        <v>45473</v>
      </c>
      <c r="AP502" s="135" t="s">
        <v>309</v>
      </c>
      <c r="AQ502" s="133" t="s">
        <v>312</v>
      </c>
      <c r="AR502" s="150">
        <v>785748</v>
      </c>
    </row>
    <row r="503" spans="2:44" ht="15.6" x14ac:dyDescent="0.3">
      <c r="B503" s="82" t="s">
        <v>559</v>
      </c>
      <c r="C503" s="83" t="s">
        <v>1081</v>
      </c>
      <c r="D503" s="84" t="s">
        <v>300</v>
      </c>
      <c r="E503" s="85" t="s">
        <v>1365</v>
      </c>
      <c r="F503" s="83" t="s">
        <v>2</v>
      </c>
      <c r="G503" s="85" t="s">
        <v>322</v>
      </c>
      <c r="H503" s="86">
        <v>45554</v>
      </c>
      <c r="I503" s="87">
        <v>205.2</v>
      </c>
      <c r="J503" s="87">
        <v>250</v>
      </c>
      <c r="K503" s="88">
        <f t="shared" si="21"/>
        <v>0.82079999999999997</v>
      </c>
      <c r="L503" s="86">
        <v>45484</v>
      </c>
      <c r="M503" s="89">
        <v>205.2</v>
      </c>
      <c r="N503" s="89">
        <v>1070.4046969999999</v>
      </c>
      <c r="O503" s="88">
        <f t="shared" si="22"/>
        <v>0.19170319466563401</v>
      </c>
      <c r="P503" s="90">
        <v>1</v>
      </c>
      <c r="Q503" s="91">
        <v>0.24242424241999999</v>
      </c>
      <c r="R503" s="92">
        <f t="shared" si="23"/>
        <v>4.1250000000721876</v>
      </c>
      <c r="S503" s="23"/>
      <c r="T503" s="107"/>
      <c r="U503" s="108"/>
      <c r="V503" s="108">
        <v>-2.9154518952E-3</v>
      </c>
      <c r="W503" s="108">
        <v>-1.5535745948E-2</v>
      </c>
      <c r="X503" s="108"/>
      <c r="Y503" s="108"/>
      <c r="Z503" s="108">
        <v>-6.4249136013999994E-2</v>
      </c>
      <c r="AA503" s="108">
        <v>-0.50285109879000001</v>
      </c>
      <c r="AB503" s="108">
        <v>-4.9207673062000003E-2</v>
      </c>
      <c r="AC503" s="108">
        <v>-0.44815963287999999</v>
      </c>
      <c r="AD503" s="109">
        <v>12.121212120999999</v>
      </c>
      <c r="AE503" s="23"/>
      <c r="AF503" s="117"/>
      <c r="AG503" s="118"/>
      <c r="AH503" s="119"/>
      <c r="AI503" s="118">
        <v>0.17288294628</v>
      </c>
      <c r="AJ503" s="118">
        <v>-0.152</v>
      </c>
      <c r="AK503" s="120"/>
      <c r="AL503" s="23"/>
      <c r="AM503" s="127"/>
      <c r="AN503" s="88">
        <v>0</v>
      </c>
      <c r="AO503" s="119">
        <v>45473</v>
      </c>
      <c r="AP503" s="86" t="s">
        <v>309</v>
      </c>
      <c r="AQ503" s="84" t="s">
        <v>312</v>
      </c>
      <c r="AR503" s="128">
        <v>879125</v>
      </c>
    </row>
    <row r="504" spans="2:44" ht="15.6" x14ac:dyDescent="0.3">
      <c r="B504" s="131" t="s">
        <v>560</v>
      </c>
      <c r="C504" s="132" t="s">
        <v>1082</v>
      </c>
      <c r="D504" s="133" t="s">
        <v>300</v>
      </c>
      <c r="E504" s="134" t="s">
        <v>1366</v>
      </c>
      <c r="F504" s="132" t="s">
        <v>2</v>
      </c>
      <c r="G504" s="134" t="s">
        <v>315</v>
      </c>
      <c r="H504" s="135">
        <v>45551</v>
      </c>
      <c r="I504" s="136"/>
      <c r="J504" s="136">
        <v>257.12074324000002</v>
      </c>
      <c r="K504" s="137">
        <f t="shared" si="21"/>
        <v>0</v>
      </c>
      <c r="L504" s="135">
        <v>45436</v>
      </c>
      <c r="M504" s="138"/>
      <c r="N504" s="138">
        <v>957.18924243000004</v>
      </c>
      <c r="O504" s="137">
        <f t="shared" si="22"/>
        <v>0</v>
      </c>
      <c r="P504" s="139"/>
      <c r="Q504" s="140">
        <v>0.63636363636000004</v>
      </c>
      <c r="R504" s="141">
        <f t="shared" si="23"/>
        <v>0</v>
      </c>
      <c r="S504" s="23"/>
      <c r="T504" s="142"/>
      <c r="U504" s="143"/>
      <c r="V504" s="143"/>
      <c r="W504" s="143"/>
      <c r="X504" s="143"/>
      <c r="Y504" s="143"/>
      <c r="Z504" s="143">
        <v>-0.22744340294000001</v>
      </c>
      <c r="AA504" s="143">
        <v>-0.66604536570999995</v>
      </c>
      <c r="AB504" s="143"/>
      <c r="AC504" s="143"/>
      <c r="AD504" s="144">
        <v>28.787878788</v>
      </c>
      <c r="AE504" s="23"/>
      <c r="AF504" s="145"/>
      <c r="AG504" s="146"/>
      <c r="AH504" s="147"/>
      <c r="AI504" s="146">
        <v>0.21881127990999999</v>
      </c>
      <c r="AJ504" s="146">
        <v>-0.16040183254000001</v>
      </c>
      <c r="AK504" s="148">
        <v>7</v>
      </c>
      <c r="AL504" s="23"/>
      <c r="AM504" s="149">
        <v>1.6195790788999999E-2</v>
      </c>
      <c r="AN504" s="137">
        <v>0.61998001664000002</v>
      </c>
      <c r="AO504" s="147">
        <v>45473</v>
      </c>
      <c r="AP504" s="135" t="s">
        <v>309</v>
      </c>
      <c r="AQ504" s="133" t="s">
        <v>312</v>
      </c>
      <c r="AR504" s="150">
        <v>1369800</v>
      </c>
    </row>
    <row r="505" spans="2:44" ht="15.6" x14ac:dyDescent="0.3">
      <c r="B505" s="82" t="s">
        <v>561</v>
      </c>
      <c r="C505" s="83" t="s">
        <v>1083</v>
      </c>
      <c r="D505" s="84" t="s">
        <v>300</v>
      </c>
      <c r="E505" s="85" t="s">
        <v>1367</v>
      </c>
      <c r="F505" s="83" t="s">
        <v>2</v>
      </c>
      <c r="G505" s="85" t="s">
        <v>315</v>
      </c>
      <c r="H505" s="86">
        <v>45554</v>
      </c>
      <c r="I505" s="87">
        <v>80.84</v>
      </c>
      <c r="J505" s="87">
        <v>143.03135248999999</v>
      </c>
      <c r="K505" s="88">
        <f t="shared" si="21"/>
        <v>0.56519076826636261</v>
      </c>
      <c r="L505" s="86">
        <v>45462</v>
      </c>
      <c r="M505" s="89">
        <v>499076.01</v>
      </c>
      <c r="N505" s="89">
        <v>1226500.2603</v>
      </c>
      <c r="O505" s="88">
        <f t="shared" si="22"/>
        <v>0.40691064336009747</v>
      </c>
      <c r="P505" s="90">
        <v>110</v>
      </c>
      <c r="Q505" s="91">
        <v>268.27272727000002</v>
      </c>
      <c r="R505" s="92">
        <f t="shared" si="23"/>
        <v>0.41003049814039338</v>
      </c>
      <c r="S505" s="23"/>
      <c r="T505" s="107">
        <v>1.5960789241999999E-2</v>
      </c>
      <c r="U505" s="108">
        <v>-1.3128922419E-3</v>
      </c>
      <c r="V505" s="108">
        <v>-0.17256908905000001</v>
      </c>
      <c r="W505" s="108">
        <v>-0.18518938309999999</v>
      </c>
      <c r="X505" s="108">
        <v>0.41597578374999999</v>
      </c>
      <c r="Y505" s="108">
        <v>-7.8623664504000004E-2</v>
      </c>
      <c r="Z505" s="108">
        <v>0.25608175363000002</v>
      </c>
      <c r="AA505" s="108">
        <v>-0.18252020914</v>
      </c>
      <c r="AB505" s="108">
        <v>0.17186124273</v>
      </c>
      <c r="AC505" s="108">
        <v>-0.22709071709</v>
      </c>
      <c r="AD505" s="109">
        <v>100</v>
      </c>
      <c r="AE505" s="23"/>
      <c r="AF505" s="117">
        <v>0.42693593314</v>
      </c>
      <c r="AG505" s="118">
        <v>4.4774502426999999E-2</v>
      </c>
      <c r="AH505" s="119">
        <v>0.93022099288000004</v>
      </c>
      <c r="AI505" s="118">
        <v>0.32185922105999998</v>
      </c>
      <c r="AJ505" s="118">
        <v>-0.17200862086999999</v>
      </c>
      <c r="AK505" s="120">
        <v>5</v>
      </c>
      <c r="AL505" s="23"/>
      <c r="AM505" s="127">
        <v>4.6813103876E-3</v>
      </c>
      <c r="AN505" s="88">
        <v>5.2375866121000002E-2</v>
      </c>
      <c r="AO505" s="119">
        <v>45442</v>
      </c>
      <c r="AP505" s="86" t="s">
        <v>309</v>
      </c>
      <c r="AQ505" s="84" t="s">
        <v>312</v>
      </c>
      <c r="AR505" s="128">
        <v>-1539000</v>
      </c>
    </row>
    <row r="506" spans="2:44" ht="15.6" x14ac:dyDescent="0.3">
      <c r="B506" s="131" t="s">
        <v>78</v>
      </c>
      <c r="C506" s="132" t="s">
        <v>242</v>
      </c>
      <c r="D506" s="133" t="s">
        <v>300</v>
      </c>
      <c r="E506" s="134" t="s">
        <v>165</v>
      </c>
      <c r="F506" s="132" t="s">
        <v>2</v>
      </c>
      <c r="G506" s="134" t="s">
        <v>320</v>
      </c>
      <c r="H506" s="135">
        <v>45554</v>
      </c>
      <c r="I506" s="136">
        <v>98.98</v>
      </c>
      <c r="J506" s="136">
        <v>108.06878578</v>
      </c>
      <c r="K506" s="137">
        <f t="shared" si="21"/>
        <v>0.91589814103674294</v>
      </c>
      <c r="L506" s="135">
        <v>45475</v>
      </c>
      <c r="M506" s="138">
        <v>17077746.079999998</v>
      </c>
      <c r="N506" s="138">
        <v>17038028.697999999</v>
      </c>
      <c r="O506" s="137">
        <f t="shared" si="22"/>
        <v>1.0023311019545742</v>
      </c>
      <c r="P506" s="139">
        <v>1398</v>
      </c>
      <c r="Q506" s="140">
        <v>3259.6363636000001</v>
      </c>
      <c r="R506" s="141">
        <f t="shared" si="23"/>
        <v>0.42888219545324502</v>
      </c>
      <c r="S506" s="23"/>
      <c r="T506" s="142">
        <v>1.1031664964E-2</v>
      </c>
      <c r="U506" s="143">
        <v>-6.2420165194999998E-3</v>
      </c>
      <c r="V506" s="143">
        <v>4.3322441235000002E-2</v>
      </c>
      <c r="W506" s="143">
        <v>3.0702147182000001E-2</v>
      </c>
      <c r="X506" s="143">
        <v>0.48887021239</v>
      </c>
      <c r="Y506" s="143">
        <v>-5.7292358653000001E-3</v>
      </c>
      <c r="Z506" s="143">
        <v>0.52626212585999999</v>
      </c>
      <c r="AA506" s="143">
        <v>8.7660163085999998E-2</v>
      </c>
      <c r="AB506" s="143">
        <v>0.31238123252</v>
      </c>
      <c r="AC506" s="143">
        <v>-8.6570727294999997E-2</v>
      </c>
      <c r="AD506" s="144">
        <v>100</v>
      </c>
      <c r="AE506" s="23"/>
      <c r="AF506" s="145">
        <v>0.19570208152999999</v>
      </c>
      <c r="AG506" s="146">
        <v>2.0398287950999999E-2</v>
      </c>
      <c r="AH506" s="147">
        <v>2.0433530956000001</v>
      </c>
      <c r="AI506" s="146">
        <v>0.15690607735000001</v>
      </c>
      <c r="AJ506" s="146">
        <v>-5.8357211079999999E-2</v>
      </c>
      <c r="AK506" s="148">
        <v>5</v>
      </c>
      <c r="AL506" s="23"/>
      <c r="AM506" s="149">
        <v>6.5517412152E-3</v>
      </c>
      <c r="AN506" s="137">
        <v>8.5371643891999999E-2</v>
      </c>
      <c r="AO506" s="147">
        <v>45473</v>
      </c>
      <c r="AP506" s="135" t="s">
        <v>309</v>
      </c>
      <c r="AQ506" s="133" t="s">
        <v>312</v>
      </c>
      <c r="AR506" s="150">
        <v>88136000</v>
      </c>
    </row>
    <row r="507" spans="2:44" ht="15.6" x14ac:dyDescent="0.3">
      <c r="B507" s="82" t="s">
        <v>1712</v>
      </c>
      <c r="C507" s="83" t="s">
        <v>2484</v>
      </c>
      <c r="D507" s="84" t="s">
        <v>300</v>
      </c>
      <c r="E507" s="85" t="s">
        <v>2113</v>
      </c>
      <c r="F507" s="83" t="s">
        <v>113</v>
      </c>
      <c r="G507" s="85" t="s">
        <v>320</v>
      </c>
      <c r="H507" s="86">
        <v>45554</v>
      </c>
      <c r="I507" s="87">
        <v>11.14</v>
      </c>
      <c r="J507" s="87">
        <v>14.419</v>
      </c>
      <c r="K507" s="88">
        <f t="shared" si="21"/>
        <v>0.77259171925931069</v>
      </c>
      <c r="L507" s="86">
        <v>45495</v>
      </c>
      <c r="M507" s="89">
        <v>11193916.869999999</v>
      </c>
      <c r="N507" s="89">
        <v>5238605.7207000004</v>
      </c>
      <c r="O507" s="88">
        <f t="shared" si="22"/>
        <v>2.1368122486805956</v>
      </c>
      <c r="P507" s="90">
        <v>3872</v>
      </c>
      <c r="Q507" s="91">
        <v>879.83333332999996</v>
      </c>
      <c r="R507" s="92">
        <f t="shared" si="23"/>
        <v>4.4008334912081866</v>
      </c>
      <c r="S507" s="23"/>
      <c r="T507" s="107">
        <v>7.1153846155000006E-2</v>
      </c>
      <c r="U507" s="108">
        <v>5.3880164671E-2</v>
      </c>
      <c r="V507" s="108">
        <v>6.6028708133999997E-2</v>
      </c>
      <c r="W507" s="108">
        <v>5.3408414080000001E-2</v>
      </c>
      <c r="X507" s="108">
        <v>3.6378018318000001</v>
      </c>
      <c r="Y507" s="108">
        <v>3.1432023835999998</v>
      </c>
      <c r="Z507" s="108"/>
      <c r="AA507" s="108"/>
      <c r="AB507" s="108">
        <v>1.3516993878000001</v>
      </c>
      <c r="AC507" s="108">
        <v>0.95274742798000001</v>
      </c>
      <c r="AD507" s="109">
        <v>100</v>
      </c>
      <c r="AE507" s="23"/>
      <c r="AF507" s="117">
        <v>0.99109469578999998</v>
      </c>
      <c r="AG507" s="118">
        <v>0.11188893884999999</v>
      </c>
      <c r="AH507" s="119">
        <v>5.7896706882000002</v>
      </c>
      <c r="AI507" s="118">
        <v>1.0371197321000001</v>
      </c>
      <c r="AJ507" s="118">
        <v>-0.36262326625000002</v>
      </c>
      <c r="AK507" s="120">
        <v>8</v>
      </c>
      <c r="AL507" s="23"/>
      <c r="AM507" s="127">
        <v>0</v>
      </c>
      <c r="AN507" s="88">
        <v>0</v>
      </c>
      <c r="AO507" s="119">
        <v>45473</v>
      </c>
      <c r="AP507" s="86" t="s">
        <v>309</v>
      </c>
      <c r="AQ507" s="84" t="s">
        <v>312</v>
      </c>
      <c r="AR507" s="128">
        <v>-209992</v>
      </c>
    </row>
    <row r="508" spans="2:44" ht="15.6" x14ac:dyDescent="0.3">
      <c r="B508" s="131" t="s">
        <v>562</v>
      </c>
      <c r="C508" s="132" t="s">
        <v>1084</v>
      </c>
      <c r="D508" s="133" t="s">
        <v>300</v>
      </c>
      <c r="E508" s="134" t="s">
        <v>1368</v>
      </c>
      <c r="F508" s="132" t="s">
        <v>2</v>
      </c>
      <c r="G508" s="134" t="s">
        <v>319</v>
      </c>
      <c r="H508" s="135">
        <v>45538</v>
      </c>
      <c r="I508" s="136"/>
      <c r="J508" s="136">
        <v>232.53</v>
      </c>
      <c r="K508" s="137">
        <f t="shared" si="21"/>
        <v>0</v>
      </c>
      <c r="L508" s="135">
        <v>45538</v>
      </c>
      <c r="M508" s="138"/>
      <c r="N508" s="138">
        <v>4145.8856060999997</v>
      </c>
      <c r="O508" s="137">
        <f t="shared" si="22"/>
        <v>0</v>
      </c>
      <c r="P508" s="139"/>
      <c r="Q508" s="140">
        <v>0.83333333333000004</v>
      </c>
      <c r="R508" s="141">
        <f t="shared" si="23"/>
        <v>0</v>
      </c>
      <c r="S508" s="23"/>
      <c r="T508" s="142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4">
        <v>36.363636364000001</v>
      </c>
      <c r="AE508" s="23"/>
      <c r="AF508" s="145"/>
      <c r="AG508" s="146"/>
      <c r="AH508" s="147"/>
      <c r="AI508" s="146">
        <v>0.14394765540000001</v>
      </c>
      <c r="AJ508" s="146">
        <v>-7.8404299467999997E-2</v>
      </c>
      <c r="AK508" s="148">
        <v>7</v>
      </c>
      <c r="AL508" s="23"/>
      <c r="AM508" s="149">
        <v>2.9667908106E-2</v>
      </c>
      <c r="AN508" s="137">
        <v>0.96956746051999998</v>
      </c>
      <c r="AO508" s="147">
        <v>45473</v>
      </c>
      <c r="AP508" s="135" t="s">
        <v>309</v>
      </c>
      <c r="AQ508" s="133" t="s">
        <v>312</v>
      </c>
      <c r="AR508" s="150">
        <v>516910</v>
      </c>
    </row>
    <row r="509" spans="2:44" ht="15.6" x14ac:dyDescent="0.3">
      <c r="B509" s="82" t="s">
        <v>1713</v>
      </c>
      <c r="C509" s="83" t="s">
        <v>2485</v>
      </c>
      <c r="D509" s="84" t="s">
        <v>300</v>
      </c>
      <c r="E509" s="85" t="s">
        <v>2114</v>
      </c>
      <c r="F509" s="83" t="s">
        <v>2</v>
      </c>
      <c r="G509" s="85" t="s">
        <v>315</v>
      </c>
      <c r="H509" s="86">
        <v>45313</v>
      </c>
      <c r="I509" s="87"/>
      <c r="J509" s="87">
        <v>21.64</v>
      </c>
      <c r="K509" s="88">
        <f t="shared" si="21"/>
        <v>0</v>
      </c>
      <c r="L509" s="86">
        <v>45205</v>
      </c>
      <c r="M509" s="89"/>
      <c r="N509" s="89">
        <v>0</v>
      </c>
      <c r="O509" s="88" t="str">
        <f t="shared" si="22"/>
        <v/>
      </c>
      <c r="P509" s="90"/>
      <c r="Q509" s="91">
        <v>0</v>
      </c>
      <c r="R509" s="92" t="str">
        <f t="shared" si="23"/>
        <v/>
      </c>
      <c r="S509" s="23"/>
      <c r="T509" s="107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9">
        <v>0</v>
      </c>
      <c r="AE509" s="23"/>
      <c r="AF509" s="117"/>
      <c r="AG509" s="118"/>
      <c r="AH509" s="119"/>
      <c r="AI509" s="118">
        <v>0.66755083995999998</v>
      </c>
      <c r="AJ509" s="118">
        <v>-9.5440084833000004E-3</v>
      </c>
      <c r="AK509" s="120"/>
      <c r="AL509" s="23"/>
      <c r="AM509" s="127">
        <v>0</v>
      </c>
      <c r="AN509" s="88">
        <v>0</v>
      </c>
      <c r="AO509" s="119">
        <v>45199</v>
      </c>
      <c r="AP509" s="86" t="s">
        <v>309</v>
      </c>
      <c r="AQ509" s="84" t="s">
        <v>312</v>
      </c>
      <c r="AR509" s="128">
        <v>-725878</v>
      </c>
    </row>
    <row r="510" spans="2:44" ht="15.6" x14ac:dyDescent="0.3">
      <c r="B510" s="131" t="s">
        <v>1714</v>
      </c>
      <c r="C510" s="132" t="s">
        <v>2486</v>
      </c>
      <c r="D510" s="133" t="s">
        <v>734</v>
      </c>
      <c r="E510" s="134" t="s">
        <v>2115</v>
      </c>
      <c r="F510" s="132" t="s">
        <v>2</v>
      </c>
      <c r="G510" s="134" t="s">
        <v>319</v>
      </c>
      <c r="H510" s="135">
        <v>45553</v>
      </c>
      <c r="I510" s="136"/>
      <c r="J510" s="136">
        <v>65.760000000000005</v>
      </c>
      <c r="K510" s="137">
        <f t="shared" si="21"/>
        <v>0</v>
      </c>
      <c r="L510" s="135">
        <v>45504</v>
      </c>
      <c r="M510" s="138"/>
      <c r="N510" s="138">
        <v>82923.904999999999</v>
      </c>
      <c r="O510" s="137">
        <f t="shared" si="22"/>
        <v>0</v>
      </c>
      <c r="P510" s="139"/>
      <c r="Q510" s="140">
        <v>4.9090909090999997</v>
      </c>
      <c r="R510" s="141">
        <f t="shared" si="23"/>
        <v>0</v>
      </c>
      <c r="S510" s="23"/>
      <c r="T510" s="142"/>
      <c r="U510" s="143"/>
      <c r="V510" s="143">
        <v>-3.2898172323999997E-2</v>
      </c>
      <c r="W510" s="143">
        <v>-4.5518466378E-2</v>
      </c>
      <c r="X510" s="143">
        <v>0.30737562512</v>
      </c>
      <c r="Y510" s="143">
        <v>-0.18722382312999999</v>
      </c>
      <c r="Z510" s="143">
        <v>0.93696206700999995</v>
      </c>
      <c r="AA510" s="143">
        <v>0.49836010423999999</v>
      </c>
      <c r="AB510" s="143">
        <v>0.36761886395999999</v>
      </c>
      <c r="AC510" s="143">
        <v>-3.1333095855999998E-2</v>
      </c>
      <c r="AD510" s="144">
        <v>84.848484849000002</v>
      </c>
      <c r="AE510" s="23"/>
      <c r="AF510" s="145">
        <v>0.31473541474</v>
      </c>
      <c r="AG510" s="146">
        <v>3.2503595236999999E-2</v>
      </c>
      <c r="AH510" s="147">
        <v>0.78687407336000004</v>
      </c>
      <c r="AI510" s="146">
        <v>0.14365217390999999</v>
      </c>
      <c r="AJ510" s="146">
        <v>-9.3673965937000003E-2</v>
      </c>
      <c r="AK510" s="148">
        <v>5</v>
      </c>
      <c r="AL510" s="23"/>
      <c r="AM510" s="149">
        <v>2.2715928002000001E-2</v>
      </c>
      <c r="AN510" s="137">
        <v>0.19680051073999999</v>
      </c>
      <c r="AO510" s="147">
        <v>45382</v>
      </c>
      <c r="AP510" s="135" t="s">
        <v>743</v>
      </c>
      <c r="AQ510" s="133" t="s">
        <v>312</v>
      </c>
      <c r="AR510" s="150">
        <v>1328121000</v>
      </c>
    </row>
    <row r="511" spans="2:44" ht="15.6" x14ac:dyDescent="0.3">
      <c r="B511" s="82" t="s">
        <v>1715</v>
      </c>
      <c r="C511" s="83" t="s">
        <v>2487</v>
      </c>
      <c r="D511" s="84" t="s">
        <v>300</v>
      </c>
      <c r="E511" s="85" t="s">
        <v>2116</v>
      </c>
      <c r="F511" s="83" t="s">
        <v>2</v>
      </c>
      <c r="G511" s="85" t="s">
        <v>315</v>
      </c>
      <c r="H511" s="86">
        <v>45539</v>
      </c>
      <c r="I511" s="87"/>
      <c r="J511" s="87">
        <v>40.898277567999997</v>
      </c>
      <c r="K511" s="88">
        <f t="shared" si="21"/>
        <v>0</v>
      </c>
      <c r="L511" s="86">
        <v>45496</v>
      </c>
      <c r="M511" s="89"/>
      <c r="N511" s="89">
        <v>428.25545455000002</v>
      </c>
      <c r="O511" s="88">
        <f t="shared" si="22"/>
        <v>0</v>
      </c>
      <c r="P511" s="90"/>
      <c r="Q511" s="91">
        <v>0.18181818182000001</v>
      </c>
      <c r="R511" s="92">
        <f t="shared" si="23"/>
        <v>0</v>
      </c>
      <c r="S511" s="23"/>
      <c r="T511" s="107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9">
        <v>10.606060606</v>
      </c>
      <c r="AE511" s="23"/>
      <c r="AF511" s="117"/>
      <c r="AG511" s="118"/>
      <c r="AH511" s="119"/>
      <c r="AI511" s="118">
        <v>4.2186256302E-2</v>
      </c>
      <c r="AJ511" s="118">
        <v>-0.1577181208</v>
      </c>
      <c r="AK511" s="120"/>
      <c r="AL511" s="23"/>
      <c r="AM511" s="127">
        <v>6.8887283243000003E-3</v>
      </c>
      <c r="AN511" s="88">
        <v>3.3679985788000001E-2</v>
      </c>
      <c r="AO511" s="119">
        <v>45473</v>
      </c>
      <c r="AP511" s="86" t="s">
        <v>309</v>
      </c>
      <c r="AQ511" s="84" t="s">
        <v>312</v>
      </c>
      <c r="AR511" s="128">
        <v>7000</v>
      </c>
    </row>
    <row r="512" spans="2:44" ht="15.6" x14ac:dyDescent="0.3">
      <c r="B512" s="131" t="s">
        <v>1716</v>
      </c>
      <c r="C512" s="132" t="s">
        <v>2488</v>
      </c>
      <c r="D512" s="133" t="s">
        <v>2292</v>
      </c>
      <c r="E512" s="134" t="s">
        <v>2117</v>
      </c>
      <c r="F512" s="132" t="s">
        <v>2</v>
      </c>
      <c r="G512" s="134" t="s">
        <v>320</v>
      </c>
      <c r="H512" s="135">
        <v>44617</v>
      </c>
      <c r="I512" s="136"/>
      <c r="J512" s="136"/>
      <c r="K512" s="137" t="str">
        <f t="shared" si="21"/>
        <v/>
      </c>
      <c r="L512" s="135"/>
      <c r="M512" s="138"/>
      <c r="N512" s="138">
        <v>0</v>
      </c>
      <c r="O512" s="137" t="str">
        <f t="shared" si="22"/>
        <v/>
      </c>
      <c r="P512" s="139"/>
      <c r="Q512" s="140">
        <v>0</v>
      </c>
      <c r="R512" s="141" t="str">
        <f t="shared" si="23"/>
        <v/>
      </c>
      <c r="S512" s="23"/>
      <c r="T512" s="142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4">
        <v>0</v>
      </c>
      <c r="AE512" s="23"/>
      <c r="AF512" s="145"/>
      <c r="AG512" s="146"/>
      <c r="AH512" s="147"/>
      <c r="AI512" s="146"/>
      <c r="AJ512" s="146"/>
      <c r="AK512" s="148"/>
      <c r="AL512" s="23"/>
      <c r="AM512" s="149"/>
      <c r="AN512" s="137">
        <v>0</v>
      </c>
      <c r="AO512" s="147">
        <v>44926</v>
      </c>
      <c r="AP512" s="135" t="s">
        <v>1865</v>
      </c>
      <c r="AQ512" s="133" t="s">
        <v>312</v>
      </c>
      <c r="AR512" s="150">
        <v>32574000</v>
      </c>
    </row>
    <row r="513" spans="2:44" ht="15.6" x14ac:dyDescent="0.3">
      <c r="B513" s="82" t="s">
        <v>1717</v>
      </c>
      <c r="C513" s="83" t="s">
        <v>2489</v>
      </c>
      <c r="D513" s="84" t="s">
        <v>300</v>
      </c>
      <c r="E513" s="85" t="s">
        <v>2118</v>
      </c>
      <c r="F513" s="83" t="s">
        <v>2</v>
      </c>
      <c r="G513" s="85" t="s">
        <v>315</v>
      </c>
      <c r="H513" s="86">
        <v>45554</v>
      </c>
      <c r="I513" s="87">
        <v>18.43</v>
      </c>
      <c r="J513" s="87">
        <v>43</v>
      </c>
      <c r="K513" s="88">
        <f t="shared" si="21"/>
        <v>0.42860465116279067</v>
      </c>
      <c r="L513" s="86">
        <v>45436</v>
      </c>
      <c r="M513" s="89">
        <v>1034565.13</v>
      </c>
      <c r="N513" s="89">
        <v>523145.08197</v>
      </c>
      <c r="O513" s="88">
        <f t="shared" si="22"/>
        <v>1.9775874143825509</v>
      </c>
      <c r="P513" s="90">
        <v>130</v>
      </c>
      <c r="Q513" s="91">
        <v>139.90909091</v>
      </c>
      <c r="R513" s="92">
        <f t="shared" si="23"/>
        <v>0.92917478881787408</v>
      </c>
      <c r="S513" s="23"/>
      <c r="T513" s="107">
        <v>-4.4582685330000003E-2</v>
      </c>
      <c r="U513" s="108">
        <v>-6.1856366814000002E-2</v>
      </c>
      <c r="V513" s="108">
        <v>-0.22757753561999999</v>
      </c>
      <c r="W513" s="108">
        <v>-0.24019782968</v>
      </c>
      <c r="X513" s="108">
        <v>-0.28978805395000001</v>
      </c>
      <c r="Y513" s="108">
        <v>-0.78438750219999998</v>
      </c>
      <c r="Z513" s="108">
        <v>-0.83603202847000002</v>
      </c>
      <c r="AA513" s="108">
        <v>-1.2746339912</v>
      </c>
      <c r="AB513" s="108">
        <v>-0.22334597555999999</v>
      </c>
      <c r="AC513" s="108">
        <v>-0.62229793538</v>
      </c>
      <c r="AD513" s="109">
        <v>100</v>
      </c>
      <c r="AE513" s="23"/>
      <c r="AF513" s="117">
        <v>0.62580457563000003</v>
      </c>
      <c r="AG513" s="118">
        <v>6.2714424781000006E-2</v>
      </c>
      <c r="AH513" s="119">
        <v>-0.31256110880999999</v>
      </c>
      <c r="AI513" s="118">
        <v>0.30571030641000002</v>
      </c>
      <c r="AJ513" s="118">
        <v>-0.35729135729</v>
      </c>
      <c r="AK513" s="120">
        <v>6</v>
      </c>
      <c r="AL513" s="23"/>
      <c r="AM513" s="127">
        <v>0</v>
      </c>
      <c r="AN513" s="88">
        <v>0</v>
      </c>
      <c r="AO513" s="119">
        <v>45473</v>
      </c>
      <c r="AP513" s="86" t="s">
        <v>309</v>
      </c>
      <c r="AQ513" s="84" t="s">
        <v>312</v>
      </c>
      <c r="AR513" s="128">
        <v>-5867000</v>
      </c>
    </row>
    <row r="514" spans="2:44" ht="15.6" x14ac:dyDescent="0.3">
      <c r="B514" s="131" t="s">
        <v>563</v>
      </c>
      <c r="C514" s="132" t="s">
        <v>1085</v>
      </c>
      <c r="D514" s="133" t="s">
        <v>300</v>
      </c>
      <c r="E514" s="134" t="s">
        <v>1369</v>
      </c>
      <c r="F514" s="132" t="s">
        <v>2</v>
      </c>
      <c r="G514" s="134" t="s">
        <v>315</v>
      </c>
      <c r="H514" s="135">
        <v>45554</v>
      </c>
      <c r="I514" s="136">
        <v>33.04</v>
      </c>
      <c r="J514" s="136">
        <v>35.5</v>
      </c>
      <c r="K514" s="137">
        <f t="shared" si="21"/>
        <v>0.93070422535211261</v>
      </c>
      <c r="L514" s="135">
        <v>45504</v>
      </c>
      <c r="M514" s="138">
        <v>1662.4</v>
      </c>
      <c r="N514" s="138">
        <v>36103.288787999998</v>
      </c>
      <c r="O514" s="137">
        <f t="shared" si="22"/>
        <v>4.6045666636125075E-2</v>
      </c>
      <c r="P514" s="139">
        <v>5</v>
      </c>
      <c r="Q514" s="140">
        <v>2.2727272727000001</v>
      </c>
      <c r="R514" s="141">
        <f t="shared" si="23"/>
        <v>2.2000000000263999</v>
      </c>
      <c r="S514" s="23"/>
      <c r="T514" s="142">
        <v>-1.8126888216999999E-3</v>
      </c>
      <c r="U514" s="143">
        <v>-1.9086370306000001E-2</v>
      </c>
      <c r="V514" s="143">
        <v>6.2379421221E-2</v>
      </c>
      <c r="W514" s="143">
        <v>4.9759127166999997E-2</v>
      </c>
      <c r="X514" s="143"/>
      <c r="Y514" s="143"/>
      <c r="Z514" s="143"/>
      <c r="AA514" s="143"/>
      <c r="AB514" s="143">
        <v>0.70661157024999999</v>
      </c>
      <c r="AC514" s="143">
        <v>0.30765961043000001</v>
      </c>
      <c r="AD514" s="144">
        <v>62.121212120999999</v>
      </c>
      <c r="AE514" s="23"/>
      <c r="AF514" s="145"/>
      <c r="AG514" s="146"/>
      <c r="AH514" s="147"/>
      <c r="AI514" s="146">
        <v>0.53281519862000004</v>
      </c>
      <c r="AJ514" s="146">
        <v>-0.12263771612</v>
      </c>
      <c r="AK514" s="148">
        <v>6</v>
      </c>
      <c r="AL514" s="23"/>
      <c r="AM514" s="149">
        <v>0</v>
      </c>
      <c r="AN514" s="137">
        <v>0</v>
      </c>
      <c r="AO514" s="147">
        <v>45472</v>
      </c>
      <c r="AP514" s="135" t="s">
        <v>309</v>
      </c>
      <c r="AQ514" s="133" t="s">
        <v>312</v>
      </c>
      <c r="AR514" s="150">
        <v>-358571</v>
      </c>
    </row>
    <row r="515" spans="2:44" ht="15.6" x14ac:dyDescent="0.3">
      <c r="B515" s="82" t="s">
        <v>564</v>
      </c>
      <c r="C515" s="83" t="s">
        <v>1086</v>
      </c>
      <c r="D515" s="84" t="s">
        <v>300</v>
      </c>
      <c r="E515" s="85" t="s">
        <v>1370</v>
      </c>
      <c r="F515" s="83" t="s">
        <v>116</v>
      </c>
      <c r="G515" s="85" t="s">
        <v>315</v>
      </c>
      <c r="H515" s="86">
        <v>45554</v>
      </c>
      <c r="I515" s="87">
        <v>300</v>
      </c>
      <c r="J515" s="87">
        <v>334.33729777999997</v>
      </c>
      <c r="K515" s="88">
        <f t="shared" si="21"/>
        <v>0.89729743582902755</v>
      </c>
      <c r="L515" s="86">
        <v>45390</v>
      </c>
      <c r="M515" s="89">
        <v>600.4</v>
      </c>
      <c r="N515" s="89">
        <v>460.56924242000002</v>
      </c>
      <c r="O515" s="88">
        <f t="shared" si="22"/>
        <v>1.3036042025847792</v>
      </c>
      <c r="P515" s="90">
        <v>2</v>
      </c>
      <c r="Q515" s="91">
        <v>0.30303030303</v>
      </c>
      <c r="R515" s="92">
        <f t="shared" si="23"/>
        <v>6.6000000000065997</v>
      </c>
      <c r="S515" s="23"/>
      <c r="T515" s="107"/>
      <c r="U515" s="108"/>
      <c r="V515" s="108"/>
      <c r="W515" s="108"/>
      <c r="X515" s="108">
        <v>-8.0677281603000004E-3</v>
      </c>
      <c r="Y515" s="108">
        <v>-0.50266717641000003</v>
      </c>
      <c r="Z515" s="108">
        <v>0.30195539636000002</v>
      </c>
      <c r="AA515" s="108">
        <v>-0.13664656641</v>
      </c>
      <c r="AB515" s="108">
        <v>2.6915624640999999E-2</v>
      </c>
      <c r="AC515" s="108">
        <v>-0.37203633518000001</v>
      </c>
      <c r="AD515" s="109">
        <v>12.121212120999999</v>
      </c>
      <c r="AE515" s="23"/>
      <c r="AF515" s="117"/>
      <c r="AG515" s="118"/>
      <c r="AH515" s="119"/>
      <c r="AI515" s="118">
        <v>5.7276995305000002E-2</v>
      </c>
      <c r="AJ515" s="118">
        <v>4.3066706700999997E-2</v>
      </c>
      <c r="AK515" s="120"/>
      <c r="AL515" s="23"/>
      <c r="AM515" s="127">
        <v>1.9846195077999999E-2</v>
      </c>
      <c r="AN515" s="88">
        <v>1.1838258505999999</v>
      </c>
      <c r="AO515" s="119">
        <v>45473</v>
      </c>
      <c r="AP515" s="86" t="s">
        <v>309</v>
      </c>
      <c r="AQ515" s="84" t="s">
        <v>312</v>
      </c>
      <c r="AR515" s="128">
        <v>1168800</v>
      </c>
    </row>
    <row r="516" spans="2:44" ht="15.6" x14ac:dyDescent="0.3">
      <c r="B516" s="131" t="s">
        <v>79</v>
      </c>
      <c r="C516" s="132" t="s">
        <v>243</v>
      </c>
      <c r="D516" s="133" t="s">
        <v>300</v>
      </c>
      <c r="E516" s="134" t="s">
        <v>2119</v>
      </c>
      <c r="F516" s="132" t="s">
        <v>2</v>
      </c>
      <c r="G516" s="134" t="s">
        <v>315</v>
      </c>
      <c r="H516" s="135">
        <v>45553</v>
      </c>
      <c r="I516" s="136"/>
      <c r="J516" s="136">
        <v>211.88</v>
      </c>
      <c r="K516" s="137">
        <f t="shared" si="21"/>
        <v>0</v>
      </c>
      <c r="L516" s="135">
        <v>45540</v>
      </c>
      <c r="M516" s="138"/>
      <c r="N516" s="138">
        <v>2507.3004546000002</v>
      </c>
      <c r="O516" s="137">
        <f t="shared" si="22"/>
        <v>0</v>
      </c>
      <c r="P516" s="139"/>
      <c r="Q516" s="140">
        <v>1.6515151514999999</v>
      </c>
      <c r="R516" s="141">
        <f t="shared" si="23"/>
        <v>0</v>
      </c>
      <c r="S516" s="23"/>
      <c r="T516" s="142"/>
      <c r="U516" s="143"/>
      <c r="V516" s="143">
        <v>7.4738648774999999E-2</v>
      </c>
      <c r="W516" s="143">
        <v>6.2118354721000003E-2</v>
      </c>
      <c r="X516" s="143">
        <v>0.19281461652000001</v>
      </c>
      <c r="Y516" s="143">
        <v>-0.30178483172999998</v>
      </c>
      <c r="Z516" s="143">
        <v>0.34350606567999997</v>
      </c>
      <c r="AA516" s="143">
        <v>-9.5095897092999995E-2</v>
      </c>
      <c r="AB516" s="143">
        <v>0.19955742015</v>
      </c>
      <c r="AC516" s="143">
        <v>-0.19939453967000001</v>
      </c>
      <c r="AD516" s="144">
        <v>74.242424241999998</v>
      </c>
      <c r="AE516" s="23"/>
      <c r="AF516" s="145">
        <v>0.18062134594000001</v>
      </c>
      <c r="AG516" s="146">
        <v>1.8696316495E-2</v>
      </c>
      <c r="AH516" s="147">
        <v>0.54457763853999996</v>
      </c>
      <c r="AI516" s="146">
        <v>7.9676229283E-2</v>
      </c>
      <c r="AJ516" s="146">
        <v>-4.7972587093999999E-2</v>
      </c>
      <c r="AK516" s="148">
        <v>5</v>
      </c>
      <c r="AL516" s="23"/>
      <c r="AM516" s="149">
        <v>1.652623642E-2</v>
      </c>
      <c r="AN516" s="137">
        <v>0.57269566058999999</v>
      </c>
      <c r="AO516" s="147">
        <v>45473</v>
      </c>
      <c r="AP516" s="135" t="s">
        <v>309</v>
      </c>
      <c r="AQ516" s="133" t="s">
        <v>312</v>
      </c>
      <c r="AR516" s="150">
        <v>3947000</v>
      </c>
    </row>
    <row r="517" spans="2:44" ht="15.6" x14ac:dyDescent="0.3">
      <c r="B517" s="82" t="s">
        <v>1718</v>
      </c>
      <c r="C517" s="83" t="s">
        <v>2490</v>
      </c>
      <c r="D517" s="84" t="s">
        <v>300</v>
      </c>
      <c r="E517" s="85" t="s">
        <v>2120</v>
      </c>
      <c r="F517" s="83" t="s">
        <v>113</v>
      </c>
      <c r="G517" s="85" t="s">
        <v>320</v>
      </c>
      <c r="H517" s="86">
        <v>45554</v>
      </c>
      <c r="I517" s="87">
        <v>76.84</v>
      </c>
      <c r="J517" s="87">
        <v>125.24</v>
      </c>
      <c r="K517" s="88">
        <f t="shared" si="21"/>
        <v>0.61354199936122644</v>
      </c>
      <c r="L517" s="86">
        <v>45331</v>
      </c>
      <c r="M517" s="89">
        <v>76.84</v>
      </c>
      <c r="N517" s="89">
        <v>28728.921515000002</v>
      </c>
      <c r="O517" s="88">
        <f t="shared" si="22"/>
        <v>2.6746566159777403E-3</v>
      </c>
      <c r="P517" s="90">
        <v>1</v>
      </c>
      <c r="Q517" s="91">
        <v>3.9545454544999998</v>
      </c>
      <c r="R517" s="92">
        <f t="shared" si="23"/>
        <v>0.25287356322129739</v>
      </c>
      <c r="S517" s="23"/>
      <c r="T517" s="107">
        <v>2.6096033398E-3</v>
      </c>
      <c r="U517" s="108">
        <v>-1.4664078144E-2</v>
      </c>
      <c r="V517" s="108">
        <v>0.11604938271</v>
      </c>
      <c r="W517" s="108">
        <v>0.10342908866</v>
      </c>
      <c r="X517" s="108">
        <v>-0.11341871466</v>
      </c>
      <c r="Y517" s="108">
        <v>-0.60801816291999999</v>
      </c>
      <c r="Z517" s="108">
        <v>-0.43001261033999999</v>
      </c>
      <c r="AA517" s="108">
        <v>-0.86861457311000001</v>
      </c>
      <c r="AB517" s="108">
        <v>-0.24108641975</v>
      </c>
      <c r="AC517" s="108">
        <v>-0.64003837956999998</v>
      </c>
      <c r="AD517" s="109">
        <v>98.484848485000001</v>
      </c>
      <c r="AE517" s="23"/>
      <c r="AF517" s="117">
        <v>0.62840296447999999</v>
      </c>
      <c r="AG517" s="118">
        <v>6.1395531519999998E-2</v>
      </c>
      <c r="AH517" s="119">
        <v>9.5481441443000005E-3</v>
      </c>
      <c r="AI517" s="118">
        <v>0.17971181555999999</v>
      </c>
      <c r="AJ517" s="118">
        <v>-0.36530977175000001</v>
      </c>
      <c r="AK517" s="120">
        <v>7</v>
      </c>
      <c r="AL517" s="23"/>
      <c r="AM517" s="127">
        <v>0</v>
      </c>
      <c r="AN517" s="88">
        <v>0</v>
      </c>
      <c r="AO517" s="119">
        <v>45504</v>
      </c>
      <c r="AP517" s="86" t="s">
        <v>309</v>
      </c>
      <c r="AQ517" s="84" t="s">
        <v>312</v>
      </c>
      <c r="AR517" s="128">
        <v>-219879</v>
      </c>
    </row>
    <row r="518" spans="2:44" ht="15.6" x14ac:dyDescent="0.3">
      <c r="B518" s="131" t="s">
        <v>1719</v>
      </c>
      <c r="C518" s="132" t="s">
        <v>2491</v>
      </c>
      <c r="D518" s="133" t="s">
        <v>300</v>
      </c>
      <c r="E518" s="134" t="s">
        <v>2121</v>
      </c>
      <c r="F518" s="132" t="s">
        <v>2</v>
      </c>
      <c r="G518" s="134" t="s">
        <v>315</v>
      </c>
      <c r="H518" s="135">
        <v>45526</v>
      </c>
      <c r="I518" s="136"/>
      <c r="J518" s="136">
        <v>84.2</v>
      </c>
      <c r="K518" s="137">
        <f t="shared" si="21"/>
        <v>0</v>
      </c>
      <c r="L518" s="135">
        <v>45526</v>
      </c>
      <c r="M518" s="138"/>
      <c r="N518" s="138">
        <v>1601.0762121</v>
      </c>
      <c r="O518" s="137">
        <f t="shared" si="22"/>
        <v>0</v>
      </c>
      <c r="P518" s="139"/>
      <c r="Q518" s="140">
        <v>0.81818181818000002</v>
      </c>
      <c r="R518" s="141">
        <f t="shared" si="23"/>
        <v>0</v>
      </c>
      <c r="S518" s="23"/>
      <c r="T518" s="142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4">
        <v>22.727272726999999</v>
      </c>
      <c r="AE518" s="23"/>
      <c r="AF518" s="145"/>
      <c r="AG518" s="146"/>
      <c r="AH518" s="147"/>
      <c r="AI518" s="146">
        <v>0.30757800890999998</v>
      </c>
      <c r="AJ518" s="146">
        <v>-4.0845070422000002E-2</v>
      </c>
      <c r="AK518" s="148"/>
      <c r="AL518" s="23"/>
      <c r="AM518" s="149">
        <v>6.6050854839000001E-3</v>
      </c>
      <c r="AN518" s="137">
        <v>5.1368869098000002E-2</v>
      </c>
      <c r="AO518" s="147">
        <v>45473</v>
      </c>
      <c r="AP518" s="135" t="s">
        <v>309</v>
      </c>
      <c r="AQ518" s="133" t="s">
        <v>312</v>
      </c>
      <c r="AR518" s="150">
        <v>410975</v>
      </c>
    </row>
    <row r="519" spans="2:44" ht="15.6" x14ac:dyDescent="0.3">
      <c r="B519" s="82" t="s">
        <v>565</v>
      </c>
      <c r="C519" s="83" t="s">
        <v>1087</v>
      </c>
      <c r="D519" s="84" t="s">
        <v>300</v>
      </c>
      <c r="E519" s="85" t="s">
        <v>1371</v>
      </c>
      <c r="F519" s="83" t="s">
        <v>2</v>
      </c>
      <c r="G519" s="85" t="s">
        <v>315</v>
      </c>
      <c r="H519" s="86">
        <v>45554</v>
      </c>
      <c r="I519" s="87">
        <v>35.200000000000003</v>
      </c>
      <c r="J519" s="87">
        <v>38.020000000000003</v>
      </c>
      <c r="K519" s="88">
        <f t="shared" si="21"/>
        <v>0.9258285113098369</v>
      </c>
      <c r="L519" s="86">
        <v>45364</v>
      </c>
      <c r="M519" s="89">
        <v>3241.93</v>
      </c>
      <c r="N519" s="89">
        <v>99267.957576000001</v>
      </c>
      <c r="O519" s="88">
        <f t="shared" si="22"/>
        <v>3.2658373146420019E-2</v>
      </c>
      <c r="P519" s="90">
        <v>6</v>
      </c>
      <c r="Q519" s="91">
        <v>10.818181817999999</v>
      </c>
      <c r="R519" s="92">
        <f t="shared" si="23"/>
        <v>0.55462184874881726</v>
      </c>
      <c r="S519" s="23"/>
      <c r="T519" s="107">
        <v>-1.5659955257000001E-2</v>
      </c>
      <c r="U519" s="108">
        <v>-3.2933636741E-2</v>
      </c>
      <c r="V519" s="108">
        <v>0.11852557991</v>
      </c>
      <c r="W519" s="108">
        <v>0.10590528586</v>
      </c>
      <c r="X519" s="108">
        <v>3.0444964872000001E-2</v>
      </c>
      <c r="Y519" s="108">
        <v>-0.46415448337999998</v>
      </c>
      <c r="Z519" s="108">
        <v>0.12567956508</v>
      </c>
      <c r="AA519" s="108">
        <v>-0.31292239769000002</v>
      </c>
      <c r="AB519" s="108">
        <v>1.6166281755000001E-2</v>
      </c>
      <c r="AC519" s="108">
        <v>-0.38278567806000002</v>
      </c>
      <c r="AD519" s="109">
        <v>98.484848485000001</v>
      </c>
      <c r="AE519" s="23"/>
      <c r="AF519" s="117">
        <v>0.26133036353</v>
      </c>
      <c r="AG519" s="118">
        <v>2.6541516441000002E-2</v>
      </c>
      <c r="AH519" s="119">
        <v>-0.11522622023</v>
      </c>
      <c r="AI519" s="118">
        <v>7.5566009997E-2</v>
      </c>
      <c r="AJ519" s="118">
        <v>-0.1033916849</v>
      </c>
      <c r="AK519" s="120">
        <v>4</v>
      </c>
      <c r="AL519" s="23"/>
      <c r="AM519" s="127">
        <v>0</v>
      </c>
      <c r="AN519" s="88">
        <v>0</v>
      </c>
      <c r="AO519" s="119">
        <v>45473</v>
      </c>
      <c r="AP519" s="86" t="s">
        <v>309</v>
      </c>
      <c r="AQ519" s="84" t="s">
        <v>312</v>
      </c>
      <c r="AR519" s="128">
        <v>1687091</v>
      </c>
    </row>
    <row r="520" spans="2:44" ht="15.6" x14ac:dyDescent="0.3">
      <c r="B520" s="131" t="s">
        <v>566</v>
      </c>
      <c r="C520" s="132" t="s">
        <v>1088</v>
      </c>
      <c r="D520" s="133" t="s">
        <v>300</v>
      </c>
      <c r="E520" s="134" t="s">
        <v>1372</v>
      </c>
      <c r="F520" s="132" t="s">
        <v>2</v>
      </c>
      <c r="G520" s="134" t="s">
        <v>316</v>
      </c>
      <c r="H520" s="135">
        <v>45554</v>
      </c>
      <c r="I520" s="136">
        <v>664.47</v>
      </c>
      <c r="J520" s="136">
        <v>684</v>
      </c>
      <c r="K520" s="137">
        <f t="shared" ref="K520:K583" si="24">IFERROR(I520/J520,"")</f>
        <v>0.97144736842105273</v>
      </c>
      <c r="L520" s="135">
        <v>45534</v>
      </c>
      <c r="M520" s="138">
        <v>6644.7</v>
      </c>
      <c r="N520" s="138">
        <v>2772.4937878999999</v>
      </c>
      <c r="O520" s="137">
        <f t="shared" ref="O520:O583" si="25">IFERROR(M520/N520,"")</f>
        <v>2.3966509966584875</v>
      </c>
      <c r="P520" s="139">
        <v>1</v>
      </c>
      <c r="Q520" s="140">
        <v>1.0303030303</v>
      </c>
      <c r="R520" s="141">
        <f t="shared" ref="R520:R583" si="26">IFERROR(P520/Q520,"")</f>
        <v>0.97058823529697225</v>
      </c>
      <c r="S520" s="23"/>
      <c r="T520" s="142"/>
      <c r="U520" s="143"/>
      <c r="V520" s="143">
        <v>4.8142597996E-2</v>
      </c>
      <c r="W520" s="143">
        <v>3.5522303941999997E-2</v>
      </c>
      <c r="X520" s="143">
        <v>0.60125904360000004</v>
      </c>
      <c r="Y520" s="143">
        <v>0.10665959534</v>
      </c>
      <c r="Z520" s="143">
        <v>0.35649909832999999</v>
      </c>
      <c r="AA520" s="143">
        <v>-8.2102864437000003E-2</v>
      </c>
      <c r="AB520" s="143">
        <v>0.41568409558000002</v>
      </c>
      <c r="AC520" s="143">
        <v>1.6732135764000001E-2</v>
      </c>
      <c r="AD520" s="144">
        <v>36.363636364000001</v>
      </c>
      <c r="AE520" s="23"/>
      <c r="AF520" s="145"/>
      <c r="AG520" s="146"/>
      <c r="AH520" s="147"/>
      <c r="AI520" s="146">
        <v>0.14684695272000001</v>
      </c>
      <c r="AJ520" s="146">
        <v>-6.7490835907999994E-2</v>
      </c>
      <c r="AK520" s="148">
        <v>5</v>
      </c>
      <c r="AL520" s="23"/>
      <c r="AM520" s="149">
        <v>7.0366553750999998E-3</v>
      </c>
      <c r="AN520" s="137">
        <v>0.57506872891000005</v>
      </c>
      <c r="AO520" s="147">
        <v>45473</v>
      </c>
      <c r="AP520" s="135" t="s">
        <v>309</v>
      </c>
      <c r="AQ520" s="133" t="s">
        <v>312</v>
      </c>
      <c r="AR520" s="150">
        <v>1858000</v>
      </c>
    </row>
    <row r="521" spans="2:44" ht="15.6" x14ac:dyDescent="0.3">
      <c r="B521" s="82" t="s">
        <v>80</v>
      </c>
      <c r="C521" s="83" t="s">
        <v>244</v>
      </c>
      <c r="D521" s="84" t="s">
        <v>300</v>
      </c>
      <c r="E521" s="85" t="s">
        <v>166</v>
      </c>
      <c r="F521" s="83" t="s">
        <v>2</v>
      </c>
      <c r="G521" s="85" t="s">
        <v>319</v>
      </c>
      <c r="H521" s="86">
        <v>45554</v>
      </c>
      <c r="I521" s="87">
        <v>109.27</v>
      </c>
      <c r="J521" s="87">
        <v>117.26985465999999</v>
      </c>
      <c r="K521" s="88">
        <f t="shared" si="24"/>
        <v>0.93178251407240209</v>
      </c>
      <c r="L521" s="86">
        <v>45499</v>
      </c>
      <c r="M521" s="89">
        <v>10381.450000000001</v>
      </c>
      <c r="N521" s="89">
        <v>472444.73015000002</v>
      </c>
      <c r="O521" s="88">
        <f t="shared" si="25"/>
        <v>2.1973893108520687E-2</v>
      </c>
      <c r="P521" s="90">
        <v>2</v>
      </c>
      <c r="Q521" s="91">
        <v>35.303030303</v>
      </c>
      <c r="R521" s="92">
        <f t="shared" si="26"/>
        <v>5.665236051507009E-2</v>
      </c>
      <c r="S521" s="23"/>
      <c r="T521" s="107">
        <v>4.5045045044000004E-3</v>
      </c>
      <c r="U521" s="108">
        <v>-1.2769176978999999E-2</v>
      </c>
      <c r="V521" s="108">
        <v>-6.4557192217999998E-3</v>
      </c>
      <c r="W521" s="108">
        <v>-1.9076013275000001E-2</v>
      </c>
      <c r="X521" s="108">
        <v>0.30186071129999997</v>
      </c>
      <c r="Y521" s="108">
        <v>-0.19273873694999999</v>
      </c>
      <c r="Z521" s="108">
        <v>8.9773992888000004E-2</v>
      </c>
      <c r="AA521" s="108">
        <v>-0.34882796987999998</v>
      </c>
      <c r="AB521" s="108">
        <v>0.22399090547</v>
      </c>
      <c r="AC521" s="108">
        <v>-0.17496105435000001</v>
      </c>
      <c r="AD521" s="109">
        <v>100</v>
      </c>
      <c r="AE521" s="23"/>
      <c r="AF521" s="117">
        <v>0.28063883701999998</v>
      </c>
      <c r="AG521" s="118">
        <v>2.9143246784000001E-2</v>
      </c>
      <c r="AH521" s="119">
        <v>0.99413463462999996</v>
      </c>
      <c r="AI521" s="118">
        <v>0.16883116882999999</v>
      </c>
      <c r="AJ521" s="118">
        <v>-0.12467389981</v>
      </c>
      <c r="AK521" s="120">
        <v>5</v>
      </c>
      <c r="AL521" s="23"/>
      <c r="AM521" s="127">
        <v>2.7228473794999999E-2</v>
      </c>
      <c r="AN521" s="88">
        <v>0.45401486524000001</v>
      </c>
      <c r="AO521" s="119">
        <v>45473</v>
      </c>
      <c r="AP521" s="86" t="s">
        <v>309</v>
      </c>
      <c r="AQ521" s="84" t="s">
        <v>312</v>
      </c>
      <c r="AR521" s="128">
        <v>10413000</v>
      </c>
    </row>
    <row r="522" spans="2:44" ht="15.6" x14ac:dyDescent="0.3">
      <c r="B522" s="131" t="s">
        <v>81</v>
      </c>
      <c r="C522" s="132" t="s">
        <v>245</v>
      </c>
      <c r="D522" s="133" t="s">
        <v>300</v>
      </c>
      <c r="E522" s="134" t="s">
        <v>167</v>
      </c>
      <c r="F522" s="132" t="s">
        <v>2</v>
      </c>
      <c r="G522" s="134" t="s">
        <v>315</v>
      </c>
      <c r="H522" s="135">
        <v>45554</v>
      </c>
      <c r="I522" s="136">
        <v>24.2</v>
      </c>
      <c r="J522" s="136">
        <v>30.480970968000001</v>
      </c>
      <c r="K522" s="137">
        <f t="shared" si="24"/>
        <v>0.79393796298044483</v>
      </c>
      <c r="L522" s="135">
        <v>45216</v>
      </c>
      <c r="M522" s="138">
        <v>405.05</v>
      </c>
      <c r="N522" s="138">
        <v>25526.341364</v>
      </c>
      <c r="O522" s="137">
        <f t="shared" si="25"/>
        <v>1.5867922246438543E-2</v>
      </c>
      <c r="P522" s="139">
        <v>5</v>
      </c>
      <c r="Q522" s="140">
        <v>8.1060606060999998</v>
      </c>
      <c r="R522" s="141">
        <f t="shared" si="26"/>
        <v>0.61682242990354441</v>
      </c>
      <c r="S522" s="23"/>
      <c r="T522" s="142">
        <v>2.3688663283000001E-2</v>
      </c>
      <c r="U522" s="143">
        <v>6.414981799E-3</v>
      </c>
      <c r="V522" s="143">
        <v>-3.5980313519000003E-2</v>
      </c>
      <c r="W522" s="143">
        <v>-4.8600607572999999E-2</v>
      </c>
      <c r="X522" s="143">
        <v>-0.22471075208999999</v>
      </c>
      <c r="Y522" s="143">
        <v>-0.71931020034000004</v>
      </c>
      <c r="Z522" s="143">
        <v>-0.13876819377999999</v>
      </c>
      <c r="AA522" s="143">
        <v>-0.57737015655000001</v>
      </c>
      <c r="AB522" s="143">
        <v>-0.15045422903</v>
      </c>
      <c r="AC522" s="143">
        <v>-0.54940618885000003</v>
      </c>
      <c r="AD522" s="144">
        <v>96.969696970000001</v>
      </c>
      <c r="AE522" s="23"/>
      <c r="AF522" s="145">
        <v>0.31497177656000003</v>
      </c>
      <c r="AG522" s="146">
        <v>3.2075586673999998E-2</v>
      </c>
      <c r="AH522" s="147">
        <v>-0.68084598662999996</v>
      </c>
      <c r="AI522" s="146">
        <v>7.6386338595999997E-2</v>
      </c>
      <c r="AJ522" s="146">
        <v>-0.12159834653</v>
      </c>
      <c r="AK522" s="148">
        <v>3</v>
      </c>
      <c r="AL522" s="23"/>
      <c r="AM522" s="149">
        <v>1.8945841214999998E-2</v>
      </c>
      <c r="AN522" s="137">
        <v>0.11746191442999999</v>
      </c>
      <c r="AO522" s="147">
        <v>45473</v>
      </c>
      <c r="AP522" s="135" t="s">
        <v>309</v>
      </c>
      <c r="AQ522" s="133" t="s">
        <v>312</v>
      </c>
      <c r="AR522" s="150">
        <v>244800</v>
      </c>
    </row>
    <row r="523" spans="2:44" ht="15.6" x14ac:dyDescent="0.3">
      <c r="B523" s="82" t="s">
        <v>567</v>
      </c>
      <c r="C523" s="83" t="s">
        <v>1089</v>
      </c>
      <c r="D523" s="84" t="s">
        <v>300</v>
      </c>
      <c r="E523" s="85" t="s">
        <v>1373</v>
      </c>
      <c r="F523" s="83" t="s">
        <v>2</v>
      </c>
      <c r="G523" s="85" t="s">
        <v>315</v>
      </c>
      <c r="H523" s="86">
        <v>45554</v>
      </c>
      <c r="I523" s="87">
        <v>598.20000000000005</v>
      </c>
      <c r="J523" s="87">
        <v>624.90949587</v>
      </c>
      <c r="K523" s="88">
        <f t="shared" si="24"/>
        <v>0.95725861737336071</v>
      </c>
      <c r="L523" s="86">
        <v>45538</v>
      </c>
      <c r="M523" s="89">
        <v>6574.2</v>
      </c>
      <c r="N523" s="89">
        <v>95122.968787999998</v>
      </c>
      <c r="O523" s="88">
        <f t="shared" si="25"/>
        <v>6.911264528183389E-2</v>
      </c>
      <c r="P523" s="90">
        <v>2</v>
      </c>
      <c r="Q523" s="91">
        <v>1.6666666667000001</v>
      </c>
      <c r="R523" s="92">
        <f t="shared" si="26"/>
        <v>1.199999999976</v>
      </c>
      <c r="S523" s="23"/>
      <c r="T523" s="107">
        <v>9.1093117407999996E-3</v>
      </c>
      <c r="U523" s="108">
        <v>-8.1643697430999994E-3</v>
      </c>
      <c r="V523" s="108">
        <v>3.3915964118999997E-2</v>
      </c>
      <c r="W523" s="108">
        <v>2.1295670065000001E-2</v>
      </c>
      <c r="X523" s="108">
        <v>0.72669240584000006</v>
      </c>
      <c r="Y523" s="108">
        <v>0.23209295759000001</v>
      </c>
      <c r="Z523" s="108">
        <v>0.91558279862000003</v>
      </c>
      <c r="AA523" s="108">
        <v>0.47698083585000001</v>
      </c>
      <c r="AB523" s="108"/>
      <c r="AC523" s="108"/>
      <c r="AD523" s="109">
        <v>43.939393938999999</v>
      </c>
      <c r="AE523" s="23"/>
      <c r="AF523" s="117"/>
      <c r="AG523" s="118"/>
      <c r="AH523" s="119"/>
      <c r="AI523" s="118">
        <v>0.14358053405000001</v>
      </c>
      <c r="AJ523" s="118">
        <v>-3.9949378319000001E-2</v>
      </c>
      <c r="AK523" s="120"/>
      <c r="AL523" s="23"/>
      <c r="AM523" s="127">
        <v>9.8727391869000009E-3</v>
      </c>
      <c r="AN523" s="88">
        <v>0.65830931180999996</v>
      </c>
      <c r="AO523" s="119">
        <v>45472</v>
      </c>
      <c r="AP523" s="86" t="s">
        <v>309</v>
      </c>
      <c r="AQ523" s="84" t="s">
        <v>312</v>
      </c>
      <c r="AR523" s="128">
        <v>1464000</v>
      </c>
    </row>
    <row r="524" spans="2:44" ht="15.6" x14ac:dyDescent="0.3">
      <c r="B524" s="131" t="s">
        <v>1720</v>
      </c>
      <c r="C524" s="132" t="s">
        <v>2492</v>
      </c>
      <c r="D524" s="133" t="s">
        <v>300</v>
      </c>
      <c r="E524" s="134" t="s">
        <v>2122</v>
      </c>
      <c r="F524" s="132" t="s">
        <v>113</v>
      </c>
      <c r="G524" s="134" t="s">
        <v>321</v>
      </c>
      <c r="H524" s="135">
        <v>45554</v>
      </c>
      <c r="I524" s="136">
        <v>15.64</v>
      </c>
      <c r="J524" s="136">
        <v>20.100000000000001</v>
      </c>
      <c r="K524" s="137">
        <f t="shared" si="24"/>
        <v>0.77810945273631837</v>
      </c>
      <c r="L524" s="135">
        <v>45288</v>
      </c>
      <c r="M524" s="138">
        <v>469.6</v>
      </c>
      <c r="N524" s="138">
        <v>2201.6007576000002</v>
      </c>
      <c r="O524" s="137">
        <f t="shared" si="25"/>
        <v>0.21329934520549421</v>
      </c>
      <c r="P524" s="139">
        <v>2</v>
      </c>
      <c r="Q524" s="140">
        <v>0.93939393939000004</v>
      </c>
      <c r="R524" s="141">
        <f t="shared" si="26"/>
        <v>2.1290322580734444</v>
      </c>
      <c r="S524" s="23"/>
      <c r="T524" s="142"/>
      <c r="U524" s="143"/>
      <c r="V524" s="143">
        <v>0.16716417911000001</v>
      </c>
      <c r="W524" s="143">
        <v>0.15454388505</v>
      </c>
      <c r="X524" s="143">
        <v>-0.21169354839000001</v>
      </c>
      <c r="Y524" s="143">
        <v>-0.70629299664</v>
      </c>
      <c r="Z524" s="143"/>
      <c r="AA524" s="143"/>
      <c r="AB524" s="143">
        <v>-0.22189054725999999</v>
      </c>
      <c r="AC524" s="143">
        <v>-0.62084250707999999</v>
      </c>
      <c r="AD524" s="144">
        <v>43.939393938999999</v>
      </c>
      <c r="AE524" s="23"/>
      <c r="AF524" s="145"/>
      <c r="AG524" s="146"/>
      <c r="AH524" s="147"/>
      <c r="AI524" s="146">
        <v>0.27134724857999998</v>
      </c>
      <c r="AJ524" s="146">
        <v>-0.21990049750999999</v>
      </c>
      <c r="AK524" s="148">
        <v>4</v>
      </c>
      <c r="AL524" s="23"/>
      <c r="AM524" s="149">
        <v>0</v>
      </c>
      <c r="AN524" s="137">
        <v>0</v>
      </c>
      <c r="AO524" s="147">
        <v>45473</v>
      </c>
      <c r="AP524" s="135" t="s">
        <v>309</v>
      </c>
      <c r="AQ524" s="133" t="s">
        <v>312</v>
      </c>
      <c r="AR524" s="150">
        <v>-38101</v>
      </c>
    </row>
    <row r="525" spans="2:44" ht="15.6" x14ac:dyDescent="0.3">
      <c r="B525" s="82" t="s">
        <v>568</v>
      </c>
      <c r="C525" s="83" t="s">
        <v>1090</v>
      </c>
      <c r="D525" s="84" t="s">
        <v>300</v>
      </c>
      <c r="E525" s="85" t="s">
        <v>1374</v>
      </c>
      <c r="F525" s="83" t="s">
        <v>2</v>
      </c>
      <c r="G525" s="85" t="s">
        <v>316</v>
      </c>
      <c r="H525" s="86">
        <v>45546</v>
      </c>
      <c r="I525" s="87"/>
      <c r="J525" s="87">
        <v>75</v>
      </c>
      <c r="K525" s="88">
        <f t="shared" si="24"/>
        <v>0</v>
      </c>
      <c r="L525" s="86">
        <v>45533</v>
      </c>
      <c r="M525" s="89"/>
      <c r="N525" s="89">
        <v>13200.07303</v>
      </c>
      <c r="O525" s="88">
        <f t="shared" si="25"/>
        <v>0</v>
      </c>
      <c r="P525" s="90"/>
      <c r="Q525" s="91">
        <v>1.3181818182</v>
      </c>
      <c r="R525" s="92">
        <f t="shared" si="26"/>
        <v>0</v>
      </c>
      <c r="S525" s="23"/>
      <c r="T525" s="107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9">
        <v>42.424242423999999</v>
      </c>
      <c r="AE525" s="23"/>
      <c r="AF525" s="117">
        <v>0.26797742416999998</v>
      </c>
      <c r="AG525" s="118">
        <v>2.8021967625000001E-2</v>
      </c>
      <c r="AH525" s="119">
        <v>0.46174690361999998</v>
      </c>
      <c r="AI525" s="118">
        <v>0.14304397581</v>
      </c>
      <c r="AJ525" s="118">
        <v>-0.11650641025</v>
      </c>
      <c r="AK525" s="120">
        <v>5</v>
      </c>
      <c r="AL525" s="23"/>
      <c r="AM525" s="127">
        <v>8.2973298325000003E-3</v>
      </c>
      <c r="AN525" s="88">
        <v>9.6811795076999996E-2</v>
      </c>
      <c r="AO525" s="119">
        <v>45473</v>
      </c>
      <c r="AP525" s="86" t="s">
        <v>309</v>
      </c>
      <c r="AQ525" s="84" t="s">
        <v>312</v>
      </c>
      <c r="AR525" s="128">
        <v>1185751</v>
      </c>
    </row>
    <row r="526" spans="2:44" ht="15.6" x14ac:dyDescent="0.3">
      <c r="B526" s="131" t="s">
        <v>569</v>
      </c>
      <c r="C526" s="132" t="s">
        <v>1091</v>
      </c>
      <c r="D526" s="133" t="s">
        <v>300</v>
      </c>
      <c r="E526" s="134" t="s">
        <v>1375</v>
      </c>
      <c r="F526" s="132" t="s">
        <v>2</v>
      </c>
      <c r="G526" s="134" t="s">
        <v>319</v>
      </c>
      <c r="H526" s="135">
        <v>45554</v>
      </c>
      <c r="I526" s="136">
        <v>202</v>
      </c>
      <c r="J526" s="136">
        <v>209.54218281000001</v>
      </c>
      <c r="K526" s="137">
        <f t="shared" si="24"/>
        <v>0.96400637471244255</v>
      </c>
      <c r="L526" s="135">
        <v>45546</v>
      </c>
      <c r="M526" s="138">
        <v>6004.97</v>
      </c>
      <c r="N526" s="138">
        <v>52681.125606000001</v>
      </c>
      <c r="O526" s="137">
        <f t="shared" si="25"/>
        <v>0.11398712405864155</v>
      </c>
      <c r="P526" s="139">
        <v>11</v>
      </c>
      <c r="Q526" s="140">
        <v>16.893939394</v>
      </c>
      <c r="R526" s="141">
        <f t="shared" si="26"/>
        <v>0.65112107623084803</v>
      </c>
      <c r="S526" s="23"/>
      <c r="T526" s="142">
        <v>1.3954422247E-2</v>
      </c>
      <c r="U526" s="143">
        <v>-3.3192592364E-3</v>
      </c>
      <c r="V526" s="143">
        <v>6.9759769038000005E-2</v>
      </c>
      <c r="W526" s="143">
        <v>5.7139474984000002E-2</v>
      </c>
      <c r="X526" s="143">
        <v>0.64165216482999998</v>
      </c>
      <c r="Y526" s="143">
        <v>0.14705271657999999</v>
      </c>
      <c r="Z526" s="143">
        <v>0.22035378299</v>
      </c>
      <c r="AA526" s="143">
        <v>-0.21824817978</v>
      </c>
      <c r="AB526" s="143">
        <v>0.4274390388</v>
      </c>
      <c r="AC526" s="143">
        <v>2.848707898E-2</v>
      </c>
      <c r="AD526" s="144">
        <v>98.484848485000001</v>
      </c>
      <c r="AE526" s="23"/>
      <c r="AF526" s="145">
        <v>0.19117809435999999</v>
      </c>
      <c r="AG526" s="146">
        <v>1.9929196781999999E-2</v>
      </c>
      <c r="AH526" s="147">
        <v>2.8615174019</v>
      </c>
      <c r="AI526" s="146">
        <v>0.14763297714000001</v>
      </c>
      <c r="AJ526" s="146">
        <v>-4.8594568842000002E-2</v>
      </c>
      <c r="AK526" s="148">
        <v>7</v>
      </c>
      <c r="AL526" s="23"/>
      <c r="AM526" s="149">
        <v>1.3251136899E-2</v>
      </c>
      <c r="AN526" s="137">
        <v>0.31423227852000002</v>
      </c>
      <c r="AO526" s="147">
        <v>45473</v>
      </c>
      <c r="AP526" s="135" t="s">
        <v>309</v>
      </c>
      <c r="AQ526" s="133" t="s">
        <v>312</v>
      </c>
      <c r="AR526" s="150">
        <v>947000</v>
      </c>
    </row>
    <row r="527" spans="2:44" ht="15.6" x14ac:dyDescent="0.3">
      <c r="B527" s="82" t="s">
        <v>1721</v>
      </c>
      <c r="C527" s="83" t="s">
        <v>2493</v>
      </c>
      <c r="D527" s="84" t="s">
        <v>728</v>
      </c>
      <c r="E527" s="85" t="s">
        <v>2123</v>
      </c>
      <c r="F527" s="83" t="s">
        <v>2</v>
      </c>
      <c r="G527" s="85" t="s">
        <v>318</v>
      </c>
      <c r="H527" s="86">
        <v>45554</v>
      </c>
      <c r="I527" s="87">
        <v>62.52</v>
      </c>
      <c r="J527" s="87">
        <v>65.31</v>
      </c>
      <c r="K527" s="88">
        <f t="shared" si="24"/>
        <v>0.95728066146072577</v>
      </c>
      <c r="L527" s="86">
        <v>45546</v>
      </c>
      <c r="M527" s="89">
        <v>995</v>
      </c>
      <c r="N527" s="89">
        <v>839.38393939000002</v>
      </c>
      <c r="O527" s="88">
        <f t="shared" si="25"/>
        <v>1.1853931833900584</v>
      </c>
      <c r="P527" s="90">
        <v>3</v>
      </c>
      <c r="Q527" s="91">
        <v>2.5</v>
      </c>
      <c r="R527" s="92">
        <f t="shared" si="26"/>
        <v>1.2</v>
      </c>
      <c r="S527" s="23"/>
      <c r="T527" s="107">
        <v>-2.2514071295E-2</v>
      </c>
      <c r="U527" s="108">
        <v>-3.9787752778E-2</v>
      </c>
      <c r="V527" s="108">
        <v>6.7622950821000005E-2</v>
      </c>
      <c r="W527" s="108">
        <v>5.5002656767000002E-2</v>
      </c>
      <c r="X527" s="108">
        <v>0.27357555669</v>
      </c>
      <c r="Y527" s="108">
        <v>-0.22102389155999999</v>
      </c>
      <c r="Z527" s="108">
        <v>0.25901266407000001</v>
      </c>
      <c r="AA527" s="108">
        <v>-0.17958929870000001</v>
      </c>
      <c r="AB527" s="108">
        <v>0.19636659781999999</v>
      </c>
      <c r="AC527" s="108">
        <v>-0.20258536199999999</v>
      </c>
      <c r="AD527" s="109">
        <v>84.848484849000002</v>
      </c>
      <c r="AE527" s="23"/>
      <c r="AF527" s="117">
        <v>0.27099075133</v>
      </c>
      <c r="AG527" s="118">
        <v>2.7253894846999999E-2</v>
      </c>
      <c r="AH527" s="119">
        <v>0.68418131871999999</v>
      </c>
      <c r="AI527" s="118">
        <v>0.16029663433999999</v>
      </c>
      <c r="AJ527" s="118">
        <v>-0.11204481792</v>
      </c>
      <c r="AK527" s="120">
        <v>5</v>
      </c>
      <c r="AL527" s="23"/>
      <c r="AM527" s="127">
        <v>6.7241648715000005E-2</v>
      </c>
      <c r="AN527" s="88">
        <v>0.68346438228999995</v>
      </c>
      <c r="AO527" s="119">
        <v>45382</v>
      </c>
      <c r="AP527" s="86" t="s">
        <v>744</v>
      </c>
      <c r="AQ527" s="84" t="s">
        <v>312</v>
      </c>
      <c r="AR527" s="128">
        <v>2290000</v>
      </c>
    </row>
    <row r="528" spans="2:44" ht="15.6" x14ac:dyDescent="0.3">
      <c r="B528" s="131" t="s">
        <v>1722</v>
      </c>
      <c r="C528" s="132" t="s">
        <v>2494</v>
      </c>
      <c r="D528" s="133" t="s">
        <v>300</v>
      </c>
      <c r="E528" s="134" t="s">
        <v>2124</v>
      </c>
      <c r="F528" s="132" t="s">
        <v>2</v>
      </c>
      <c r="G528" s="134" t="s">
        <v>319</v>
      </c>
      <c r="H528" s="135"/>
      <c r="I528" s="136"/>
      <c r="J528" s="136"/>
      <c r="K528" s="137" t="str">
        <f t="shared" si="24"/>
        <v/>
      </c>
      <c r="L528" s="135"/>
      <c r="M528" s="138"/>
      <c r="N528" s="138"/>
      <c r="O528" s="137" t="str">
        <f t="shared" si="25"/>
        <v/>
      </c>
      <c r="P528" s="139"/>
      <c r="Q528" s="140"/>
      <c r="R528" s="141" t="str">
        <f t="shared" si="26"/>
        <v/>
      </c>
      <c r="S528" s="23"/>
      <c r="T528" s="142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4">
        <v>0</v>
      </c>
      <c r="AE528" s="23"/>
      <c r="AF528" s="145"/>
      <c r="AG528" s="146"/>
      <c r="AH528" s="147"/>
      <c r="AI528" s="146"/>
      <c r="AJ528" s="146"/>
      <c r="AK528" s="148"/>
      <c r="AL528" s="23"/>
      <c r="AM528" s="149"/>
      <c r="AN528" s="137"/>
      <c r="AO528" s="147">
        <v>45473</v>
      </c>
      <c r="AP528" s="135" t="s">
        <v>309</v>
      </c>
      <c r="AQ528" s="133" t="s">
        <v>312</v>
      </c>
      <c r="AR528" s="150">
        <v>174353</v>
      </c>
    </row>
    <row r="529" spans="2:44" ht="15.6" x14ac:dyDescent="0.3">
      <c r="B529" s="82" t="s">
        <v>1723</v>
      </c>
      <c r="C529" s="83" t="s">
        <v>2495</v>
      </c>
      <c r="D529" s="84" t="s">
        <v>300</v>
      </c>
      <c r="E529" s="85" t="s">
        <v>2125</v>
      </c>
      <c r="F529" s="83" t="s">
        <v>2</v>
      </c>
      <c r="G529" s="85" t="s">
        <v>315</v>
      </c>
      <c r="H529" s="86"/>
      <c r="I529" s="87"/>
      <c r="J529" s="87"/>
      <c r="K529" s="88" t="str">
        <f t="shared" si="24"/>
        <v/>
      </c>
      <c r="L529" s="86"/>
      <c r="M529" s="89"/>
      <c r="N529" s="89"/>
      <c r="O529" s="88" t="str">
        <f t="shared" si="25"/>
        <v/>
      </c>
      <c r="P529" s="90"/>
      <c r="Q529" s="91"/>
      <c r="R529" s="92" t="str">
        <f t="shared" si="26"/>
        <v/>
      </c>
      <c r="S529" s="23"/>
      <c r="T529" s="107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9">
        <v>0</v>
      </c>
      <c r="AE529" s="23"/>
      <c r="AF529" s="117"/>
      <c r="AG529" s="118"/>
      <c r="AH529" s="119"/>
      <c r="AI529" s="118"/>
      <c r="AJ529" s="118"/>
      <c r="AK529" s="120"/>
      <c r="AL529" s="23"/>
      <c r="AM529" s="127"/>
      <c r="AN529" s="88"/>
      <c r="AO529" s="119">
        <v>45472</v>
      </c>
      <c r="AP529" s="86" t="s">
        <v>309</v>
      </c>
      <c r="AQ529" s="84" t="s">
        <v>312</v>
      </c>
      <c r="AR529" s="128">
        <v>-81225</v>
      </c>
    </row>
    <row r="530" spans="2:44" ht="15.6" x14ac:dyDescent="0.3">
      <c r="B530" s="131" t="s">
        <v>1724</v>
      </c>
      <c r="C530" s="132" t="s">
        <v>2496</v>
      </c>
      <c r="D530" s="133" t="s">
        <v>728</v>
      </c>
      <c r="E530" s="134" t="s">
        <v>2126</v>
      </c>
      <c r="F530" s="132" t="s">
        <v>2</v>
      </c>
      <c r="G530" s="134" t="s">
        <v>319</v>
      </c>
      <c r="H530" s="135">
        <v>45554</v>
      </c>
      <c r="I530" s="136">
        <v>49.55</v>
      </c>
      <c r="J530" s="136">
        <v>53.580175064000002</v>
      </c>
      <c r="K530" s="137">
        <f t="shared" si="24"/>
        <v>0.92478234609748711</v>
      </c>
      <c r="L530" s="135">
        <v>45502</v>
      </c>
      <c r="M530" s="138">
        <v>7032.15</v>
      </c>
      <c r="N530" s="138">
        <v>36401.787576000002</v>
      </c>
      <c r="O530" s="137">
        <f t="shared" si="25"/>
        <v>0.19318144707366935</v>
      </c>
      <c r="P530" s="139">
        <v>3</v>
      </c>
      <c r="Q530" s="140">
        <v>7.7727272727000001</v>
      </c>
      <c r="R530" s="141">
        <f t="shared" si="26"/>
        <v>0.38596491228205604</v>
      </c>
      <c r="S530" s="23"/>
      <c r="T530" s="142">
        <v>1.0101010101999999E-3</v>
      </c>
      <c r="U530" s="143">
        <v>-1.6263580473999999E-2</v>
      </c>
      <c r="V530" s="143">
        <v>-8.0080080087999994E-3</v>
      </c>
      <c r="W530" s="143">
        <v>-2.0628302062999999E-2</v>
      </c>
      <c r="X530" s="143"/>
      <c r="Y530" s="143"/>
      <c r="Z530" s="143"/>
      <c r="AA530" s="143"/>
      <c r="AB530" s="143">
        <v>0.91803222262999995</v>
      </c>
      <c r="AC530" s="143">
        <v>0.51908026280999997</v>
      </c>
      <c r="AD530" s="144">
        <v>96.969696970000001</v>
      </c>
      <c r="AE530" s="23"/>
      <c r="AF530" s="145">
        <v>0.37911526922</v>
      </c>
      <c r="AG530" s="146">
        <v>3.8874643702999999E-2</v>
      </c>
      <c r="AH530" s="147">
        <v>2.3661856206</v>
      </c>
      <c r="AI530" s="146">
        <v>0.20209447415000001</v>
      </c>
      <c r="AJ530" s="146">
        <v>-9.1392136025000001E-2</v>
      </c>
      <c r="AK530" s="148">
        <v>5</v>
      </c>
      <c r="AL530" s="23"/>
      <c r="AM530" s="149">
        <v>0.1026941938</v>
      </c>
      <c r="AN530" s="137">
        <v>0.56479284131999996</v>
      </c>
      <c r="AO530" s="147">
        <v>45473</v>
      </c>
      <c r="AP530" s="135" t="s">
        <v>744</v>
      </c>
      <c r="AQ530" s="133" t="s">
        <v>312</v>
      </c>
      <c r="AR530" s="150">
        <v>64000</v>
      </c>
    </row>
    <row r="531" spans="2:44" ht="15.6" x14ac:dyDescent="0.3">
      <c r="B531" s="82" t="s">
        <v>1725</v>
      </c>
      <c r="C531" s="83" t="s">
        <v>2497</v>
      </c>
      <c r="D531" s="84" t="s">
        <v>300</v>
      </c>
      <c r="E531" s="85" t="s">
        <v>2127</v>
      </c>
      <c r="F531" s="83" t="s">
        <v>2</v>
      </c>
      <c r="G531" s="85" t="s">
        <v>315</v>
      </c>
      <c r="H531" s="86"/>
      <c r="I531" s="87"/>
      <c r="J531" s="87"/>
      <c r="K531" s="88" t="str">
        <f t="shared" si="24"/>
        <v/>
      </c>
      <c r="L531" s="86"/>
      <c r="M531" s="89"/>
      <c r="N531" s="89"/>
      <c r="O531" s="88" t="str">
        <f t="shared" si="25"/>
        <v/>
      </c>
      <c r="P531" s="90"/>
      <c r="Q531" s="91"/>
      <c r="R531" s="92" t="str">
        <f t="shared" si="26"/>
        <v/>
      </c>
      <c r="S531" s="23"/>
      <c r="T531" s="107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9">
        <v>0</v>
      </c>
      <c r="AE531" s="23"/>
      <c r="AF531" s="117"/>
      <c r="AG531" s="118"/>
      <c r="AH531" s="119"/>
      <c r="AI531" s="118"/>
      <c r="AJ531" s="118"/>
      <c r="AK531" s="120"/>
      <c r="AL531" s="23"/>
      <c r="AM531" s="127"/>
      <c r="AN531" s="88"/>
      <c r="AO531" s="119">
        <v>45443</v>
      </c>
      <c r="AP531" s="86" t="s">
        <v>309</v>
      </c>
      <c r="AQ531" s="84" t="s">
        <v>312</v>
      </c>
      <c r="AR531" s="128">
        <v>-9421</v>
      </c>
    </row>
    <row r="532" spans="2:44" ht="15.6" x14ac:dyDescent="0.3">
      <c r="B532" s="131" t="s">
        <v>571</v>
      </c>
      <c r="C532" s="132" t="s">
        <v>1093</v>
      </c>
      <c r="D532" s="133" t="s">
        <v>300</v>
      </c>
      <c r="E532" s="134" t="s">
        <v>1376</v>
      </c>
      <c r="F532" s="132" t="s">
        <v>2</v>
      </c>
      <c r="G532" s="134" t="s">
        <v>315</v>
      </c>
      <c r="H532" s="135">
        <v>45554</v>
      </c>
      <c r="I532" s="136">
        <v>655.05999999999995</v>
      </c>
      <c r="J532" s="136">
        <v>733.77</v>
      </c>
      <c r="K532" s="137">
        <f t="shared" si="24"/>
        <v>0.89273205500361141</v>
      </c>
      <c r="L532" s="135">
        <v>45526</v>
      </c>
      <c r="M532" s="138">
        <v>1310.1199999999999</v>
      </c>
      <c r="N532" s="138">
        <v>178155.54121</v>
      </c>
      <c r="O532" s="137">
        <f t="shared" si="25"/>
        <v>7.3537987710171875E-3</v>
      </c>
      <c r="P532" s="139">
        <v>1</v>
      </c>
      <c r="Q532" s="140">
        <v>1.0454545454999999</v>
      </c>
      <c r="R532" s="141">
        <f t="shared" si="26"/>
        <v>0.95652173908884697</v>
      </c>
      <c r="S532" s="23"/>
      <c r="T532" s="142">
        <v>-2.4213812549000002E-3</v>
      </c>
      <c r="U532" s="143">
        <v>-1.9695062738999999E-2</v>
      </c>
      <c r="V532" s="143">
        <v>-8.1004489338000002E-2</v>
      </c>
      <c r="W532" s="143">
        <v>-9.3624783392000005E-2</v>
      </c>
      <c r="X532" s="143"/>
      <c r="Y532" s="143"/>
      <c r="Z532" s="143">
        <v>0.44447702294000002</v>
      </c>
      <c r="AA532" s="143">
        <v>5.8750601653999998E-3</v>
      </c>
      <c r="AB532" s="143"/>
      <c r="AC532" s="143"/>
      <c r="AD532" s="144">
        <v>72.727272726999999</v>
      </c>
      <c r="AE532" s="23"/>
      <c r="AF532" s="145"/>
      <c r="AG532" s="146"/>
      <c r="AH532" s="147"/>
      <c r="AI532" s="146">
        <v>0.17597911226999999</v>
      </c>
      <c r="AJ532" s="146">
        <v>-5.4947811424000001E-2</v>
      </c>
      <c r="AK532" s="148"/>
      <c r="AL532" s="23"/>
      <c r="AM532" s="149"/>
      <c r="AN532" s="137">
        <v>1.3413489636</v>
      </c>
      <c r="AO532" s="147">
        <v>45499</v>
      </c>
      <c r="AP532" s="135" t="s">
        <v>309</v>
      </c>
      <c r="AQ532" s="133" t="s">
        <v>312</v>
      </c>
      <c r="AR532" s="150">
        <v>1085000</v>
      </c>
    </row>
    <row r="533" spans="2:44" ht="15.6" x14ac:dyDescent="0.3">
      <c r="B533" s="82" t="s">
        <v>572</v>
      </c>
      <c r="C533" s="83" t="s">
        <v>1094</v>
      </c>
      <c r="D533" s="84" t="s">
        <v>730</v>
      </c>
      <c r="E533" s="85" t="s">
        <v>1377</v>
      </c>
      <c r="F533" s="83" t="s">
        <v>2</v>
      </c>
      <c r="G533" s="85" t="s">
        <v>320</v>
      </c>
      <c r="H533" s="86">
        <v>45554</v>
      </c>
      <c r="I533" s="87">
        <v>43.16</v>
      </c>
      <c r="J533" s="87">
        <v>56.400101941999999</v>
      </c>
      <c r="K533" s="88">
        <f t="shared" si="24"/>
        <v>0.76524684378025265</v>
      </c>
      <c r="L533" s="86">
        <v>45247</v>
      </c>
      <c r="M533" s="89">
        <v>863.2</v>
      </c>
      <c r="N533" s="89">
        <v>89505.754090999995</v>
      </c>
      <c r="O533" s="88">
        <f t="shared" si="25"/>
        <v>9.6440727053412612E-3</v>
      </c>
      <c r="P533" s="90">
        <v>1</v>
      </c>
      <c r="Q533" s="91">
        <v>11.393939393</v>
      </c>
      <c r="R533" s="92">
        <f t="shared" si="26"/>
        <v>8.776595745404453E-2</v>
      </c>
      <c r="S533" s="23"/>
      <c r="T533" s="107">
        <v>3.1302270011999998E-2</v>
      </c>
      <c r="U533" s="108">
        <v>1.4028588527999999E-2</v>
      </c>
      <c r="V533" s="108">
        <v>-0.13578252624000001</v>
      </c>
      <c r="W533" s="108">
        <v>-0.14840282029999999</v>
      </c>
      <c r="X533" s="108">
        <v>-0.10824057316000001</v>
      </c>
      <c r="Y533" s="108">
        <v>-0.60284002142000004</v>
      </c>
      <c r="Z533" s="108">
        <v>5.161675047E-2</v>
      </c>
      <c r="AA533" s="108">
        <v>-0.38698521229999999</v>
      </c>
      <c r="AB533" s="108">
        <v>1.3925700834E-2</v>
      </c>
      <c r="AC533" s="108">
        <v>-0.38502625897999998</v>
      </c>
      <c r="AD533" s="109">
        <v>100</v>
      </c>
      <c r="AE533" s="23"/>
      <c r="AF533" s="117">
        <v>0.35412254763000001</v>
      </c>
      <c r="AG533" s="118">
        <v>3.5937268632000002E-2</v>
      </c>
      <c r="AH533" s="119">
        <v>-0.45783876812000002</v>
      </c>
      <c r="AI533" s="118">
        <v>0.14258619808</v>
      </c>
      <c r="AJ533" s="118">
        <v>-0.22400857449</v>
      </c>
      <c r="AK533" s="120">
        <v>4</v>
      </c>
      <c r="AL533" s="23"/>
      <c r="AM533" s="127">
        <v>2.5203447016E-2</v>
      </c>
      <c r="AN533" s="88">
        <v>0.24358080594000001</v>
      </c>
      <c r="AO533" s="119">
        <v>45473</v>
      </c>
      <c r="AP533" s="86" t="s">
        <v>309</v>
      </c>
      <c r="AQ533" s="84" t="s">
        <v>312</v>
      </c>
      <c r="AR533" s="128">
        <v>4068169</v>
      </c>
    </row>
    <row r="534" spans="2:44" ht="15.6" x14ac:dyDescent="0.3">
      <c r="B534" s="131" t="s">
        <v>82</v>
      </c>
      <c r="C534" s="132" t="s">
        <v>246</v>
      </c>
      <c r="D534" s="133" t="s">
        <v>300</v>
      </c>
      <c r="E534" s="134" t="s">
        <v>1378</v>
      </c>
      <c r="F534" s="132" t="s">
        <v>2</v>
      </c>
      <c r="G534" s="134" t="s">
        <v>323</v>
      </c>
      <c r="H534" s="135">
        <v>45554</v>
      </c>
      <c r="I534" s="136">
        <v>76.27</v>
      </c>
      <c r="J534" s="136">
        <v>78.510000000000005</v>
      </c>
      <c r="K534" s="137">
        <f t="shared" si="24"/>
        <v>0.97146860272576729</v>
      </c>
      <c r="L534" s="135">
        <v>45537</v>
      </c>
      <c r="M534" s="138">
        <v>8922339.3100000005</v>
      </c>
      <c r="N534" s="138">
        <v>3873476.14</v>
      </c>
      <c r="O534" s="137">
        <f t="shared" si="25"/>
        <v>2.3034450161864171</v>
      </c>
      <c r="P534" s="139">
        <v>299</v>
      </c>
      <c r="Q534" s="140">
        <v>1001.6818181</v>
      </c>
      <c r="R534" s="141">
        <f t="shared" si="26"/>
        <v>0.29849798069325661</v>
      </c>
      <c r="S534" s="23"/>
      <c r="T534" s="142">
        <v>8.9958989282999998E-3</v>
      </c>
      <c r="U534" s="143">
        <v>-8.2777825554999993E-3</v>
      </c>
      <c r="V534" s="143">
        <v>2.596179715E-2</v>
      </c>
      <c r="W534" s="143">
        <v>1.3341503095E-2</v>
      </c>
      <c r="X534" s="143">
        <v>0.96927446423999997</v>
      </c>
      <c r="Y534" s="143">
        <v>0.47467501599</v>
      </c>
      <c r="Z534" s="143">
        <v>0.22857603093000001</v>
      </c>
      <c r="AA534" s="143">
        <v>-0.21002593184000001</v>
      </c>
      <c r="AB534" s="143">
        <v>0.60839308308999995</v>
      </c>
      <c r="AC534" s="143">
        <v>0.20944112327</v>
      </c>
      <c r="AD534" s="144">
        <v>100</v>
      </c>
      <c r="AE534" s="23"/>
      <c r="AF534" s="145">
        <v>0.30770487031999999</v>
      </c>
      <c r="AG534" s="146">
        <v>3.2371263072000001E-2</v>
      </c>
      <c r="AH534" s="147">
        <v>2.9538334097000001</v>
      </c>
      <c r="AI534" s="146">
        <v>0.18067447143000001</v>
      </c>
      <c r="AJ534" s="146">
        <v>-6.1979648473999997E-2</v>
      </c>
      <c r="AK534" s="148">
        <v>6</v>
      </c>
      <c r="AL534" s="23"/>
      <c r="AM534" s="149">
        <v>0</v>
      </c>
      <c r="AN534" s="137">
        <v>0</v>
      </c>
      <c r="AO534" s="147">
        <v>45473</v>
      </c>
      <c r="AP534" s="135" t="s">
        <v>309</v>
      </c>
      <c r="AQ534" s="133" t="s">
        <v>312</v>
      </c>
      <c r="AR534" s="150">
        <v>7094775</v>
      </c>
    </row>
    <row r="535" spans="2:44" ht="15.6" x14ac:dyDescent="0.3">
      <c r="B535" s="82" t="s">
        <v>1726</v>
      </c>
      <c r="C535" s="83" t="s">
        <v>2498</v>
      </c>
      <c r="D535" s="84" t="s">
        <v>300</v>
      </c>
      <c r="E535" s="85" t="s">
        <v>2128</v>
      </c>
      <c r="F535" s="83" t="s">
        <v>2</v>
      </c>
      <c r="G535" s="85" t="s">
        <v>319</v>
      </c>
      <c r="H535" s="86"/>
      <c r="I535" s="87"/>
      <c r="J535" s="87"/>
      <c r="K535" s="88" t="str">
        <f t="shared" si="24"/>
        <v/>
      </c>
      <c r="L535" s="86"/>
      <c r="M535" s="89"/>
      <c r="N535" s="89"/>
      <c r="O535" s="88" t="str">
        <f t="shared" si="25"/>
        <v/>
      </c>
      <c r="P535" s="90"/>
      <c r="Q535" s="91"/>
      <c r="R535" s="92" t="str">
        <f t="shared" si="26"/>
        <v/>
      </c>
      <c r="S535" s="23"/>
      <c r="T535" s="107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9">
        <v>0</v>
      </c>
      <c r="AE535" s="23"/>
      <c r="AF535" s="117"/>
      <c r="AG535" s="118"/>
      <c r="AH535" s="119"/>
      <c r="AI535" s="118"/>
      <c r="AJ535" s="118"/>
      <c r="AK535" s="120"/>
      <c r="AL535" s="23"/>
      <c r="AM535" s="127"/>
      <c r="AN535" s="88"/>
      <c r="AO535" s="119">
        <v>45473</v>
      </c>
      <c r="AP535" s="86" t="s">
        <v>309</v>
      </c>
      <c r="AQ535" s="84" t="s">
        <v>312</v>
      </c>
      <c r="AR535" s="128">
        <v>4910</v>
      </c>
    </row>
    <row r="536" spans="2:44" ht="15.6" x14ac:dyDescent="0.3">
      <c r="B536" s="131" t="s">
        <v>1727</v>
      </c>
      <c r="C536" s="132" t="s">
        <v>2499</v>
      </c>
      <c r="D536" s="133" t="s">
        <v>300</v>
      </c>
      <c r="E536" s="134" t="s">
        <v>2129</v>
      </c>
      <c r="F536" s="132" t="s">
        <v>2</v>
      </c>
      <c r="G536" s="134" t="s">
        <v>315</v>
      </c>
      <c r="H536" s="135">
        <v>45554</v>
      </c>
      <c r="I536" s="136">
        <v>33.020000000000003</v>
      </c>
      <c r="J536" s="136">
        <v>43.88</v>
      </c>
      <c r="K536" s="137">
        <f t="shared" si="24"/>
        <v>0.75250683682771202</v>
      </c>
      <c r="L536" s="135">
        <v>45505</v>
      </c>
      <c r="M536" s="138">
        <v>69342</v>
      </c>
      <c r="N536" s="138">
        <v>16751.539545</v>
      </c>
      <c r="O536" s="137">
        <f t="shared" si="25"/>
        <v>4.1394404265784157</v>
      </c>
      <c r="P536" s="139">
        <v>1</v>
      </c>
      <c r="Q536" s="140">
        <v>22.545454544999998</v>
      </c>
      <c r="R536" s="141">
        <f t="shared" si="26"/>
        <v>4.4354838710571672E-2</v>
      </c>
      <c r="S536" s="23"/>
      <c r="T536" s="142">
        <v>6.4004876566999998E-3</v>
      </c>
      <c r="U536" s="143">
        <v>-1.0873193826999999E-2</v>
      </c>
      <c r="V536" s="143">
        <v>-0.16107723576999999</v>
      </c>
      <c r="W536" s="143">
        <v>-0.17369752983</v>
      </c>
      <c r="X536" s="143">
        <v>0.17970703823</v>
      </c>
      <c r="Y536" s="143">
        <v>-0.31489241002000001</v>
      </c>
      <c r="Z536" s="143">
        <v>0.2873294347</v>
      </c>
      <c r="AA536" s="143">
        <v>-0.15127252807</v>
      </c>
      <c r="AB536" s="143">
        <v>2.2291021673000001E-2</v>
      </c>
      <c r="AC536" s="143">
        <v>-0.37666093815000001</v>
      </c>
      <c r="AD536" s="144">
        <v>81.818181817999999</v>
      </c>
      <c r="AE536" s="23"/>
      <c r="AF536" s="145">
        <v>0.31048726510000002</v>
      </c>
      <c r="AG536" s="146">
        <v>3.1434442708999998E-2</v>
      </c>
      <c r="AH536" s="147">
        <v>0.35714237195999998</v>
      </c>
      <c r="AI536" s="146">
        <v>0.12269725408</v>
      </c>
      <c r="AJ536" s="146">
        <v>-0.11014203837</v>
      </c>
      <c r="AK536" s="148">
        <v>4</v>
      </c>
      <c r="AL536" s="23"/>
      <c r="AM536" s="149">
        <v>0</v>
      </c>
      <c r="AN536" s="137">
        <v>0</v>
      </c>
      <c r="AO536" s="147">
        <v>45473</v>
      </c>
      <c r="AP536" s="135" t="s">
        <v>309</v>
      </c>
      <c r="AQ536" s="133" t="s">
        <v>312</v>
      </c>
      <c r="AR536" s="150">
        <v>339200</v>
      </c>
    </row>
    <row r="537" spans="2:44" ht="15.6" x14ac:dyDescent="0.3">
      <c r="B537" s="82" t="s">
        <v>1728</v>
      </c>
      <c r="C537" s="83" t="s">
        <v>2500</v>
      </c>
      <c r="D537" s="84" t="s">
        <v>730</v>
      </c>
      <c r="E537" s="85" t="s">
        <v>2130</v>
      </c>
      <c r="F537" s="83" t="s">
        <v>2</v>
      </c>
      <c r="G537" s="85" t="s">
        <v>1879</v>
      </c>
      <c r="H537" s="86">
        <v>45554</v>
      </c>
      <c r="I537" s="87">
        <v>22.53</v>
      </c>
      <c r="J537" s="87">
        <v>31.567568903000002</v>
      </c>
      <c r="K537" s="88">
        <f t="shared" si="24"/>
        <v>0.71370716158819814</v>
      </c>
      <c r="L537" s="86">
        <v>45352</v>
      </c>
      <c r="M537" s="89">
        <v>90</v>
      </c>
      <c r="N537" s="89">
        <v>22531.368332999999</v>
      </c>
      <c r="O537" s="88">
        <f t="shared" si="25"/>
        <v>3.9944311712388891E-3</v>
      </c>
      <c r="P537" s="90">
        <v>3</v>
      </c>
      <c r="Q537" s="91">
        <v>7.8636363636000004</v>
      </c>
      <c r="R537" s="92">
        <f t="shared" si="26"/>
        <v>0.38150289017517458</v>
      </c>
      <c r="S537" s="23"/>
      <c r="T537" s="107">
        <v>1.2129380053000001E-2</v>
      </c>
      <c r="U537" s="108">
        <v>-5.1443014308000003E-3</v>
      </c>
      <c r="V537" s="108">
        <v>-9.3352864103999997E-2</v>
      </c>
      <c r="W537" s="108">
        <v>-0.10597315815</v>
      </c>
      <c r="X537" s="108">
        <v>0.25489570465</v>
      </c>
      <c r="Y537" s="108">
        <v>-0.23970374359999999</v>
      </c>
      <c r="Z537" s="108">
        <v>2.3938373386</v>
      </c>
      <c r="AA537" s="108">
        <v>1.9552353758000001</v>
      </c>
      <c r="AB537" s="108">
        <v>7.9215500117999996E-3</v>
      </c>
      <c r="AC537" s="108">
        <v>-0.39103040980999998</v>
      </c>
      <c r="AD537" s="109">
        <v>92.424242423999999</v>
      </c>
      <c r="AE537" s="23"/>
      <c r="AF537" s="117">
        <v>0.42529791402</v>
      </c>
      <c r="AG537" s="118">
        <v>4.3851836762000003E-2</v>
      </c>
      <c r="AH537" s="119">
        <v>0.55309760050000001</v>
      </c>
      <c r="AI537" s="118">
        <v>0.24180655475999999</v>
      </c>
      <c r="AJ537" s="118">
        <v>-0.18396711202999999</v>
      </c>
      <c r="AK537" s="120">
        <v>4</v>
      </c>
      <c r="AL537" s="23"/>
      <c r="AM537" s="127">
        <v>1.1569529249E-2</v>
      </c>
      <c r="AN537" s="88">
        <v>3.7402963477999998E-2</v>
      </c>
      <c r="AO537" s="119">
        <v>45443</v>
      </c>
      <c r="AP537" s="86" t="s">
        <v>309</v>
      </c>
      <c r="AQ537" s="84" t="s">
        <v>312</v>
      </c>
      <c r="AR537" s="128">
        <v>309591</v>
      </c>
    </row>
    <row r="538" spans="2:44" ht="15.6" x14ac:dyDescent="0.3">
      <c r="B538" s="131" t="s">
        <v>573</v>
      </c>
      <c r="C538" s="132" t="s">
        <v>1095</v>
      </c>
      <c r="D538" s="133" t="s">
        <v>300</v>
      </c>
      <c r="E538" s="134" t="s">
        <v>1379</v>
      </c>
      <c r="F538" s="132" t="s">
        <v>2</v>
      </c>
      <c r="G538" s="134" t="s">
        <v>315</v>
      </c>
      <c r="H538" s="135">
        <v>45545</v>
      </c>
      <c r="I538" s="136"/>
      <c r="J538" s="136">
        <v>48.750596563999999</v>
      </c>
      <c r="K538" s="137">
        <f t="shared" si="24"/>
        <v>0</v>
      </c>
      <c r="L538" s="135">
        <v>45502</v>
      </c>
      <c r="M538" s="138"/>
      <c r="N538" s="138">
        <v>991.08560606000003</v>
      </c>
      <c r="O538" s="137">
        <f t="shared" si="25"/>
        <v>0</v>
      </c>
      <c r="P538" s="139"/>
      <c r="Q538" s="140">
        <v>1.2727272727000001</v>
      </c>
      <c r="R538" s="141">
        <f t="shared" si="26"/>
        <v>0</v>
      </c>
      <c r="S538" s="23"/>
      <c r="T538" s="142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4">
        <v>40.909090909</v>
      </c>
      <c r="AE538" s="23"/>
      <c r="AF538" s="145"/>
      <c r="AG538" s="146"/>
      <c r="AH538" s="147"/>
      <c r="AI538" s="146">
        <v>0.40369088811999998</v>
      </c>
      <c r="AJ538" s="146">
        <v>-0.24861111111</v>
      </c>
      <c r="AK538" s="148">
        <v>6</v>
      </c>
      <c r="AL538" s="23"/>
      <c r="AM538" s="149">
        <v>2.1680023606E-2</v>
      </c>
      <c r="AN538" s="137">
        <v>0.19243043772999999</v>
      </c>
      <c r="AO538" s="147">
        <v>45473</v>
      </c>
      <c r="AP538" s="135" t="s">
        <v>309</v>
      </c>
      <c r="AQ538" s="133" t="s">
        <v>312</v>
      </c>
      <c r="AR538" s="150">
        <v>-268000</v>
      </c>
    </row>
    <row r="539" spans="2:44" ht="15.6" x14ac:dyDescent="0.3">
      <c r="B539" s="82" t="s">
        <v>574</v>
      </c>
      <c r="C539" s="83" t="s">
        <v>1096</v>
      </c>
      <c r="D539" s="84" t="s">
        <v>300</v>
      </c>
      <c r="E539" s="85" t="s">
        <v>1380</v>
      </c>
      <c r="F539" s="83" t="s">
        <v>2</v>
      </c>
      <c r="G539" s="85" t="s">
        <v>321</v>
      </c>
      <c r="H539" s="86">
        <v>45554</v>
      </c>
      <c r="I539" s="87">
        <v>290.66000000000003</v>
      </c>
      <c r="J539" s="87">
        <v>344.19</v>
      </c>
      <c r="K539" s="88">
        <f t="shared" si="24"/>
        <v>0.84447543507946199</v>
      </c>
      <c r="L539" s="86">
        <v>45548</v>
      </c>
      <c r="M539" s="89">
        <v>370506.76</v>
      </c>
      <c r="N539" s="89">
        <v>567445.31879000005</v>
      </c>
      <c r="O539" s="88">
        <f t="shared" si="25"/>
        <v>0.65293826159330259</v>
      </c>
      <c r="P539" s="90">
        <v>27</v>
      </c>
      <c r="Q539" s="91">
        <v>114.78787878</v>
      </c>
      <c r="R539" s="92">
        <f t="shared" si="26"/>
        <v>0.23521647308900642</v>
      </c>
      <c r="S539" s="23"/>
      <c r="T539" s="107">
        <v>-7.5632563129999998E-4</v>
      </c>
      <c r="U539" s="108">
        <v>-1.8030007115E-2</v>
      </c>
      <c r="V539" s="108">
        <v>3.7420900413000002E-2</v>
      </c>
      <c r="W539" s="108">
        <v>2.4800606358999999E-2</v>
      </c>
      <c r="X539" s="108">
        <v>0.50649326460999999</v>
      </c>
      <c r="Y539" s="108">
        <v>1.1893816353999999E-2</v>
      </c>
      <c r="Z539" s="108">
        <v>6.7013361046000003E-2</v>
      </c>
      <c r="AA539" s="108">
        <v>-0.37158860173000002</v>
      </c>
      <c r="AB539" s="108">
        <v>0.43980296042</v>
      </c>
      <c r="AC539" s="108">
        <v>4.0851000599999999E-2</v>
      </c>
      <c r="AD539" s="109">
        <v>100</v>
      </c>
      <c r="AE539" s="23"/>
      <c r="AF539" s="117">
        <v>0.43639710122999997</v>
      </c>
      <c r="AG539" s="118">
        <v>4.5522164818999997E-2</v>
      </c>
      <c r="AH539" s="119">
        <v>1.0312524164000001</v>
      </c>
      <c r="AI539" s="118">
        <v>0.20220352735</v>
      </c>
      <c r="AJ539" s="118">
        <v>-0.16465293743000001</v>
      </c>
      <c r="AK539" s="120">
        <v>5</v>
      </c>
      <c r="AL539" s="23"/>
      <c r="AM539" s="127">
        <v>2.0234966920999999E-2</v>
      </c>
      <c r="AN539" s="88">
        <v>0.77434949161</v>
      </c>
      <c r="AO539" s="119">
        <v>45473</v>
      </c>
      <c r="AP539" s="86" t="s">
        <v>309</v>
      </c>
      <c r="AQ539" s="84" t="s">
        <v>312</v>
      </c>
      <c r="AR539" s="128">
        <v>-1977000</v>
      </c>
    </row>
    <row r="540" spans="2:44" ht="15.6" x14ac:dyDescent="0.3">
      <c r="B540" s="131" t="s">
        <v>575</v>
      </c>
      <c r="C540" s="132" t="s">
        <v>1097</v>
      </c>
      <c r="D540" s="133" t="s">
        <v>300</v>
      </c>
      <c r="E540" s="134" t="s">
        <v>1381</v>
      </c>
      <c r="F540" s="132" t="s">
        <v>113</v>
      </c>
      <c r="G540" s="134" t="s">
        <v>320</v>
      </c>
      <c r="H540" s="135">
        <v>45553</v>
      </c>
      <c r="I540" s="136"/>
      <c r="J540" s="136">
        <v>146.77692307999999</v>
      </c>
      <c r="K540" s="137">
        <f t="shared" si="24"/>
        <v>0</v>
      </c>
      <c r="L540" s="135">
        <v>45511</v>
      </c>
      <c r="M540" s="138"/>
      <c r="N540" s="138">
        <v>3541.0919696999999</v>
      </c>
      <c r="O540" s="137">
        <f t="shared" si="25"/>
        <v>0</v>
      </c>
      <c r="P540" s="139"/>
      <c r="Q540" s="140">
        <v>0.30303030303</v>
      </c>
      <c r="R540" s="141">
        <f t="shared" si="26"/>
        <v>0</v>
      </c>
      <c r="S540" s="23"/>
      <c r="T540" s="142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4">
        <v>4.5454545455000002</v>
      </c>
      <c r="AE540" s="23"/>
      <c r="AF540" s="145"/>
      <c r="AG540" s="146"/>
      <c r="AH540" s="147"/>
      <c r="AI540" s="146">
        <v>9.0362340365000002E-2</v>
      </c>
      <c r="AJ540" s="146">
        <v>-1.3741418163999999E-2</v>
      </c>
      <c r="AK540" s="148"/>
      <c r="AL540" s="23"/>
      <c r="AM540" s="149"/>
      <c r="AN540" s="137">
        <v>0.13541300844000001</v>
      </c>
      <c r="AO540" s="147">
        <v>45473</v>
      </c>
      <c r="AP540" s="135" t="s">
        <v>309</v>
      </c>
      <c r="AQ540" s="133" t="s">
        <v>312</v>
      </c>
      <c r="AR540" s="150">
        <v>266000</v>
      </c>
    </row>
    <row r="541" spans="2:44" ht="15.6" x14ac:dyDescent="0.3">
      <c r="B541" s="82" t="s">
        <v>1729</v>
      </c>
      <c r="C541" s="83" t="s">
        <v>2501</v>
      </c>
      <c r="D541" s="84" t="s">
        <v>300</v>
      </c>
      <c r="E541" s="85" t="s">
        <v>1381</v>
      </c>
      <c r="F541" s="83" t="s">
        <v>116</v>
      </c>
      <c r="G541" s="85" t="s">
        <v>320</v>
      </c>
      <c r="H541" s="86">
        <v>45520</v>
      </c>
      <c r="I541" s="87"/>
      <c r="J541" s="87">
        <v>79.408849896999996</v>
      </c>
      <c r="K541" s="88">
        <f t="shared" si="24"/>
        <v>0</v>
      </c>
      <c r="L541" s="86">
        <v>45491</v>
      </c>
      <c r="M541" s="89"/>
      <c r="N541" s="89">
        <v>149.18909091</v>
      </c>
      <c r="O541" s="88">
        <f t="shared" si="25"/>
        <v>0</v>
      </c>
      <c r="P541" s="90"/>
      <c r="Q541" s="91">
        <v>6.0606060606000003E-2</v>
      </c>
      <c r="R541" s="92">
        <f t="shared" si="26"/>
        <v>0</v>
      </c>
      <c r="S541" s="23"/>
      <c r="T541" s="107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9">
        <v>6.0606060605999996</v>
      </c>
      <c r="AE541" s="23"/>
      <c r="AF541" s="117"/>
      <c r="AG541" s="118"/>
      <c r="AH541" s="119"/>
      <c r="AI541" s="118">
        <v>-1.9095477385999999E-2</v>
      </c>
      <c r="AJ541" s="118">
        <v>-1.9095477385999999E-2</v>
      </c>
      <c r="AK541" s="120"/>
      <c r="AL541" s="23"/>
      <c r="AM541" s="127"/>
      <c r="AN541" s="88">
        <v>6.8078806620999993E-2</v>
      </c>
      <c r="AO541" s="119">
        <v>45473</v>
      </c>
      <c r="AP541" s="86" t="s">
        <v>309</v>
      </c>
      <c r="AQ541" s="84" t="s">
        <v>312</v>
      </c>
      <c r="AR541" s="128">
        <v>266000</v>
      </c>
    </row>
    <row r="542" spans="2:44" ht="15.6" x14ac:dyDescent="0.3">
      <c r="B542" s="131" t="s">
        <v>576</v>
      </c>
      <c r="C542" s="132" t="s">
        <v>1098</v>
      </c>
      <c r="D542" s="133" t="s">
        <v>300</v>
      </c>
      <c r="E542" s="134" t="s">
        <v>2131</v>
      </c>
      <c r="F542" s="132" t="s">
        <v>2</v>
      </c>
      <c r="G542" s="134" t="s">
        <v>3</v>
      </c>
      <c r="H542" s="135">
        <v>45554</v>
      </c>
      <c r="I542" s="136">
        <v>111.96</v>
      </c>
      <c r="J542" s="136">
        <v>117.84</v>
      </c>
      <c r="K542" s="137">
        <f t="shared" si="24"/>
        <v>0.95010183299388995</v>
      </c>
      <c r="L542" s="135">
        <v>45546</v>
      </c>
      <c r="M542" s="138">
        <v>35577.870000000003</v>
      </c>
      <c r="N542" s="138">
        <v>235396.04652</v>
      </c>
      <c r="O542" s="137">
        <f t="shared" si="25"/>
        <v>0.15114047379286463</v>
      </c>
      <c r="P542" s="139">
        <v>26</v>
      </c>
      <c r="Q542" s="140">
        <v>36.742424241999998</v>
      </c>
      <c r="R542" s="141">
        <f t="shared" si="26"/>
        <v>0.70762886598755204</v>
      </c>
      <c r="S542" s="23"/>
      <c r="T542" s="142">
        <v>-2.5078369906E-2</v>
      </c>
      <c r="U542" s="143">
        <v>-4.2352051389999999E-2</v>
      </c>
      <c r="V542" s="143">
        <v>4.6368992712999997E-2</v>
      </c>
      <c r="W542" s="143">
        <v>3.3748698659000001E-2</v>
      </c>
      <c r="X542" s="143">
        <v>0.38732586776</v>
      </c>
      <c r="Y542" s="143">
        <v>-0.10727358049000001</v>
      </c>
      <c r="Z542" s="143">
        <v>8.4716207404000002E-2</v>
      </c>
      <c r="AA542" s="143">
        <v>-0.35388575537</v>
      </c>
      <c r="AB542" s="143">
        <v>0.54690828333999997</v>
      </c>
      <c r="AC542" s="143">
        <v>0.14795632352999999</v>
      </c>
      <c r="AD542" s="144">
        <v>100</v>
      </c>
      <c r="AE542" s="23"/>
      <c r="AF542" s="145">
        <v>0.32751974433999997</v>
      </c>
      <c r="AG542" s="146">
        <v>3.3304568456000001E-2</v>
      </c>
      <c r="AH542" s="147">
        <v>0.91193039905999995</v>
      </c>
      <c r="AI542" s="146">
        <v>0.19977218461999999</v>
      </c>
      <c r="AJ542" s="146">
        <v>-5.5657022012999997E-2</v>
      </c>
      <c r="AK542" s="148">
        <v>7</v>
      </c>
      <c r="AL542" s="23"/>
      <c r="AM542" s="149">
        <v>2.1711620364000001E-2</v>
      </c>
      <c r="AN542" s="137">
        <v>0.34670153936999998</v>
      </c>
      <c r="AO542" s="147">
        <v>45473</v>
      </c>
      <c r="AP542" s="135" t="s">
        <v>309</v>
      </c>
      <c r="AQ542" s="133" t="s">
        <v>312</v>
      </c>
      <c r="AR542" s="150">
        <v>6319000</v>
      </c>
    </row>
    <row r="543" spans="2:44" ht="15.6" x14ac:dyDescent="0.3">
      <c r="B543" s="82" t="s">
        <v>1730</v>
      </c>
      <c r="C543" s="83" t="s">
        <v>2502</v>
      </c>
      <c r="D543" s="84" t="s">
        <v>735</v>
      </c>
      <c r="E543" s="85" t="s">
        <v>2132</v>
      </c>
      <c r="F543" s="83" t="s">
        <v>2</v>
      </c>
      <c r="G543" s="85" t="s">
        <v>320</v>
      </c>
      <c r="H543" s="86">
        <v>45553</v>
      </c>
      <c r="I543" s="87"/>
      <c r="J543" s="87">
        <v>44.35</v>
      </c>
      <c r="K543" s="88">
        <f t="shared" si="24"/>
        <v>0</v>
      </c>
      <c r="L543" s="86">
        <v>45343</v>
      </c>
      <c r="M543" s="89"/>
      <c r="N543" s="89">
        <v>329.9180303</v>
      </c>
      <c r="O543" s="88">
        <f t="shared" si="25"/>
        <v>0</v>
      </c>
      <c r="P543" s="90"/>
      <c r="Q543" s="91">
        <v>0.24242424241999999</v>
      </c>
      <c r="R543" s="92">
        <f t="shared" si="26"/>
        <v>0</v>
      </c>
      <c r="S543" s="23"/>
      <c r="T543" s="107"/>
      <c r="U543" s="108"/>
      <c r="V543" s="108">
        <v>-2.7027027027000002E-2</v>
      </c>
      <c r="W543" s="108">
        <v>-3.9647321079999999E-2</v>
      </c>
      <c r="X543" s="108">
        <v>2.8571428571E-2</v>
      </c>
      <c r="Y543" s="108">
        <v>-0.46602801968000002</v>
      </c>
      <c r="Z543" s="108">
        <v>-0.43289224953</v>
      </c>
      <c r="AA543" s="108">
        <v>-0.87149421230000002</v>
      </c>
      <c r="AB543" s="108">
        <v>-8.3269671505000004E-2</v>
      </c>
      <c r="AC543" s="108">
        <v>-0.48222163132000001</v>
      </c>
      <c r="AD543" s="109">
        <v>7.5757575758</v>
      </c>
      <c r="AE543" s="23"/>
      <c r="AF543" s="117"/>
      <c r="AG543" s="118"/>
      <c r="AH543" s="119"/>
      <c r="AI543" s="118">
        <v>0.18676337262000001</v>
      </c>
      <c r="AJ543" s="118">
        <v>-9.0521564693000003E-2</v>
      </c>
      <c r="AK543" s="120"/>
      <c r="AL543" s="23"/>
      <c r="AM543" s="127">
        <v>0</v>
      </c>
      <c r="AN543" s="88">
        <v>0</v>
      </c>
      <c r="AO543" s="119">
        <v>45473</v>
      </c>
      <c r="AP543" s="86" t="s">
        <v>309</v>
      </c>
      <c r="AQ543" s="84" t="s">
        <v>312</v>
      </c>
      <c r="AR543" s="128">
        <v>222158</v>
      </c>
    </row>
    <row r="544" spans="2:44" ht="15.6" x14ac:dyDescent="0.3">
      <c r="B544" s="131" t="s">
        <v>83</v>
      </c>
      <c r="C544" s="132" t="s">
        <v>247</v>
      </c>
      <c r="D544" s="133" t="s">
        <v>300</v>
      </c>
      <c r="E544" s="134" t="s">
        <v>1382</v>
      </c>
      <c r="F544" s="132" t="s">
        <v>116</v>
      </c>
      <c r="G544" s="134" t="s">
        <v>315</v>
      </c>
      <c r="H544" s="135">
        <v>45554</v>
      </c>
      <c r="I544" s="136">
        <v>43.97</v>
      </c>
      <c r="J544" s="136">
        <v>59.430028628999999</v>
      </c>
      <c r="K544" s="137">
        <f t="shared" si="24"/>
        <v>0.7398616661366374</v>
      </c>
      <c r="L544" s="135">
        <v>45281</v>
      </c>
      <c r="M544" s="138">
        <v>542075.77</v>
      </c>
      <c r="N544" s="138">
        <v>1351970.8847000001</v>
      </c>
      <c r="O544" s="137">
        <f t="shared" si="25"/>
        <v>0.40095225136470719</v>
      </c>
      <c r="P544" s="139">
        <v>112</v>
      </c>
      <c r="Q544" s="140">
        <v>463.56060606</v>
      </c>
      <c r="R544" s="141">
        <f t="shared" si="26"/>
        <v>0.2416081058999727</v>
      </c>
      <c r="S544" s="23"/>
      <c r="T544" s="142">
        <v>-6.8181818277999995E-4</v>
      </c>
      <c r="U544" s="143">
        <v>-1.7955499667E-2</v>
      </c>
      <c r="V544" s="143">
        <v>-2.3200829244999999E-2</v>
      </c>
      <c r="W544" s="143">
        <v>-3.5821123299000002E-2</v>
      </c>
      <c r="X544" s="143">
        <v>-3.7171090359E-2</v>
      </c>
      <c r="Y544" s="143">
        <v>-0.53177053861000001</v>
      </c>
      <c r="Z544" s="143">
        <v>-0.45885713680000001</v>
      </c>
      <c r="AA544" s="143">
        <v>-0.89745909958000003</v>
      </c>
      <c r="AB544" s="143">
        <v>-0.15520942048</v>
      </c>
      <c r="AC544" s="143">
        <v>-0.55416138029999995</v>
      </c>
      <c r="AD544" s="144">
        <v>100</v>
      </c>
      <c r="AE544" s="23"/>
      <c r="AF544" s="145">
        <v>0.36460025887000003</v>
      </c>
      <c r="AG544" s="146">
        <v>3.6229193973E-2</v>
      </c>
      <c r="AH544" s="147">
        <v>-0.13550685609999999</v>
      </c>
      <c r="AI544" s="146">
        <v>9.9526066351000003E-2</v>
      </c>
      <c r="AJ544" s="146">
        <v>-0.15897687227000001</v>
      </c>
      <c r="AK544" s="148">
        <v>4</v>
      </c>
      <c r="AL544" s="23"/>
      <c r="AM544" s="149">
        <v>1.0999782327E-2</v>
      </c>
      <c r="AN544" s="137">
        <v>9.7645343906999998E-2</v>
      </c>
      <c r="AO544" s="147">
        <v>45443</v>
      </c>
      <c r="AP544" s="135" t="s">
        <v>309</v>
      </c>
      <c r="AQ544" s="133" t="s">
        <v>312</v>
      </c>
      <c r="AR544" s="150">
        <v>5700000</v>
      </c>
    </row>
    <row r="545" spans="2:44" ht="15.6" x14ac:dyDescent="0.3">
      <c r="B545" s="82" t="s">
        <v>577</v>
      </c>
      <c r="C545" s="83" t="s">
        <v>1099</v>
      </c>
      <c r="D545" s="84" t="s">
        <v>300</v>
      </c>
      <c r="E545" s="85" t="s">
        <v>1383</v>
      </c>
      <c r="F545" s="83" t="s">
        <v>2</v>
      </c>
      <c r="G545" s="85" t="s">
        <v>3</v>
      </c>
      <c r="H545" s="86">
        <v>45225</v>
      </c>
      <c r="I545" s="87"/>
      <c r="J545" s="87">
        <v>124.24115384</v>
      </c>
      <c r="K545" s="88">
        <f t="shared" si="24"/>
        <v>0</v>
      </c>
      <c r="L545" s="86">
        <v>45225</v>
      </c>
      <c r="M545" s="89"/>
      <c r="N545" s="89">
        <v>0</v>
      </c>
      <c r="O545" s="88" t="str">
        <f t="shared" si="25"/>
        <v/>
      </c>
      <c r="P545" s="90"/>
      <c r="Q545" s="91">
        <v>0</v>
      </c>
      <c r="R545" s="92" t="str">
        <f t="shared" si="26"/>
        <v/>
      </c>
      <c r="S545" s="23"/>
      <c r="T545" s="107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9">
        <v>0</v>
      </c>
      <c r="AE545" s="23"/>
      <c r="AF545" s="117"/>
      <c r="AG545" s="118"/>
      <c r="AH545" s="119"/>
      <c r="AI545" s="118"/>
      <c r="AJ545" s="118"/>
      <c r="AK545" s="120"/>
      <c r="AL545" s="23"/>
      <c r="AM545" s="127"/>
      <c r="AN545" s="88">
        <v>0.68840716359999998</v>
      </c>
      <c r="AO545" s="119">
        <v>45473</v>
      </c>
      <c r="AP545" s="86" t="s">
        <v>309</v>
      </c>
      <c r="AQ545" s="84" t="s">
        <v>312</v>
      </c>
      <c r="AR545" s="128">
        <v>773300</v>
      </c>
    </row>
    <row r="546" spans="2:44" ht="15.6" x14ac:dyDescent="0.3">
      <c r="B546" s="131" t="s">
        <v>578</v>
      </c>
      <c r="C546" s="132" t="s">
        <v>1100</v>
      </c>
      <c r="D546" s="133" t="s">
        <v>1249</v>
      </c>
      <c r="E546" s="134" t="s">
        <v>1384</v>
      </c>
      <c r="F546" s="132" t="s">
        <v>2</v>
      </c>
      <c r="G546" s="134" t="s">
        <v>315</v>
      </c>
      <c r="H546" s="135">
        <v>45553</v>
      </c>
      <c r="I546" s="136"/>
      <c r="J546" s="136">
        <v>25.02</v>
      </c>
      <c r="K546" s="137">
        <f t="shared" si="24"/>
        <v>0</v>
      </c>
      <c r="L546" s="135">
        <v>45534</v>
      </c>
      <c r="M546" s="138"/>
      <c r="N546" s="138">
        <v>4882.5896970000003</v>
      </c>
      <c r="O546" s="137">
        <f t="shared" si="25"/>
        <v>0</v>
      </c>
      <c r="P546" s="139"/>
      <c r="Q546" s="140">
        <v>2.4090909091000001</v>
      </c>
      <c r="R546" s="141">
        <f t="shared" si="26"/>
        <v>0</v>
      </c>
      <c r="S546" s="23"/>
      <c r="T546" s="142"/>
      <c r="U546" s="143"/>
      <c r="V546" s="143">
        <v>3.3035714287000001E-2</v>
      </c>
      <c r="W546" s="143">
        <v>2.0415420233000001E-2</v>
      </c>
      <c r="X546" s="143">
        <v>0.23415901051999999</v>
      </c>
      <c r="Y546" s="143">
        <v>-0.26044043772999997</v>
      </c>
      <c r="Z546" s="143">
        <v>-0.16942252269999999</v>
      </c>
      <c r="AA546" s="143">
        <v>-0.60802448546999999</v>
      </c>
      <c r="AB546" s="143">
        <v>0.43574239189000002</v>
      </c>
      <c r="AC546" s="143">
        <v>3.6790432069999997E-2</v>
      </c>
      <c r="AD546" s="144">
        <v>66.666666667000001</v>
      </c>
      <c r="AE546" s="23"/>
      <c r="AF546" s="145">
        <v>0.30306713394000001</v>
      </c>
      <c r="AG546" s="146">
        <v>3.1592488829000002E-2</v>
      </c>
      <c r="AH546" s="147">
        <v>0.53163169077000005</v>
      </c>
      <c r="AI546" s="146">
        <v>0.13315217391</v>
      </c>
      <c r="AJ546" s="146">
        <v>-0.10602109798000001</v>
      </c>
      <c r="AK546" s="148">
        <v>5</v>
      </c>
      <c r="AL546" s="23"/>
      <c r="AM546" s="149">
        <v>2.5192072935E-2</v>
      </c>
      <c r="AN546" s="137">
        <v>9.3414583937000001E-2</v>
      </c>
      <c r="AO546" s="147">
        <v>45473</v>
      </c>
      <c r="AP546" s="135" t="s">
        <v>740</v>
      </c>
      <c r="AQ546" s="133" t="s">
        <v>312</v>
      </c>
      <c r="AR546" s="150"/>
    </row>
    <row r="547" spans="2:44" ht="15.6" x14ac:dyDescent="0.3">
      <c r="B547" s="82" t="s">
        <v>579</v>
      </c>
      <c r="C547" s="83" t="s">
        <v>1101</v>
      </c>
      <c r="D547" s="84" t="s">
        <v>734</v>
      </c>
      <c r="E547" s="85" t="s">
        <v>1385</v>
      </c>
      <c r="F547" s="83" t="s">
        <v>2</v>
      </c>
      <c r="G547" s="85" t="s">
        <v>319</v>
      </c>
      <c r="H547" s="86">
        <v>45554</v>
      </c>
      <c r="I547" s="87">
        <v>30.03</v>
      </c>
      <c r="J547" s="87">
        <v>35</v>
      </c>
      <c r="K547" s="88">
        <f t="shared" si="24"/>
        <v>0.85799999999999998</v>
      </c>
      <c r="L547" s="86">
        <v>45504</v>
      </c>
      <c r="M547" s="89">
        <v>30.03</v>
      </c>
      <c r="N547" s="89">
        <v>1054.9051515000001</v>
      </c>
      <c r="O547" s="88">
        <f t="shared" si="25"/>
        <v>2.846701426881789E-2</v>
      </c>
      <c r="P547" s="90">
        <v>1</v>
      </c>
      <c r="Q547" s="91">
        <v>0.93939393939000004</v>
      </c>
      <c r="R547" s="92">
        <f t="shared" si="26"/>
        <v>1.0645161290367222</v>
      </c>
      <c r="S547" s="23"/>
      <c r="T547" s="107">
        <v>1.7276422765E-2</v>
      </c>
      <c r="U547" s="108">
        <v>2.7412806958E-6</v>
      </c>
      <c r="V547" s="108">
        <v>3.0895983522000001E-2</v>
      </c>
      <c r="W547" s="108">
        <v>1.8275689468000001E-2</v>
      </c>
      <c r="X547" s="108">
        <v>0.42540086077</v>
      </c>
      <c r="Y547" s="108">
        <v>-6.9198587482000001E-2</v>
      </c>
      <c r="Z547" s="108">
        <v>0.20800008690999999</v>
      </c>
      <c r="AA547" s="108">
        <v>-0.23060187586</v>
      </c>
      <c r="AB547" s="108">
        <v>0.37781223135000003</v>
      </c>
      <c r="AC547" s="108">
        <v>-2.1139728470999999E-2</v>
      </c>
      <c r="AD547" s="109">
        <v>45.454545455000002</v>
      </c>
      <c r="AE547" s="23"/>
      <c r="AF547" s="117"/>
      <c r="AG547" s="118"/>
      <c r="AH547" s="119"/>
      <c r="AI547" s="118">
        <v>0.31459655484999999</v>
      </c>
      <c r="AJ547" s="118">
        <v>-9.3428571427999998E-2</v>
      </c>
      <c r="AK547" s="120">
        <v>4</v>
      </c>
      <c r="AL547" s="23"/>
      <c r="AM547" s="127">
        <v>2.8048337837E-2</v>
      </c>
      <c r="AN547" s="88">
        <v>0.12078786691</v>
      </c>
      <c r="AO547" s="119">
        <v>45473</v>
      </c>
      <c r="AP547" s="86" t="s">
        <v>743</v>
      </c>
      <c r="AQ547" s="84" t="s">
        <v>312</v>
      </c>
      <c r="AR547" s="128">
        <v>211470000</v>
      </c>
    </row>
    <row r="548" spans="2:44" ht="15.6" x14ac:dyDescent="0.3">
      <c r="B548" s="131" t="s">
        <v>580</v>
      </c>
      <c r="C548" s="132" t="s">
        <v>1102</v>
      </c>
      <c r="D548" s="133" t="s">
        <v>300</v>
      </c>
      <c r="E548" s="134" t="s">
        <v>1386</v>
      </c>
      <c r="F548" s="132" t="s">
        <v>2</v>
      </c>
      <c r="G548" s="134" t="s">
        <v>317</v>
      </c>
      <c r="H548" s="135">
        <v>45539</v>
      </c>
      <c r="I548" s="136"/>
      <c r="J548" s="136">
        <v>129.12611841</v>
      </c>
      <c r="K548" s="137">
        <f t="shared" si="24"/>
        <v>0</v>
      </c>
      <c r="L548" s="135">
        <v>45491</v>
      </c>
      <c r="M548" s="138"/>
      <c r="N548" s="138">
        <v>290.88136364000002</v>
      </c>
      <c r="O548" s="137">
        <f t="shared" si="25"/>
        <v>0</v>
      </c>
      <c r="P548" s="139"/>
      <c r="Q548" s="140">
        <v>0.27272727273000003</v>
      </c>
      <c r="R548" s="141">
        <f t="shared" si="26"/>
        <v>0</v>
      </c>
      <c r="S548" s="23"/>
      <c r="T548" s="142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4">
        <v>12.121212120999999</v>
      </c>
      <c r="AE548" s="23"/>
      <c r="AF548" s="145"/>
      <c r="AG548" s="146"/>
      <c r="AH548" s="147"/>
      <c r="AI548" s="146">
        <v>0.17467532467999999</v>
      </c>
      <c r="AJ548" s="146">
        <v>-0.10572580645</v>
      </c>
      <c r="AK548" s="148">
        <v>8</v>
      </c>
      <c r="AL548" s="23"/>
      <c r="AM548" s="149">
        <v>3.8032246058999998E-2</v>
      </c>
      <c r="AN548" s="137">
        <v>0.51522195252000003</v>
      </c>
      <c r="AO548" s="147">
        <v>45507</v>
      </c>
      <c r="AP548" s="135" t="s">
        <v>309</v>
      </c>
      <c r="AQ548" s="133" t="s">
        <v>312</v>
      </c>
      <c r="AR548" s="150">
        <v>284000</v>
      </c>
    </row>
    <row r="549" spans="2:44" ht="15.6" x14ac:dyDescent="0.3">
      <c r="B549" s="82" t="s">
        <v>581</v>
      </c>
      <c r="C549" s="83" t="s">
        <v>1103</v>
      </c>
      <c r="D549" s="84" t="s">
        <v>300</v>
      </c>
      <c r="E549" s="85" t="s">
        <v>1387</v>
      </c>
      <c r="F549" s="83" t="s">
        <v>2</v>
      </c>
      <c r="G549" s="85" t="s">
        <v>318</v>
      </c>
      <c r="H549" s="86">
        <v>45475</v>
      </c>
      <c r="I549" s="87"/>
      <c r="J549" s="87">
        <v>314.91832302</v>
      </c>
      <c r="K549" s="88">
        <f t="shared" si="24"/>
        <v>0</v>
      </c>
      <c r="L549" s="86">
        <v>45386</v>
      </c>
      <c r="M549" s="89"/>
      <c r="N549" s="89">
        <v>18.077272727</v>
      </c>
      <c r="O549" s="88">
        <f t="shared" si="25"/>
        <v>0</v>
      </c>
      <c r="P549" s="90"/>
      <c r="Q549" s="91">
        <v>4.5454545455000002E-2</v>
      </c>
      <c r="R549" s="92">
        <f t="shared" si="26"/>
        <v>0</v>
      </c>
      <c r="S549" s="23"/>
      <c r="T549" s="107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9">
        <v>4.5454545455000002</v>
      </c>
      <c r="AE549" s="23"/>
      <c r="AF549" s="117"/>
      <c r="AG549" s="118"/>
      <c r="AH549" s="119"/>
      <c r="AI549" s="118">
        <v>7.1565250671000002E-2</v>
      </c>
      <c r="AJ549" s="118">
        <v>-5.8927696176000001E-2</v>
      </c>
      <c r="AK549" s="120"/>
      <c r="AL549" s="23"/>
      <c r="AM549" s="127">
        <v>1.8238586141000001E-2</v>
      </c>
      <c r="AN549" s="88">
        <v>0.89775560127999998</v>
      </c>
      <c r="AO549" s="119">
        <v>45473</v>
      </c>
      <c r="AP549" s="86" t="s">
        <v>309</v>
      </c>
      <c r="AQ549" s="84" t="s">
        <v>312</v>
      </c>
      <c r="AR549" s="128">
        <v>1795000</v>
      </c>
    </row>
    <row r="550" spans="2:44" ht="15.6" x14ac:dyDescent="0.3">
      <c r="B550" s="131" t="s">
        <v>582</v>
      </c>
      <c r="C550" s="132" t="s">
        <v>1104</v>
      </c>
      <c r="D550" s="133" t="s">
        <v>300</v>
      </c>
      <c r="E550" s="134" t="s">
        <v>1388</v>
      </c>
      <c r="F550" s="132" t="s">
        <v>2</v>
      </c>
      <c r="G550" s="134" t="s">
        <v>319</v>
      </c>
      <c r="H550" s="135">
        <v>45525</v>
      </c>
      <c r="I550" s="136"/>
      <c r="J550" s="136">
        <v>234.77334783000001</v>
      </c>
      <c r="K550" s="137">
        <f t="shared" si="24"/>
        <v>0</v>
      </c>
      <c r="L550" s="135">
        <v>45525</v>
      </c>
      <c r="M550" s="138"/>
      <c r="N550" s="138">
        <v>3.5781818182</v>
      </c>
      <c r="O550" s="137">
        <f t="shared" si="25"/>
        <v>0</v>
      </c>
      <c r="P550" s="139"/>
      <c r="Q550" s="140">
        <v>1.5151515151E-2</v>
      </c>
      <c r="R550" s="141">
        <f t="shared" si="26"/>
        <v>0</v>
      </c>
      <c r="S550" s="23"/>
      <c r="T550" s="142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4">
        <v>1.5151515151999999</v>
      </c>
      <c r="AE550" s="23"/>
      <c r="AF550" s="145"/>
      <c r="AG550" s="146"/>
      <c r="AH550" s="147"/>
      <c r="AI550" s="146">
        <v>0.17777108434</v>
      </c>
      <c r="AJ550" s="146">
        <v>-5.1080550098999998E-2</v>
      </c>
      <c r="AK550" s="148"/>
      <c r="AL550" s="23"/>
      <c r="AM550" s="149"/>
      <c r="AN550" s="137">
        <v>1.2854693261000001</v>
      </c>
      <c r="AO550" s="147">
        <v>45473</v>
      </c>
      <c r="AP550" s="135" t="s">
        <v>309</v>
      </c>
      <c r="AQ550" s="133" t="s">
        <v>312</v>
      </c>
      <c r="AR550" s="150">
        <v>1551700</v>
      </c>
    </row>
    <row r="551" spans="2:44" ht="15.6" x14ac:dyDescent="0.3">
      <c r="B551" s="82" t="s">
        <v>583</v>
      </c>
      <c r="C551" s="83" t="s">
        <v>1105</v>
      </c>
      <c r="D551" s="84" t="s">
        <v>300</v>
      </c>
      <c r="E551" s="85" t="s">
        <v>1389</v>
      </c>
      <c r="F551" s="83" t="s">
        <v>2</v>
      </c>
      <c r="G551" s="85" t="s">
        <v>315</v>
      </c>
      <c r="H551" s="86">
        <v>45553</v>
      </c>
      <c r="I551" s="87"/>
      <c r="J551" s="87">
        <v>591.77</v>
      </c>
      <c r="K551" s="88">
        <f t="shared" si="24"/>
        <v>0</v>
      </c>
      <c r="L551" s="86">
        <v>45538</v>
      </c>
      <c r="M551" s="89"/>
      <c r="N551" s="89">
        <v>17446.344697</v>
      </c>
      <c r="O551" s="88">
        <f t="shared" si="25"/>
        <v>0</v>
      </c>
      <c r="P551" s="90"/>
      <c r="Q551" s="91">
        <v>0.62121212121000002</v>
      </c>
      <c r="R551" s="92">
        <f t="shared" si="26"/>
        <v>0</v>
      </c>
      <c r="S551" s="23"/>
      <c r="T551" s="107"/>
      <c r="U551" s="108"/>
      <c r="V551" s="108">
        <v>4.2387871576999997E-2</v>
      </c>
      <c r="W551" s="108">
        <v>2.9767577524E-2</v>
      </c>
      <c r="X551" s="108">
        <v>0.36528134952000002</v>
      </c>
      <c r="Y551" s="108">
        <v>-0.12931809873</v>
      </c>
      <c r="Z551" s="108">
        <v>0.58577766995000002</v>
      </c>
      <c r="AA551" s="108">
        <v>0.14717570718</v>
      </c>
      <c r="AB551" s="108">
        <v>0.28031316194</v>
      </c>
      <c r="AC551" s="108">
        <v>-0.11863879787000001</v>
      </c>
      <c r="AD551" s="109">
        <v>39.393939394</v>
      </c>
      <c r="AE551" s="23"/>
      <c r="AF551" s="117"/>
      <c r="AG551" s="118"/>
      <c r="AH551" s="119"/>
      <c r="AI551" s="118">
        <v>0.12874718770999999</v>
      </c>
      <c r="AJ551" s="118">
        <v>-4.1675041875999998E-2</v>
      </c>
      <c r="AK551" s="120">
        <v>5</v>
      </c>
      <c r="AL551" s="23"/>
      <c r="AM551" s="127">
        <v>1.3176450752E-2</v>
      </c>
      <c r="AN551" s="88">
        <v>1.0731659566</v>
      </c>
      <c r="AO551" s="119">
        <v>45473</v>
      </c>
      <c r="AP551" s="86" t="s">
        <v>309</v>
      </c>
      <c r="AQ551" s="84" t="s">
        <v>312</v>
      </c>
      <c r="AR551" s="128">
        <v>2286000</v>
      </c>
    </row>
    <row r="552" spans="2:44" ht="15.6" x14ac:dyDescent="0.3">
      <c r="B552" s="131" t="s">
        <v>585</v>
      </c>
      <c r="C552" s="132" t="s">
        <v>1107</v>
      </c>
      <c r="D552" s="133" t="s">
        <v>300</v>
      </c>
      <c r="E552" s="134" t="s">
        <v>1390</v>
      </c>
      <c r="F552" s="132" t="s">
        <v>2</v>
      </c>
      <c r="G552" s="134" t="s">
        <v>318</v>
      </c>
      <c r="H552" s="135">
        <v>45554</v>
      </c>
      <c r="I552" s="136">
        <v>110.55</v>
      </c>
      <c r="J552" s="136">
        <v>112.6</v>
      </c>
      <c r="K552" s="137">
        <f t="shared" si="24"/>
        <v>0.98179396092362348</v>
      </c>
      <c r="L552" s="135">
        <v>45496</v>
      </c>
      <c r="M552" s="138">
        <v>5527.5</v>
      </c>
      <c r="N552" s="138">
        <v>16992.064394000001</v>
      </c>
      <c r="O552" s="137">
        <f t="shared" si="25"/>
        <v>0.32529890846881404</v>
      </c>
      <c r="P552" s="139">
        <v>1</v>
      </c>
      <c r="Q552" s="140">
        <v>1.4545454545000001</v>
      </c>
      <c r="R552" s="141">
        <f t="shared" si="26"/>
        <v>0.68750000002148437</v>
      </c>
      <c r="S552" s="23"/>
      <c r="T552" s="142">
        <v>1.358695652E-3</v>
      </c>
      <c r="U552" s="143">
        <v>-1.5914985832E-2</v>
      </c>
      <c r="V552" s="143">
        <v>0.23754617710000001</v>
      </c>
      <c r="W552" s="143">
        <v>0.22492588304</v>
      </c>
      <c r="X552" s="143">
        <v>0.32617562379999998</v>
      </c>
      <c r="Y552" s="143">
        <v>-0.16842382445000001</v>
      </c>
      <c r="Z552" s="143">
        <v>-0.18080770656</v>
      </c>
      <c r="AA552" s="143">
        <v>-0.61940966932999997</v>
      </c>
      <c r="AB552" s="143">
        <v>0.11553985872</v>
      </c>
      <c r="AC552" s="143">
        <v>-0.28341210108999998</v>
      </c>
      <c r="AD552" s="144">
        <v>56.060606061000001</v>
      </c>
      <c r="AE552" s="23"/>
      <c r="AF552" s="145"/>
      <c r="AG552" s="146"/>
      <c r="AH552" s="147"/>
      <c r="AI552" s="146">
        <v>0.34683337864000002</v>
      </c>
      <c r="AJ552" s="146">
        <v>-0.1879867831</v>
      </c>
      <c r="AK552" s="148">
        <v>7</v>
      </c>
      <c r="AL552" s="23"/>
      <c r="AM552" s="149">
        <v>0</v>
      </c>
      <c r="AN552" s="137">
        <v>0</v>
      </c>
      <c r="AO552" s="147">
        <v>45473</v>
      </c>
      <c r="AP552" s="135" t="s">
        <v>309</v>
      </c>
      <c r="AQ552" s="133" t="s">
        <v>312</v>
      </c>
      <c r="AR552" s="150">
        <v>420172</v>
      </c>
    </row>
    <row r="553" spans="2:44" ht="15.6" x14ac:dyDescent="0.3">
      <c r="B553" s="82" t="s">
        <v>570</v>
      </c>
      <c r="C553" s="83" t="s">
        <v>1092</v>
      </c>
      <c r="D553" s="84" t="s">
        <v>300</v>
      </c>
      <c r="E553" s="85" t="s">
        <v>2133</v>
      </c>
      <c r="F553" s="83" t="s">
        <v>2</v>
      </c>
      <c r="G553" s="85" t="s">
        <v>315</v>
      </c>
      <c r="H553" s="86">
        <v>45553</v>
      </c>
      <c r="I553" s="87"/>
      <c r="J553" s="87">
        <v>102.25481237</v>
      </c>
      <c r="K553" s="88">
        <f t="shared" si="24"/>
        <v>0</v>
      </c>
      <c r="L553" s="86">
        <v>45201</v>
      </c>
      <c r="M553" s="89"/>
      <c r="N553" s="89">
        <v>209.35</v>
      </c>
      <c r="O553" s="88">
        <f t="shared" si="25"/>
        <v>0</v>
      </c>
      <c r="P553" s="90"/>
      <c r="Q553" s="91">
        <v>0.16666666666999999</v>
      </c>
      <c r="R553" s="92">
        <f t="shared" si="26"/>
        <v>0</v>
      </c>
      <c r="S553" s="23"/>
      <c r="T553" s="107"/>
      <c r="U553" s="108"/>
      <c r="V553" s="108"/>
      <c r="W553" s="108"/>
      <c r="X553" s="108">
        <v>-0.23149328930999999</v>
      </c>
      <c r="Y553" s="108">
        <v>-0.72609273756000003</v>
      </c>
      <c r="Z553" s="108">
        <v>0.27110540580999998</v>
      </c>
      <c r="AA553" s="108">
        <v>-0.16749655695999999</v>
      </c>
      <c r="AB553" s="108">
        <v>-9.6721880282000003E-2</v>
      </c>
      <c r="AC553" s="108">
        <v>-0.49567384009999998</v>
      </c>
      <c r="AD553" s="109">
        <v>9.0909090909000003</v>
      </c>
      <c r="AE553" s="23"/>
      <c r="AF553" s="117"/>
      <c r="AG553" s="118"/>
      <c r="AH553" s="119"/>
      <c r="AI553" s="118">
        <v>0.12666666667000001</v>
      </c>
      <c r="AJ553" s="118">
        <v>-0.15813953487999999</v>
      </c>
      <c r="AK553" s="120"/>
      <c r="AL553" s="23"/>
      <c r="AM553" s="127">
        <v>7.5712686003999996E-3</v>
      </c>
      <c r="AN553" s="88">
        <v>0.16945382772000001</v>
      </c>
      <c r="AO553" s="119">
        <v>45473</v>
      </c>
      <c r="AP553" s="86" t="s">
        <v>309</v>
      </c>
      <c r="AQ553" s="84" t="s">
        <v>312</v>
      </c>
      <c r="AR553" s="128">
        <v>1057000</v>
      </c>
    </row>
    <row r="554" spans="2:44" ht="15.6" x14ac:dyDescent="0.3">
      <c r="B554" s="131" t="s">
        <v>1731</v>
      </c>
      <c r="C554" s="132" t="s">
        <v>2503</v>
      </c>
      <c r="D554" s="133" t="s">
        <v>304</v>
      </c>
      <c r="E554" s="134" t="s">
        <v>2134</v>
      </c>
      <c r="F554" s="132" t="s">
        <v>2</v>
      </c>
      <c r="G554" s="134" t="s">
        <v>315</v>
      </c>
      <c r="H554" s="135">
        <v>45554</v>
      </c>
      <c r="I554" s="136">
        <v>63.3</v>
      </c>
      <c r="J554" s="136">
        <v>68.22</v>
      </c>
      <c r="K554" s="137">
        <f t="shared" si="24"/>
        <v>0.92788038698328934</v>
      </c>
      <c r="L554" s="135">
        <v>45537</v>
      </c>
      <c r="M554" s="138">
        <v>633</v>
      </c>
      <c r="N554" s="138">
        <v>45465.073485000001</v>
      </c>
      <c r="O554" s="137">
        <f t="shared" si="25"/>
        <v>1.3922775253158704E-2</v>
      </c>
      <c r="P554" s="139">
        <v>1</v>
      </c>
      <c r="Q554" s="140">
        <v>5.3484848485000001</v>
      </c>
      <c r="R554" s="141">
        <f t="shared" si="26"/>
        <v>0.18696883852638252</v>
      </c>
      <c r="S554" s="23"/>
      <c r="T554" s="142">
        <v>-4.7169811323000002E-3</v>
      </c>
      <c r="U554" s="143">
        <v>-2.1990662615999999E-2</v>
      </c>
      <c r="V554" s="143">
        <v>8.6042065012999994E-3</v>
      </c>
      <c r="W554" s="143">
        <v>-4.0160875523999997E-3</v>
      </c>
      <c r="X554" s="143">
        <v>0.34091183186000001</v>
      </c>
      <c r="Y554" s="143">
        <v>-0.15368761639</v>
      </c>
      <c r="Z554" s="143">
        <v>0.60695122362999998</v>
      </c>
      <c r="AA554" s="143">
        <v>0.16834926085999999</v>
      </c>
      <c r="AB554" s="143">
        <v>0.36967882719</v>
      </c>
      <c r="AC554" s="143">
        <v>-2.9273132627000001E-2</v>
      </c>
      <c r="AD554" s="144">
        <v>100</v>
      </c>
      <c r="AE554" s="23"/>
      <c r="AF554" s="145">
        <v>0.20255171819000001</v>
      </c>
      <c r="AG554" s="146">
        <v>2.1017736562000001E-2</v>
      </c>
      <c r="AH554" s="147">
        <v>0.67864655251999995</v>
      </c>
      <c r="AI554" s="146">
        <v>0.10564426289999999</v>
      </c>
      <c r="AJ554" s="146">
        <v>-0.11801214368</v>
      </c>
      <c r="AK554" s="148">
        <v>4</v>
      </c>
      <c r="AL554" s="23"/>
      <c r="AM554" s="149">
        <v>4.8354910950000003E-2</v>
      </c>
      <c r="AN554" s="137">
        <v>0.48504386533999999</v>
      </c>
      <c r="AO554" s="147">
        <v>45473</v>
      </c>
      <c r="AP554" s="135" t="s">
        <v>309</v>
      </c>
      <c r="AQ554" s="133" t="s">
        <v>312</v>
      </c>
      <c r="AR554" s="150">
        <v>16175000</v>
      </c>
    </row>
    <row r="555" spans="2:44" ht="15.6" x14ac:dyDescent="0.3">
      <c r="B555" s="82" t="s">
        <v>1732</v>
      </c>
      <c r="C555" s="83" t="s">
        <v>2504</v>
      </c>
      <c r="D555" s="84" t="s">
        <v>2282</v>
      </c>
      <c r="E555" s="85" t="s">
        <v>2135</v>
      </c>
      <c r="F555" s="83" t="s">
        <v>116</v>
      </c>
      <c r="G555" s="85" t="s">
        <v>315</v>
      </c>
      <c r="H555" s="86">
        <v>45554</v>
      </c>
      <c r="I555" s="87">
        <v>91.69</v>
      </c>
      <c r="J555" s="87">
        <v>102.48431019</v>
      </c>
      <c r="K555" s="88">
        <f t="shared" si="24"/>
        <v>0.89467353422208751</v>
      </c>
      <c r="L555" s="86">
        <v>45474</v>
      </c>
      <c r="M555" s="89">
        <v>82461.27</v>
      </c>
      <c r="N555" s="89">
        <v>1002100.7378</v>
      </c>
      <c r="O555" s="88">
        <f t="shared" si="25"/>
        <v>8.2288403639971863E-2</v>
      </c>
      <c r="P555" s="90">
        <v>43</v>
      </c>
      <c r="Q555" s="91">
        <v>247.16666667000001</v>
      </c>
      <c r="R555" s="92">
        <f t="shared" si="26"/>
        <v>0.17397167902664906</v>
      </c>
      <c r="S555" s="23"/>
      <c r="T555" s="107">
        <v>1.6744289198000001E-2</v>
      </c>
      <c r="U555" s="108">
        <v>-5.2939228590000002E-4</v>
      </c>
      <c r="V555" s="108">
        <v>3.0631221962E-3</v>
      </c>
      <c r="W555" s="108">
        <v>-9.5571718574999995E-3</v>
      </c>
      <c r="X555" s="108">
        <v>0.39785567786999998</v>
      </c>
      <c r="Y555" s="108">
        <v>-9.6743770379000005E-2</v>
      </c>
      <c r="Z555" s="108">
        <v>1.8101436904999999</v>
      </c>
      <c r="AA555" s="108">
        <v>1.3715417276999999</v>
      </c>
      <c r="AB555" s="108">
        <v>0.48255047123</v>
      </c>
      <c r="AC555" s="108">
        <v>8.3598511410000007E-2</v>
      </c>
      <c r="AD555" s="109">
        <v>100</v>
      </c>
      <c r="AE555" s="23"/>
      <c r="AF555" s="117">
        <v>0.54994488144999998</v>
      </c>
      <c r="AG555" s="118">
        <v>5.0108134440999999E-2</v>
      </c>
      <c r="AH555" s="119">
        <v>0.13031908997</v>
      </c>
      <c r="AI555" s="118">
        <v>0.13622538818999999</v>
      </c>
      <c r="AJ555" s="118">
        <v>-6.5750149431999999E-2</v>
      </c>
      <c r="AK555" s="120">
        <v>5</v>
      </c>
      <c r="AL555" s="23"/>
      <c r="AM555" s="127">
        <v>1.3125648253E-2</v>
      </c>
      <c r="AN555" s="88">
        <v>0.16659031993000001</v>
      </c>
      <c r="AO555" s="119">
        <v>45473</v>
      </c>
      <c r="AP555" s="86" t="s">
        <v>1866</v>
      </c>
      <c r="AQ555" s="84" t="s">
        <v>312</v>
      </c>
      <c r="AR555" s="128">
        <v>89898000</v>
      </c>
    </row>
    <row r="556" spans="2:44" ht="15.6" x14ac:dyDescent="0.3">
      <c r="B556" s="131" t="s">
        <v>1733</v>
      </c>
      <c r="C556" s="132" t="s">
        <v>2505</v>
      </c>
      <c r="D556" s="133" t="s">
        <v>728</v>
      </c>
      <c r="E556" s="134" t="s">
        <v>2136</v>
      </c>
      <c r="F556" s="132" t="s">
        <v>2</v>
      </c>
      <c r="G556" s="134" t="s">
        <v>315</v>
      </c>
      <c r="H556" s="135">
        <v>45553</v>
      </c>
      <c r="I556" s="136"/>
      <c r="J556" s="136">
        <v>13.29</v>
      </c>
      <c r="K556" s="137">
        <f t="shared" si="24"/>
        <v>0</v>
      </c>
      <c r="L556" s="135">
        <v>45504</v>
      </c>
      <c r="M556" s="138"/>
      <c r="N556" s="138">
        <v>1701.4569696999999</v>
      </c>
      <c r="O556" s="137">
        <f t="shared" si="25"/>
        <v>0</v>
      </c>
      <c r="P556" s="139"/>
      <c r="Q556" s="140">
        <v>0.90909090909000001</v>
      </c>
      <c r="R556" s="141">
        <f t="shared" si="26"/>
        <v>0</v>
      </c>
      <c r="S556" s="23"/>
      <c r="T556" s="142"/>
      <c r="U556" s="143"/>
      <c r="V556" s="143">
        <v>-3.0674846620999999E-3</v>
      </c>
      <c r="W556" s="143">
        <v>-1.5687778715999998E-2</v>
      </c>
      <c r="X556" s="143">
        <v>8.3333333334000004E-2</v>
      </c>
      <c r="Y556" s="143">
        <v>-0.41126611491999998</v>
      </c>
      <c r="Z556" s="143"/>
      <c r="AA556" s="143"/>
      <c r="AB556" s="143">
        <v>0.52821316614000002</v>
      </c>
      <c r="AC556" s="143">
        <v>0.12926120632999999</v>
      </c>
      <c r="AD556" s="144">
        <v>48.484848485000001</v>
      </c>
      <c r="AE556" s="23"/>
      <c r="AF556" s="145"/>
      <c r="AG556" s="146"/>
      <c r="AH556" s="147"/>
      <c r="AI556" s="146">
        <v>0.82896764252999999</v>
      </c>
      <c r="AJ556" s="146">
        <v>-0.26128590970999999</v>
      </c>
      <c r="AK556" s="148">
        <v>6</v>
      </c>
      <c r="AL556" s="23"/>
      <c r="AM556" s="149">
        <v>0</v>
      </c>
      <c r="AN556" s="137">
        <v>0</v>
      </c>
      <c r="AO556" s="147">
        <v>45473</v>
      </c>
      <c r="AP556" s="135" t="s">
        <v>309</v>
      </c>
      <c r="AQ556" s="133" t="s">
        <v>312</v>
      </c>
      <c r="AR556" s="150">
        <v>-168699</v>
      </c>
    </row>
    <row r="557" spans="2:44" ht="15.6" x14ac:dyDescent="0.3">
      <c r="B557" s="82" t="s">
        <v>586</v>
      </c>
      <c r="C557" s="83" t="s">
        <v>1108</v>
      </c>
      <c r="D557" s="84" t="s">
        <v>300</v>
      </c>
      <c r="E557" s="85" t="s">
        <v>1391</v>
      </c>
      <c r="F557" s="83" t="s">
        <v>2</v>
      </c>
      <c r="G557" s="85" t="s">
        <v>3</v>
      </c>
      <c r="H557" s="86">
        <v>45552</v>
      </c>
      <c r="I557" s="87"/>
      <c r="J557" s="87">
        <v>483.8</v>
      </c>
      <c r="K557" s="88">
        <f t="shared" si="24"/>
        <v>0</v>
      </c>
      <c r="L557" s="86">
        <v>45537</v>
      </c>
      <c r="M557" s="89"/>
      <c r="N557" s="89">
        <v>95749.486969999998</v>
      </c>
      <c r="O557" s="88">
        <f t="shared" si="25"/>
        <v>0</v>
      </c>
      <c r="P557" s="90"/>
      <c r="Q557" s="91">
        <v>2.4090909091000001</v>
      </c>
      <c r="R557" s="92">
        <f t="shared" si="26"/>
        <v>0</v>
      </c>
      <c r="S557" s="23"/>
      <c r="T557" s="107"/>
      <c r="U557" s="108"/>
      <c r="V557" s="108">
        <v>2.337398374E-2</v>
      </c>
      <c r="W557" s="108">
        <v>1.0753689686E-2</v>
      </c>
      <c r="X557" s="108">
        <v>1.4147029616</v>
      </c>
      <c r="Y557" s="108">
        <v>0.92010351333999996</v>
      </c>
      <c r="Z557" s="108"/>
      <c r="AA557" s="108"/>
      <c r="AB557" s="108"/>
      <c r="AC557" s="108"/>
      <c r="AD557" s="109">
        <v>77.272727273000001</v>
      </c>
      <c r="AE557" s="23"/>
      <c r="AF557" s="117"/>
      <c r="AG557" s="118"/>
      <c r="AH557" s="119"/>
      <c r="AI557" s="118">
        <v>0.32986247544000002</v>
      </c>
      <c r="AJ557" s="118">
        <v>-3.1510957324999998E-2</v>
      </c>
      <c r="AK557" s="120">
        <v>7</v>
      </c>
      <c r="AL557" s="23"/>
      <c r="AM557" s="127">
        <v>2.9059553104000001E-2</v>
      </c>
      <c r="AN557" s="88">
        <v>1.0708960890000001</v>
      </c>
      <c r="AO557" s="119">
        <v>45473</v>
      </c>
      <c r="AP557" s="86" t="s">
        <v>309</v>
      </c>
      <c r="AQ557" s="84" t="s">
        <v>312</v>
      </c>
      <c r="AR557" s="128">
        <v>2074000</v>
      </c>
    </row>
    <row r="558" spans="2:44" ht="15.6" x14ac:dyDescent="0.3">
      <c r="B558" s="131" t="s">
        <v>1734</v>
      </c>
      <c r="C558" s="132" t="s">
        <v>2506</v>
      </c>
      <c r="D558" s="133" t="s">
        <v>2284</v>
      </c>
      <c r="E558" s="134" t="s">
        <v>2137</v>
      </c>
      <c r="F558" s="132" t="s">
        <v>1875</v>
      </c>
      <c r="G558" s="134" t="s">
        <v>319</v>
      </c>
      <c r="H558" s="135">
        <v>45554</v>
      </c>
      <c r="I558" s="136">
        <v>13.33</v>
      </c>
      <c r="J558" s="136">
        <v>13.9</v>
      </c>
      <c r="K558" s="137">
        <f t="shared" si="24"/>
        <v>0.95899280575539569</v>
      </c>
      <c r="L558" s="135">
        <v>45534</v>
      </c>
      <c r="M558" s="138">
        <v>39221750.740000002</v>
      </c>
      <c r="N558" s="138">
        <v>44594984.939000003</v>
      </c>
      <c r="O558" s="137">
        <f t="shared" si="25"/>
        <v>0.87951034838671049</v>
      </c>
      <c r="P558" s="139">
        <v>10721</v>
      </c>
      <c r="Q558" s="140">
        <v>14093.60606</v>
      </c>
      <c r="R558" s="141">
        <f t="shared" si="26"/>
        <v>0.76069956506220093</v>
      </c>
      <c r="S558" s="23"/>
      <c r="T558" s="142">
        <v>-8.9219330848000003E-3</v>
      </c>
      <c r="U558" s="143">
        <v>-2.6195614568999999E-2</v>
      </c>
      <c r="V558" s="143">
        <v>2.7756360832000001E-2</v>
      </c>
      <c r="W558" s="143">
        <v>1.5136066778E-2</v>
      </c>
      <c r="X558" s="143">
        <v>1.2441077440999999</v>
      </c>
      <c r="Y558" s="143">
        <v>0.74950829586000001</v>
      </c>
      <c r="Z558" s="143"/>
      <c r="AA558" s="143"/>
      <c r="AB558" s="143">
        <v>0.93188405796999996</v>
      </c>
      <c r="AC558" s="143">
        <v>0.53293209814999998</v>
      </c>
      <c r="AD558" s="144">
        <v>100</v>
      </c>
      <c r="AE558" s="23"/>
      <c r="AF558" s="145">
        <v>0.34005636842999998</v>
      </c>
      <c r="AG558" s="146">
        <v>3.5262821753000002E-2</v>
      </c>
      <c r="AH558" s="147">
        <v>3.5759957482</v>
      </c>
      <c r="AI558" s="146">
        <v>0.29436619718000001</v>
      </c>
      <c r="AJ558" s="146">
        <v>-5.5331991951999997E-2</v>
      </c>
      <c r="AK558" s="148">
        <v>6</v>
      </c>
      <c r="AL558" s="23"/>
      <c r="AM558" s="149">
        <v>0</v>
      </c>
      <c r="AN558" s="137">
        <v>0</v>
      </c>
      <c r="AO558" s="147">
        <v>45473</v>
      </c>
      <c r="AP558" s="135" t="s">
        <v>309</v>
      </c>
      <c r="AQ558" s="133" t="s">
        <v>312</v>
      </c>
      <c r="AR558" s="150"/>
    </row>
    <row r="559" spans="2:44" ht="15.6" x14ac:dyDescent="0.3">
      <c r="B559" s="82" t="s">
        <v>587</v>
      </c>
      <c r="C559" s="83" t="s">
        <v>1109</v>
      </c>
      <c r="D559" s="84" t="s">
        <v>300</v>
      </c>
      <c r="E559" s="85" t="s">
        <v>1392</v>
      </c>
      <c r="F559" s="83" t="s">
        <v>2</v>
      </c>
      <c r="G559" s="85" t="s">
        <v>315</v>
      </c>
      <c r="H559" s="86">
        <v>45552</v>
      </c>
      <c r="I559" s="87"/>
      <c r="J559" s="87">
        <v>84.530001030999998</v>
      </c>
      <c r="K559" s="88">
        <f t="shared" si="24"/>
        <v>0</v>
      </c>
      <c r="L559" s="86">
        <v>45387</v>
      </c>
      <c r="M559" s="89"/>
      <c r="N559" s="89">
        <v>2246.9792424000002</v>
      </c>
      <c r="O559" s="88">
        <f t="shared" si="25"/>
        <v>0</v>
      </c>
      <c r="P559" s="90"/>
      <c r="Q559" s="91">
        <v>1.0303030303</v>
      </c>
      <c r="R559" s="92">
        <f t="shared" si="26"/>
        <v>0</v>
      </c>
      <c r="S559" s="23"/>
      <c r="T559" s="107"/>
      <c r="U559" s="108"/>
      <c r="V559" s="108"/>
      <c r="W559" s="108"/>
      <c r="X559" s="108">
        <v>2.4861769137999999E-2</v>
      </c>
      <c r="Y559" s="108">
        <v>-0.46973767910999997</v>
      </c>
      <c r="Z559" s="108">
        <v>0.42334042533999999</v>
      </c>
      <c r="AA559" s="108">
        <v>-1.5261537435E-2</v>
      </c>
      <c r="AB559" s="108">
        <v>-8.4626735504000003E-2</v>
      </c>
      <c r="AC559" s="108">
        <v>-0.48357869531999997</v>
      </c>
      <c r="AD559" s="109">
        <v>31.818181817999999</v>
      </c>
      <c r="AE559" s="23"/>
      <c r="AF559" s="117">
        <v>0.29434788297999998</v>
      </c>
      <c r="AG559" s="118">
        <v>3.0491549323000001E-2</v>
      </c>
      <c r="AH559" s="119">
        <v>5.6606397295999998E-2</v>
      </c>
      <c r="AI559" s="118">
        <v>0.10748037802</v>
      </c>
      <c r="AJ559" s="118">
        <v>-0.11488439306000001</v>
      </c>
      <c r="AK559" s="120">
        <v>5</v>
      </c>
      <c r="AL559" s="23"/>
      <c r="AM559" s="127">
        <v>9.5257459062000008E-3</v>
      </c>
      <c r="AN559" s="88">
        <v>0.11990301418</v>
      </c>
      <c r="AO559" s="119">
        <v>45472</v>
      </c>
      <c r="AP559" s="86" t="s">
        <v>309</v>
      </c>
      <c r="AQ559" s="84" t="s">
        <v>312</v>
      </c>
      <c r="AR559" s="128">
        <v>3416963</v>
      </c>
    </row>
    <row r="560" spans="2:44" ht="15.6" x14ac:dyDescent="0.3">
      <c r="B560" s="131" t="s">
        <v>1735</v>
      </c>
      <c r="C560" s="132" t="s">
        <v>2507</v>
      </c>
      <c r="D560" s="133" t="s">
        <v>300</v>
      </c>
      <c r="E560" s="134" t="s">
        <v>2138</v>
      </c>
      <c r="F560" s="132" t="s">
        <v>113</v>
      </c>
      <c r="G560" s="134" t="s">
        <v>320</v>
      </c>
      <c r="H560" s="135">
        <v>45554</v>
      </c>
      <c r="I560" s="136">
        <v>80.08</v>
      </c>
      <c r="J560" s="136">
        <v>94.14</v>
      </c>
      <c r="K560" s="137">
        <f t="shared" si="24"/>
        <v>0.85064797110686208</v>
      </c>
      <c r="L560" s="135">
        <v>45433</v>
      </c>
      <c r="M560" s="138">
        <v>640.64</v>
      </c>
      <c r="N560" s="138">
        <v>2167.4081818</v>
      </c>
      <c r="O560" s="137">
        <f t="shared" si="25"/>
        <v>0.29557884176111121</v>
      </c>
      <c r="P560" s="139">
        <v>1</v>
      </c>
      <c r="Q560" s="140">
        <v>0.66666666666999996</v>
      </c>
      <c r="R560" s="141">
        <f t="shared" si="26"/>
        <v>1.4999999999925</v>
      </c>
      <c r="S560" s="23"/>
      <c r="T560" s="142"/>
      <c r="U560" s="143"/>
      <c r="V560" s="143">
        <v>0.10975609756</v>
      </c>
      <c r="W560" s="143">
        <v>9.7135803505999999E-2</v>
      </c>
      <c r="X560" s="143"/>
      <c r="Y560" s="143"/>
      <c r="Z560" s="143"/>
      <c r="AA560" s="143"/>
      <c r="AB560" s="143">
        <v>0.39975528754</v>
      </c>
      <c r="AC560" s="143">
        <v>8.0332771700000001E-4</v>
      </c>
      <c r="AD560" s="144">
        <v>37.878787879000001</v>
      </c>
      <c r="AE560" s="23"/>
      <c r="AF560" s="145"/>
      <c r="AG560" s="146"/>
      <c r="AH560" s="147"/>
      <c r="AI560" s="146">
        <v>0.25543120473999997</v>
      </c>
      <c r="AJ560" s="146">
        <v>-0.11454796932</v>
      </c>
      <c r="AK560" s="148"/>
      <c r="AL560" s="23"/>
      <c r="AM560" s="149">
        <v>0</v>
      </c>
      <c r="AN560" s="137">
        <v>0</v>
      </c>
      <c r="AO560" s="147">
        <v>45504</v>
      </c>
      <c r="AP560" s="135" t="s">
        <v>309</v>
      </c>
      <c r="AQ560" s="133" t="s">
        <v>312</v>
      </c>
      <c r="AR560" s="150">
        <v>-124775</v>
      </c>
    </row>
    <row r="561" spans="2:44" ht="15.6" x14ac:dyDescent="0.3">
      <c r="B561" s="82" t="s">
        <v>588</v>
      </c>
      <c r="C561" s="83" t="s">
        <v>1110</v>
      </c>
      <c r="D561" s="84" t="s">
        <v>300</v>
      </c>
      <c r="E561" s="85" t="s">
        <v>1393</v>
      </c>
      <c r="F561" s="83" t="s">
        <v>2</v>
      </c>
      <c r="G561" s="85" t="s">
        <v>315</v>
      </c>
      <c r="H561" s="86">
        <v>45554</v>
      </c>
      <c r="I561" s="87">
        <v>13.3</v>
      </c>
      <c r="J561" s="87">
        <v>15.809024245</v>
      </c>
      <c r="K561" s="88">
        <f t="shared" si="24"/>
        <v>0.84129164418268632</v>
      </c>
      <c r="L561" s="86">
        <v>45462</v>
      </c>
      <c r="M561" s="89">
        <v>86766373.930000007</v>
      </c>
      <c r="N561" s="89">
        <v>126179681.79000001</v>
      </c>
      <c r="O561" s="88">
        <f t="shared" si="25"/>
        <v>0.68764140707221544</v>
      </c>
      <c r="P561" s="90">
        <v>6601</v>
      </c>
      <c r="Q561" s="91">
        <v>22073.287879</v>
      </c>
      <c r="R561" s="92">
        <f t="shared" si="26"/>
        <v>0.29904924160754659</v>
      </c>
      <c r="S561" s="23"/>
      <c r="T561" s="107">
        <v>3.1007751938999999E-2</v>
      </c>
      <c r="U561" s="108">
        <v>1.3734070455E-2</v>
      </c>
      <c r="V561" s="108">
        <v>-8.7735192424999997E-2</v>
      </c>
      <c r="W561" s="108">
        <v>-0.10035548647</v>
      </c>
      <c r="X561" s="108">
        <v>2.0078009227</v>
      </c>
      <c r="Y561" s="108">
        <v>1.5132014745</v>
      </c>
      <c r="Z561" s="108">
        <v>4.5553875406</v>
      </c>
      <c r="AA561" s="108">
        <v>4.1167855778</v>
      </c>
      <c r="AB561" s="108">
        <v>1.6710702975</v>
      </c>
      <c r="AC561" s="108">
        <v>1.2721183377</v>
      </c>
      <c r="AD561" s="109">
        <v>100</v>
      </c>
      <c r="AE561" s="23"/>
      <c r="AF561" s="117">
        <v>0.49124247545999999</v>
      </c>
      <c r="AG561" s="118">
        <v>5.1698269264999999E-2</v>
      </c>
      <c r="AH561" s="119">
        <v>4.3132781935000004</v>
      </c>
      <c r="AI561" s="118">
        <v>0.29187578418999999</v>
      </c>
      <c r="AJ561" s="118">
        <v>-6.1184210524999998E-2</v>
      </c>
      <c r="AK561" s="120">
        <v>7</v>
      </c>
      <c r="AL561" s="23"/>
      <c r="AM561" s="127">
        <v>5.2875050870000002E-4</v>
      </c>
      <c r="AN561" s="88">
        <v>4.4256026441999999E-4</v>
      </c>
      <c r="AO561" s="119">
        <v>45501</v>
      </c>
      <c r="AP561" s="86" t="s">
        <v>309</v>
      </c>
      <c r="AQ561" s="84" t="s">
        <v>312</v>
      </c>
      <c r="AR561" s="128">
        <v>53008000</v>
      </c>
    </row>
    <row r="562" spans="2:44" ht="15.6" x14ac:dyDescent="0.3">
      <c r="B562" s="131" t="s">
        <v>589</v>
      </c>
      <c r="C562" s="132" t="s">
        <v>1111</v>
      </c>
      <c r="D562" s="133" t="s">
        <v>300</v>
      </c>
      <c r="E562" s="134" t="s">
        <v>1394</v>
      </c>
      <c r="F562" s="132" t="s">
        <v>2</v>
      </c>
      <c r="G562" s="134" t="s">
        <v>1516</v>
      </c>
      <c r="H562" s="135">
        <v>45518</v>
      </c>
      <c r="I562" s="136"/>
      <c r="J562" s="136">
        <v>936.51</v>
      </c>
      <c r="K562" s="137">
        <f t="shared" si="24"/>
        <v>0</v>
      </c>
      <c r="L562" s="135">
        <v>45518</v>
      </c>
      <c r="M562" s="138"/>
      <c r="N562" s="138">
        <v>237.32333333</v>
      </c>
      <c r="O562" s="137">
        <f t="shared" si="25"/>
        <v>0</v>
      </c>
      <c r="P562" s="139"/>
      <c r="Q562" s="140">
        <v>9.0909090908999998E-2</v>
      </c>
      <c r="R562" s="141">
        <f t="shared" si="26"/>
        <v>0</v>
      </c>
      <c r="S562" s="23"/>
      <c r="T562" s="142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4">
        <v>3.0303030302999998</v>
      </c>
      <c r="AE562" s="23"/>
      <c r="AF562" s="145"/>
      <c r="AG562" s="146"/>
      <c r="AH562" s="147"/>
      <c r="AI562" s="146">
        <v>0.10177647058</v>
      </c>
      <c r="AJ562" s="146">
        <v>-2.7901077996000001E-2</v>
      </c>
      <c r="AK562" s="148"/>
      <c r="AL562" s="23"/>
      <c r="AM562" s="149">
        <v>0</v>
      </c>
      <c r="AN562" s="137">
        <v>0</v>
      </c>
      <c r="AO562" s="147">
        <v>45473</v>
      </c>
      <c r="AP562" s="135" t="s">
        <v>309</v>
      </c>
      <c r="AQ562" s="133" t="s">
        <v>312</v>
      </c>
      <c r="AR562" s="150">
        <v>1638405</v>
      </c>
    </row>
    <row r="563" spans="2:44" ht="15.6" x14ac:dyDescent="0.3">
      <c r="B563" s="82" t="s">
        <v>590</v>
      </c>
      <c r="C563" s="83" t="s">
        <v>1112</v>
      </c>
      <c r="D563" s="84" t="s">
        <v>729</v>
      </c>
      <c r="E563" s="85" t="s">
        <v>1395</v>
      </c>
      <c r="F563" s="83" t="s">
        <v>2</v>
      </c>
      <c r="G563" s="85" t="s">
        <v>315</v>
      </c>
      <c r="H563" s="86">
        <v>45553</v>
      </c>
      <c r="I563" s="87"/>
      <c r="J563" s="87">
        <v>789.79575828999998</v>
      </c>
      <c r="K563" s="88">
        <f t="shared" si="24"/>
        <v>0</v>
      </c>
      <c r="L563" s="86">
        <v>45495</v>
      </c>
      <c r="M563" s="89"/>
      <c r="N563" s="89">
        <v>4530.6878788000004</v>
      </c>
      <c r="O563" s="88">
        <f t="shared" si="25"/>
        <v>0</v>
      </c>
      <c r="P563" s="90"/>
      <c r="Q563" s="91">
        <v>1.8484848485000001</v>
      </c>
      <c r="R563" s="92">
        <f t="shared" si="26"/>
        <v>0</v>
      </c>
      <c r="S563" s="23"/>
      <c r="T563" s="107"/>
      <c r="U563" s="108"/>
      <c r="V563" s="108">
        <v>-7.6754917138999998E-2</v>
      </c>
      <c r="W563" s="108">
        <v>-8.9375211193000001E-2</v>
      </c>
      <c r="X563" s="108">
        <v>0.34563789096999997</v>
      </c>
      <c r="Y563" s="108">
        <v>-0.14896155727999999</v>
      </c>
      <c r="Z563" s="108">
        <v>0.21669822407</v>
      </c>
      <c r="AA563" s="108">
        <v>-0.22190373869999999</v>
      </c>
      <c r="AB563" s="108"/>
      <c r="AC563" s="108"/>
      <c r="AD563" s="109">
        <v>89.393939394</v>
      </c>
      <c r="AE563" s="23"/>
      <c r="AF563" s="117"/>
      <c r="AG563" s="118"/>
      <c r="AH563" s="119"/>
      <c r="AI563" s="118">
        <v>0.13942020323000001</v>
      </c>
      <c r="AJ563" s="118">
        <v>-0.12785433070999999</v>
      </c>
      <c r="AK563" s="120"/>
      <c r="AL563" s="23"/>
      <c r="AM563" s="127">
        <v>1.8793551456E-2</v>
      </c>
      <c r="AN563" s="88">
        <v>1.7296066404999999</v>
      </c>
      <c r="AO563" s="119">
        <v>45473</v>
      </c>
      <c r="AP563" s="86" t="s">
        <v>309</v>
      </c>
      <c r="AQ563" s="84" t="s">
        <v>312</v>
      </c>
      <c r="AR563" s="128">
        <v>2781000</v>
      </c>
    </row>
    <row r="564" spans="2:44" ht="15.6" x14ac:dyDescent="0.3">
      <c r="B564" s="131" t="s">
        <v>591</v>
      </c>
      <c r="C564" s="132" t="s">
        <v>1113</v>
      </c>
      <c r="D564" s="133" t="s">
        <v>300</v>
      </c>
      <c r="E564" s="134" t="s">
        <v>2139</v>
      </c>
      <c r="F564" s="132" t="s">
        <v>2</v>
      </c>
      <c r="G564" s="134" t="s">
        <v>317</v>
      </c>
      <c r="H564" s="135">
        <v>45553</v>
      </c>
      <c r="I564" s="136"/>
      <c r="J564" s="136">
        <v>20.88</v>
      </c>
      <c r="K564" s="137">
        <f t="shared" si="24"/>
        <v>0</v>
      </c>
      <c r="L564" s="135">
        <v>45506</v>
      </c>
      <c r="M564" s="138"/>
      <c r="N564" s="138">
        <v>6974.7904546</v>
      </c>
      <c r="O564" s="137">
        <f t="shared" si="25"/>
        <v>0</v>
      </c>
      <c r="P564" s="139"/>
      <c r="Q564" s="140">
        <v>36.378787879000001</v>
      </c>
      <c r="R564" s="141">
        <f t="shared" si="26"/>
        <v>0</v>
      </c>
      <c r="S564" s="23"/>
      <c r="T564" s="142"/>
      <c r="U564" s="143"/>
      <c r="V564" s="143">
        <v>2.8747433265E-2</v>
      </c>
      <c r="W564" s="143">
        <v>1.6127139212E-2</v>
      </c>
      <c r="X564" s="143"/>
      <c r="Y564" s="143"/>
      <c r="Z564" s="143">
        <v>0.93541754288000001</v>
      </c>
      <c r="AA564" s="143">
        <v>0.49681558010999999</v>
      </c>
      <c r="AB564" s="143">
        <v>0.37354352295999999</v>
      </c>
      <c r="AC564" s="143">
        <v>-2.5408436857000002E-2</v>
      </c>
      <c r="AD564" s="144">
        <v>54.545454544999998</v>
      </c>
      <c r="AE564" s="23"/>
      <c r="AF564" s="145"/>
      <c r="AG564" s="146"/>
      <c r="AH564" s="147"/>
      <c r="AI564" s="146">
        <v>0.17757009345999999</v>
      </c>
      <c r="AJ564" s="146">
        <v>-7.0806100216999998E-2</v>
      </c>
      <c r="AK564" s="148">
        <v>5</v>
      </c>
      <c r="AL564" s="23"/>
      <c r="AM564" s="149">
        <v>0</v>
      </c>
      <c r="AN564" s="137">
        <v>0</v>
      </c>
      <c r="AO564" s="147">
        <v>45473</v>
      </c>
      <c r="AP564" s="135" t="s">
        <v>309</v>
      </c>
      <c r="AQ564" s="133" t="s">
        <v>312</v>
      </c>
      <c r="AR564" s="150">
        <v>2372417</v>
      </c>
    </row>
    <row r="565" spans="2:44" ht="15.6" x14ac:dyDescent="0.3">
      <c r="B565" s="82" t="s">
        <v>592</v>
      </c>
      <c r="C565" s="83" t="s">
        <v>1114</v>
      </c>
      <c r="D565" s="84" t="s">
        <v>300</v>
      </c>
      <c r="E565" s="85" t="s">
        <v>1396</v>
      </c>
      <c r="F565" s="83" t="s">
        <v>2</v>
      </c>
      <c r="G565" s="85" t="s">
        <v>321</v>
      </c>
      <c r="H565" s="86">
        <v>45554</v>
      </c>
      <c r="I565" s="87">
        <v>47.16</v>
      </c>
      <c r="J565" s="87">
        <v>59.679961253000002</v>
      </c>
      <c r="K565" s="88">
        <f t="shared" si="24"/>
        <v>0.79021499025570074</v>
      </c>
      <c r="L565" s="86">
        <v>45407</v>
      </c>
      <c r="M565" s="89">
        <v>58578.13</v>
      </c>
      <c r="N565" s="89">
        <v>252948.68726999999</v>
      </c>
      <c r="O565" s="88">
        <f t="shared" si="25"/>
        <v>0.23158107927823759</v>
      </c>
      <c r="P565" s="90">
        <v>61</v>
      </c>
      <c r="Q565" s="91">
        <v>38.090909091</v>
      </c>
      <c r="R565" s="92">
        <f t="shared" si="26"/>
        <v>1.6014319809030992</v>
      </c>
      <c r="S565" s="23"/>
      <c r="T565" s="107">
        <v>-8.4745762797000003E-4</v>
      </c>
      <c r="U565" s="108">
        <v>-1.8121139112000001E-2</v>
      </c>
      <c r="V565" s="108">
        <v>-8.7955980380000007E-2</v>
      </c>
      <c r="W565" s="108">
        <v>-0.10057627443</v>
      </c>
      <c r="X565" s="108">
        <v>-0.10655206571</v>
      </c>
      <c r="Y565" s="108">
        <v>-0.60115151397</v>
      </c>
      <c r="Z565" s="108">
        <v>1.0318151887</v>
      </c>
      <c r="AA565" s="108">
        <v>0.59321322589000003</v>
      </c>
      <c r="AB565" s="108">
        <v>-1.4201473427999999E-2</v>
      </c>
      <c r="AC565" s="108">
        <v>-0.41315343324999998</v>
      </c>
      <c r="AD565" s="109">
        <v>100</v>
      </c>
      <c r="AE565" s="23"/>
      <c r="AF565" s="117">
        <v>0.22882162965</v>
      </c>
      <c r="AG565" s="118">
        <v>2.3740835519000001E-2</v>
      </c>
      <c r="AH565" s="119">
        <v>-0.63712414573999998</v>
      </c>
      <c r="AI565" s="118">
        <v>9.6162133758999999E-2</v>
      </c>
      <c r="AJ565" s="118">
        <v>-0.11641475304</v>
      </c>
      <c r="AK565" s="120">
        <v>2</v>
      </c>
      <c r="AL565" s="23"/>
      <c r="AM565" s="127">
        <v>1.1645592365E-2</v>
      </c>
      <c r="AN565" s="88">
        <v>0.12131352049999999</v>
      </c>
      <c r="AO565" s="119">
        <v>45473</v>
      </c>
      <c r="AP565" s="86" t="s">
        <v>309</v>
      </c>
      <c r="AQ565" s="84" t="s">
        <v>312</v>
      </c>
      <c r="AR565" s="128">
        <v>4623000</v>
      </c>
    </row>
    <row r="566" spans="2:44" ht="15.6" x14ac:dyDescent="0.3">
      <c r="B566" s="131" t="s">
        <v>1736</v>
      </c>
      <c r="C566" s="132" t="s">
        <v>2508</v>
      </c>
      <c r="D566" s="133" t="s">
        <v>300</v>
      </c>
      <c r="E566" s="134" t="s">
        <v>2140</v>
      </c>
      <c r="F566" s="132" t="s">
        <v>113</v>
      </c>
      <c r="G566" s="134" t="s">
        <v>320</v>
      </c>
      <c r="H566" s="135">
        <v>45554</v>
      </c>
      <c r="I566" s="136">
        <v>20.62</v>
      </c>
      <c r="J566" s="136">
        <v>27.72</v>
      </c>
      <c r="K566" s="137">
        <f t="shared" si="24"/>
        <v>0.7438672438672439</v>
      </c>
      <c r="L566" s="135">
        <v>45358</v>
      </c>
      <c r="M566" s="138">
        <v>20.62</v>
      </c>
      <c r="N566" s="138">
        <v>3780.9022727000001</v>
      </c>
      <c r="O566" s="137">
        <f t="shared" si="25"/>
        <v>5.4537246701367248E-3</v>
      </c>
      <c r="P566" s="139">
        <v>1</v>
      </c>
      <c r="Q566" s="140">
        <v>9.3636363635999995</v>
      </c>
      <c r="R566" s="141">
        <f t="shared" si="26"/>
        <v>0.10679611650526911</v>
      </c>
      <c r="S566" s="23"/>
      <c r="T566" s="142">
        <v>1.8774703558000001E-2</v>
      </c>
      <c r="U566" s="143">
        <v>1.501022074E-3</v>
      </c>
      <c r="V566" s="143">
        <v>-0.22771535580999999</v>
      </c>
      <c r="W566" s="143">
        <v>-0.24033564986</v>
      </c>
      <c r="X566" s="143">
        <v>2.7916251247E-2</v>
      </c>
      <c r="Y566" s="143">
        <v>-0.46668319699999999</v>
      </c>
      <c r="Z566" s="143">
        <v>-0.69663086655999995</v>
      </c>
      <c r="AA566" s="143">
        <v>-1.1352328293</v>
      </c>
      <c r="AB566" s="143">
        <v>-5.8447488584999999E-2</v>
      </c>
      <c r="AC566" s="143">
        <v>-0.45739944840000002</v>
      </c>
      <c r="AD566" s="144">
        <v>48.484848485000001</v>
      </c>
      <c r="AE566" s="23"/>
      <c r="AF566" s="145"/>
      <c r="AG566" s="146"/>
      <c r="AH566" s="147"/>
      <c r="AI566" s="146">
        <v>0.24573378840000001</v>
      </c>
      <c r="AJ566" s="146">
        <v>-0.1894013739</v>
      </c>
      <c r="AK566" s="148">
        <v>3</v>
      </c>
      <c r="AL566" s="23"/>
      <c r="AM566" s="149">
        <v>0</v>
      </c>
      <c r="AN566" s="137">
        <v>0</v>
      </c>
      <c r="AO566" s="147">
        <v>45504</v>
      </c>
      <c r="AP566" s="135" t="s">
        <v>309</v>
      </c>
      <c r="AQ566" s="133" t="s">
        <v>312</v>
      </c>
      <c r="AR566" s="150">
        <v>-136000</v>
      </c>
    </row>
    <row r="567" spans="2:44" ht="15.6" x14ac:dyDescent="0.3">
      <c r="B567" s="82" t="s">
        <v>1737</v>
      </c>
      <c r="C567" s="83" t="s">
        <v>2509</v>
      </c>
      <c r="D567" s="84" t="s">
        <v>300</v>
      </c>
      <c r="E567" s="85" t="s">
        <v>2141</v>
      </c>
      <c r="F567" s="83" t="s">
        <v>2</v>
      </c>
      <c r="G567" s="85" t="s">
        <v>318</v>
      </c>
      <c r="H567" s="86">
        <v>45548</v>
      </c>
      <c r="I567" s="87"/>
      <c r="J567" s="87">
        <v>56.049697404</v>
      </c>
      <c r="K567" s="88">
        <f t="shared" si="24"/>
        <v>0</v>
      </c>
      <c r="L567" s="86">
        <v>45394</v>
      </c>
      <c r="M567" s="89"/>
      <c r="N567" s="89">
        <v>2300.280303</v>
      </c>
      <c r="O567" s="88">
        <f t="shared" si="25"/>
        <v>0</v>
      </c>
      <c r="P567" s="90"/>
      <c r="Q567" s="91">
        <v>0.54545454545000005</v>
      </c>
      <c r="R567" s="92">
        <f t="shared" si="26"/>
        <v>0</v>
      </c>
      <c r="S567" s="23"/>
      <c r="T567" s="107"/>
      <c r="U567" s="108"/>
      <c r="V567" s="108"/>
      <c r="W567" s="108"/>
      <c r="X567" s="108"/>
      <c r="Y567" s="108"/>
      <c r="Z567" s="108">
        <v>0.41726816355000002</v>
      </c>
      <c r="AA567" s="108">
        <v>-2.1333799221E-2</v>
      </c>
      <c r="AB567" s="108">
        <v>8.3250064621E-2</v>
      </c>
      <c r="AC567" s="108">
        <v>-0.31570189520000003</v>
      </c>
      <c r="AD567" s="109">
        <v>24.242424241999998</v>
      </c>
      <c r="AE567" s="23"/>
      <c r="AF567" s="117"/>
      <c r="AG567" s="118"/>
      <c r="AH567" s="119"/>
      <c r="AI567" s="118">
        <v>0.14209968186999999</v>
      </c>
      <c r="AJ567" s="118">
        <v>-7.9995450928000006E-2</v>
      </c>
      <c r="AK567" s="120"/>
      <c r="AL567" s="23"/>
      <c r="AM567" s="127"/>
      <c r="AN567" s="88">
        <v>4.0325154188999998E-2</v>
      </c>
      <c r="AO567" s="119">
        <v>45473</v>
      </c>
      <c r="AP567" s="86" t="s">
        <v>309</v>
      </c>
      <c r="AQ567" s="84" t="s">
        <v>312</v>
      </c>
      <c r="AR567" s="128">
        <v>1276451</v>
      </c>
    </row>
    <row r="568" spans="2:44" ht="15.6" x14ac:dyDescent="0.3">
      <c r="B568" s="131" t="s">
        <v>1738</v>
      </c>
      <c r="C568" s="132" t="s">
        <v>2510</v>
      </c>
      <c r="D568" s="133" t="s">
        <v>300</v>
      </c>
      <c r="E568" s="134" t="s">
        <v>2142</v>
      </c>
      <c r="F568" s="132" t="s">
        <v>2</v>
      </c>
      <c r="G568" s="134" t="s">
        <v>319</v>
      </c>
      <c r="H568" s="135">
        <v>45551</v>
      </c>
      <c r="I568" s="136"/>
      <c r="J568" s="136">
        <v>76</v>
      </c>
      <c r="K568" s="137">
        <f t="shared" si="24"/>
        <v>0</v>
      </c>
      <c r="L568" s="135">
        <v>45546</v>
      </c>
      <c r="M568" s="138"/>
      <c r="N568" s="138">
        <v>359.96333333000001</v>
      </c>
      <c r="O568" s="137">
        <f t="shared" si="25"/>
        <v>0</v>
      </c>
      <c r="P568" s="139"/>
      <c r="Q568" s="140">
        <v>0.33333333332999998</v>
      </c>
      <c r="R568" s="141">
        <f t="shared" si="26"/>
        <v>0</v>
      </c>
      <c r="S568" s="23"/>
      <c r="T568" s="142"/>
      <c r="U568" s="143"/>
      <c r="V568" s="143">
        <v>0.10409631478</v>
      </c>
      <c r="W568" s="143">
        <v>9.1476020731000002E-2</v>
      </c>
      <c r="X568" s="143"/>
      <c r="Y568" s="143"/>
      <c r="Z568" s="143"/>
      <c r="AA568" s="143"/>
      <c r="AB568" s="143">
        <v>0.57518536591000002</v>
      </c>
      <c r="AC568" s="143">
        <v>0.17623340608999999</v>
      </c>
      <c r="AD568" s="144">
        <v>25.757575758000002</v>
      </c>
      <c r="AE568" s="23"/>
      <c r="AF568" s="145"/>
      <c r="AG568" s="146"/>
      <c r="AH568" s="147"/>
      <c r="AI568" s="146">
        <v>0.19605629156000001</v>
      </c>
      <c r="AJ568" s="146">
        <v>-3.8906009244999998E-2</v>
      </c>
      <c r="AK568" s="148">
        <v>4</v>
      </c>
      <c r="AL568" s="23"/>
      <c r="AM568" s="149">
        <v>5.7934294407999999E-2</v>
      </c>
      <c r="AN568" s="137">
        <v>0.60782523862000004</v>
      </c>
      <c r="AO568" s="147">
        <v>45473</v>
      </c>
      <c r="AP568" s="135" t="s">
        <v>309</v>
      </c>
      <c r="AQ568" s="133" t="s">
        <v>312</v>
      </c>
      <c r="AR568" s="150">
        <v>327605</v>
      </c>
    </row>
    <row r="569" spans="2:44" ht="15.6" x14ac:dyDescent="0.3">
      <c r="B569" s="82" t="s">
        <v>593</v>
      </c>
      <c r="C569" s="83" t="s">
        <v>1115</v>
      </c>
      <c r="D569" s="84" t="s">
        <v>300</v>
      </c>
      <c r="E569" s="85" t="s">
        <v>1397</v>
      </c>
      <c r="F569" s="83" t="s">
        <v>2</v>
      </c>
      <c r="G569" s="85" t="s">
        <v>169</v>
      </c>
      <c r="H569" s="86">
        <v>45553</v>
      </c>
      <c r="I569" s="87"/>
      <c r="J569" s="87">
        <v>283.44781888</v>
      </c>
      <c r="K569" s="88">
        <f t="shared" si="24"/>
        <v>0</v>
      </c>
      <c r="L569" s="86">
        <v>45553</v>
      </c>
      <c r="M569" s="89"/>
      <c r="N569" s="89">
        <v>817.76393939000002</v>
      </c>
      <c r="O569" s="88">
        <f t="shared" si="25"/>
        <v>0</v>
      </c>
      <c r="P569" s="90"/>
      <c r="Q569" s="91">
        <v>0.78787878787999999</v>
      </c>
      <c r="R569" s="92">
        <f t="shared" si="26"/>
        <v>0</v>
      </c>
      <c r="S569" s="23"/>
      <c r="T569" s="107"/>
      <c r="U569" s="108"/>
      <c r="V569" s="108">
        <v>8.7617447101000001E-2</v>
      </c>
      <c r="W569" s="108">
        <v>7.4997153048000004E-2</v>
      </c>
      <c r="X569" s="108">
        <v>0.56375150495000004</v>
      </c>
      <c r="Y569" s="108">
        <v>6.9152056702000003E-2</v>
      </c>
      <c r="Z569" s="108">
        <v>0.56289504432000004</v>
      </c>
      <c r="AA569" s="108">
        <v>0.12429308155</v>
      </c>
      <c r="AB569" s="108">
        <v>0.37277059013000002</v>
      </c>
      <c r="AC569" s="108">
        <v>-2.6181369693000001E-2</v>
      </c>
      <c r="AD569" s="109">
        <v>78.787878788</v>
      </c>
      <c r="AE569" s="23"/>
      <c r="AF569" s="117">
        <v>0.19215772866</v>
      </c>
      <c r="AG569" s="118">
        <v>2.000489532E-2</v>
      </c>
      <c r="AH569" s="119">
        <v>2.2711231121000002</v>
      </c>
      <c r="AI569" s="118">
        <v>0.11752422956</v>
      </c>
      <c r="AJ569" s="118">
        <v>-2.2200471592000001E-2</v>
      </c>
      <c r="AK569" s="120">
        <v>7</v>
      </c>
      <c r="AL569" s="23"/>
      <c r="AM569" s="127">
        <v>3.2592117492E-2</v>
      </c>
      <c r="AN569" s="88">
        <v>1.194688102</v>
      </c>
      <c r="AO569" s="119">
        <v>45473</v>
      </c>
      <c r="AP569" s="86" t="s">
        <v>309</v>
      </c>
      <c r="AQ569" s="84" t="s">
        <v>312</v>
      </c>
      <c r="AR569" s="128">
        <v>1444300</v>
      </c>
    </row>
    <row r="570" spans="2:44" ht="15.6" x14ac:dyDescent="0.3">
      <c r="B570" s="131" t="s">
        <v>1739</v>
      </c>
      <c r="C570" s="132" t="s">
        <v>2511</v>
      </c>
      <c r="D570" s="133" t="s">
        <v>300</v>
      </c>
      <c r="E570" s="134" t="s">
        <v>2143</v>
      </c>
      <c r="F570" s="132" t="s">
        <v>2</v>
      </c>
      <c r="G570" s="134" t="s">
        <v>315</v>
      </c>
      <c r="H570" s="135">
        <v>45553</v>
      </c>
      <c r="I570" s="136"/>
      <c r="J570" s="136">
        <v>59.56</v>
      </c>
      <c r="K570" s="137">
        <f t="shared" si="24"/>
        <v>0</v>
      </c>
      <c r="L570" s="135">
        <v>45210</v>
      </c>
      <c r="M570" s="138"/>
      <c r="N570" s="138">
        <v>42477.128940000002</v>
      </c>
      <c r="O570" s="137">
        <f t="shared" si="25"/>
        <v>0</v>
      </c>
      <c r="P570" s="139"/>
      <c r="Q570" s="140">
        <v>4.2121212120999996</v>
      </c>
      <c r="R570" s="141">
        <f t="shared" si="26"/>
        <v>0</v>
      </c>
      <c r="S570" s="23"/>
      <c r="T570" s="142"/>
      <c r="U570" s="143"/>
      <c r="V570" s="143">
        <v>-7.0009643201999996E-2</v>
      </c>
      <c r="W570" s="143">
        <v>-8.2629937256E-2</v>
      </c>
      <c r="X570" s="143">
        <v>-0.15314365998999999</v>
      </c>
      <c r="Y570" s="143">
        <v>-0.64774310824000003</v>
      </c>
      <c r="Z570" s="143"/>
      <c r="AA570" s="143"/>
      <c r="AB570" s="143">
        <v>-6.4778898372000002E-2</v>
      </c>
      <c r="AC570" s="143">
        <v>-0.46373085818999998</v>
      </c>
      <c r="AD570" s="144">
        <v>60.606060606</v>
      </c>
      <c r="AE570" s="23"/>
      <c r="AF570" s="145"/>
      <c r="AG570" s="146"/>
      <c r="AH570" s="147"/>
      <c r="AI570" s="146">
        <v>0.19217991310999999</v>
      </c>
      <c r="AJ570" s="146">
        <v>-0.32445355191000003</v>
      </c>
      <c r="AK570" s="148">
        <v>5</v>
      </c>
      <c r="AL570" s="23"/>
      <c r="AM570" s="149">
        <v>0</v>
      </c>
      <c r="AN570" s="137">
        <v>0</v>
      </c>
      <c r="AO570" s="147">
        <v>45471</v>
      </c>
      <c r="AP570" s="135" t="s">
        <v>309</v>
      </c>
      <c r="AQ570" s="133" t="s">
        <v>312</v>
      </c>
      <c r="AR570" s="150">
        <v>1936600</v>
      </c>
    </row>
    <row r="571" spans="2:44" ht="15.6" x14ac:dyDescent="0.3">
      <c r="B571" s="82" t="s">
        <v>594</v>
      </c>
      <c r="C571" s="83" t="s">
        <v>1116</v>
      </c>
      <c r="D571" s="84" t="s">
        <v>300</v>
      </c>
      <c r="E571" s="85" t="s">
        <v>1398</v>
      </c>
      <c r="F571" s="83" t="s">
        <v>2</v>
      </c>
      <c r="G571" s="85" t="s">
        <v>3</v>
      </c>
      <c r="H571" s="86">
        <v>45553</v>
      </c>
      <c r="I571" s="87"/>
      <c r="J571" s="87">
        <v>260.76</v>
      </c>
      <c r="K571" s="88">
        <f t="shared" si="24"/>
        <v>0</v>
      </c>
      <c r="L571" s="86">
        <v>45534</v>
      </c>
      <c r="M571" s="89"/>
      <c r="N571" s="89">
        <v>839.44696969999995</v>
      </c>
      <c r="O571" s="88">
        <f t="shared" si="25"/>
        <v>0</v>
      </c>
      <c r="P571" s="90"/>
      <c r="Q571" s="91">
        <v>0.24242424241999999</v>
      </c>
      <c r="R571" s="92">
        <f t="shared" si="26"/>
        <v>0</v>
      </c>
      <c r="S571" s="23"/>
      <c r="T571" s="107"/>
      <c r="U571" s="108"/>
      <c r="V571" s="108"/>
      <c r="W571" s="108"/>
      <c r="X571" s="108"/>
      <c r="Y571" s="108"/>
      <c r="Z571" s="108">
        <v>0.98744429646999998</v>
      </c>
      <c r="AA571" s="108">
        <v>0.54884233370000002</v>
      </c>
      <c r="AB571" s="108"/>
      <c r="AC571" s="108"/>
      <c r="AD571" s="109">
        <v>18.181818182000001</v>
      </c>
      <c r="AE571" s="23"/>
      <c r="AF571" s="117"/>
      <c r="AG571" s="118"/>
      <c r="AH571" s="119"/>
      <c r="AI571" s="118">
        <v>0.13879177116999999</v>
      </c>
      <c r="AJ571" s="118">
        <v>-2.2477969609999999E-2</v>
      </c>
      <c r="AK571" s="120">
        <v>7</v>
      </c>
      <c r="AL571" s="23"/>
      <c r="AM571" s="127">
        <v>4.3017959658000003E-2</v>
      </c>
      <c r="AN571" s="88">
        <v>1.3235204644</v>
      </c>
      <c r="AO571" s="119">
        <v>45473</v>
      </c>
      <c r="AP571" s="86" t="s">
        <v>309</v>
      </c>
      <c r="AQ571" s="84" t="s">
        <v>312</v>
      </c>
      <c r="AR571" s="128">
        <v>2561000</v>
      </c>
    </row>
    <row r="572" spans="2:44" ht="15.6" x14ac:dyDescent="0.3">
      <c r="B572" s="131" t="s">
        <v>1740</v>
      </c>
      <c r="C572" s="132" t="s">
        <v>2512</v>
      </c>
      <c r="D572" s="133" t="s">
        <v>300</v>
      </c>
      <c r="E572" s="134" t="s">
        <v>2144</v>
      </c>
      <c r="F572" s="132" t="s">
        <v>2</v>
      </c>
      <c r="G572" s="134" t="s">
        <v>738</v>
      </c>
      <c r="H572" s="135"/>
      <c r="I572" s="136"/>
      <c r="J572" s="136"/>
      <c r="K572" s="137" t="str">
        <f t="shared" si="24"/>
        <v/>
      </c>
      <c r="L572" s="135"/>
      <c r="M572" s="138"/>
      <c r="N572" s="138"/>
      <c r="O572" s="137" t="str">
        <f t="shared" si="25"/>
        <v/>
      </c>
      <c r="P572" s="139"/>
      <c r="Q572" s="140"/>
      <c r="R572" s="141" t="str">
        <f t="shared" si="26"/>
        <v/>
      </c>
      <c r="S572" s="23"/>
      <c r="T572" s="142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4">
        <v>0</v>
      </c>
      <c r="AE572" s="23"/>
      <c r="AF572" s="145"/>
      <c r="AG572" s="146"/>
      <c r="AH572" s="147"/>
      <c r="AI572" s="146"/>
      <c r="AJ572" s="146"/>
      <c r="AK572" s="148"/>
      <c r="AL572" s="23"/>
      <c r="AM572" s="149"/>
      <c r="AN572" s="137"/>
      <c r="AO572" s="147">
        <v>45473</v>
      </c>
      <c r="AP572" s="135" t="s">
        <v>309</v>
      </c>
      <c r="AQ572" s="133" t="s">
        <v>312</v>
      </c>
      <c r="AR572" s="150">
        <v>211313</v>
      </c>
    </row>
    <row r="573" spans="2:44" ht="15.6" x14ac:dyDescent="0.3">
      <c r="B573" s="82" t="s">
        <v>84</v>
      </c>
      <c r="C573" s="83" t="s">
        <v>248</v>
      </c>
      <c r="D573" s="84" t="s">
        <v>300</v>
      </c>
      <c r="E573" s="85" t="s">
        <v>168</v>
      </c>
      <c r="F573" s="83" t="s">
        <v>2</v>
      </c>
      <c r="G573" s="85" t="s">
        <v>320</v>
      </c>
      <c r="H573" s="86">
        <v>45554</v>
      </c>
      <c r="I573" s="87">
        <v>151.49</v>
      </c>
      <c r="J573" s="87">
        <v>156.57</v>
      </c>
      <c r="K573" s="88">
        <f t="shared" si="24"/>
        <v>0.96755444848949357</v>
      </c>
      <c r="L573" s="86">
        <v>45551</v>
      </c>
      <c r="M573" s="89">
        <v>332756.74</v>
      </c>
      <c r="N573" s="89">
        <v>675094.56773000001</v>
      </c>
      <c r="O573" s="88">
        <f t="shared" si="25"/>
        <v>0.49290389214490621</v>
      </c>
      <c r="P573" s="90">
        <v>66</v>
      </c>
      <c r="Q573" s="91">
        <v>223.28787879000001</v>
      </c>
      <c r="R573" s="92">
        <f t="shared" si="26"/>
        <v>0.29558254732704203</v>
      </c>
      <c r="S573" s="23"/>
      <c r="T573" s="107">
        <v>1.1214204658E-2</v>
      </c>
      <c r="U573" s="108">
        <v>-6.0594768256000001E-3</v>
      </c>
      <c r="V573" s="108">
        <v>0.21766739008</v>
      </c>
      <c r="W573" s="108">
        <v>0.20504709602999999</v>
      </c>
      <c r="X573" s="108">
        <v>0.67107949711000003</v>
      </c>
      <c r="Y573" s="108">
        <v>0.17648004885999999</v>
      </c>
      <c r="Z573" s="108">
        <v>1.0599810059999999</v>
      </c>
      <c r="AA573" s="108">
        <v>0.62137904319000004</v>
      </c>
      <c r="AB573" s="108">
        <v>0.78349221068999997</v>
      </c>
      <c r="AC573" s="108">
        <v>0.38454025086999999</v>
      </c>
      <c r="AD573" s="109">
        <v>100</v>
      </c>
      <c r="AE573" s="23"/>
      <c r="AF573" s="117">
        <v>0.30867221605</v>
      </c>
      <c r="AG573" s="118">
        <v>3.2637032187000002E-2</v>
      </c>
      <c r="AH573" s="119">
        <v>1.9342290167</v>
      </c>
      <c r="AI573" s="118">
        <v>0.27980535280000002</v>
      </c>
      <c r="AJ573" s="118">
        <v>-9.8576700052000005E-2</v>
      </c>
      <c r="AK573" s="120">
        <v>5</v>
      </c>
      <c r="AL573" s="23"/>
      <c r="AM573" s="127">
        <v>9.8663410698999997E-3</v>
      </c>
      <c r="AN573" s="88">
        <v>0.17683346545</v>
      </c>
      <c r="AO573" s="119">
        <v>45535</v>
      </c>
      <c r="AP573" s="86" t="s">
        <v>309</v>
      </c>
      <c r="AQ573" s="84" t="s">
        <v>312</v>
      </c>
      <c r="AR573" s="128">
        <v>10977000</v>
      </c>
    </row>
    <row r="574" spans="2:44" ht="15.6" x14ac:dyDescent="0.3">
      <c r="B574" s="131" t="s">
        <v>1741</v>
      </c>
      <c r="C574" s="132" t="s">
        <v>2513</v>
      </c>
      <c r="D574" s="133" t="s">
        <v>734</v>
      </c>
      <c r="E574" s="134" t="s">
        <v>2145</v>
      </c>
      <c r="F574" s="132" t="s">
        <v>2</v>
      </c>
      <c r="G574" s="134" t="s">
        <v>319</v>
      </c>
      <c r="H574" s="135">
        <v>45511</v>
      </c>
      <c r="I574" s="136"/>
      <c r="J574" s="136">
        <v>82.23</v>
      </c>
      <c r="K574" s="137">
        <f t="shared" si="24"/>
        <v>0</v>
      </c>
      <c r="L574" s="135">
        <v>45491</v>
      </c>
      <c r="M574" s="138"/>
      <c r="N574" s="138">
        <v>3229.7354544999998</v>
      </c>
      <c r="O574" s="137">
        <f t="shared" si="25"/>
        <v>0</v>
      </c>
      <c r="P574" s="139"/>
      <c r="Q574" s="140">
        <v>0.34848484848</v>
      </c>
      <c r="R574" s="141">
        <f t="shared" si="26"/>
        <v>0</v>
      </c>
      <c r="S574" s="23"/>
      <c r="T574" s="142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4">
        <v>10.606060606</v>
      </c>
      <c r="AE574" s="23"/>
      <c r="AF574" s="145"/>
      <c r="AG574" s="146"/>
      <c r="AH574" s="147"/>
      <c r="AI574" s="146">
        <v>0.11117181097999999</v>
      </c>
      <c r="AJ574" s="146">
        <v>-3.7364798427000002E-2</v>
      </c>
      <c r="AK574" s="148"/>
      <c r="AL574" s="23"/>
      <c r="AM574" s="149"/>
      <c r="AN574" s="137">
        <v>0.34615967343999998</v>
      </c>
      <c r="AO574" s="147">
        <v>45473</v>
      </c>
      <c r="AP574" s="135" t="s">
        <v>743</v>
      </c>
      <c r="AQ574" s="133" t="s">
        <v>312</v>
      </c>
      <c r="AR574" s="150">
        <v>369901000</v>
      </c>
    </row>
    <row r="575" spans="2:44" ht="15.6" x14ac:dyDescent="0.3">
      <c r="B575" s="82" t="s">
        <v>1742</v>
      </c>
      <c r="C575" s="83" t="s">
        <v>2514</v>
      </c>
      <c r="D575" s="84" t="s">
        <v>300</v>
      </c>
      <c r="E575" s="85" t="s">
        <v>2146</v>
      </c>
      <c r="F575" s="83" t="s">
        <v>2</v>
      </c>
      <c r="G575" s="85" t="s">
        <v>315</v>
      </c>
      <c r="H575" s="86">
        <v>45540</v>
      </c>
      <c r="I575" s="87"/>
      <c r="J575" s="87">
        <v>54.892457389</v>
      </c>
      <c r="K575" s="88">
        <f t="shared" si="24"/>
        <v>0</v>
      </c>
      <c r="L575" s="86">
        <v>45476</v>
      </c>
      <c r="M575" s="89"/>
      <c r="N575" s="89">
        <v>8694.2166667000001</v>
      </c>
      <c r="O575" s="88">
        <f t="shared" si="25"/>
        <v>0</v>
      </c>
      <c r="P575" s="90"/>
      <c r="Q575" s="91">
        <v>0.62121212121000002</v>
      </c>
      <c r="R575" s="92">
        <f t="shared" si="26"/>
        <v>0</v>
      </c>
      <c r="S575" s="23"/>
      <c r="T575" s="107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9">
        <v>31.818181817999999</v>
      </c>
      <c r="AE575" s="23"/>
      <c r="AF575" s="117"/>
      <c r="AG575" s="118"/>
      <c r="AH575" s="119"/>
      <c r="AI575" s="118">
        <v>8.3746595086000006E-2</v>
      </c>
      <c r="AJ575" s="118">
        <v>-3.8413878562999999E-2</v>
      </c>
      <c r="AK575" s="120">
        <v>5</v>
      </c>
      <c r="AL575" s="23"/>
      <c r="AM575" s="127">
        <v>1.3097793131000001E-2</v>
      </c>
      <c r="AN575" s="88">
        <v>0.10123337943999999</v>
      </c>
      <c r="AO575" s="119">
        <v>45473</v>
      </c>
      <c r="AP575" s="86" t="s">
        <v>309</v>
      </c>
      <c r="AQ575" s="84" t="s">
        <v>312</v>
      </c>
      <c r="AR575" s="128">
        <v>1467000</v>
      </c>
    </row>
    <row r="576" spans="2:44" ht="15.6" x14ac:dyDescent="0.3">
      <c r="B576" s="131" t="s">
        <v>595</v>
      </c>
      <c r="C576" s="132" t="s">
        <v>1117</v>
      </c>
      <c r="D576" s="133" t="s">
        <v>300</v>
      </c>
      <c r="E576" s="134" t="s">
        <v>1399</v>
      </c>
      <c r="F576" s="132" t="s">
        <v>2</v>
      </c>
      <c r="G576" s="134" t="s">
        <v>315</v>
      </c>
      <c r="H576" s="135">
        <v>45532</v>
      </c>
      <c r="I576" s="136"/>
      <c r="J576" s="136">
        <v>305.39039185000001</v>
      </c>
      <c r="K576" s="137">
        <f t="shared" si="24"/>
        <v>0</v>
      </c>
      <c r="L576" s="135">
        <v>45386</v>
      </c>
      <c r="M576" s="138"/>
      <c r="N576" s="138">
        <v>174.03636363999999</v>
      </c>
      <c r="O576" s="137">
        <f t="shared" si="25"/>
        <v>0</v>
      </c>
      <c r="P576" s="139"/>
      <c r="Q576" s="140">
        <v>0.16666666666999999</v>
      </c>
      <c r="R576" s="141">
        <f t="shared" si="26"/>
        <v>0</v>
      </c>
      <c r="S576" s="23"/>
      <c r="T576" s="142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4">
        <v>15.151515151</v>
      </c>
      <c r="AE576" s="23"/>
      <c r="AF576" s="145"/>
      <c r="AG576" s="146"/>
      <c r="AH576" s="147"/>
      <c r="AI576" s="146">
        <v>0.16373635454999999</v>
      </c>
      <c r="AJ576" s="146">
        <v>-6.4841904014999993E-2</v>
      </c>
      <c r="AK576" s="148"/>
      <c r="AL576" s="23"/>
      <c r="AM576" s="149">
        <v>3.5203949902999999E-2</v>
      </c>
      <c r="AN576" s="137">
        <v>1.4532069978</v>
      </c>
      <c r="AO576" s="147">
        <v>45473</v>
      </c>
      <c r="AP576" s="135" t="s">
        <v>309</v>
      </c>
      <c r="AQ576" s="133" t="s">
        <v>312</v>
      </c>
      <c r="AR576" s="150">
        <v>4963700</v>
      </c>
    </row>
    <row r="577" spans="2:44" ht="15.6" x14ac:dyDescent="0.3">
      <c r="B577" s="82" t="s">
        <v>596</v>
      </c>
      <c r="C577" s="83" t="s">
        <v>1118</v>
      </c>
      <c r="D577" s="84" t="s">
        <v>300</v>
      </c>
      <c r="E577" s="85" t="s">
        <v>1400</v>
      </c>
      <c r="F577" s="83" t="s">
        <v>2</v>
      </c>
      <c r="G577" s="85" t="s">
        <v>315</v>
      </c>
      <c r="H577" s="86">
        <v>45505</v>
      </c>
      <c r="I577" s="87"/>
      <c r="J577" s="87">
        <v>558.79600000000005</v>
      </c>
      <c r="K577" s="88">
        <f t="shared" si="24"/>
        <v>0</v>
      </c>
      <c r="L577" s="86">
        <v>45505</v>
      </c>
      <c r="M577" s="89"/>
      <c r="N577" s="89">
        <v>522.38484847999996</v>
      </c>
      <c r="O577" s="88">
        <f t="shared" si="25"/>
        <v>0</v>
      </c>
      <c r="P577" s="90"/>
      <c r="Q577" s="91">
        <v>0.21212121212000001</v>
      </c>
      <c r="R577" s="92">
        <f t="shared" si="26"/>
        <v>0</v>
      </c>
      <c r="S577" s="23"/>
      <c r="T577" s="107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9">
        <v>3.0303030302999998</v>
      </c>
      <c r="AE577" s="23"/>
      <c r="AF577" s="117"/>
      <c r="AG577" s="118"/>
      <c r="AH577" s="119"/>
      <c r="AI577" s="118">
        <v>3.0952901985E-2</v>
      </c>
      <c r="AJ577" s="118">
        <v>-5.4447439352000001E-3</v>
      </c>
      <c r="AK577" s="120"/>
      <c r="AL577" s="23"/>
      <c r="AM577" s="127">
        <v>3.0162292818000001E-2</v>
      </c>
      <c r="AN577" s="88">
        <v>2.1165665053999998</v>
      </c>
      <c r="AO577" s="119">
        <v>45473</v>
      </c>
      <c r="AP577" s="86" t="s">
        <v>309</v>
      </c>
      <c r="AQ577" s="84" t="s">
        <v>312</v>
      </c>
      <c r="AR577" s="128">
        <v>718300</v>
      </c>
    </row>
    <row r="578" spans="2:44" ht="15.6" x14ac:dyDescent="0.3">
      <c r="B578" s="131" t="s">
        <v>1743</v>
      </c>
      <c r="C578" s="132" t="s">
        <v>2515</v>
      </c>
      <c r="D578" s="133" t="s">
        <v>2284</v>
      </c>
      <c r="E578" s="134" t="s">
        <v>2147</v>
      </c>
      <c r="F578" s="132" t="s">
        <v>113</v>
      </c>
      <c r="G578" s="134" t="s">
        <v>320</v>
      </c>
      <c r="H578" s="135">
        <v>45554</v>
      </c>
      <c r="I578" s="136">
        <v>10.32</v>
      </c>
      <c r="J578" s="136">
        <v>16</v>
      </c>
      <c r="K578" s="137">
        <f t="shared" si="24"/>
        <v>0.64500000000000002</v>
      </c>
      <c r="L578" s="135">
        <v>45524</v>
      </c>
      <c r="M578" s="138">
        <v>515603.79</v>
      </c>
      <c r="N578" s="138">
        <v>1347453.7494999999</v>
      </c>
      <c r="O578" s="137">
        <f t="shared" si="25"/>
        <v>0.38265045474943032</v>
      </c>
      <c r="P578" s="139">
        <v>2379</v>
      </c>
      <c r="Q578" s="140">
        <v>932.37878788</v>
      </c>
      <c r="R578" s="141">
        <f t="shared" si="26"/>
        <v>2.5515380990265348</v>
      </c>
      <c r="S578" s="23"/>
      <c r="T578" s="142">
        <v>4.8685491728999997E-3</v>
      </c>
      <c r="U578" s="143">
        <v>-1.2405132310999999E-2</v>
      </c>
      <c r="V578" s="143">
        <v>-0.34517766497000002</v>
      </c>
      <c r="W578" s="143">
        <v>-0.35779795903</v>
      </c>
      <c r="X578" s="143">
        <v>0.22711058264</v>
      </c>
      <c r="Y578" s="143">
        <v>-0.26748886561000002</v>
      </c>
      <c r="Z578" s="143">
        <v>-0.81923279032999996</v>
      </c>
      <c r="AA578" s="143">
        <v>-1.2578347531</v>
      </c>
      <c r="AB578" s="143">
        <v>-0.15892420537999999</v>
      </c>
      <c r="AC578" s="143">
        <v>-0.55787616520000005</v>
      </c>
      <c r="AD578" s="144">
        <v>100</v>
      </c>
      <c r="AE578" s="23"/>
      <c r="AF578" s="145">
        <v>0.4796038614</v>
      </c>
      <c r="AG578" s="146">
        <v>4.9194891322999999E-2</v>
      </c>
      <c r="AH578" s="147">
        <v>0.55038144688000001</v>
      </c>
      <c r="AI578" s="146">
        <v>0.38849929874</v>
      </c>
      <c r="AJ578" s="146">
        <v>-0.17093023256000001</v>
      </c>
      <c r="AK578" s="148">
        <v>4</v>
      </c>
      <c r="AL578" s="23"/>
      <c r="AM578" s="149">
        <v>0</v>
      </c>
      <c r="AN578" s="137">
        <v>0</v>
      </c>
      <c r="AO578" s="147">
        <v>45473</v>
      </c>
      <c r="AP578" s="135" t="s">
        <v>1863</v>
      </c>
      <c r="AQ578" s="133" t="s">
        <v>312</v>
      </c>
      <c r="AR578" s="150">
        <v>1884937</v>
      </c>
    </row>
    <row r="579" spans="2:44" ht="15.6" x14ac:dyDescent="0.3">
      <c r="B579" s="82" t="s">
        <v>1744</v>
      </c>
      <c r="C579" s="83" t="s">
        <v>2516</v>
      </c>
      <c r="D579" s="84" t="s">
        <v>300</v>
      </c>
      <c r="E579" s="85" t="s">
        <v>2148</v>
      </c>
      <c r="F579" s="83" t="s">
        <v>113</v>
      </c>
      <c r="G579" s="85" t="s">
        <v>320</v>
      </c>
      <c r="H579" s="86">
        <v>45554</v>
      </c>
      <c r="I579" s="87">
        <v>66.61</v>
      </c>
      <c r="J579" s="87">
        <v>67.150000000000006</v>
      </c>
      <c r="K579" s="88">
        <f t="shared" si="24"/>
        <v>0.99195830230826498</v>
      </c>
      <c r="L579" s="86">
        <v>45552</v>
      </c>
      <c r="M579" s="89">
        <v>225028.67</v>
      </c>
      <c r="N579" s="89">
        <v>570276.98514999996</v>
      </c>
      <c r="O579" s="88">
        <f t="shared" si="25"/>
        <v>0.39459539111649528</v>
      </c>
      <c r="P579" s="90">
        <v>74</v>
      </c>
      <c r="Q579" s="91">
        <v>121.72727272</v>
      </c>
      <c r="R579" s="92">
        <f t="shared" si="26"/>
        <v>0.60791635552549161</v>
      </c>
      <c r="S579" s="23"/>
      <c r="T579" s="107">
        <v>3.7673297173999999E-3</v>
      </c>
      <c r="U579" s="108">
        <v>-1.3506351765999999E-2</v>
      </c>
      <c r="V579" s="108">
        <v>0.14214677640000001</v>
      </c>
      <c r="W579" s="108">
        <v>0.12952648235</v>
      </c>
      <c r="X579" s="108">
        <v>1.7033279220999999</v>
      </c>
      <c r="Y579" s="108">
        <v>1.2087284737999999</v>
      </c>
      <c r="Z579" s="108">
        <v>0.30377764729000001</v>
      </c>
      <c r="AA579" s="108">
        <v>-0.13482431548000001</v>
      </c>
      <c r="AB579" s="108">
        <v>1.3265805100000001</v>
      </c>
      <c r="AC579" s="108">
        <v>0.92762855014000001</v>
      </c>
      <c r="AD579" s="109">
        <v>100</v>
      </c>
      <c r="AE579" s="23"/>
      <c r="AF579" s="117">
        <v>0.60519241195999995</v>
      </c>
      <c r="AG579" s="118">
        <v>6.7984813682000003E-2</v>
      </c>
      <c r="AH579" s="119">
        <v>3.2327272564</v>
      </c>
      <c r="AI579" s="118">
        <v>0.52762328513000001</v>
      </c>
      <c r="AJ579" s="118">
        <v>-0.12899300274</v>
      </c>
      <c r="AK579" s="120">
        <v>6</v>
      </c>
      <c r="AL579" s="23"/>
      <c r="AM579" s="127">
        <v>0</v>
      </c>
      <c r="AN579" s="88">
        <v>0</v>
      </c>
      <c r="AO579" s="119">
        <v>45473</v>
      </c>
      <c r="AP579" s="86" t="s">
        <v>309</v>
      </c>
      <c r="AQ579" s="84" t="s">
        <v>312</v>
      </c>
      <c r="AR579" s="128">
        <v>404552</v>
      </c>
    </row>
    <row r="580" spans="2:44" ht="15.6" x14ac:dyDescent="0.3">
      <c r="B580" s="131" t="s">
        <v>1745</v>
      </c>
      <c r="C580" s="132" t="s">
        <v>2517</v>
      </c>
      <c r="D580" s="133" t="s">
        <v>300</v>
      </c>
      <c r="E580" s="134" t="s">
        <v>2149</v>
      </c>
      <c r="F580" s="132" t="s">
        <v>2</v>
      </c>
      <c r="G580" s="134" t="s">
        <v>315</v>
      </c>
      <c r="H580" s="135">
        <v>45554</v>
      </c>
      <c r="I580" s="136">
        <v>30.27</v>
      </c>
      <c r="J580" s="136">
        <v>34.96</v>
      </c>
      <c r="K580" s="137">
        <f t="shared" si="24"/>
        <v>0.86584668192219671</v>
      </c>
      <c r="L580" s="135">
        <v>45532</v>
      </c>
      <c r="M580" s="138">
        <v>30024.84</v>
      </c>
      <c r="N580" s="138">
        <v>319322.82682000002</v>
      </c>
      <c r="O580" s="137">
        <f t="shared" si="25"/>
        <v>9.4026600913578867E-2</v>
      </c>
      <c r="P580" s="139">
        <v>9</v>
      </c>
      <c r="Q580" s="140">
        <v>31.424242423999999</v>
      </c>
      <c r="R580" s="141">
        <f t="shared" si="26"/>
        <v>0.28640308582670321</v>
      </c>
      <c r="S580" s="23"/>
      <c r="T580" s="142">
        <v>4.9800796805000002E-3</v>
      </c>
      <c r="U580" s="143">
        <v>-1.2293601802999999E-2</v>
      </c>
      <c r="V580" s="143">
        <v>-3.0118551746000002E-2</v>
      </c>
      <c r="W580" s="143">
        <v>-4.2738845800000001E-2</v>
      </c>
      <c r="X580" s="143">
        <v>0.58315899581999997</v>
      </c>
      <c r="Y580" s="143">
        <v>8.8559547564000002E-2</v>
      </c>
      <c r="Z580" s="143"/>
      <c r="AA580" s="143"/>
      <c r="AB580" s="143">
        <v>0.25341614906999999</v>
      </c>
      <c r="AC580" s="143">
        <v>-0.14553581074999999</v>
      </c>
      <c r="AD580" s="144">
        <v>100</v>
      </c>
      <c r="AE580" s="23"/>
      <c r="AF580" s="145">
        <v>0.45287106021000001</v>
      </c>
      <c r="AG580" s="146">
        <v>4.5642669097000002E-2</v>
      </c>
      <c r="AH580" s="147">
        <v>1.3645877415000001</v>
      </c>
      <c r="AI580" s="146">
        <v>0.25277777777999999</v>
      </c>
      <c r="AJ580" s="146">
        <v>-0.11826390911</v>
      </c>
      <c r="AK580" s="148">
        <v>6</v>
      </c>
      <c r="AL580" s="23"/>
      <c r="AM580" s="149">
        <v>0</v>
      </c>
      <c r="AN580" s="137">
        <v>0</v>
      </c>
      <c r="AO580" s="147">
        <v>45504</v>
      </c>
      <c r="AP580" s="135" t="s">
        <v>309</v>
      </c>
      <c r="AQ580" s="133" t="s">
        <v>312</v>
      </c>
      <c r="AR580" s="150">
        <v>2577600</v>
      </c>
    </row>
    <row r="581" spans="2:44" ht="15.6" x14ac:dyDescent="0.3">
      <c r="B581" s="82" t="s">
        <v>700</v>
      </c>
      <c r="C581" s="83" t="s">
        <v>1222</v>
      </c>
      <c r="D581" s="84" t="s">
        <v>300</v>
      </c>
      <c r="E581" s="85" t="s">
        <v>2150</v>
      </c>
      <c r="F581" s="83" t="s">
        <v>116</v>
      </c>
      <c r="G581" s="85" t="s">
        <v>320</v>
      </c>
      <c r="H581" s="86">
        <v>45554</v>
      </c>
      <c r="I581" s="87">
        <v>56.73</v>
      </c>
      <c r="J581" s="87">
        <v>82.633180355999997</v>
      </c>
      <c r="K581" s="88">
        <f t="shared" si="24"/>
        <v>0.68652809628766553</v>
      </c>
      <c r="L581" s="86">
        <v>45268</v>
      </c>
      <c r="M581" s="89">
        <v>4254.75</v>
      </c>
      <c r="N581" s="89">
        <v>17997.549394000001</v>
      </c>
      <c r="O581" s="88">
        <f t="shared" si="25"/>
        <v>0.23640718560374907</v>
      </c>
      <c r="P581" s="90">
        <v>1</v>
      </c>
      <c r="Q581" s="91">
        <v>5.1969696970000001</v>
      </c>
      <c r="R581" s="92">
        <f t="shared" si="26"/>
        <v>0.19241982507176431</v>
      </c>
      <c r="S581" s="23"/>
      <c r="T581" s="107">
        <v>-1.8172377986E-2</v>
      </c>
      <c r="U581" s="108">
        <v>-3.5446059469999999E-2</v>
      </c>
      <c r="V581" s="108">
        <v>-5.4071602126999997E-2</v>
      </c>
      <c r="W581" s="108">
        <v>-6.6691896180999993E-2</v>
      </c>
      <c r="X581" s="108">
        <v>-0.14076043294000001</v>
      </c>
      <c r="Y581" s="108">
        <v>-0.63535988119999998</v>
      </c>
      <c r="Z581" s="108">
        <v>-0.71549990914999995</v>
      </c>
      <c r="AA581" s="108">
        <v>-1.1541018719</v>
      </c>
      <c r="AB581" s="108">
        <v>-0.21646496138999999</v>
      </c>
      <c r="AC581" s="108">
        <v>-0.61541692121000002</v>
      </c>
      <c r="AD581" s="109">
        <v>90.909090909</v>
      </c>
      <c r="AE581" s="23"/>
      <c r="AF581" s="117">
        <v>0.54711543787000005</v>
      </c>
      <c r="AG581" s="118">
        <v>5.7393584562E-2</v>
      </c>
      <c r="AH581" s="119">
        <v>-6.1345279822999997E-2</v>
      </c>
      <c r="AI581" s="118">
        <v>0.28256914118999998</v>
      </c>
      <c r="AJ581" s="118">
        <v>-0.24603174603</v>
      </c>
      <c r="AK581" s="120">
        <v>5</v>
      </c>
      <c r="AL581" s="23"/>
      <c r="AM581" s="127">
        <v>1.0484178465999999E-2</v>
      </c>
      <c r="AN581" s="88">
        <v>0.13347774518</v>
      </c>
      <c r="AO581" s="119">
        <v>45473</v>
      </c>
      <c r="AP581" s="86" t="s">
        <v>309</v>
      </c>
      <c r="AQ581" s="84" t="s">
        <v>312</v>
      </c>
      <c r="AR581" s="128">
        <v>-5158000</v>
      </c>
    </row>
    <row r="582" spans="2:44" ht="15.6" x14ac:dyDescent="0.3">
      <c r="B582" s="131" t="s">
        <v>597</v>
      </c>
      <c r="C582" s="132" t="s">
        <v>1119</v>
      </c>
      <c r="D582" s="133" t="s">
        <v>300</v>
      </c>
      <c r="E582" s="134" t="s">
        <v>1401</v>
      </c>
      <c r="F582" s="132" t="s">
        <v>2</v>
      </c>
      <c r="G582" s="134" t="s">
        <v>315</v>
      </c>
      <c r="H582" s="135">
        <v>45540</v>
      </c>
      <c r="I582" s="136"/>
      <c r="J582" s="136">
        <v>846.6</v>
      </c>
      <c r="K582" s="137">
        <f t="shared" si="24"/>
        <v>0</v>
      </c>
      <c r="L582" s="135">
        <v>45534</v>
      </c>
      <c r="M582" s="138"/>
      <c r="N582" s="138">
        <v>77986.473029999994</v>
      </c>
      <c r="O582" s="137">
        <f t="shared" si="25"/>
        <v>0</v>
      </c>
      <c r="P582" s="139"/>
      <c r="Q582" s="140">
        <v>16.045454544999998</v>
      </c>
      <c r="R582" s="141">
        <f t="shared" si="26"/>
        <v>0</v>
      </c>
      <c r="S582" s="23"/>
      <c r="T582" s="142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4">
        <v>21.212121212</v>
      </c>
      <c r="AE582" s="23"/>
      <c r="AF582" s="145"/>
      <c r="AG582" s="146"/>
      <c r="AH582" s="147"/>
      <c r="AI582" s="146">
        <v>0.14797208455999999</v>
      </c>
      <c r="AJ582" s="146">
        <v>-4.6905268131000002E-2</v>
      </c>
      <c r="AK582" s="148"/>
      <c r="AL582" s="23"/>
      <c r="AM582" s="149">
        <v>1.12577626E-2</v>
      </c>
      <c r="AN582" s="137">
        <v>1.0639959207</v>
      </c>
      <c r="AO582" s="147">
        <v>45473</v>
      </c>
      <c r="AP582" s="135" t="s">
        <v>309</v>
      </c>
      <c r="AQ582" s="133" t="s">
        <v>312</v>
      </c>
      <c r="AR582" s="150">
        <v>2844215</v>
      </c>
    </row>
    <row r="583" spans="2:44" ht="15.6" x14ac:dyDescent="0.3">
      <c r="B583" s="82" t="s">
        <v>1746</v>
      </c>
      <c r="C583" s="83" t="s">
        <v>2518</v>
      </c>
      <c r="D583" s="84" t="s">
        <v>2284</v>
      </c>
      <c r="E583" s="85" t="s">
        <v>2151</v>
      </c>
      <c r="F583" s="83" t="s">
        <v>113</v>
      </c>
      <c r="G583" s="85" t="s">
        <v>319</v>
      </c>
      <c r="H583" s="86">
        <v>45554</v>
      </c>
      <c r="I583" s="87">
        <v>31.26</v>
      </c>
      <c r="J583" s="87">
        <v>37.114342290000003</v>
      </c>
      <c r="K583" s="88">
        <f t="shared" si="24"/>
        <v>0.84226199553110814</v>
      </c>
      <c r="L583" s="86">
        <v>45341</v>
      </c>
      <c r="M583" s="89">
        <v>31.26</v>
      </c>
      <c r="N583" s="89">
        <v>474.88863636000002</v>
      </c>
      <c r="O583" s="88">
        <f t="shared" si="25"/>
        <v>6.5825959196679232E-2</v>
      </c>
      <c r="P583" s="90">
        <v>1</v>
      </c>
      <c r="Q583" s="91">
        <v>0.53030303030000003</v>
      </c>
      <c r="R583" s="92">
        <f t="shared" si="26"/>
        <v>1.8857142857250611</v>
      </c>
      <c r="S583" s="23"/>
      <c r="T583" s="107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9">
        <v>25.757575758000002</v>
      </c>
      <c r="AE583" s="23"/>
      <c r="AF583" s="117"/>
      <c r="AG583" s="118"/>
      <c r="AH583" s="119"/>
      <c r="AI583" s="118">
        <v>3.3305968502000002E-2</v>
      </c>
      <c r="AJ583" s="118">
        <v>-5.6787452676000001E-2</v>
      </c>
      <c r="AK583" s="120"/>
      <c r="AL583" s="23"/>
      <c r="AM583" s="127"/>
      <c r="AN583" s="88">
        <v>0.45518208125999998</v>
      </c>
      <c r="AO583" s="119">
        <v>45382</v>
      </c>
      <c r="AP583" s="86" t="s">
        <v>309</v>
      </c>
      <c r="AQ583" s="84" t="s">
        <v>312</v>
      </c>
      <c r="AR583" s="128">
        <v>116606</v>
      </c>
    </row>
    <row r="584" spans="2:44" ht="15.6" x14ac:dyDescent="0.3">
      <c r="B584" s="131" t="s">
        <v>598</v>
      </c>
      <c r="C584" s="132" t="s">
        <v>1120</v>
      </c>
      <c r="D584" s="133" t="s">
        <v>300</v>
      </c>
      <c r="E584" s="134" t="s">
        <v>2152</v>
      </c>
      <c r="F584" s="132" t="s">
        <v>2</v>
      </c>
      <c r="G584" s="134" t="s">
        <v>169</v>
      </c>
      <c r="H584" s="135">
        <v>45538</v>
      </c>
      <c r="I584" s="136"/>
      <c r="J584" s="136">
        <v>375.55</v>
      </c>
      <c r="K584" s="137">
        <f t="shared" ref="K584:K647" si="27">IFERROR(I584/J584,"")</f>
        <v>0</v>
      </c>
      <c r="L584" s="135">
        <v>45538</v>
      </c>
      <c r="M584" s="138"/>
      <c r="N584" s="138">
        <v>317.10636363999998</v>
      </c>
      <c r="O584" s="137">
        <f t="shared" ref="O584:O647" si="28">IFERROR(M584/N584,"")</f>
        <v>0</v>
      </c>
      <c r="P584" s="139"/>
      <c r="Q584" s="140">
        <v>0.21212121212000001</v>
      </c>
      <c r="R584" s="141">
        <f t="shared" ref="R584:R647" si="29">IFERROR(P584/Q584,"")</f>
        <v>0</v>
      </c>
      <c r="S584" s="23"/>
      <c r="T584" s="142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4">
        <v>10.606060606</v>
      </c>
      <c r="AE584" s="23"/>
      <c r="AF584" s="145"/>
      <c r="AG584" s="146"/>
      <c r="AH584" s="147"/>
      <c r="AI584" s="146">
        <v>0.10123411534</v>
      </c>
      <c r="AJ584" s="146">
        <v>-4.3714006117E-2</v>
      </c>
      <c r="AK584" s="148">
        <v>5</v>
      </c>
      <c r="AL584" s="23"/>
      <c r="AM584" s="149">
        <v>2.1398110936000001E-2</v>
      </c>
      <c r="AN584" s="137">
        <v>1.2564884277999999</v>
      </c>
      <c r="AO584" s="147">
        <v>45443</v>
      </c>
      <c r="AP584" s="135" t="s">
        <v>309</v>
      </c>
      <c r="AQ584" s="133" t="s">
        <v>312</v>
      </c>
      <c r="AR584" s="150">
        <v>1690400</v>
      </c>
    </row>
    <row r="585" spans="2:44" ht="15.6" x14ac:dyDescent="0.3">
      <c r="B585" s="82" t="s">
        <v>1747</v>
      </c>
      <c r="C585" s="83" t="s">
        <v>2519</v>
      </c>
      <c r="D585" s="84" t="s">
        <v>300</v>
      </c>
      <c r="E585" s="85" t="s">
        <v>2153</v>
      </c>
      <c r="F585" s="83" t="s">
        <v>2</v>
      </c>
      <c r="G585" s="85" t="s">
        <v>320</v>
      </c>
      <c r="H585" s="86">
        <v>45551</v>
      </c>
      <c r="I585" s="87"/>
      <c r="J585" s="87">
        <v>50.110994228000003</v>
      </c>
      <c r="K585" s="88">
        <f t="shared" si="27"/>
        <v>0</v>
      </c>
      <c r="L585" s="86">
        <v>45208</v>
      </c>
      <c r="M585" s="89"/>
      <c r="N585" s="89">
        <v>17120.823636000001</v>
      </c>
      <c r="O585" s="88">
        <f t="shared" si="28"/>
        <v>0</v>
      </c>
      <c r="P585" s="90"/>
      <c r="Q585" s="91">
        <v>6.8333333332999997</v>
      </c>
      <c r="R585" s="92">
        <f t="shared" si="29"/>
        <v>0</v>
      </c>
      <c r="S585" s="23"/>
      <c r="T585" s="107"/>
      <c r="U585" s="108"/>
      <c r="V585" s="108">
        <v>9.2467059300000001E-2</v>
      </c>
      <c r="W585" s="108">
        <v>7.9846765245999998E-2</v>
      </c>
      <c r="X585" s="108"/>
      <c r="Y585" s="108"/>
      <c r="Z585" s="108">
        <v>-0.62127045086999999</v>
      </c>
      <c r="AA585" s="108">
        <v>-1.0598724136</v>
      </c>
      <c r="AB585" s="108">
        <v>-5.4977107709000002E-2</v>
      </c>
      <c r="AC585" s="108">
        <v>-0.45392906753000001</v>
      </c>
      <c r="AD585" s="109">
        <v>43.939393938999999</v>
      </c>
      <c r="AE585" s="23"/>
      <c r="AF585" s="117"/>
      <c r="AG585" s="118"/>
      <c r="AH585" s="119"/>
      <c r="AI585" s="118">
        <v>0.20388719512</v>
      </c>
      <c r="AJ585" s="118">
        <v>-0.31158082816999999</v>
      </c>
      <c r="AK585" s="120"/>
      <c r="AL585" s="23"/>
      <c r="AM585" s="127"/>
      <c r="AN585" s="88">
        <v>3.4477826298000003E-2</v>
      </c>
      <c r="AO585" s="119">
        <v>45473</v>
      </c>
      <c r="AP585" s="86" t="s">
        <v>309</v>
      </c>
      <c r="AQ585" s="84" t="s">
        <v>312</v>
      </c>
      <c r="AR585" s="128">
        <v>472133</v>
      </c>
    </row>
    <row r="586" spans="2:44" ht="15.6" x14ac:dyDescent="0.3">
      <c r="B586" s="131" t="s">
        <v>1748</v>
      </c>
      <c r="C586" s="132" t="s">
        <v>2520</v>
      </c>
      <c r="D586" s="133" t="s">
        <v>300</v>
      </c>
      <c r="E586" s="134" t="s">
        <v>2154</v>
      </c>
      <c r="F586" s="132" t="s">
        <v>2</v>
      </c>
      <c r="G586" s="134" t="s">
        <v>320</v>
      </c>
      <c r="H586" s="135">
        <v>45553</v>
      </c>
      <c r="I586" s="136"/>
      <c r="J586" s="136">
        <v>29.42</v>
      </c>
      <c r="K586" s="137">
        <f t="shared" si="27"/>
        <v>0</v>
      </c>
      <c r="L586" s="135">
        <v>45553</v>
      </c>
      <c r="M586" s="138"/>
      <c r="N586" s="138">
        <v>764.06227273000002</v>
      </c>
      <c r="O586" s="137">
        <f t="shared" si="28"/>
        <v>0</v>
      </c>
      <c r="P586" s="139"/>
      <c r="Q586" s="140">
        <v>0.10606060606000001</v>
      </c>
      <c r="R586" s="141">
        <f t="shared" si="29"/>
        <v>0</v>
      </c>
      <c r="S586" s="23"/>
      <c r="T586" s="142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4">
        <v>4.5454545455000002</v>
      </c>
      <c r="AE586" s="23"/>
      <c r="AF586" s="145"/>
      <c r="AG586" s="146"/>
      <c r="AH586" s="147"/>
      <c r="AI586" s="146">
        <v>0.17287694974000001</v>
      </c>
      <c r="AJ586" s="146">
        <v>-3.5463612855999999E-2</v>
      </c>
      <c r="AK586" s="148"/>
      <c r="AL586" s="23"/>
      <c r="AM586" s="149"/>
      <c r="AN586" s="137">
        <v>0</v>
      </c>
      <c r="AO586" s="147">
        <v>45473</v>
      </c>
      <c r="AP586" s="135" t="s">
        <v>309</v>
      </c>
      <c r="AQ586" s="133" t="s">
        <v>312</v>
      </c>
      <c r="AR586" s="150">
        <v>206766</v>
      </c>
    </row>
    <row r="587" spans="2:44" ht="15.6" x14ac:dyDescent="0.3">
      <c r="B587" s="82" t="s">
        <v>599</v>
      </c>
      <c r="C587" s="83" t="s">
        <v>1121</v>
      </c>
      <c r="D587" s="84" t="s">
        <v>300</v>
      </c>
      <c r="E587" s="85" t="s">
        <v>1402</v>
      </c>
      <c r="F587" s="83" t="s">
        <v>2</v>
      </c>
      <c r="G587" s="85" t="s">
        <v>316</v>
      </c>
      <c r="H587" s="86">
        <v>45554</v>
      </c>
      <c r="I587" s="87">
        <v>21.1</v>
      </c>
      <c r="J587" s="87">
        <v>21.1</v>
      </c>
      <c r="K587" s="88">
        <f t="shared" si="27"/>
        <v>1</v>
      </c>
      <c r="L587" s="86">
        <v>45554</v>
      </c>
      <c r="M587" s="89">
        <v>1092210.83</v>
      </c>
      <c r="N587" s="89">
        <v>683505.38650999998</v>
      </c>
      <c r="O587" s="88">
        <f t="shared" si="28"/>
        <v>1.5979549708845207</v>
      </c>
      <c r="P587" s="90">
        <v>121</v>
      </c>
      <c r="Q587" s="91">
        <v>198.96969697</v>
      </c>
      <c r="R587" s="92">
        <f t="shared" si="29"/>
        <v>0.60813280536002412</v>
      </c>
      <c r="S587" s="23"/>
      <c r="T587" s="107">
        <v>5.8174523569999997E-2</v>
      </c>
      <c r="U587" s="108">
        <v>4.0900842086999997E-2</v>
      </c>
      <c r="V587" s="108">
        <v>0.12834224598999999</v>
      </c>
      <c r="W587" s="108">
        <v>0.11572195193</v>
      </c>
      <c r="X587" s="108">
        <v>0.39182058048000001</v>
      </c>
      <c r="Y587" s="108">
        <v>-0.10277886777</v>
      </c>
      <c r="Z587" s="108">
        <v>-0.53111111110999998</v>
      </c>
      <c r="AA587" s="108">
        <v>-0.96971307388000005</v>
      </c>
      <c r="AB587" s="108">
        <v>0.38815789474000001</v>
      </c>
      <c r="AC587" s="108">
        <v>-1.0794065081E-2</v>
      </c>
      <c r="AD587" s="109">
        <v>100</v>
      </c>
      <c r="AE587" s="23"/>
      <c r="AF587" s="117">
        <v>0.34340123884000001</v>
      </c>
      <c r="AG587" s="118">
        <v>3.5411989537999997E-2</v>
      </c>
      <c r="AH587" s="119">
        <v>1.1723369353999999</v>
      </c>
      <c r="AI587" s="118">
        <v>0.13960639606</v>
      </c>
      <c r="AJ587" s="118">
        <v>-0.12465940054000001</v>
      </c>
      <c r="AK587" s="120">
        <v>7</v>
      </c>
      <c r="AL587" s="23"/>
      <c r="AM587" s="127">
        <v>0</v>
      </c>
      <c r="AN587" s="88">
        <v>0</v>
      </c>
      <c r="AO587" s="119">
        <v>45473</v>
      </c>
      <c r="AP587" s="86" t="s">
        <v>309</v>
      </c>
      <c r="AQ587" s="84" t="s">
        <v>312</v>
      </c>
      <c r="AR587" s="128">
        <v>4438000</v>
      </c>
    </row>
    <row r="588" spans="2:44" ht="15.6" x14ac:dyDescent="0.3">
      <c r="B588" s="131" t="s">
        <v>1749</v>
      </c>
      <c r="C588" s="132" t="s">
        <v>2521</v>
      </c>
      <c r="D588" s="133" t="s">
        <v>730</v>
      </c>
      <c r="E588" s="134" t="s">
        <v>2155</v>
      </c>
      <c r="F588" s="132" t="s">
        <v>113</v>
      </c>
      <c r="G588" s="134" t="s">
        <v>316</v>
      </c>
      <c r="H588" s="135">
        <v>45554</v>
      </c>
      <c r="I588" s="136">
        <v>54.4</v>
      </c>
      <c r="J588" s="136">
        <v>83.5</v>
      </c>
      <c r="K588" s="137">
        <f t="shared" si="27"/>
        <v>0.65149700598802396</v>
      </c>
      <c r="L588" s="135">
        <v>45439</v>
      </c>
      <c r="M588" s="138">
        <v>71206.33</v>
      </c>
      <c r="N588" s="138">
        <v>744092.17818000005</v>
      </c>
      <c r="O588" s="137">
        <f t="shared" si="28"/>
        <v>9.5695576553654876E-2</v>
      </c>
      <c r="P588" s="139">
        <v>30</v>
      </c>
      <c r="Q588" s="140">
        <v>119.68181817999999</v>
      </c>
      <c r="R588" s="141">
        <f t="shared" si="29"/>
        <v>0.25066464109761738</v>
      </c>
      <c r="S588" s="23"/>
      <c r="T588" s="142">
        <v>1.3035381751E-2</v>
      </c>
      <c r="U588" s="143">
        <v>-4.2382997325999998E-3</v>
      </c>
      <c r="V588" s="143">
        <v>-0.33202357564000001</v>
      </c>
      <c r="W588" s="143">
        <v>-0.34464386968999999</v>
      </c>
      <c r="X588" s="143">
        <v>0.13807531380999999</v>
      </c>
      <c r="Y588" s="143">
        <v>-0.35652413443999997</v>
      </c>
      <c r="Z588" s="143">
        <v>2.8161028162000001E-2</v>
      </c>
      <c r="AA588" s="143">
        <v>-0.41044093460999997</v>
      </c>
      <c r="AB588" s="143">
        <v>-0.23734753959999999</v>
      </c>
      <c r="AC588" s="143">
        <v>-0.63629949941999997</v>
      </c>
      <c r="AD588" s="144">
        <v>100</v>
      </c>
      <c r="AE588" s="23"/>
      <c r="AF588" s="145">
        <v>0.54686529675999995</v>
      </c>
      <c r="AG588" s="146">
        <v>5.4031008076000003E-2</v>
      </c>
      <c r="AH588" s="147">
        <v>0.36772947421000002</v>
      </c>
      <c r="AI588" s="146">
        <v>0.42623274162000002</v>
      </c>
      <c r="AJ588" s="146">
        <v>-0.26134649663999998</v>
      </c>
      <c r="AK588" s="148">
        <v>5</v>
      </c>
      <c r="AL588" s="23"/>
      <c r="AM588" s="149">
        <v>0</v>
      </c>
      <c r="AN588" s="137">
        <v>0</v>
      </c>
      <c r="AO588" s="147">
        <v>45473</v>
      </c>
      <c r="AP588" s="135" t="s">
        <v>309</v>
      </c>
      <c r="AQ588" s="133" t="s">
        <v>312</v>
      </c>
      <c r="AR588" s="150">
        <v>13804872</v>
      </c>
    </row>
    <row r="589" spans="2:44" ht="15.6" x14ac:dyDescent="0.3">
      <c r="B589" s="82" t="s">
        <v>1750</v>
      </c>
      <c r="C589" s="83" t="s">
        <v>2522</v>
      </c>
      <c r="D589" s="84" t="s">
        <v>300</v>
      </c>
      <c r="E589" s="85" t="s">
        <v>2156</v>
      </c>
      <c r="F589" s="83" t="s">
        <v>2</v>
      </c>
      <c r="G589" s="85" t="s">
        <v>320</v>
      </c>
      <c r="H589" s="86">
        <v>45554</v>
      </c>
      <c r="I589" s="87">
        <v>30.6</v>
      </c>
      <c r="J589" s="87">
        <v>33.21</v>
      </c>
      <c r="K589" s="88">
        <f t="shared" si="27"/>
        <v>0.92140921409214094</v>
      </c>
      <c r="L589" s="86">
        <v>45503</v>
      </c>
      <c r="M589" s="89">
        <v>459</v>
      </c>
      <c r="N589" s="89">
        <v>211.17863636000001</v>
      </c>
      <c r="O589" s="88">
        <f t="shared" si="28"/>
        <v>2.1735153134407708</v>
      </c>
      <c r="P589" s="90">
        <v>1</v>
      </c>
      <c r="Q589" s="91">
        <v>0.40909090909000001</v>
      </c>
      <c r="R589" s="92">
        <f t="shared" si="29"/>
        <v>2.4444444444498763</v>
      </c>
      <c r="S589" s="23"/>
      <c r="T589" s="107">
        <v>6.9101678182E-3</v>
      </c>
      <c r="U589" s="108">
        <v>-1.0363513665000001E-2</v>
      </c>
      <c r="V589" s="108"/>
      <c r="W589" s="108"/>
      <c r="X589" s="108"/>
      <c r="Y589" s="108"/>
      <c r="Z589" s="108"/>
      <c r="AA589" s="108"/>
      <c r="AB589" s="108">
        <v>0.44495333638000001</v>
      </c>
      <c r="AC589" s="108">
        <v>4.6001376564000003E-2</v>
      </c>
      <c r="AD589" s="109">
        <v>19.696969697</v>
      </c>
      <c r="AE589" s="23"/>
      <c r="AF589" s="117"/>
      <c r="AG589" s="118"/>
      <c r="AH589" s="119"/>
      <c r="AI589" s="118">
        <v>0.43395225463999998</v>
      </c>
      <c r="AJ589" s="118">
        <v>-0.11049848966</v>
      </c>
      <c r="AK589" s="120">
        <v>3</v>
      </c>
      <c r="AL589" s="23"/>
      <c r="AM589" s="127">
        <v>1.8890115092E-3</v>
      </c>
      <c r="AN589" s="88">
        <v>6.8356310260999998E-3</v>
      </c>
      <c r="AO589" s="119">
        <v>45473</v>
      </c>
      <c r="AP589" s="86" t="s">
        <v>309</v>
      </c>
      <c r="AQ589" s="84" t="s">
        <v>312</v>
      </c>
      <c r="AR589" s="128">
        <v>129875</v>
      </c>
    </row>
    <row r="590" spans="2:44" ht="15.6" x14ac:dyDescent="0.3">
      <c r="B590" s="131" t="s">
        <v>1751</v>
      </c>
      <c r="C590" s="132" t="s">
        <v>2523</v>
      </c>
      <c r="D590" s="133" t="s">
        <v>300</v>
      </c>
      <c r="E590" s="134" t="s">
        <v>2157</v>
      </c>
      <c r="F590" s="132" t="s">
        <v>2</v>
      </c>
      <c r="G590" s="134" t="s">
        <v>322</v>
      </c>
      <c r="H590" s="135">
        <v>45544</v>
      </c>
      <c r="I590" s="136"/>
      <c r="J590" s="136">
        <v>12.83</v>
      </c>
      <c r="K590" s="137">
        <f t="shared" si="27"/>
        <v>0</v>
      </c>
      <c r="L590" s="135">
        <v>45254</v>
      </c>
      <c r="M590" s="138"/>
      <c r="N590" s="138">
        <v>33.445</v>
      </c>
      <c r="O590" s="137">
        <f t="shared" si="28"/>
        <v>0</v>
      </c>
      <c r="P590" s="139"/>
      <c r="Q590" s="140">
        <v>0.33333333332999998</v>
      </c>
      <c r="R590" s="141">
        <f t="shared" si="29"/>
        <v>0</v>
      </c>
      <c r="S590" s="23"/>
      <c r="T590" s="142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4">
        <v>16.666666667000001</v>
      </c>
      <c r="AE590" s="23"/>
      <c r="AF590" s="145"/>
      <c r="AG590" s="146"/>
      <c r="AH590" s="147"/>
      <c r="AI590" s="146">
        <v>0.28024193547999998</v>
      </c>
      <c r="AJ590" s="146">
        <v>-0.20621225194000001</v>
      </c>
      <c r="AK590" s="148">
        <v>3</v>
      </c>
      <c r="AL590" s="23"/>
      <c r="AM590" s="149">
        <v>0</v>
      </c>
      <c r="AN590" s="137">
        <v>0</v>
      </c>
      <c r="AO590" s="147">
        <v>45473</v>
      </c>
      <c r="AP590" s="135" t="s">
        <v>309</v>
      </c>
      <c r="AQ590" s="133" t="s">
        <v>312</v>
      </c>
      <c r="AR590" s="150">
        <v>-1224400</v>
      </c>
    </row>
    <row r="591" spans="2:44" ht="15.6" x14ac:dyDescent="0.3">
      <c r="B591" s="82" t="s">
        <v>600</v>
      </c>
      <c r="C591" s="83" t="s">
        <v>1122</v>
      </c>
      <c r="D591" s="84" t="s">
        <v>728</v>
      </c>
      <c r="E591" s="85" t="s">
        <v>1403</v>
      </c>
      <c r="F591" s="83" t="s">
        <v>2</v>
      </c>
      <c r="G591" s="85" t="s">
        <v>315</v>
      </c>
      <c r="H591" s="86">
        <v>45554</v>
      </c>
      <c r="I591" s="87">
        <v>519.69000000000005</v>
      </c>
      <c r="J591" s="87">
        <v>519.69000000000005</v>
      </c>
      <c r="K591" s="88">
        <f t="shared" si="27"/>
        <v>1</v>
      </c>
      <c r="L591" s="86">
        <v>45554</v>
      </c>
      <c r="M591" s="89">
        <v>6755.46</v>
      </c>
      <c r="N591" s="89">
        <v>750.61030302999995</v>
      </c>
      <c r="O591" s="88">
        <f t="shared" si="28"/>
        <v>8.9999563991196663</v>
      </c>
      <c r="P591" s="90">
        <v>11</v>
      </c>
      <c r="Q591" s="91">
        <v>1.2424242424</v>
      </c>
      <c r="R591" s="92">
        <f t="shared" si="29"/>
        <v>8.85365853675812</v>
      </c>
      <c r="S591" s="23"/>
      <c r="T591" s="107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9">
        <v>7.5757575758</v>
      </c>
      <c r="AE591" s="23"/>
      <c r="AF591" s="117"/>
      <c r="AG591" s="118"/>
      <c r="AH591" s="119"/>
      <c r="AI591" s="118">
        <v>8.5138553186000002E-4</v>
      </c>
      <c r="AJ591" s="118">
        <v>8.5138553186000002E-4</v>
      </c>
      <c r="AK591" s="120"/>
      <c r="AL591" s="23"/>
      <c r="AM591" s="127"/>
      <c r="AN591" s="88">
        <v>0.85245366590000005</v>
      </c>
      <c r="AO591" s="119">
        <v>45473</v>
      </c>
      <c r="AP591" s="86" t="s">
        <v>309</v>
      </c>
      <c r="AQ591" s="84" t="s">
        <v>312</v>
      </c>
      <c r="AR591" s="128">
        <v>659500</v>
      </c>
    </row>
    <row r="592" spans="2:44" ht="15.6" x14ac:dyDescent="0.3">
      <c r="B592" s="131" t="s">
        <v>1752</v>
      </c>
      <c r="C592" s="132" t="s">
        <v>2524</v>
      </c>
      <c r="D592" s="133" t="s">
        <v>300</v>
      </c>
      <c r="E592" s="134" t="s">
        <v>2158</v>
      </c>
      <c r="F592" s="132" t="s">
        <v>2</v>
      </c>
      <c r="G592" s="134" t="s">
        <v>315</v>
      </c>
      <c r="H592" s="135">
        <v>45516</v>
      </c>
      <c r="I592" s="136"/>
      <c r="J592" s="136">
        <v>41.76</v>
      </c>
      <c r="K592" s="137">
        <f t="shared" si="27"/>
        <v>0</v>
      </c>
      <c r="L592" s="135">
        <v>45197</v>
      </c>
      <c r="M592" s="138"/>
      <c r="N592" s="138">
        <v>49.527121211999997</v>
      </c>
      <c r="O592" s="137">
        <f t="shared" si="28"/>
        <v>0</v>
      </c>
      <c r="P592" s="139"/>
      <c r="Q592" s="140">
        <v>9.0909090908999998E-2</v>
      </c>
      <c r="R592" s="141">
        <f t="shared" si="29"/>
        <v>0</v>
      </c>
      <c r="S592" s="23"/>
      <c r="T592" s="142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144">
        <v>3.0303030302999998</v>
      </c>
      <c r="AE592" s="23"/>
      <c r="AF592" s="145"/>
      <c r="AG592" s="146"/>
      <c r="AH592" s="147"/>
      <c r="AI592" s="146">
        <v>8.1494057723999994E-2</v>
      </c>
      <c r="AJ592" s="146">
        <v>-0.15373563218</v>
      </c>
      <c r="AK592" s="148"/>
      <c r="AL592" s="23"/>
      <c r="AM592" s="149">
        <v>0</v>
      </c>
      <c r="AN592" s="137">
        <v>0</v>
      </c>
      <c r="AO592" s="147">
        <v>45473</v>
      </c>
      <c r="AP592" s="135" t="s">
        <v>309</v>
      </c>
      <c r="AQ592" s="133" t="s">
        <v>312</v>
      </c>
      <c r="AR592" s="150">
        <v>14234</v>
      </c>
    </row>
    <row r="593" spans="2:44" ht="15.6" x14ac:dyDescent="0.3">
      <c r="B593" s="82" t="s">
        <v>85</v>
      </c>
      <c r="C593" s="83" t="s">
        <v>249</v>
      </c>
      <c r="D593" s="84" t="s">
        <v>300</v>
      </c>
      <c r="E593" s="85" t="s">
        <v>1404</v>
      </c>
      <c r="F593" s="83" t="s">
        <v>2</v>
      </c>
      <c r="G593" s="85" t="s">
        <v>315</v>
      </c>
      <c r="H593" s="86">
        <v>45554</v>
      </c>
      <c r="I593" s="87">
        <v>63</v>
      </c>
      <c r="J593" s="87">
        <v>70.3</v>
      </c>
      <c r="K593" s="88">
        <f t="shared" si="27"/>
        <v>0.89615931721194886</v>
      </c>
      <c r="L593" s="86">
        <v>45540</v>
      </c>
      <c r="M593" s="89">
        <v>20490.47</v>
      </c>
      <c r="N593" s="89">
        <v>170433.81773000001</v>
      </c>
      <c r="O593" s="88">
        <f t="shared" si="28"/>
        <v>0.12022537705786097</v>
      </c>
      <c r="P593" s="90">
        <v>44</v>
      </c>
      <c r="Q593" s="91">
        <v>51.590909091</v>
      </c>
      <c r="R593" s="92">
        <f t="shared" si="29"/>
        <v>0.85286343612184512</v>
      </c>
      <c r="S593" s="23"/>
      <c r="T593" s="107">
        <v>-1.1609664259999999E-2</v>
      </c>
      <c r="U593" s="108">
        <v>-2.8883345744000002E-2</v>
      </c>
      <c r="V593" s="108">
        <v>9.7986625878999992E-3</v>
      </c>
      <c r="W593" s="108">
        <v>-2.8216314657999999E-3</v>
      </c>
      <c r="X593" s="108">
        <v>0.10833047364999999</v>
      </c>
      <c r="Y593" s="108">
        <v>-0.38626897458999998</v>
      </c>
      <c r="Z593" s="108">
        <v>0.19993141988999999</v>
      </c>
      <c r="AA593" s="108">
        <v>-0.23867054289</v>
      </c>
      <c r="AB593" s="108">
        <v>0.17040353394999999</v>
      </c>
      <c r="AC593" s="108">
        <v>-0.22854842586999999</v>
      </c>
      <c r="AD593" s="109">
        <v>100</v>
      </c>
      <c r="AE593" s="23"/>
      <c r="AF593" s="117">
        <v>0.17826836160000001</v>
      </c>
      <c r="AG593" s="118">
        <v>1.8429088015000001E-2</v>
      </c>
      <c r="AH593" s="119">
        <v>0.10740958621</v>
      </c>
      <c r="AI593" s="118">
        <v>6.9325733476999996E-2</v>
      </c>
      <c r="AJ593" s="118">
        <v>-3.8373525786999998E-2</v>
      </c>
      <c r="AK593" s="120">
        <v>4</v>
      </c>
      <c r="AL593" s="23"/>
      <c r="AM593" s="127">
        <v>2.0675170810000001E-2</v>
      </c>
      <c r="AN593" s="88">
        <v>0.23026069787</v>
      </c>
      <c r="AO593" s="119">
        <v>45458</v>
      </c>
      <c r="AP593" s="86" t="s">
        <v>309</v>
      </c>
      <c r="AQ593" s="84" t="s">
        <v>312</v>
      </c>
      <c r="AR593" s="128"/>
    </row>
    <row r="594" spans="2:44" ht="15.6" x14ac:dyDescent="0.3">
      <c r="B594" s="131" t="s">
        <v>601</v>
      </c>
      <c r="C594" s="132" t="s">
        <v>1123</v>
      </c>
      <c r="D594" s="133" t="s">
        <v>300</v>
      </c>
      <c r="E594" s="134" t="s">
        <v>1405</v>
      </c>
      <c r="F594" s="132" t="s">
        <v>2</v>
      </c>
      <c r="G594" s="134" t="s">
        <v>315</v>
      </c>
      <c r="H594" s="135">
        <v>45488</v>
      </c>
      <c r="I594" s="136"/>
      <c r="J594" s="136">
        <v>152.76329483999999</v>
      </c>
      <c r="K594" s="137">
        <f t="shared" si="27"/>
        <v>0</v>
      </c>
      <c r="L594" s="135">
        <v>45201</v>
      </c>
      <c r="M594" s="138"/>
      <c r="N594" s="138">
        <v>63.555606060999999</v>
      </c>
      <c r="O594" s="137">
        <f t="shared" si="28"/>
        <v>0</v>
      </c>
      <c r="P594" s="139"/>
      <c r="Q594" s="140">
        <v>6.0606060606000003E-2</v>
      </c>
      <c r="R594" s="141">
        <f t="shared" si="29"/>
        <v>0</v>
      </c>
      <c r="S594" s="23"/>
      <c r="T594" s="142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144">
        <v>1.5151515151999999</v>
      </c>
      <c r="AE594" s="23"/>
      <c r="AF594" s="145"/>
      <c r="AG594" s="146"/>
      <c r="AH594" s="147"/>
      <c r="AI594" s="146">
        <v>0</v>
      </c>
      <c r="AJ594" s="146">
        <v>0</v>
      </c>
      <c r="AK594" s="148"/>
      <c r="AL594" s="23"/>
      <c r="AM594" s="149"/>
      <c r="AN594" s="137">
        <v>1.0153007145999999</v>
      </c>
      <c r="AO594" s="147">
        <v>45472</v>
      </c>
      <c r="AP594" s="135" t="s">
        <v>309</v>
      </c>
      <c r="AQ594" s="133" t="s">
        <v>312</v>
      </c>
      <c r="AR594" s="150">
        <v>-124500</v>
      </c>
    </row>
    <row r="595" spans="2:44" ht="15.6" x14ac:dyDescent="0.3">
      <c r="B595" s="82" t="s">
        <v>1753</v>
      </c>
      <c r="C595" s="83" t="s">
        <v>2525</v>
      </c>
      <c r="D595" s="84" t="s">
        <v>2293</v>
      </c>
      <c r="E595" s="85" t="s">
        <v>2159</v>
      </c>
      <c r="F595" s="83" t="s">
        <v>116</v>
      </c>
      <c r="G595" s="85" t="s">
        <v>320</v>
      </c>
      <c r="H595" s="86">
        <v>45547</v>
      </c>
      <c r="I595" s="87"/>
      <c r="J595" s="87">
        <v>62.666012293000001</v>
      </c>
      <c r="K595" s="88">
        <f t="shared" si="27"/>
        <v>0</v>
      </c>
      <c r="L595" s="86">
        <v>45352</v>
      </c>
      <c r="M595" s="89"/>
      <c r="N595" s="89">
        <v>438.67833332999999</v>
      </c>
      <c r="O595" s="88">
        <f t="shared" si="28"/>
        <v>0</v>
      </c>
      <c r="P595" s="90"/>
      <c r="Q595" s="91">
        <v>0.66666666666999996</v>
      </c>
      <c r="R595" s="92">
        <f t="shared" si="29"/>
        <v>0</v>
      </c>
      <c r="S595" s="23"/>
      <c r="T595" s="107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9">
        <v>42.424242423999999</v>
      </c>
      <c r="AE595" s="23"/>
      <c r="AF595" s="117"/>
      <c r="AG595" s="118"/>
      <c r="AH595" s="119"/>
      <c r="AI595" s="118">
        <v>8.5954718493999993E-2</v>
      </c>
      <c r="AJ595" s="118">
        <v>-0.13307741523</v>
      </c>
      <c r="AK595" s="120"/>
      <c r="AL595" s="23"/>
      <c r="AM595" s="127">
        <v>3.4629203114000001E-2</v>
      </c>
      <c r="AN595" s="88">
        <v>0.40120434269999999</v>
      </c>
      <c r="AO595" s="119">
        <v>45473</v>
      </c>
      <c r="AP595" s="86" t="s">
        <v>1867</v>
      </c>
      <c r="AQ595" s="84" t="s">
        <v>312</v>
      </c>
      <c r="AR595" s="128">
        <v>23432000000</v>
      </c>
    </row>
    <row r="596" spans="2:44" ht="15.6" x14ac:dyDescent="0.3">
      <c r="B596" s="131" t="s">
        <v>86</v>
      </c>
      <c r="C596" s="132" t="s">
        <v>273</v>
      </c>
      <c r="D596" s="133" t="s">
        <v>300</v>
      </c>
      <c r="E596" s="134" t="s">
        <v>250</v>
      </c>
      <c r="F596" s="132" t="s">
        <v>2</v>
      </c>
      <c r="G596" s="134" t="s">
        <v>315</v>
      </c>
      <c r="H596" s="135">
        <v>45554</v>
      </c>
      <c r="I596" s="136">
        <v>40.409999999999997</v>
      </c>
      <c r="J596" s="136">
        <v>44.83</v>
      </c>
      <c r="K596" s="137">
        <f t="shared" si="27"/>
        <v>0.90140530894490289</v>
      </c>
      <c r="L596" s="135">
        <v>45503</v>
      </c>
      <c r="M596" s="138">
        <v>133165.17000000001</v>
      </c>
      <c r="N596" s="138">
        <v>623130.76832999999</v>
      </c>
      <c r="O596" s="137">
        <f t="shared" si="28"/>
        <v>0.21370340989080785</v>
      </c>
      <c r="P596" s="139">
        <v>305</v>
      </c>
      <c r="Q596" s="140">
        <v>1200.6060606000001</v>
      </c>
      <c r="R596" s="141">
        <f t="shared" si="29"/>
        <v>0.25403836446367506</v>
      </c>
      <c r="S596" s="23"/>
      <c r="T596" s="142">
        <v>-3.698224853E-3</v>
      </c>
      <c r="U596" s="143">
        <v>-2.0971906336999999E-2</v>
      </c>
      <c r="V596" s="143">
        <v>3.3239580668999999E-2</v>
      </c>
      <c r="W596" s="143">
        <v>2.0619286614999999E-2</v>
      </c>
      <c r="X596" s="143">
        <v>1.8993982042999999E-2</v>
      </c>
      <c r="Y596" s="143">
        <v>-0.47560546620999999</v>
      </c>
      <c r="Z596" s="143">
        <v>-0.23803156358999999</v>
      </c>
      <c r="AA596" s="143">
        <v>-0.67663352635999996</v>
      </c>
      <c r="AB596" s="143">
        <v>0.20077697783000001</v>
      </c>
      <c r="AC596" s="143">
        <v>-0.19817498199</v>
      </c>
      <c r="AD596" s="144">
        <v>100</v>
      </c>
      <c r="AE596" s="23"/>
      <c r="AF596" s="145">
        <v>0.25844516266000001</v>
      </c>
      <c r="AG596" s="146">
        <v>2.6526507969E-2</v>
      </c>
      <c r="AH596" s="147">
        <v>-0.10822758672</v>
      </c>
      <c r="AI596" s="146">
        <v>0.13813445871999999</v>
      </c>
      <c r="AJ596" s="146">
        <v>-7.4573009381000005E-2</v>
      </c>
      <c r="AK596" s="148">
        <v>4</v>
      </c>
      <c r="AL596" s="23"/>
      <c r="AM596" s="149">
        <v>3.5664976842999997E-2</v>
      </c>
      <c r="AN596" s="137">
        <v>0.28675071067000002</v>
      </c>
      <c r="AO596" s="147">
        <v>45473</v>
      </c>
      <c r="AP596" s="135" t="s">
        <v>309</v>
      </c>
      <c r="AQ596" s="133" t="s">
        <v>312</v>
      </c>
      <c r="AR596" s="150">
        <v>-2595000</v>
      </c>
    </row>
    <row r="597" spans="2:44" ht="15.6" x14ac:dyDescent="0.3">
      <c r="B597" s="82" t="s">
        <v>602</v>
      </c>
      <c r="C597" s="83" t="s">
        <v>1124</v>
      </c>
      <c r="D597" s="84" t="s">
        <v>300</v>
      </c>
      <c r="E597" s="85" t="s">
        <v>1406</v>
      </c>
      <c r="F597" s="83" t="s">
        <v>2</v>
      </c>
      <c r="G597" s="85" t="s">
        <v>315</v>
      </c>
      <c r="H597" s="86">
        <v>45554</v>
      </c>
      <c r="I597" s="87">
        <v>323.73</v>
      </c>
      <c r="J597" s="87">
        <v>356.65</v>
      </c>
      <c r="K597" s="88">
        <f t="shared" si="27"/>
        <v>0.90769662133744577</v>
      </c>
      <c r="L597" s="86">
        <v>45539</v>
      </c>
      <c r="M597" s="89">
        <v>25274.04</v>
      </c>
      <c r="N597" s="89">
        <v>54850.915909000003</v>
      </c>
      <c r="O597" s="88">
        <f t="shared" si="28"/>
        <v>0.46077699125262933</v>
      </c>
      <c r="P597" s="90">
        <v>4</v>
      </c>
      <c r="Q597" s="91">
        <v>5.2424242424000003</v>
      </c>
      <c r="R597" s="92">
        <f t="shared" si="29"/>
        <v>0.76300578035034916</v>
      </c>
      <c r="S597" s="23"/>
      <c r="T597" s="107">
        <v>-3.0748502994000001E-2</v>
      </c>
      <c r="U597" s="108">
        <v>-4.8022184478000003E-2</v>
      </c>
      <c r="V597" s="108">
        <v>6.4910979198999998E-4</v>
      </c>
      <c r="W597" s="108">
        <v>-1.1971184261E-2</v>
      </c>
      <c r="X597" s="108">
        <v>0.43416326356000001</v>
      </c>
      <c r="Y597" s="108">
        <v>-6.0436184687000002E-2</v>
      </c>
      <c r="Z597" s="108">
        <v>0.37221487365</v>
      </c>
      <c r="AA597" s="108">
        <v>-6.6387089124000001E-2</v>
      </c>
      <c r="AB597" s="108">
        <v>0.47282694162</v>
      </c>
      <c r="AC597" s="108">
        <v>7.3874981805999995E-2</v>
      </c>
      <c r="AD597" s="109">
        <v>50</v>
      </c>
      <c r="AE597" s="23"/>
      <c r="AF597" s="117">
        <v>0.22334588314000001</v>
      </c>
      <c r="AG597" s="118">
        <v>2.2958567215999998E-2</v>
      </c>
      <c r="AH597" s="119">
        <v>0.46059467378000002</v>
      </c>
      <c r="AI597" s="118">
        <v>0.16964413319999999</v>
      </c>
      <c r="AJ597" s="118">
        <v>-6.5687321423999995E-2</v>
      </c>
      <c r="AK597" s="120">
        <v>4</v>
      </c>
      <c r="AL597" s="23"/>
      <c r="AM597" s="127">
        <v>5.2600181305E-2</v>
      </c>
      <c r="AN597" s="88">
        <v>2.4611698432</v>
      </c>
      <c r="AO597" s="119">
        <v>45473</v>
      </c>
      <c r="AP597" s="86" t="s">
        <v>309</v>
      </c>
      <c r="AQ597" s="84" t="s">
        <v>312</v>
      </c>
      <c r="AR597" s="128">
        <v>8804000</v>
      </c>
    </row>
    <row r="598" spans="2:44" ht="15.6" x14ac:dyDescent="0.3">
      <c r="B598" s="131" t="s">
        <v>603</v>
      </c>
      <c r="C598" s="132" t="s">
        <v>1125</v>
      </c>
      <c r="D598" s="133" t="s">
        <v>300</v>
      </c>
      <c r="E598" s="134" t="s">
        <v>1407</v>
      </c>
      <c r="F598" s="132" t="s">
        <v>2</v>
      </c>
      <c r="G598" s="134" t="s">
        <v>315</v>
      </c>
      <c r="H598" s="135">
        <v>45553</v>
      </c>
      <c r="I598" s="136"/>
      <c r="J598" s="136">
        <v>383.4</v>
      </c>
      <c r="K598" s="137">
        <f t="shared" si="27"/>
        <v>0</v>
      </c>
      <c r="L598" s="135">
        <v>45533</v>
      </c>
      <c r="M598" s="138"/>
      <c r="N598" s="138">
        <v>437.63606061000002</v>
      </c>
      <c r="O598" s="137">
        <f t="shared" si="28"/>
        <v>0</v>
      </c>
      <c r="P598" s="139"/>
      <c r="Q598" s="140">
        <v>0.28787878787999999</v>
      </c>
      <c r="R598" s="141">
        <f t="shared" si="29"/>
        <v>0</v>
      </c>
      <c r="S598" s="23"/>
      <c r="T598" s="142"/>
      <c r="U598" s="143"/>
      <c r="V598" s="143">
        <v>-3.3884484361E-2</v>
      </c>
      <c r="W598" s="143">
        <v>-4.6504778415000003E-2</v>
      </c>
      <c r="X598" s="143">
        <v>0.22005409596</v>
      </c>
      <c r="Y598" s="143">
        <v>-0.27454535228999999</v>
      </c>
      <c r="Z598" s="143">
        <v>1.2278112942999999</v>
      </c>
      <c r="AA598" s="143">
        <v>0.78920933156999995</v>
      </c>
      <c r="AB598" s="143"/>
      <c r="AC598" s="143"/>
      <c r="AD598" s="144">
        <v>21.212121212</v>
      </c>
      <c r="AE598" s="23"/>
      <c r="AF598" s="145"/>
      <c r="AG598" s="146"/>
      <c r="AH598" s="147"/>
      <c r="AI598" s="146">
        <v>0.13063063062999999</v>
      </c>
      <c r="AJ598" s="146">
        <v>-7.6682316117999999E-2</v>
      </c>
      <c r="AK598" s="148"/>
      <c r="AL598" s="23"/>
      <c r="AM598" s="149">
        <v>2.5812640800000002E-2</v>
      </c>
      <c r="AN598" s="137">
        <v>1.4968662804999999</v>
      </c>
      <c r="AO598" s="147">
        <v>45473</v>
      </c>
      <c r="AP598" s="135" t="s">
        <v>309</v>
      </c>
      <c r="AQ598" s="133" t="s">
        <v>312</v>
      </c>
      <c r="AR598" s="150">
        <v>5120000</v>
      </c>
    </row>
    <row r="599" spans="2:44" ht="15.6" x14ac:dyDescent="0.3">
      <c r="B599" s="82" t="s">
        <v>604</v>
      </c>
      <c r="C599" s="83" t="s">
        <v>1126</v>
      </c>
      <c r="D599" s="84" t="s">
        <v>300</v>
      </c>
      <c r="E599" s="85" t="s">
        <v>1408</v>
      </c>
      <c r="F599" s="83" t="s">
        <v>2</v>
      </c>
      <c r="G599" s="85" t="s">
        <v>3</v>
      </c>
      <c r="H599" s="86">
        <v>45492</v>
      </c>
      <c r="I599" s="87"/>
      <c r="J599" s="87">
        <v>227.47359649000001</v>
      </c>
      <c r="K599" s="88">
        <f t="shared" si="27"/>
        <v>0</v>
      </c>
      <c r="L599" s="86">
        <v>45492</v>
      </c>
      <c r="M599" s="89"/>
      <c r="N599" s="89">
        <v>45.626666667000002</v>
      </c>
      <c r="O599" s="88">
        <f t="shared" si="28"/>
        <v>0</v>
      </c>
      <c r="P599" s="90"/>
      <c r="Q599" s="91">
        <v>0.21212121212000001</v>
      </c>
      <c r="R599" s="92">
        <f t="shared" si="29"/>
        <v>0</v>
      </c>
      <c r="S599" s="23"/>
      <c r="T599" s="107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9">
        <v>6.0606060605999996</v>
      </c>
      <c r="AE599" s="23"/>
      <c r="AF599" s="117"/>
      <c r="AG599" s="118"/>
      <c r="AH599" s="119"/>
      <c r="AI599" s="118">
        <v>0.11159631246</v>
      </c>
      <c r="AJ599" s="118">
        <v>-4.4104480114999997E-2</v>
      </c>
      <c r="AK599" s="120"/>
      <c r="AL599" s="23"/>
      <c r="AM599" s="127">
        <v>3.2404848705000003E-2</v>
      </c>
      <c r="AN599" s="88">
        <v>1.1830826323999999</v>
      </c>
      <c r="AO599" s="119">
        <v>45473</v>
      </c>
      <c r="AP599" s="86" t="s">
        <v>309</v>
      </c>
      <c r="AQ599" s="84" t="s">
        <v>312</v>
      </c>
      <c r="AR599" s="128">
        <v>618858</v>
      </c>
    </row>
    <row r="600" spans="2:44" ht="15.6" x14ac:dyDescent="0.3">
      <c r="B600" s="131" t="s">
        <v>1754</v>
      </c>
      <c r="C600" s="132" t="s">
        <v>2526</v>
      </c>
      <c r="D600" s="133" t="s">
        <v>300</v>
      </c>
      <c r="E600" s="134" t="s">
        <v>2160</v>
      </c>
      <c r="F600" s="132" t="s">
        <v>113</v>
      </c>
      <c r="G600" s="134" t="s">
        <v>169</v>
      </c>
      <c r="H600" s="135">
        <v>45554</v>
      </c>
      <c r="I600" s="136">
        <v>27.93</v>
      </c>
      <c r="J600" s="136">
        <v>40.659999999999997</v>
      </c>
      <c r="K600" s="137">
        <f t="shared" si="27"/>
        <v>0.68691588785046731</v>
      </c>
      <c r="L600" s="135">
        <v>45468</v>
      </c>
      <c r="M600" s="138">
        <v>828.32</v>
      </c>
      <c r="N600" s="138">
        <v>7595.8193939000003</v>
      </c>
      <c r="O600" s="137">
        <f t="shared" si="28"/>
        <v>0.10904945958367596</v>
      </c>
      <c r="P600" s="139">
        <v>4</v>
      </c>
      <c r="Q600" s="140">
        <v>2.3484848485000001</v>
      </c>
      <c r="R600" s="141">
        <f t="shared" si="29"/>
        <v>1.7032258064406243</v>
      </c>
      <c r="S600" s="23"/>
      <c r="T600" s="142">
        <v>1.8971178402000001E-2</v>
      </c>
      <c r="U600" s="143">
        <v>1.6974969185E-3</v>
      </c>
      <c r="V600" s="143">
        <v>-2.4109014676000001E-2</v>
      </c>
      <c r="W600" s="143">
        <v>-3.6729308729000001E-2</v>
      </c>
      <c r="X600" s="143"/>
      <c r="Y600" s="143"/>
      <c r="Z600" s="143">
        <v>-0.40587109125999998</v>
      </c>
      <c r="AA600" s="143">
        <v>-0.84447305402999995</v>
      </c>
      <c r="AB600" s="143"/>
      <c r="AC600" s="143"/>
      <c r="AD600" s="144">
        <v>87.878787879000001</v>
      </c>
      <c r="AE600" s="23"/>
      <c r="AF600" s="145"/>
      <c r="AG600" s="146"/>
      <c r="AH600" s="147"/>
      <c r="AI600" s="146">
        <v>0.37948207170999998</v>
      </c>
      <c r="AJ600" s="146">
        <v>-0.26107283464999997</v>
      </c>
      <c r="AK600" s="148">
        <v>5</v>
      </c>
      <c r="AL600" s="23"/>
      <c r="AM600" s="149">
        <v>0</v>
      </c>
      <c r="AN600" s="137">
        <v>0</v>
      </c>
      <c r="AO600" s="147">
        <v>45473</v>
      </c>
      <c r="AP600" s="135" t="s">
        <v>309</v>
      </c>
      <c r="AQ600" s="133" t="s">
        <v>312</v>
      </c>
      <c r="AR600" s="150">
        <v>191986</v>
      </c>
    </row>
    <row r="601" spans="2:44" ht="15.6" x14ac:dyDescent="0.3">
      <c r="B601" s="82" t="s">
        <v>1755</v>
      </c>
      <c r="C601" s="83" t="s">
        <v>2527</v>
      </c>
      <c r="D601" s="84" t="s">
        <v>300</v>
      </c>
      <c r="E601" s="85" t="s">
        <v>2161</v>
      </c>
      <c r="F601" s="83" t="s">
        <v>113</v>
      </c>
      <c r="G601" s="85" t="s">
        <v>1519</v>
      </c>
      <c r="H601" s="86">
        <v>45393</v>
      </c>
      <c r="I601" s="87"/>
      <c r="J601" s="87">
        <v>39.840000000000003</v>
      </c>
      <c r="K601" s="88">
        <f t="shared" si="27"/>
        <v>0</v>
      </c>
      <c r="L601" s="86">
        <v>45393</v>
      </c>
      <c r="M601" s="89"/>
      <c r="N601" s="89">
        <v>0</v>
      </c>
      <c r="O601" s="88" t="str">
        <f t="shared" si="28"/>
        <v/>
      </c>
      <c r="P601" s="90"/>
      <c r="Q601" s="91">
        <v>0</v>
      </c>
      <c r="R601" s="92" t="str">
        <f t="shared" si="29"/>
        <v/>
      </c>
      <c r="S601" s="23"/>
      <c r="T601" s="107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9">
        <v>0</v>
      </c>
      <c r="AE601" s="23"/>
      <c r="AF601" s="117"/>
      <c r="AG601" s="118"/>
      <c r="AH601" s="119"/>
      <c r="AI601" s="118">
        <v>9.8731384445000001E-2</v>
      </c>
      <c r="AJ601" s="118">
        <v>-8.4854994628999994E-2</v>
      </c>
      <c r="AK601" s="120"/>
      <c r="AL601" s="23"/>
      <c r="AM601" s="127">
        <v>0</v>
      </c>
      <c r="AN601" s="88">
        <v>0</v>
      </c>
      <c r="AO601" s="119">
        <v>45473</v>
      </c>
      <c r="AP601" s="86" t="s">
        <v>309</v>
      </c>
      <c r="AQ601" s="84" t="s">
        <v>312</v>
      </c>
      <c r="AR601" s="128"/>
    </row>
    <row r="602" spans="2:44" ht="15.6" x14ac:dyDescent="0.3">
      <c r="B602" s="131" t="s">
        <v>605</v>
      </c>
      <c r="C602" s="132" t="s">
        <v>1127</v>
      </c>
      <c r="D602" s="133" t="s">
        <v>300</v>
      </c>
      <c r="E602" s="134" t="s">
        <v>1409</v>
      </c>
      <c r="F602" s="132" t="s">
        <v>2</v>
      </c>
      <c r="G602" s="134" t="s">
        <v>319</v>
      </c>
      <c r="H602" s="135">
        <v>45516</v>
      </c>
      <c r="I602" s="136"/>
      <c r="J602" s="136">
        <v>509.2</v>
      </c>
      <c r="K602" s="137">
        <f t="shared" si="27"/>
        <v>0</v>
      </c>
      <c r="L602" s="135">
        <v>45502</v>
      </c>
      <c r="M602" s="138"/>
      <c r="N602" s="138">
        <v>10287.835150999999</v>
      </c>
      <c r="O602" s="137">
        <f t="shared" si="28"/>
        <v>0</v>
      </c>
      <c r="P602" s="139"/>
      <c r="Q602" s="140">
        <v>8.6666666666999994</v>
      </c>
      <c r="R602" s="141">
        <f t="shared" si="29"/>
        <v>0</v>
      </c>
      <c r="S602" s="23"/>
      <c r="T602" s="142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4">
        <v>7.5757575758</v>
      </c>
      <c r="AE602" s="23"/>
      <c r="AF602" s="145"/>
      <c r="AG602" s="146"/>
      <c r="AH602" s="147"/>
      <c r="AI602" s="146">
        <v>0.21517867315</v>
      </c>
      <c r="AJ602" s="146">
        <v>-9.2635506677999996E-2</v>
      </c>
      <c r="AK602" s="148"/>
      <c r="AL602" s="23"/>
      <c r="AM602" s="149"/>
      <c r="AN602" s="137">
        <v>2.1299305785999998</v>
      </c>
      <c r="AO602" s="147">
        <v>45473</v>
      </c>
      <c r="AP602" s="135" t="s">
        <v>309</v>
      </c>
      <c r="AQ602" s="133" t="s">
        <v>312</v>
      </c>
      <c r="AR602" s="150">
        <v>5207000</v>
      </c>
    </row>
    <row r="603" spans="2:44" ht="15.6" x14ac:dyDescent="0.3">
      <c r="B603" s="82" t="s">
        <v>1756</v>
      </c>
      <c r="C603" s="83" t="s">
        <v>2528</v>
      </c>
      <c r="D603" s="84" t="s">
        <v>2291</v>
      </c>
      <c r="E603" s="85" t="s">
        <v>2162</v>
      </c>
      <c r="F603" s="83" t="s">
        <v>2</v>
      </c>
      <c r="G603" s="85" t="s">
        <v>315</v>
      </c>
      <c r="H603" s="86">
        <v>45537</v>
      </c>
      <c r="I603" s="87"/>
      <c r="J603" s="87">
        <v>129.94535260999999</v>
      </c>
      <c r="K603" s="88">
        <f t="shared" si="27"/>
        <v>0</v>
      </c>
      <c r="L603" s="86">
        <v>45191</v>
      </c>
      <c r="M603" s="89"/>
      <c r="N603" s="89">
        <v>1910.4975758</v>
      </c>
      <c r="O603" s="88">
        <f t="shared" si="28"/>
        <v>0</v>
      </c>
      <c r="P603" s="90"/>
      <c r="Q603" s="91">
        <v>0.81818181818000002</v>
      </c>
      <c r="R603" s="92">
        <f t="shared" si="29"/>
        <v>0</v>
      </c>
      <c r="S603" s="23"/>
      <c r="T603" s="107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9">
        <v>31.818181817999999</v>
      </c>
      <c r="AE603" s="23"/>
      <c r="AF603" s="117"/>
      <c r="AG603" s="118"/>
      <c r="AH603" s="119"/>
      <c r="AI603" s="118">
        <v>4.5253066694999997E-2</v>
      </c>
      <c r="AJ603" s="118">
        <v>-0.13498083992000001</v>
      </c>
      <c r="AK603" s="120">
        <v>2</v>
      </c>
      <c r="AL603" s="23"/>
      <c r="AM603" s="127">
        <v>1.2448056690999999E-2</v>
      </c>
      <c r="AN603" s="88">
        <v>0.32798753245000001</v>
      </c>
      <c r="AO603" s="119">
        <v>45473</v>
      </c>
      <c r="AP603" s="86" t="s">
        <v>1864</v>
      </c>
      <c r="AQ603" s="84" t="s">
        <v>312</v>
      </c>
      <c r="AR603" s="128">
        <v>1352699000</v>
      </c>
    </row>
    <row r="604" spans="2:44" ht="15.6" x14ac:dyDescent="0.3">
      <c r="B604" s="131" t="s">
        <v>1757</v>
      </c>
      <c r="C604" s="132" t="s">
        <v>2529</v>
      </c>
      <c r="D604" s="133" t="s">
        <v>300</v>
      </c>
      <c r="E604" s="134" t="s">
        <v>2163</v>
      </c>
      <c r="F604" s="132" t="s">
        <v>2</v>
      </c>
      <c r="G604" s="134" t="s">
        <v>1517</v>
      </c>
      <c r="H604" s="135">
        <v>44768</v>
      </c>
      <c r="I604" s="136"/>
      <c r="J604" s="136"/>
      <c r="K604" s="137" t="str">
        <f t="shared" si="27"/>
        <v/>
      </c>
      <c r="L604" s="135"/>
      <c r="M604" s="138"/>
      <c r="N604" s="138">
        <v>0</v>
      </c>
      <c r="O604" s="137" t="str">
        <f t="shared" si="28"/>
        <v/>
      </c>
      <c r="P604" s="139"/>
      <c r="Q604" s="140">
        <v>0</v>
      </c>
      <c r="R604" s="141" t="str">
        <f t="shared" si="29"/>
        <v/>
      </c>
      <c r="S604" s="23"/>
      <c r="T604" s="142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4">
        <v>0</v>
      </c>
      <c r="AE604" s="23"/>
      <c r="AF604" s="145"/>
      <c r="AG604" s="146"/>
      <c r="AH604" s="147"/>
      <c r="AI604" s="146"/>
      <c r="AJ604" s="146"/>
      <c r="AK604" s="148"/>
      <c r="AL604" s="23"/>
      <c r="AM604" s="149"/>
      <c r="AN604" s="137">
        <v>0</v>
      </c>
      <c r="AO604" s="147">
        <v>45473</v>
      </c>
      <c r="AP604" s="135" t="s">
        <v>309</v>
      </c>
      <c r="AQ604" s="133" t="s">
        <v>312</v>
      </c>
      <c r="AR604" s="150">
        <v>350800</v>
      </c>
    </row>
    <row r="605" spans="2:44" ht="15.6" x14ac:dyDescent="0.3">
      <c r="B605" s="82" t="s">
        <v>1758</v>
      </c>
      <c r="C605" s="83" t="s">
        <v>2530</v>
      </c>
      <c r="D605" s="84" t="s">
        <v>300</v>
      </c>
      <c r="E605" s="85" t="s">
        <v>2164</v>
      </c>
      <c r="F605" s="83" t="s">
        <v>113</v>
      </c>
      <c r="G605" s="85" t="s">
        <v>320</v>
      </c>
      <c r="H605" s="86">
        <v>45503</v>
      </c>
      <c r="I605" s="87"/>
      <c r="J605" s="87">
        <v>63.48</v>
      </c>
      <c r="K605" s="88">
        <f t="shared" si="27"/>
        <v>0</v>
      </c>
      <c r="L605" s="86">
        <v>45503</v>
      </c>
      <c r="M605" s="89"/>
      <c r="N605" s="89">
        <v>22.875454545</v>
      </c>
      <c r="O605" s="88">
        <f t="shared" si="28"/>
        <v>0</v>
      </c>
      <c r="P605" s="90"/>
      <c r="Q605" s="91">
        <v>0.12121212121</v>
      </c>
      <c r="R605" s="92">
        <f t="shared" si="29"/>
        <v>0</v>
      </c>
      <c r="S605" s="23"/>
      <c r="T605" s="107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9">
        <v>3.0303030302999998</v>
      </c>
      <c r="AE605" s="23"/>
      <c r="AF605" s="117"/>
      <c r="AG605" s="118"/>
      <c r="AH605" s="119"/>
      <c r="AI605" s="118">
        <v>6.8736141907999995E-2</v>
      </c>
      <c r="AJ605" s="118">
        <v>6.8736141907999995E-2</v>
      </c>
      <c r="AK605" s="120"/>
      <c r="AL605" s="23"/>
      <c r="AM605" s="127"/>
      <c r="AN605" s="88">
        <v>0</v>
      </c>
      <c r="AO605" s="119">
        <v>45473</v>
      </c>
      <c r="AP605" s="86" t="s">
        <v>309</v>
      </c>
      <c r="AQ605" s="84" t="s">
        <v>312</v>
      </c>
      <c r="AR605" s="128">
        <v>-55658</v>
      </c>
    </row>
    <row r="606" spans="2:44" ht="15.6" x14ac:dyDescent="0.3">
      <c r="B606" s="131" t="s">
        <v>606</v>
      </c>
      <c r="C606" s="132" t="s">
        <v>1128</v>
      </c>
      <c r="D606" s="133" t="s">
        <v>300</v>
      </c>
      <c r="E606" s="134" t="s">
        <v>2165</v>
      </c>
      <c r="F606" s="132" t="s">
        <v>2</v>
      </c>
      <c r="G606" s="134" t="s">
        <v>315</v>
      </c>
      <c r="H606" s="135">
        <v>45537</v>
      </c>
      <c r="I606" s="136"/>
      <c r="J606" s="136">
        <v>361.52</v>
      </c>
      <c r="K606" s="137">
        <f t="shared" si="27"/>
        <v>0</v>
      </c>
      <c r="L606" s="135">
        <v>45537</v>
      </c>
      <c r="M606" s="138"/>
      <c r="N606" s="138">
        <v>440.93287879000002</v>
      </c>
      <c r="O606" s="137">
        <f t="shared" si="28"/>
        <v>0</v>
      </c>
      <c r="P606" s="139"/>
      <c r="Q606" s="140">
        <v>9.0909090908999998E-2</v>
      </c>
      <c r="R606" s="141">
        <f t="shared" si="29"/>
        <v>0</v>
      </c>
      <c r="S606" s="23"/>
      <c r="T606" s="142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4">
        <v>7.5757575758</v>
      </c>
      <c r="AE606" s="23"/>
      <c r="AF606" s="145"/>
      <c r="AG606" s="146"/>
      <c r="AH606" s="147"/>
      <c r="AI606" s="146">
        <v>7.9647603405000003E-2</v>
      </c>
      <c r="AJ606" s="146">
        <v>-6.4448986629999996E-2</v>
      </c>
      <c r="AK606" s="148"/>
      <c r="AL606" s="23"/>
      <c r="AM606" s="149">
        <v>1.4218716486E-2</v>
      </c>
      <c r="AN606" s="137">
        <v>0.90323044594000002</v>
      </c>
      <c r="AO606" s="147">
        <v>45473</v>
      </c>
      <c r="AP606" s="135" t="s">
        <v>309</v>
      </c>
      <c r="AQ606" s="133" t="s">
        <v>312</v>
      </c>
      <c r="AR606" s="150">
        <v>1444000</v>
      </c>
    </row>
    <row r="607" spans="2:44" ht="15.6" x14ac:dyDescent="0.3">
      <c r="B607" s="82" t="s">
        <v>607</v>
      </c>
      <c r="C607" s="83" t="s">
        <v>1129</v>
      </c>
      <c r="D607" s="84" t="s">
        <v>300</v>
      </c>
      <c r="E607" s="85" t="s">
        <v>1410</v>
      </c>
      <c r="F607" s="83" t="s">
        <v>2</v>
      </c>
      <c r="G607" s="85" t="s">
        <v>3</v>
      </c>
      <c r="H607" s="86">
        <v>45537</v>
      </c>
      <c r="I607" s="87"/>
      <c r="J607" s="87">
        <v>176.47738853000001</v>
      </c>
      <c r="K607" s="88">
        <f t="shared" si="27"/>
        <v>0</v>
      </c>
      <c r="L607" s="86">
        <v>45537</v>
      </c>
      <c r="M607" s="89"/>
      <c r="N607" s="89">
        <v>65.969696970000001</v>
      </c>
      <c r="O607" s="88">
        <f t="shared" si="28"/>
        <v>0</v>
      </c>
      <c r="P607" s="90"/>
      <c r="Q607" s="91">
        <v>0.10606060606000001</v>
      </c>
      <c r="R607" s="92">
        <f t="shared" si="29"/>
        <v>0</v>
      </c>
      <c r="S607" s="23"/>
      <c r="T607" s="107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9">
        <v>9.0909090909000003</v>
      </c>
      <c r="AE607" s="23"/>
      <c r="AF607" s="117"/>
      <c r="AG607" s="118"/>
      <c r="AH607" s="119"/>
      <c r="AI607" s="118">
        <v>4.3764705882000002E-2</v>
      </c>
      <c r="AJ607" s="118">
        <v>-2.0710059172E-2</v>
      </c>
      <c r="AK607" s="120"/>
      <c r="AL607" s="23"/>
      <c r="AM607" s="127"/>
      <c r="AN607" s="88">
        <v>0.87651852327000002</v>
      </c>
      <c r="AO607" s="119">
        <v>45473</v>
      </c>
      <c r="AP607" s="86" t="s">
        <v>309</v>
      </c>
      <c r="AQ607" s="84" t="s">
        <v>312</v>
      </c>
      <c r="AR607" s="128">
        <v>840000</v>
      </c>
    </row>
    <row r="608" spans="2:44" ht="15.6" x14ac:dyDescent="0.3">
      <c r="B608" s="131" t="s">
        <v>1759</v>
      </c>
      <c r="C608" s="132" t="s">
        <v>2531</v>
      </c>
      <c r="D608" s="133" t="s">
        <v>300</v>
      </c>
      <c r="E608" s="134" t="s">
        <v>2166</v>
      </c>
      <c r="F608" s="132" t="s">
        <v>2</v>
      </c>
      <c r="G608" s="134" t="s">
        <v>315</v>
      </c>
      <c r="H608" s="135"/>
      <c r="I608" s="136"/>
      <c r="J608" s="136"/>
      <c r="K608" s="137" t="str">
        <f t="shared" si="27"/>
        <v/>
      </c>
      <c r="L608" s="135"/>
      <c r="M608" s="138"/>
      <c r="N608" s="138"/>
      <c r="O608" s="137" t="str">
        <f t="shared" si="28"/>
        <v/>
      </c>
      <c r="P608" s="139"/>
      <c r="Q608" s="140"/>
      <c r="R608" s="141" t="str">
        <f t="shared" si="29"/>
        <v/>
      </c>
      <c r="S608" s="23"/>
      <c r="T608" s="142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4">
        <v>0</v>
      </c>
      <c r="AE608" s="23"/>
      <c r="AF608" s="145"/>
      <c r="AG608" s="146"/>
      <c r="AH608" s="147"/>
      <c r="AI608" s="146"/>
      <c r="AJ608" s="146"/>
      <c r="AK608" s="148"/>
      <c r="AL608" s="23"/>
      <c r="AM608" s="149"/>
      <c r="AN608" s="137"/>
      <c r="AO608" s="147">
        <v>45473</v>
      </c>
      <c r="AP608" s="135" t="s">
        <v>309</v>
      </c>
      <c r="AQ608" s="133" t="s">
        <v>312</v>
      </c>
      <c r="AR608" s="150">
        <v>205131</v>
      </c>
    </row>
    <row r="609" spans="2:44" ht="15.6" x14ac:dyDescent="0.3">
      <c r="B609" s="82" t="s">
        <v>608</v>
      </c>
      <c r="C609" s="83" t="s">
        <v>1130</v>
      </c>
      <c r="D609" s="84" t="s">
        <v>300</v>
      </c>
      <c r="E609" s="85" t="s">
        <v>1411</v>
      </c>
      <c r="F609" s="83" t="s">
        <v>2</v>
      </c>
      <c r="G609" s="85" t="s">
        <v>319</v>
      </c>
      <c r="H609" s="86">
        <v>45541</v>
      </c>
      <c r="I609" s="87"/>
      <c r="J609" s="87">
        <v>322.03057365000001</v>
      </c>
      <c r="K609" s="88">
        <f t="shared" si="27"/>
        <v>0</v>
      </c>
      <c r="L609" s="86">
        <v>45504</v>
      </c>
      <c r="M609" s="89"/>
      <c r="N609" s="89">
        <v>197.56924241999999</v>
      </c>
      <c r="O609" s="88">
        <f t="shared" si="28"/>
        <v>0</v>
      </c>
      <c r="P609" s="90"/>
      <c r="Q609" s="91">
        <v>0.16666666666999999</v>
      </c>
      <c r="R609" s="92">
        <f t="shared" si="29"/>
        <v>0</v>
      </c>
      <c r="S609" s="23"/>
      <c r="T609" s="107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9">
        <v>15.151515151</v>
      </c>
      <c r="AE609" s="23"/>
      <c r="AF609" s="117"/>
      <c r="AG609" s="118"/>
      <c r="AH609" s="119"/>
      <c r="AI609" s="118">
        <v>0.10797755089</v>
      </c>
      <c r="AJ609" s="118">
        <v>-7.9765937790000005E-2</v>
      </c>
      <c r="AK609" s="120"/>
      <c r="AL609" s="23"/>
      <c r="AM609" s="127">
        <v>3.2290339485999998E-2</v>
      </c>
      <c r="AN609" s="88">
        <v>1.6475000838</v>
      </c>
      <c r="AO609" s="119">
        <v>45473</v>
      </c>
      <c r="AP609" s="86" t="s">
        <v>309</v>
      </c>
      <c r="AQ609" s="84" t="s">
        <v>312</v>
      </c>
      <c r="AR609" s="128">
        <v>1948000</v>
      </c>
    </row>
    <row r="610" spans="2:44" ht="15.6" x14ac:dyDescent="0.3">
      <c r="B610" s="131" t="s">
        <v>609</v>
      </c>
      <c r="C610" s="132" t="s">
        <v>1131</v>
      </c>
      <c r="D610" s="133" t="s">
        <v>300</v>
      </c>
      <c r="E610" s="134" t="s">
        <v>1412</v>
      </c>
      <c r="F610" s="132" t="s">
        <v>2</v>
      </c>
      <c r="G610" s="134" t="s">
        <v>319</v>
      </c>
      <c r="H610" s="135">
        <v>45231</v>
      </c>
      <c r="I610" s="136"/>
      <c r="J610" s="136">
        <v>327.54454545999999</v>
      </c>
      <c r="K610" s="137">
        <f t="shared" si="27"/>
        <v>0</v>
      </c>
      <c r="L610" s="135">
        <v>45231</v>
      </c>
      <c r="M610" s="138"/>
      <c r="N610" s="138">
        <v>0</v>
      </c>
      <c r="O610" s="137" t="str">
        <f t="shared" si="28"/>
        <v/>
      </c>
      <c r="P610" s="139"/>
      <c r="Q610" s="140">
        <v>0</v>
      </c>
      <c r="R610" s="141" t="str">
        <f t="shared" si="29"/>
        <v/>
      </c>
      <c r="S610" s="23"/>
      <c r="T610" s="142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144">
        <v>0</v>
      </c>
      <c r="AE610" s="23"/>
      <c r="AF610" s="145"/>
      <c r="AG610" s="146"/>
      <c r="AH610" s="147"/>
      <c r="AI610" s="146"/>
      <c r="AJ610" s="146"/>
      <c r="AK610" s="148"/>
      <c r="AL610" s="23"/>
      <c r="AM610" s="149"/>
      <c r="AN610" s="137">
        <v>1.8856910470999999</v>
      </c>
      <c r="AO610" s="147">
        <v>45473</v>
      </c>
      <c r="AP610" s="135" t="s">
        <v>309</v>
      </c>
      <c r="AQ610" s="133" t="s">
        <v>312</v>
      </c>
      <c r="AR610" s="150">
        <v>1260100</v>
      </c>
    </row>
    <row r="611" spans="2:44" ht="15.6" x14ac:dyDescent="0.3">
      <c r="B611" s="82" t="s">
        <v>1760</v>
      </c>
      <c r="C611" s="83" t="s">
        <v>2532</v>
      </c>
      <c r="D611" s="84" t="s">
        <v>300</v>
      </c>
      <c r="E611" s="85" t="s">
        <v>2167</v>
      </c>
      <c r="F611" s="83" t="s">
        <v>2</v>
      </c>
      <c r="G611" s="85" t="s">
        <v>320</v>
      </c>
      <c r="H611" s="86">
        <v>45544</v>
      </c>
      <c r="I611" s="87"/>
      <c r="J611" s="87">
        <v>34.97</v>
      </c>
      <c r="K611" s="88">
        <f t="shared" si="27"/>
        <v>0</v>
      </c>
      <c r="L611" s="86">
        <v>45484</v>
      </c>
      <c r="M611" s="89"/>
      <c r="N611" s="89">
        <v>3644.6839393999999</v>
      </c>
      <c r="O611" s="88">
        <f t="shared" si="28"/>
        <v>0</v>
      </c>
      <c r="P611" s="90"/>
      <c r="Q611" s="91">
        <v>0.15151515152</v>
      </c>
      <c r="R611" s="92">
        <f t="shared" si="29"/>
        <v>0</v>
      </c>
      <c r="S611" s="23"/>
      <c r="T611" s="107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9">
        <v>6.0606060605999996</v>
      </c>
      <c r="AE611" s="23"/>
      <c r="AF611" s="117"/>
      <c r="AG611" s="118"/>
      <c r="AH611" s="119"/>
      <c r="AI611" s="118">
        <v>9.6582000626000003E-2</v>
      </c>
      <c r="AJ611" s="118">
        <v>-8.3859332733000003E-2</v>
      </c>
      <c r="AK611" s="120"/>
      <c r="AL611" s="23"/>
      <c r="AM611" s="127"/>
      <c r="AN611" s="88">
        <v>0</v>
      </c>
      <c r="AO611" s="119">
        <v>45473</v>
      </c>
      <c r="AP611" s="86" t="s">
        <v>309</v>
      </c>
      <c r="AQ611" s="84" t="s">
        <v>312</v>
      </c>
      <c r="AR611" s="128">
        <v>-90643</v>
      </c>
    </row>
    <row r="612" spans="2:44" ht="15.6" x14ac:dyDescent="0.3">
      <c r="B612" s="131" t="s">
        <v>87</v>
      </c>
      <c r="C612" s="132" t="s">
        <v>274</v>
      </c>
      <c r="D612" s="133" t="s">
        <v>300</v>
      </c>
      <c r="E612" s="134" t="s">
        <v>251</v>
      </c>
      <c r="F612" s="132" t="s">
        <v>2</v>
      </c>
      <c r="G612" s="134" t="s">
        <v>315</v>
      </c>
      <c r="H612" s="135">
        <v>45554</v>
      </c>
      <c r="I612" s="136">
        <v>66.5</v>
      </c>
      <c r="J612" s="136">
        <v>71.7</v>
      </c>
      <c r="K612" s="137">
        <f t="shared" si="27"/>
        <v>0.9274755927475592</v>
      </c>
      <c r="L612" s="135">
        <v>45545</v>
      </c>
      <c r="M612" s="138">
        <v>595574.29</v>
      </c>
      <c r="N612" s="138">
        <v>1004713.7352999999</v>
      </c>
      <c r="O612" s="137">
        <f t="shared" si="28"/>
        <v>0.59278008160420548</v>
      </c>
      <c r="P612" s="139">
        <v>57</v>
      </c>
      <c r="Q612" s="140">
        <v>166.45454545000001</v>
      </c>
      <c r="R612" s="141">
        <f t="shared" si="29"/>
        <v>0.34243582742606321</v>
      </c>
      <c r="S612" s="23"/>
      <c r="T612" s="142">
        <v>-1.7289788681E-2</v>
      </c>
      <c r="U612" s="143">
        <v>-3.4563470164999999E-2</v>
      </c>
      <c r="V612" s="143">
        <v>2.1976333181E-2</v>
      </c>
      <c r="W612" s="143">
        <v>9.3560391268999992E-3</v>
      </c>
      <c r="X612" s="143">
        <v>0.26431378449999998</v>
      </c>
      <c r="Y612" s="143">
        <v>-0.23028566375000001</v>
      </c>
      <c r="Z612" s="143">
        <v>0.27812655278999998</v>
      </c>
      <c r="AA612" s="143">
        <v>-0.16047540998000001</v>
      </c>
      <c r="AB612" s="143">
        <v>0.34408844285000001</v>
      </c>
      <c r="AC612" s="143">
        <v>-5.4863516968999999E-2</v>
      </c>
      <c r="AD612" s="144">
        <v>100</v>
      </c>
      <c r="AE612" s="23"/>
      <c r="AF612" s="145">
        <v>0.14427983539</v>
      </c>
      <c r="AG612" s="146">
        <v>1.4957581632E-2</v>
      </c>
      <c r="AH612" s="147">
        <v>1.0467346531999999</v>
      </c>
      <c r="AI612" s="146">
        <v>0.11395636017000001</v>
      </c>
      <c r="AJ612" s="146">
        <v>-6.7560022333E-2</v>
      </c>
      <c r="AK612" s="148">
        <v>4</v>
      </c>
      <c r="AL612" s="23"/>
      <c r="AM612" s="149">
        <v>1.7963267147E-2</v>
      </c>
      <c r="AN612" s="137">
        <v>0.18537392527999999</v>
      </c>
      <c r="AO612" s="147">
        <v>45473</v>
      </c>
      <c r="AP612" s="135" t="s">
        <v>309</v>
      </c>
      <c r="AQ612" s="133" t="s">
        <v>312</v>
      </c>
      <c r="AR612" s="150">
        <v>14879000</v>
      </c>
    </row>
    <row r="613" spans="2:44" ht="15.6" x14ac:dyDescent="0.3">
      <c r="B613" s="82" t="s">
        <v>610</v>
      </c>
      <c r="C613" s="83" t="s">
        <v>1132</v>
      </c>
      <c r="D613" s="84" t="s">
        <v>300</v>
      </c>
      <c r="E613" s="85" t="s">
        <v>1413</v>
      </c>
      <c r="F613" s="83" t="s">
        <v>2</v>
      </c>
      <c r="G613" s="85" t="s">
        <v>319</v>
      </c>
      <c r="H613" s="86">
        <v>45554</v>
      </c>
      <c r="I613" s="87">
        <v>692.3</v>
      </c>
      <c r="J613" s="87">
        <v>716.1</v>
      </c>
      <c r="K613" s="88">
        <f t="shared" si="27"/>
        <v>0.96676441837732152</v>
      </c>
      <c r="L613" s="86">
        <v>45537</v>
      </c>
      <c r="M613" s="89">
        <v>39404.1</v>
      </c>
      <c r="N613" s="89">
        <v>124811.85787000001</v>
      </c>
      <c r="O613" s="88">
        <f t="shared" si="28"/>
        <v>0.31570798378021131</v>
      </c>
      <c r="P613" s="90">
        <v>48</v>
      </c>
      <c r="Q613" s="91">
        <v>33.106060606</v>
      </c>
      <c r="R613" s="92">
        <f t="shared" si="29"/>
        <v>1.4498855835266817</v>
      </c>
      <c r="S613" s="23"/>
      <c r="T613" s="107">
        <v>-1.6898608350999999E-2</v>
      </c>
      <c r="U613" s="108">
        <v>-3.4172289835000001E-2</v>
      </c>
      <c r="V613" s="108">
        <v>8.2395247029000002E-2</v>
      </c>
      <c r="W613" s="108">
        <v>6.9774952974999999E-2</v>
      </c>
      <c r="X613" s="108">
        <v>1.0661382827000001</v>
      </c>
      <c r="Y613" s="108">
        <v>0.57153883449999998</v>
      </c>
      <c r="Z613" s="108"/>
      <c r="AA613" s="108"/>
      <c r="AB613" s="108">
        <v>0.80748192020999998</v>
      </c>
      <c r="AC613" s="108">
        <v>0.4085299604</v>
      </c>
      <c r="AD613" s="109">
        <v>100</v>
      </c>
      <c r="AE613" s="23"/>
      <c r="AF613" s="117"/>
      <c r="AG613" s="118"/>
      <c r="AH613" s="119"/>
      <c r="AI613" s="118">
        <v>0.1822098955</v>
      </c>
      <c r="AJ613" s="118">
        <v>-4.4333996023999997E-2</v>
      </c>
      <c r="AK613" s="120">
        <v>7</v>
      </c>
      <c r="AL613" s="23"/>
      <c r="AM613" s="127">
        <v>5.7489076089E-3</v>
      </c>
      <c r="AN613" s="88">
        <v>0.38601011144000003</v>
      </c>
      <c r="AO613" s="119">
        <v>45473</v>
      </c>
      <c r="AP613" s="86" t="s">
        <v>309</v>
      </c>
      <c r="AQ613" s="84" t="s">
        <v>312</v>
      </c>
      <c r="AR613" s="128">
        <v>6899200</v>
      </c>
    </row>
    <row r="614" spans="2:44" ht="15.6" x14ac:dyDescent="0.3">
      <c r="B614" s="131" t="s">
        <v>611</v>
      </c>
      <c r="C614" s="132" t="s">
        <v>1133</v>
      </c>
      <c r="D614" s="133" t="s">
        <v>300</v>
      </c>
      <c r="E614" s="134" t="s">
        <v>1414</v>
      </c>
      <c r="F614" s="132" t="s">
        <v>2</v>
      </c>
      <c r="G614" s="134" t="s">
        <v>319</v>
      </c>
      <c r="H614" s="135">
        <v>45554</v>
      </c>
      <c r="I614" s="136">
        <v>58.21</v>
      </c>
      <c r="J614" s="136">
        <v>62.001004496999997</v>
      </c>
      <c r="K614" s="137">
        <f t="shared" si="27"/>
        <v>0.93885575680982025</v>
      </c>
      <c r="L614" s="135">
        <v>45545</v>
      </c>
      <c r="M614" s="138">
        <v>5647.08</v>
      </c>
      <c r="N614" s="138">
        <v>37025.054393999999</v>
      </c>
      <c r="O614" s="137">
        <f t="shared" si="28"/>
        <v>0.15252050516676954</v>
      </c>
      <c r="P614" s="139">
        <v>7</v>
      </c>
      <c r="Q614" s="140">
        <v>16.606060606</v>
      </c>
      <c r="R614" s="141">
        <f t="shared" si="29"/>
        <v>0.42153284671686692</v>
      </c>
      <c r="S614" s="23"/>
      <c r="T614" s="142">
        <v>8.4892584910000006E-3</v>
      </c>
      <c r="U614" s="143">
        <v>-8.7844229929000001E-3</v>
      </c>
      <c r="V614" s="143">
        <v>3.9447445036999998E-2</v>
      </c>
      <c r="W614" s="143">
        <v>2.6827150982999998E-2</v>
      </c>
      <c r="X614" s="143">
        <v>0.19426938454000001</v>
      </c>
      <c r="Y614" s="143">
        <v>-0.30033006371999998</v>
      </c>
      <c r="Z614" s="143">
        <v>5.6334944769E-2</v>
      </c>
      <c r="AA614" s="143">
        <v>-0.38226701800000001</v>
      </c>
      <c r="AB614" s="143">
        <v>9.3717584211999994E-2</v>
      </c>
      <c r="AC614" s="143">
        <v>-0.30523437561</v>
      </c>
      <c r="AD614" s="144">
        <v>100</v>
      </c>
      <c r="AE614" s="23"/>
      <c r="AF614" s="145">
        <v>0.28852412640000002</v>
      </c>
      <c r="AG614" s="146">
        <v>2.9929334998E-2</v>
      </c>
      <c r="AH614" s="147">
        <v>0.64126613229999996</v>
      </c>
      <c r="AI614" s="146">
        <v>0.15536100637</v>
      </c>
      <c r="AJ614" s="146">
        <v>-0.17830882352999999</v>
      </c>
      <c r="AK614" s="148">
        <v>4</v>
      </c>
      <c r="AL614" s="23"/>
      <c r="AM614" s="149">
        <v>2.2535277881000002E-2</v>
      </c>
      <c r="AN614" s="137">
        <v>0.21393574643999999</v>
      </c>
      <c r="AO614" s="147">
        <v>45473</v>
      </c>
      <c r="AP614" s="135" t="s">
        <v>309</v>
      </c>
      <c r="AQ614" s="133" t="s">
        <v>312</v>
      </c>
      <c r="AR614" s="150">
        <v>2825626</v>
      </c>
    </row>
    <row r="615" spans="2:44" ht="15.6" x14ac:dyDescent="0.3">
      <c r="B615" s="82" t="s">
        <v>612</v>
      </c>
      <c r="C615" s="83" t="s">
        <v>1134</v>
      </c>
      <c r="D615" s="84" t="s">
        <v>300</v>
      </c>
      <c r="E615" s="85" t="s">
        <v>1415</v>
      </c>
      <c r="F615" s="83" t="s">
        <v>2</v>
      </c>
      <c r="G615" s="85" t="s">
        <v>319</v>
      </c>
      <c r="H615" s="86">
        <v>45547</v>
      </c>
      <c r="I615" s="87"/>
      <c r="J615" s="87">
        <v>338.69</v>
      </c>
      <c r="K615" s="88">
        <f t="shared" si="27"/>
        <v>0</v>
      </c>
      <c r="L615" s="86">
        <v>45534</v>
      </c>
      <c r="M615" s="89"/>
      <c r="N615" s="89">
        <v>271.29439394000002</v>
      </c>
      <c r="O615" s="88">
        <f t="shared" si="28"/>
        <v>0</v>
      </c>
      <c r="P615" s="90"/>
      <c r="Q615" s="91">
        <v>0.19696969697</v>
      </c>
      <c r="R615" s="92">
        <f t="shared" si="29"/>
        <v>0</v>
      </c>
      <c r="S615" s="23"/>
      <c r="T615" s="107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9">
        <v>13.636363636</v>
      </c>
      <c r="AE615" s="23"/>
      <c r="AF615" s="117"/>
      <c r="AG615" s="118"/>
      <c r="AH615" s="119"/>
      <c r="AI615" s="118">
        <v>7.4210839085999999E-2</v>
      </c>
      <c r="AJ615" s="118">
        <v>-4.8219086022E-2</v>
      </c>
      <c r="AK615" s="120">
        <v>5</v>
      </c>
      <c r="AL615" s="23"/>
      <c r="AM615" s="127">
        <v>3.8218503538999998E-2</v>
      </c>
      <c r="AN615" s="88">
        <v>1.7844551746999999</v>
      </c>
      <c r="AO615" s="119">
        <v>45473</v>
      </c>
      <c r="AP615" s="86" t="s">
        <v>309</v>
      </c>
      <c r="AQ615" s="84" t="s">
        <v>312</v>
      </c>
      <c r="AR615" s="128">
        <v>2851000</v>
      </c>
    </row>
    <row r="616" spans="2:44" ht="15.6" x14ac:dyDescent="0.3">
      <c r="B616" s="131" t="s">
        <v>1761</v>
      </c>
      <c r="C616" s="132" t="s">
        <v>2533</v>
      </c>
      <c r="D616" s="133" t="s">
        <v>728</v>
      </c>
      <c r="E616" s="134" t="s">
        <v>2168</v>
      </c>
      <c r="F616" s="132" t="s">
        <v>2</v>
      </c>
      <c r="G616" s="134" t="s">
        <v>319</v>
      </c>
      <c r="H616" s="135">
        <v>45548</v>
      </c>
      <c r="I616" s="136"/>
      <c r="J616" s="136">
        <v>27.544365028000001</v>
      </c>
      <c r="K616" s="137">
        <f t="shared" si="27"/>
        <v>0</v>
      </c>
      <c r="L616" s="135">
        <v>45252</v>
      </c>
      <c r="M616" s="138"/>
      <c r="N616" s="138">
        <v>48.382121212000001</v>
      </c>
      <c r="O616" s="137">
        <f t="shared" si="28"/>
        <v>0</v>
      </c>
      <c r="P616" s="139"/>
      <c r="Q616" s="140">
        <v>0.19696969697</v>
      </c>
      <c r="R616" s="141">
        <f t="shared" si="29"/>
        <v>0</v>
      </c>
      <c r="S616" s="23"/>
      <c r="T616" s="142"/>
      <c r="U616" s="143"/>
      <c r="V616" s="143">
        <v>-6.3310152282000003E-3</v>
      </c>
      <c r="W616" s="143">
        <v>-1.8951309281999999E-2</v>
      </c>
      <c r="X616" s="143"/>
      <c r="Y616" s="143"/>
      <c r="Z616" s="143"/>
      <c r="AA616" s="143"/>
      <c r="AB616" s="143">
        <v>-0.12114724544</v>
      </c>
      <c r="AC616" s="143">
        <v>-0.52009920525999997</v>
      </c>
      <c r="AD616" s="144">
        <v>16.666666667000001</v>
      </c>
      <c r="AE616" s="23"/>
      <c r="AF616" s="145"/>
      <c r="AG616" s="146"/>
      <c r="AH616" s="147"/>
      <c r="AI616" s="146">
        <v>0.11801242235000001</v>
      </c>
      <c r="AJ616" s="146">
        <v>-9.2723004695E-2</v>
      </c>
      <c r="AK616" s="148">
        <v>2</v>
      </c>
      <c r="AL616" s="23"/>
      <c r="AM616" s="149">
        <v>1.8795877648999999E-2</v>
      </c>
      <c r="AN616" s="137">
        <v>0.10272691029</v>
      </c>
      <c r="AO616" s="147">
        <v>45473</v>
      </c>
      <c r="AP616" s="135" t="s">
        <v>744</v>
      </c>
      <c r="AQ616" s="133" t="s">
        <v>312</v>
      </c>
      <c r="AR616" s="150"/>
    </row>
    <row r="617" spans="2:44" ht="15.6" x14ac:dyDescent="0.3">
      <c r="B617" s="82" t="s">
        <v>1762</v>
      </c>
      <c r="C617" s="83" t="s">
        <v>2534</v>
      </c>
      <c r="D617" s="84" t="s">
        <v>300</v>
      </c>
      <c r="E617" s="85" t="s">
        <v>2169</v>
      </c>
      <c r="F617" s="83" t="s">
        <v>2</v>
      </c>
      <c r="G617" s="85" t="s">
        <v>320</v>
      </c>
      <c r="H617" s="86">
        <v>45236</v>
      </c>
      <c r="I617" s="87"/>
      <c r="J617" s="87">
        <v>48.1</v>
      </c>
      <c r="K617" s="88">
        <f t="shared" si="27"/>
        <v>0</v>
      </c>
      <c r="L617" s="86">
        <v>45236</v>
      </c>
      <c r="M617" s="89"/>
      <c r="N617" s="89">
        <v>0</v>
      </c>
      <c r="O617" s="88" t="str">
        <f t="shared" si="28"/>
        <v/>
      </c>
      <c r="P617" s="90"/>
      <c r="Q617" s="91">
        <v>0</v>
      </c>
      <c r="R617" s="92" t="str">
        <f t="shared" si="29"/>
        <v/>
      </c>
      <c r="S617" s="23"/>
      <c r="T617" s="107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9">
        <v>0</v>
      </c>
      <c r="AE617" s="23"/>
      <c r="AF617" s="117"/>
      <c r="AG617" s="118"/>
      <c r="AH617" s="119"/>
      <c r="AI617" s="118"/>
      <c r="AJ617" s="118"/>
      <c r="AK617" s="120"/>
      <c r="AL617" s="23"/>
      <c r="AM617" s="127"/>
      <c r="AN617" s="88">
        <v>0</v>
      </c>
      <c r="AO617" s="119">
        <v>45473</v>
      </c>
      <c r="AP617" s="86" t="s">
        <v>309</v>
      </c>
      <c r="AQ617" s="84" t="s">
        <v>312</v>
      </c>
      <c r="AR617" s="128">
        <v>295413</v>
      </c>
    </row>
    <row r="618" spans="2:44" ht="15.6" x14ac:dyDescent="0.3">
      <c r="B618" s="131" t="s">
        <v>613</v>
      </c>
      <c r="C618" s="132" t="s">
        <v>1135</v>
      </c>
      <c r="D618" s="133" t="s">
        <v>300</v>
      </c>
      <c r="E618" s="134" t="s">
        <v>1416</v>
      </c>
      <c r="F618" s="132" t="s">
        <v>2</v>
      </c>
      <c r="G618" s="134" t="s">
        <v>3</v>
      </c>
      <c r="H618" s="135">
        <v>45293</v>
      </c>
      <c r="I618" s="136"/>
      <c r="J618" s="136">
        <v>301.87017964</v>
      </c>
      <c r="K618" s="137">
        <f t="shared" si="27"/>
        <v>0</v>
      </c>
      <c r="L618" s="135">
        <v>45267</v>
      </c>
      <c r="M618" s="138"/>
      <c r="N618" s="138">
        <v>0</v>
      </c>
      <c r="O618" s="137" t="str">
        <f t="shared" si="28"/>
        <v/>
      </c>
      <c r="P618" s="139"/>
      <c r="Q618" s="140">
        <v>0</v>
      </c>
      <c r="R618" s="141" t="str">
        <f t="shared" si="29"/>
        <v/>
      </c>
      <c r="S618" s="23"/>
      <c r="T618" s="142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4">
        <v>0</v>
      </c>
      <c r="AE618" s="23"/>
      <c r="AF618" s="145"/>
      <c r="AG618" s="146"/>
      <c r="AH618" s="147"/>
      <c r="AI618" s="146">
        <v>2.5106678572999998E-2</v>
      </c>
      <c r="AJ618" s="146">
        <v>-3.000968054E-2</v>
      </c>
      <c r="AK618" s="148"/>
      <c r="AL618" s="23"/>
      <c r="AM618" s="149"/>
      <c r="AN618" s="137">
        <v>1.9962401426</v>
      </c>
      <c r="AO618" s="147">
        <v>45473</v>
      </c>
      <c r="AP618" s="135" t="s">
        <v>309</v>
      </c>
      <c r="AQ618" s="133" t="s">
        <v>312</v>
      </c>
      <c r="AR618" s="150">
        <v>1651000</v>
      </c>
    </row>
    <row r="619" spans="2:44" ht="15.6" x14ac:dyDescent="0.3">
      <c r="B619" s="82" t="s">
        <v>614</v>
      </c>
      <c r="C619" s="83" t="s">
        <v>1136</v>
      </c>
      <c r="D619" s="84" t="s">
        <v>300</v>
      </c>
      <c r="E619" s="85" t="s">
        <v>1417</v>
      </c>
      <c r="F619" s="83" t="s">
        <v>2</v>
      </c>
      <c r="G619" s="85" t="s">
        <v>319</v>
      </c>
      <c r="H619" s="86">
        <v>45554</v>
      </c>
      <c r="I619" s="87">
        <v>388.78</v>
      </c>
      <c r="J619" s="87">
        <v>402.52406367999998</v>
      </c>
      <c r="K619" s="88">
        <f t="shared" si="27"/>
        <v>0.96585529929727054</v>
      </c>
      <c r="L619" s="86">
        <v>45545</v>
      </c>
      <c r="M619" s="89">
        <v>1169.51</v>
      </c>
      <c r="N619" s="89">
        <v>9239.3024243</v>
      </c>
      <c r="O619" s="88">
        <f t="shared" si="28"/>
        <v>0.12657990249611359</v>
      </c>
      <c r="P619" s="90">
        <v>2</v>
      </c>
      <c r="Q619" s="91">
        <v>8.8181818181999994</v>
      </c>
      <c r="R619" s="92">
        <f t="shared" si="29"/>
        <v>0.22680412371087258</v>
      </c>
      <c r="S619" s="23"/>
      <c r="T619" s="107">
        <v>-1.131653231E-2</v>
      </c>
      <c r="U619" s="108">
        <v>-2.8590213794000001E-2</v>
      </c>
      <c r="V619" s="108">
        <v>0.12165003101999999</v>
      </c>
      <c r="W619" s="108">
        <v>0.10902973696</v>
      </c>
      <c r="X619" s="108">
        <v>0.49003864012999998</v>
      </c>
      <c r="Y619" s="108">
        <v>-4.5608081254999997E-3</v>
      </c>
      <c r="Z619" s="108"/>
      <c r="AA619" s="108"/>
      <c r="AB619" s="108">
        <v>0.35011464613999999</v>
      </c>
      <c r="AC619" s="108">
        <v>-4.8837313677999997E-2</v>
      </c>
      <c r="AD619" s="109">
        <v>69.696969697</v>
      </c>
      <c r="AE619" s="23"/>
      <c r="AF619" s="117">
        <v>0.25013114580000001</v>
      </c>
      <c r="AG619" s="118">
        <v>2.5972850745000001E-2</v>
      </c>
      <c r="AH619" s="119">
        <v>1.5135882938</v>
      </c>
      <c r="AI619" s="118">
        <v>0.17270349353</v>
      </c>
      <c r="AJ619" s="118">
        <v>-8.9956100516000004E-2</v>
      </c>
      <c r="AK619" s="120">
        <v>5</v>
      </c>
      <c r="AL619" s="23"/>
      <c r="AM619" s="127">
        <v>3.1335419082E-2</v>
      </c>
      <c r="AN619" s="88">
        <v>1.6062720645999999</v>
      </c>
      <c r="AO619" s="119">
        <v>45473</v>
      </c>
      <c r="AP619" s="86" t="s">
        <v>309</v>
      </c>
      <c r="AQ619" s="84" t="s">
        <v>312</v>
      </c>
      <c r="AR619" s="128">
        <v>2079665</v>
      </c>
    </row>
    <row r="620" spans="2:44" ht="15.6" x14ac:dyDescent="0.3">
      <c r="B620" s="131" t="s">
        <v>615</v>
      </c>
      <c r="C620" s="132" t="s">
        <v>1137</v>
      </c>
      <c r="D620" s="133" t="s">
        <v>300</v>
      </c>
      <c r="E620" s="134" t="s">
        <v>1418</v>
      </c>
      <c r="F620" s="132" t="s">
        <v>2</v>
      </c>
      <c r="G620" s="134" t="s">
        <v>1516</v>
      </c>
      <c r="H620" s="135">
        <v>45548</v>
      </c>
      <c r="I620" s="136"/>
      <c r="J620" s="136">
        <v>784.23753247000002</v>
      </c>
      <c r="K620" s="137">
        <f t="shared" si="27"/>
        <v>0</v>
      </c>
      <c r="L620" s="135">
        <v>45548</v>
      </c>
      <c r="M620" s="138"/>
      <c r="N620" s="138">
        <v>23017.518939000001</v>
      </c>
      <c r="O620" s="137">
        <f t="shared" si="28"/>
        <v>0</v>
      </c>
      <c r="P620" s="139"/>
      <c r="Q620" s="140">
        <v>0.39393939393999999</v>
      </c>
      <c r="R620" s="141">
        <f t="shared" si="29"/>
        <v>0</v>
      </c>
      <c r="S620" s="23"/>
      <c r="T620" s="142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4">
        <v>12.121212120999999</v>
      </c>
      <c r="AE620" s="23"/>
      <c r="AF620" s="145"/>
      <c r="AG620" s="146"/>
      <c r="AH620" s="147"/>
      <c r="AI620" s="146">
        <v>0.18568568567999999</v>
      </c>
      <c r="AJ620" s="146">
        <v>-4.2135878888000002E-2</v>
      </c>
      <c r="AK620" s="148"/>
      <c r="AL620" s="23"/>
      <c r="AM620" s="149">
        <v>6.8862630153000001E-3</v>
      </c>
      <c r="AN620" s="137">
        <v>0.53727949578</v>
      </c>
      <c r="AO620" s="147">
        <v>45473</v>
      </c>
      <c r="AP620" s="135" t="s">
        <v>309</v>
      </c>
      <c r="AQ620" s="133" t="s">
        <v>312</v>
      </c>
      <c r="AR620" s="150">
        <v>2821877</v>
      </c>
    </row>
    <row r="621" spans="2:44" ht="15.6" x14ac:dyDescent="0.3">
      <c r="B621" s="82" t="s">
        <v>1763</v>
      </c>
      <c r="C621" s="83" t="s">
        <v>2535</v>
      </c>
      <c r="D621" s="84" t="s">
        <v>300</v>
      </c>
      <c r="E621" s="85" t="s">
        <v>2170</v>
      </c>
      <c r="F621" s="83" t="s">
        <v>113</v>
      </c>
      <c r="G621" s="85" t="s">
        <v>315</v>
      </c>
      <c r="H621" s="86">
        <v>45531</v>
      </c>
      <c r="I621" s="87"/>
      <c r="J621" s="87">
        <v>95.35</v>
      </c>
      <c r="K621" s="88">
        <f t="shared" si="27"/>
        <v>0</v>
      </c>
      <c r="L621" s="86">
        <v>45461</v>
      </c>
      <c r="M621" s="89"/>
      <c r="N621" s="89">
        <v>8009.3453030000001</v>
      </c>
      <c r="O621" s="88">
        <f t="shared" si="28"/>
        <v>0</v>
      </c>
      <c r="P621" s="90"/>
      <c r="Q621" s="91">
        <v>0.81818181818000002</v>
      </c>
      <c r="R621" s="92">
        <f t="shared" si="29"/>
        <v>0</v>
      </c>
      <c r="S621" s="23"/>
      <c r="T621" s="107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9">
        <v>50</v>
      </c>
      <c r="AE621" s="23"/>
      <c r="AF621" s="117"/>
      <c r="AG621" s="118"/>
      <c r="AH621" s="119"/>
      <c r="AI621" s="118">
        <v>0.15571136429999999</v>
      </c>
      <c r="AJ621" s="118">
        <v>-6.2777777778000005E-2</v>
      </c>
      <c r="AK621" s="120"/>
      <c r="AL621" s="23"/>
      <c r="AM621" s="127"/>
      <c r="AN621" s="88">
        <v>0</v>
      </c>
      <c r="AO621" s="119">
        <v>45508</v>
      </c>
      <c r="AP621" s="86" t="s">
        <v>309</v>
      </c>
      <c r="AQ621" s="84" t="s">
        <v>312</v>
      </c>
      <c r="AR621" s="128">
        <v>136492</v>
      </c>
    </row>
    <row r="622" spans="2:44" ht="15.6" x14ac:dyDescent="0.3">
      <c r="B622" s="131" t="s">
        <v>616</v>
      </c>
      <c r="C622" s="132" t="s">
        <v>1138</v>
      </c>
      <c r="D622" s="133" t="s">
        <v>300</v>
      </c>
      <c r="E622" s="134" t="s">
        <v>1419</v>
      </c>
      <c r="F622" s="132" t="s">
        <v>2</v>
      </c>
      <c r="G622" s="134" t="s">
        <v>315</v>
      </c>
      <c r="H622" s="135">
        <v>45516</v>
      </c>
      <c r="I622" s="136"/>
      <c r="J622" s="136">
        <v>305.91536318999999</v>
      </c>
      <c r="K622" s="137">
        <f t="shared" si="27"/>
        <v>0</v>
      </c>
      <c r="L622" s="135">
        <v>45460</v>
      </c>
      <c r="M622" s="138"/>
      <c r="N622" s="138">
        <v>41.366666666999997</v>
      </c>
      <c r="O622" s="137">
        <f t="shared" si="28"/>
        <v>0</v>
      </c>
      <c r="P622" s="139"/>
      <c r="Q622" s="140">
        <v>9.0909090908999998E-2</v>
      </c>
      <c r="R622" s="141">
        <f t="shared" si="29"/>
        <v>0</v>
      </c>
      <c r="S622" s="23"/>
      <c r="T622" s="142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4">
        <v>3.0303030302999998</v>
      </c>
      <c r="AE622" s="23"/>
      <c r="AF622" s="145"/>
      <c r="AG622" s="146"/>
      <c r="AH622" s="147"/>
      <c r="AI622" s="146">
        <v>-7.2156862744000003E-2</v>
      </c>
      <c r="AJ622" s="146">
        <v>-7.6782192166999996E-2</v>
      </c>
      <c r="AK622" s="148"/>
      <c r="AL622" s="23"/>
      <c r="AM622" s="149"/>
      <c r="AN622" s="137">
        <v>5.1579831729999998E-2</v>
      </c>
      <c r="AO622" s="147">
        <v>45508</v>
      </c>
      <c r="AP622" s="135" t="s">
        <v>309</v>
      </c>
      <c r="AQ622" s="133" t="s">
        <v>312</v>
      </c>
      <c r="AR622" s="150">
        <v>742800</v>
      </c>
    </row>
    <row r="623" spans="2:44" ht="15.6" x14ac:dyDescent="0.3">
      <c r="B623" s="82" t="s">
        <v>617</v>
      </c>
      <c r="C623" s="83" t="s">
        <v>1139</v>
      </c>
      <c r="D623" s="84" t="s">
        <v>300</v>
      </c>
      <c r="E623" s="85" t="s">
        <v>1420</v>
      </c>
      <c r="F623" s="83" t="s">
        <v>2</v>
      </c>
      <c r="G623" s="85" t="s">
        <v>315</v>
      </c>
      <c r="H623" s="86">
        <v>45533</v>
      </c>
      <c r="I623" s="87"/>
      <c r="J623" s="87">
        <v>329.2</v>
      </c>
      <c r="K623" s="88">
        <f t="shared" si="27"/>
        <v>0</v>
      </c>
      <c r="L623" s="86">
        <v>45533</v>
      </c>
      <c r="M623" s="89"/>
      <c r="N623" s="89">
        <v>120.50030303</v>
      </c>
      <c r="O623" s="88">
        <f t="shared" si="28"/>
        <v>0</v>
      </c>
      <c r="P623" s="90"/>
      <c r="Q623" s="91">
        <v>0.18181818182000001</v>
      </c>
      <c r="R623" s="92">
        <f t="shared" si="29"/>
        <v>0</v>
      </c>
      <c r="S623" s="23"/>
      <c r="T623" s="107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9">
        <v>4.5454545455000002</v>
      </c>
      <c r="AE623" s="23"/>
      <c r="AF623" s="117"/>
      <c r="AG623" s="118"/>
      <c r="AH623" s="119"/>
      <c r="AI623" s="118">
        <v>0.15844298245999999</v>
      </c>
      <c r="AJ623" s="118">
        <v>-7.8841659361999994E-2</v>
      </c>
      <c r="AK623" s="120"/>
      <c r="AL623" s="23"/>
      <c r="AM623" s="127">
        <v>0</v>
      </c>
      <c r="AN623" s="88">
        <v>0</v>
      </c>
      <c r="AO623" s="119">
        <v>45472</v>
      </c>
      <c r="AP623" s="86" t="s">
        <v>309</v>
      </c>
      <c r="AQ623" s="84" t="s">
        <v>312</v>
      </c>
      <c r="AR623" s="128">
        <v>-26328</v>
      </c>
    </row>
    <row r="624" spans="2:44" ht="15.6" x14ac:dyDescent="0.3">
      <c r="B624" s="131" t="s">
        <v>88</v>
      </c>
      <c r="C624" s="132" t="s">
        <v>275</v>
      </c>
      <c r="D624" s="133" t="s">
        <v>300</v>
      </c>
      <c r="E624" s="134" t="s">
        <v>252</v>
      </c>
      <c r="F624" s="132" t="s">
        <v>2</v>
      </c>
      <c r="G624" s="134" t="s">
        <v>315</v>
      </c>
      <c r="H624" s="135">
        <v>45554</v>
      </c>
      <c r="I624" s="136">
        <v>78.16</v>
      </c>
      <c r="J624" s="136">
        <v>104.49126844</v>
      </c>
      <c r="K624" s="137">
        <f t="shared" si="27"/>
        <v>0.74800508374420105</v>
      </c>
      <c r="L624" s="135">
        <v>45462</v>
      </c>
      <c r="M624" s="138">
        <v>127952.23</v>
      </c>
      <c r="N624" s="138">
        <v>1236473.6898000001</v>
      </c>
      <c r="O624" s="137">
        <f t="shared" si="28"/>
        <v>0.10348156297664231</v>
      </c>
      <c r="P624" s="139">
        <v>101</v>
      </c>
      <c r="Q624" s="140">
        <v>228.83333332999999</v>
      </c>
      <c r="R624" s="141">
        <f t="shared" si="29"/>
        <v>0.44136926439098867</v>
      </c>
      <c r="S624" s="23"/>
      <c r="T624" s="142">
        <v>1.8371335504999999E-2</v>
      </c>
      <c r="U624" s="143">
        <v>1.0976540214999999E-3</v>
      </c>
      <c r="V624" s="143">
        <v>3.6139067378999998E-4</v>
      </c>
      <c r="W624" s="143">
        <v>-1.2258903379E-2</v>
      </c>
      <c r="X624" s="143">
        <v>0.76377320904000001</v>
      </c>
      <c r="Y624" s="143">
        <v>0.26917376078999999</v>
      </c>
      <c r="Z624" s="143">
        <v>0.39023323937999999</v>
      </c>
      <c r="AA624" s="143">
        <v>-4.8368723388000003E-2</v>
      </c>
      <c r="AB624" s="143">
        <v>0.34696731317000001</v>
      </c>
      <c r="AC624" s="143">
        <v>-5.1984646652999997E-2</v>
      </c>
      <c r="AD624" s="144">
        <v>100</v>
      </c>
      <c r="AE624" s="23"/>
      <c r="AF624" s="145">
        <v>0.32091025560999997</v>
      </c>
      <c r="AG624" s="146">
        <v>3.3175179181999997E-2</v>
      </c>
      <c r="AH624" s="147">
        <v>2.1621135788000001</v>
      </c>
      <c r="AI624" s="146">
        <v>0.25488869722000002</v>
      </c>
      <c r="AJ624" s="146">
        <v>-6.5063001147000005E-2</v>
      </c>
      <c r="AK624" s="148">
        <v>5</v>
      </c>
      <c r="AL624" s="23"/>
      <c r="AM624" s="149">
        <v>2.1592200244999998E-2</v>
      </c>
      <c r="AN624" s="137">
        <v>0.18813396811999999</v>
      </c>
      <c r="AO624" s="147">
        <v>45466</v>
      </c>
      <c r="AP624" s="135" t="s">
        <v>309</v>
      </c>
      <c r="AQ624" s="133" t="s">
        <v>312</v>
      </c>
      <c r="AR624" s="150">
        <v>8712000</v>
      </c>
    </row>
    <row r="625" spans="2:44" ht="15.6" x14ac:dyDescent="0.3">
      <c r="B625" s="82" t="s">
        <v>618</v>
      </c>
      <c r="C625" s="83" t="s">
        <v>1140</v>
      </c>
      <c r="D625" s="84" t="s">
        <v>300</v>
      </c>
      <c r="E625" s="85" t="s">
        <v>1421</v>
      </c>
      <c r="F625" s="83" t="s">
        <v>2</v>
      </c>
      <c r="G625" s="85" t="s">
        <v>1516</v>
      </c>
      <c r="H625" s="86">
        <v>45554</v>
      </c>
      <c r="I625" s="87">
        <v>130.19999999999999</v>
      </c>
      <c r="J625" s="87">
        <v>130.19999999999999</v>
      </c>
      <c r="K625" s="88">
        <f t="shared" si="27"/>
        <v>1</v>
      </c>
      <c r="L625" s="86">
        <v>45554</v>
      </c>
      <c r="M625" s="89">
        <v>130.19999999999999</v>
      </c>
      <c r="N625" s="89">
        <v>116230.75651000001</v>
      </c>
      <c r="O625" s="88">
        <f t="shared" si="28"/>
        <v>1.1201854303408765E-3</v>
      </c>
      <c r="P625" s="90">
        <v>1</v>
      </c>
      <c r="Q625" s="91">
        <v>1.7424242424</v>
      </c>
      <c r="R625" s="92">
        <f t="shared" si="29"/>
        <v>0.57391304348624572</v>
      </c>
      <c r="S625" s="23"/>
      <c r="T625" s="107"/>
      <c r="U625" s="108"/>
      <c r="V625" s="108">
        <v>9.5959595958999999E-2</v>
      </c>
      <c r="W625" s="108">
        <v>8.3339301906000002E-2</v>
      </c>
      <c r="X625" s="108"/>
      <c r="Y625" s="108"/>
      <c r="Z625" s="108"/>
      <c r="AA625" s="108"/>
      <c r="AB625" s="108"/>
      <c r="AC625" s="108"/>
      <c r="AD625" s="109">
        <v>45.454545455000002</v>
      </c>
      <c r="AE625" s="23"/>
      <c r="AF625" s="117"/>
      <c r="AG625" s="118"/>
      <c r="AH625" s="119"/>
      <c r="AI625" s="118">
        <v>0.23035363457999999</v>
      </c>
      <c r="AJ625" s="118">
        <v>8.3643122671000006E-3</v>
      </c>
      <c r="AK625" s="120"/>
      <c r="AL625" s="23"/>
      <c r="AM625" s="127"/>
      <c r="AN625" s="88">
        <v>1.9671321403999999E-2</v>
      </c>
      <c r="AO625" s="119">
        <v>45473</v>
      </c>
      <c r="AP625" s="86" t="s">
        <v>309</v>
      </c>
      <c r="AQ625" s="84" t="s">
        <v>312</v>
      </c>
      <c r="AR625" s="128">
        <v>790263</v>
      </c>
    </row>
    <row r="626" spans="2:44" ht="15.6" x14ac:dyDescent="0.3">
      <c r="B626" s="131" t="s">
        <v>1764</v>
      </c>
      <c r="C626" s="132" t="s">
        <v>2536</v>
      </c>
      <c r="D626" s="133" t="s">
        <v>300</v>
      </c>
      <c r="E626" s="134" t="s">
        <v>2171</v>
      </c>
      <c r="F626" s="132" t="s">
        <v>113</v>
      </c>
      <c r="G626" s="134" t="s">
        <v>315</v>
      </c>
      <c r="H626" s="135">
        <v>45554</v>
      </c>
      <c r="I626" s="136">
        <v>10.68</v>
      </c>
      <c r="J626" s="136">
        <v>16.14</v>
      </c>
      <c r="K626" s="137">
        <f t="shared" si="27"/>
        <v>0.6617100371747211</v>
      </c>
      <c r="L626" s="135">
        <v>45490</v>
      </c>
      <c r="M626" s="138">
        <v>106.8</v>
      </c>
      <c r="N626" s="138">
        <v>846.73651514999995</v>
      </c>
      <c r="O626" s="137">
        <f t="shared" si="28"/>
        <v>0.1261313266749578</v>
      </c>
      <c r="P626" s="139">
        <v>1</v>
      </c>
      <c r="Q626" s="140">
        <v>1.3787878788000001</v>
      </c>
      <c r="R626" s="141">
        <f t="shared" si="29"/>
        <v>0.72527472526834924</v>
      </c>
      <c r="S626" s="23"/>
      <c r="T626" s="142"/>
      <c r="U626" s="143"/>
      <c r="V626" s="143">
        <v>0</v>
      </c>
      <c r="W626" s="143">
        <v>-1.2620294052999999E-2</v>
      </c>
      <c r="X626" s="143">
        <v>-5.1509769093999999E-2</v>
      </c>
      <c r="Y626" s="143">
        <v>-0.54610921734999995</v>
      </c>
      <c r="Z626" s="143"/>
      <c r="AA626" s="143"/>
      <c r="AB626" s="143">
        <v>-8.5616438355999996E-2</v>
      </c>
      <c r="AC626" s="143">
        <v>-0.48456839817000003</v>
      </c>
      <c r="AD626" s="144">
        <v>42.424242423999999</v>
      </c>
      <c r="AE626" s="23"/>
      <c r="AF626" s="145"/>
      <c r="AG626" s="146"/>
      <c r="AH626" s="147"/>
      <c r="AI626" s="146">
        <v>0.4420206659</v>
      </c>
      <c r="AJ626" s="146">
        <v>-0.16885553471</v>
      </c>
      <c r="AK626" s="148">
        <v>3</v>
      </c>
      <c r="AL626" s="23"/>
      <c r="AM626" s="149">
        <v>0</v>
      </c>
      <c r="AN626" s="137">
        <v>0</v>
      </c>
      <c r="AO626" s="147">
        <v>45473</v>
      </c>
      <c r="AP626" s="135" t="s">
        <v>309</v>
      </c>
      <c r="AQ626" s="133" t="s">
        <v>312</v>
      </c>
      <c r="AR626" s="150">
        <v>-467600</v>
      </c>
    </row>
    <row r="627" spans="2:44" ht="15.6" x14ac:dyDescent="0.3">
      <c r="B627" s="82" t="s">
        <v>619</v>
      </c>
      <c r="C627" s="83" t="s">
        <v>1141</v>
      </c>
      <c r="D627" s="84" t="s">
        <v>300</v>
      </c>
      <c r="E627" s="85" t="s">
        <v>1422</v>
      </c>
      <c r="F627" s="83" t="s">
        <v>2</v>
      </c>
      <c r="G627" s="85" t="s">
        <v>738</v>
      </c>
      <c r="H627" s="86">
        <v>45505</v>
      </c>
      <c r="I627" s="87"/>
      <c r="J627" s="87">
        <v>418</v>
      </c>
      <c r="K627" s="88">
        <f t="shared" si="27"/>
        <v>0</v>
      </c>
      <c r="L627" s="86">
        <v>45505</v>
      </c>
      <c r="M627" s="89"/>
      <c r="N627" s="89">
        <v>706.16060605999996</v>
      </c>
      <c r="O627" s="88">
        <f t="shared" si="28"/>
        <v>0</v>
      </c>
      <c r="P627" s="90"/>
      <c r="Q627" s="91">
        <v>0.15151515152</v>
      </c>
      <c r="R627" s="92">
        <f t="shared" si="29"/>
        <v>0</v>
      </c>
      <c r="S627" s="23"/>
      <c r="T627" s="107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9">
        <v>7.5757575758</v>
      </c>
      <c r="AE627" s="23"/>
      <c r="AF627" s="117"/>
      <c r="AG627" s="118"/>
      <c r="AH627" s="119"/>
      <c r="AI627" s="118">
        <v>6.8186986322000001E-2</v>
      </c>
      <c r="AJ627" s="118">
        <v>1.402163893E-2</v>
      </c>
      <c r="AK627" s="120"/>
      <c r="AL627" s="23"/>
      <c r="AM627" s="127"/>
      <c r="AN627" s="88">
        <v>0.97400253849999996</v>
      </c>
      <c r="AO627" s="119">
        <v>45473</v>
      </c>
      <c r="AP627" s="86" t="s">
        <v>309</v>
      </c>
      <c r="AQ627" s="84" t="s">
        <v>312</v>
      </c>
      <c r="AR627" s="128">
        <v>840000</v>
      </c>
    </row>
    <row r="628" spans="2:44" ht="15.6" x14ac:dyDescent="0.3">
      <c r="B628" s="131" t="s">
        <v>620</v>
      </c>
      <c r="C628" s="132" t="s">
        <v>1142</v>
      </c>
      <c r="D628" s="133" t="s">
        <v>300</v>
      </c>
      <c r="E628" s="134" t="s">
        <v>1423</v>
      </c>
      <c r="F628" s="132" t="s">
        <v>113</v>
      </c>
      <c r="G628" s="134" t="s">
        <v>315</v>
      </c>
      <c r="H628" s="135">
        <v>45546</v>
      </c>
      <c r="I628" s="136"/>
      <c r="J628" s="136">
        <v>500.92423077000001</v>
      </c>
      <c r="K628" s="137">
        <f t="shared" si="27"/>
        <v>0</v>
      </c>
      <c r="L628" s="135">
        <v>45463</v>
      </c>
      <c r="M628" s="138"/>
      <c r="N628" s="138">
        <v>122.76909089999999</v>
      </c>
      <c r="O628" s="137">
        <f t="shared" si="28"/>
        <v>0</v>
      </c>
      <c r="P628" s="139"/>
      <c r="Q628" s="140">
        <v>0.12121212121</v>
      </c>
      <c r="R628" s="141">
        <f t="shared" si="29"/>
        <v>0</v>
      </c>
      <c r="S628" s="23"/>
      <c r="T628" s="142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144">
        <v>7.5757575758</v>
      </c>
      <c r="AE628" s="23"/>
      <c r="AF628" s="145"/>
      <c r="AG628" s="146"/>
      <c r="AH628" s="147"/>
      <c r="AI628" s="146">
        <v>0.31103763987999999</v>
      </c>
      <c r="AJ628" s="146">
        <v>-7.4870067097999995E-2</v>
      </c>
      <c r="AK628" s="148"/>
      <c r="AL628" s="23"/>
      <c r="AM628" s="149">
        <v>1.9047306470999999E-2</v>
      </c>
      <c r="AN628" s="137">
        <v>1.0359534337</v>
      </c>
      <c r="AO628" s="147">
        <v>45472</v>
      </c>
      <c r="AP628" s="135" t="s">
        <v>309</v>
      </c>
      <c r="AQ628" s="133" t="s">
        <v>312</v>
      </c>
      <c r="AR628" s="150">
        <v>682800</v>
      </c>
    </row>
    <row r="629" spans="2:44" ht="15.6" x14ac:dyDescent="0.3">
      <c r="B629" s="82" t="s">
        <v>1765</v>
      </c>
      <c r="C629" s="83" t="s">
        <v>2537</v>
      </c>
      <c r="D629" s="84" t="s">
        <v>300</v>
      </c>
      <c r="E629" s="85" t="s">
        <v>2172</v>
      </c>
      <c r="F629" s="83" t="s">
        <v>2</v>
      </c>
      <c r="G629" s="85" t="s">
        <v>320</v>
      </c>
      <c r="H629" s="86">
        <v>45516</v>
      </c>
      <c r="I629" s="87"/>
      <c r="J629" s="87">
        <v>23.86</v>
      </c>
      <c r="K629" s="88">
        <f t="shared" si="27"/>
        <v>0</v>
      </c>
      <c r="L629" s="86">
        <v>45329</v>
      </c>
      <c r="M629" s="89"/>
      <c r="N629" s="89">
        <v>18.435757576</v>
      </c>
      <c r="O629" s="88">
        <f t="shared" si="28"/>
        <v>0</v>
      </c>
      <c r="P629" s="90"/>
      <c r="Q629" s="91">
        <v>4.5454545455000002E-2</v>
      </c>
      <c r="R629" s="92">
        <f t="shared" si="29"/>
        <v>0</v>
      </c>
      <c r="S629" s="23"/>
      <c r="T629" s="107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9">
        <v>1.5151515151999999</v>
      </c>
      <c r="AE629" s="23"/>
      <c r="AF629" s="117"/>
      <c r="AG629" s="118"/>
      <c r="AH629" s="119"/>
      <c r="AI629" s="118"/>
      <c r="AJ629" s="118"/>
      <c r="AK629" s="120"/>
      <c r="AL629" s="23"/>
      <c r="AM629" s="127"/>
      <c r="AN629" s="88">
        <v>0</v>
      </c>
      <c r="AO629" s="119">
        <v>45473</v>
      </c>
      <c r="AP629" s="86" t="s">
        <v>309</v>
      </c>
      <c r="AQ629" s="84" t="s">
        <v>312</v>
      </c>
      <c r="AR629" s="128">
        <v>-46110</v>
      </c>
    </row>
    <row r="630" spans="2:44" ht="15.6" x14ac:dyDescent="0.3">
      <c r="B630" s="131" t="s">
        <v>621</v>
      </c>
      <c r="C630" s="132" t="s">
        <v>1143</v>
      </c>
      <c r="D630" s="133" t="s">
        <v>300</v>
      </c>
      <c r="E630" s="134" t="s">
        <v>1424</v>
      </c>
      <c r="F630" s="132" t="s">
        <v>2</v>
      </c>
      <c r="G630" s="134" t="s">
        <v>319</v>
      </c>
      <c r="H630" s="135">
        <v>45516</v>
      </c>
      <c r="I630" s="136"/>
      <c r="J630" s="136">
        <v>330.29</v>
      </c>
      <c r="K630" s="137">
        <f t="shared" si="27"/>
        <v>0</v>
      </c>
      <c r="L630" s="135">
        <v>45498</v>
      </c>
      <c r="M630" s="138"/>
      <c r="N630" s="138">
        <v>13506.35</v>
      </c>
      <c r="O630" s="137">
        <f t="shared" si="28"/>
        <v>0</v>
      </c>
      <c r="P630" s="139"/>
      <c r="Q630" s="140">
        <v>0.19696969697</v>
      </c>
      <c r="R630" s="141">
        <f t="shared" si="29"/>
        <v>0</v>
      </c>
      <c r="S630" s="23"/>
      <c r="T630" s="142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144">
        <v>6.0606060605999996</v>
      </c>
      <c r="AE630" s="23"/>
      <c r="AF630" s="145"/>
      <c r="AG630" s="146"/>
      <c r="AH630" s="147"/>
      <c r="AI630" s="146">
        <v>9.6837944664000003E-2</v>
      </c>
      <c r="AJ630" s="146">
        <v>-7.3488739627999997E-2</v>
      </c>
      <c r="AK630" s="148"/>
      <c r="AL630" s="23"/>
      <c r="AM630" s="149">
        <v>1.1599035633E-2</v>
      </c>
      <c r="AN630" s="137">
        <v>0.59850962428999999</v>
      </c>
      <c r="AO630" s="147">
        <v>45473</v>
      </c>
      <c r="AP630" s="135" t="s">
        <v>309</v>
      </c>
      <c r="AQ630" s="133" t="s">
        <v>312</v>
      </c>
      <c r="AR630" s="150">
        <v>1900000</v>
      </c>
    </row>
    <row r="631" spans="2:44" ht="15.6" x14ac:dyDescent="0.3">
      <c r="B631" s="82" t="s">
        <v>622</v>
      </c>
      <c r="C631" s="83" t="s">
        <v>1144</v>
      </c>
      <c r="D631" s="84" t="s">
        <v>300</v>
      </c>
      <c r="E631" s="85" t="s">
        <v>1425</v>
      </c>
      <c r="F631" s="83" t="s">
        <v>2</v>
      </c>
      <c r="G631" s="85" t="s">
        <v>319</v>
      </c>
      <c r="H631" s="86">
        <v>45554</v>
      </c>
      <c r="I631" s="87">
        <v>164.56</v>
      </c>
      <c r="J631" s="87">
        <v>176.94</v>
      </c>
      <c r="K631" s="88">
        <f t="shared" si="27"/>
        <v>0.93003277947326779</v>
      </c>
      <c r="L631" s="86">
        <v>45545</v>
      </c>
      <c r="M631" s="89">
        <v>40694.14</v>
      </c>
      <c r="N631" s="89">
        <v>37140.151211999997</v>
      </c>
      <c r="O631" s="88">
        <f t="shared" si="28"/>
        <v>1.0956912848230866</v>
      </c>
      <c r="P631" s="90">
        <v>27</v>
      </c>
      <c r="Q631" s="91">
        <v>14.621212120999999</v>
      </c>
      <c r="R631" s="92">
        <f t="shared" si="29"/>
        <v>1.8466321243791222</v>
      </c>
      <c r="S631" s="23"/>
      <c r="T631" s="107">
        <v>-3.0060120240000002E-2</v>
      </c>
      <c r="U631" s="108">
        <v>-4.7333801724000001E-2</v>
      </c>
      <c r="V631" s="108">
        <v>3.7255649658999999E-4</v>
      </c>
      <c r="W631" s="108">
        <v>-1.2247737557E-2</v>
      </c>
      <c r="X631" s="108">
        <v>0.29186035556000001</v>
      </c>
      <c r="Y631" s="108">
        <v>-0.20273909269000001</v>
      </c>
      <c r="Z631" s="108">
        <v>2.7747553163999999E-2</v>
      </c>
      <c r="AA631" s="108">
        <v>-0.41085440961000003</v>
      </c>
      <c r="AB631" s="108">
        <v>0.18096747802999999</v>
      </c>
      <c r="AC631" s="108">
        <v>-0.21798448178999999</v>
      </c>
      <c r="AD631" s="109">
        <v>100</v>
      </c>
      <c r="AE631" s="23"/>
      <c r="AF631" s="117">
        <v>0.17696363443999999</v>
      </c>
      <c r="AG631" s="118">
        <v>1.8398955828999999E-2</v>
      </c>
      <c r="AH631" s="119">
        <v>1.2675078565</v>
      </c>
      <c r="AI631" s="118">
        <v>0.12814269978000001</v>
      </c>
      <c r="AJ631" s="118">
        <v>-5.2859372682E-2</v>
      </c>
      <c r="AK631" s="120">
        <v>6</v>
      </c>
      <c r="AL631" s="23"/>
      <c r="AM631" s="127">
        <v>4.0820475866000003E-2</v>
      </c>
      <c r="AN631" s="88">
        <v>1.0498867958</v>
      </c>
      <c r="AO631" s="119">
        <v>45473</v>
      </c>
      <c r="AP631" s="86" t="s">
        <v>309</v>
      </c>
      <c r="AQ631" s="84" t="s">
        <v>312</v>
      </c>
      <c r="AR631" s="128">
        <v>843553</v>
      </c>
    </row>
    <row r="632" spans="2:44" ht="15.6" x14ac:dyDescent="0.3">
      <c r="B632" s="131" t="s">
        <v>1766</v>
      </c>
      <c r="C632" s="132" t="s">
        <v>2538</v>
      </c>
      <c r="D632" s="133" t="s">
        <v>300</v>
      </c>
      <c r="E632" s="134" t="s">
        <v>2173</v>
      </c>
      <c r="F632" s="132" t="s">
        <v>2</v>
      </c>
      <c r="G632" s="134" t="s">
        <v>323</v>
      </c>
      <c r="H632" s="135">
        <v>45554</v>
      </c>
      <c r="I632" s="136">
        <v>12.42</v>
      </c>
      <c r="J632" s="136">
        <v>13.1</v>
      </c>
      <c r="K632" s="137">
        <f t="shared" si="27"/>
        <v>0.94809160305343509</v>
      </c>
      <c r="L632" s="135">
        <v>45552</v>
      </c>
      <c r="M632" s="138">
        <v>31205.22</v>
      </c>
      <c r="N632" s="138">
        <v>49996.918333000001</v>
      </c>
      <c r="O632" s="137">
        <f t="shared" si="28"/>
        <v>0.62414286800959262</v>
      </c>
      <c r="P632" s="139">
        <v>2</v>
      </c>
      <c r="Q632" s="140">
        <v>5.5303030302999998</v>
      </c>
      <c r="R632" s="141">
        <f t="shared" si="29"/>
        <v>0.36164383561663654</v>
      </c>
      <c r="S632" s="23"/>
      <c r="T632" s="142">
        <v>-2.050473186E-2</v>
      </c>
      <c r="U632" s="143">
        <v>-3.7778413343999999E-2</v>
      </c>
      <c r="V632" s="143">
        <v>0.56226415094000004</v>
      </c>
      <c r="W632" s="143">
        <v>0.54964385688999995</v>
      </c>
      <c r="X632" s="143">
        <v>0.83456425406000001</v>
      </c>
      <c r="Y632" s="143">
        <v>0.33996480580999999</v>
      </c>
      <c r="Z632" s="143"/>
      <c r="AA632" s="143"/>
      <c r="AB632" s="143">
        <v>0.44418604650999999</v>
      </c>
      <c r="AC632" s="143">
        <v>4.5234086691999999E-2</v>
      </c>
      <c r="AD632" s="144">
        <v>75.757575758000002</v>
      </c>
      <c r="AE632" s="23"/>
      <c r="AF632" s="145">
        <v>0.86693395975999998</v>
      </c>
      <c r="AG632" s="146">
        <v>9.8315678847999993E-2</v>
      </c>
      <c r="AH632" s="147">
        <v>1.9334573390000001</v>
      </c>
      <c r="AI632" s="146">
        <v>0.51142355008999996</v>
      </c>
      <c r="AJ632" s="146">
        <v>-0.1978021978</v>
      </c>
      <c r="AK632" s="148">
        <v>6</v>
      </c>
      <c r="AL632" s="23"/>
      <c r="AM632" s="149">
        <v>0</v>
      </c>
      <c r="AN632" s="137">
        <v>0</v>
      </c>
      <c r="AO632" s="147">
        <v>45473</v>
      </c>
      <c r="AP632" s="135" t="s">
        <v>309</v>
      </c>
      <c r="AQ632" s="133" t="s">
        <v>312</v>
      </c>
      <c r="AR632" s="150">
        <v>-136524</v>
      </c>
    </row>
    <row r="633" spans="2:44" ht="15.6" x14ac:dyDescent="0.3">
      <c r="B633" s="82" t="s">
        <v>1767</v>
      </c>
      <c r="C633" s="83" t="s">
        <v>2539</v>
      </c>
      <c r="D633" s="84" t="s">
        <v>300</v>
      </c>
      <c r="E633" s="85" t="s">
        <v>2174</v>
      </c>
      <c r="F633" s="83" t="s">
        <v>2</v>
      </c>
      <c r="G633" s="85" t="s">
        <v>315</v>
      </c>
      <c r="H633" s="86">
        <v>45548</v>
      </c>
      <c r="I633" s="87"/>
      <c r="J633" s="87">
        <v>52.65</v>
      </c>
      <c r="K633" s="88">
        <f t="shared" si="27"/>
        <v>0</v>
      </c>
      <c r="L633" s="86">
        <v>45533</v>
      </c>
      <c r="M633" s="89"/>
      <c r="N633" s="89">
        <v>69314.375757999995</v>
      </c>
      <c r="O633" s="88">
        <f t="shared" si="28"/>
        <v>0</v>
      </c>
      <c r="P633" s="90"/>
      <c r="Q633" s="91">
        <v>1.2272727272999999</v>
      </c>
      <c r="R633" s="92">
        <f t="shared" si="29"/>
        <v>0</v>
      </c>
      <c r="S633" s="23"/>
      <c r="T633" s="107"/>
      <c r="U633" s="108"/>
      <c r="V633" s="108">
        <v>-1.8808777422E-3</v>
      </c>
      <c r="W633" s="108">
        <v>-1.4501171795E-2</v>
      </c>
      <c r="X633" s="108"/>
      <c r="Y633" s="108"/>
      <c r="Z633" s="108"/>
      <c r="AA633" s="108"/>
      <c r="AB633" s="108"/>
      <c r="AC633" s="108"/>
      <c r="AD633" s="109">
        <v>16.666666667000001</v>
      </c>
      <c r="AE633" s="23"/>
      <c r="AF633" s="117"/>
      <c r="AG633" s="118"/>
      <c r="AH633" s="119"/>
      <c r="AI633" s="118">
        <v>0.21400778209999999</v>
      </c>
      <c r="AJ633" s="118">
        <v>-8.3828889315000002E-2</v>
      </c>
      <c r="AK633" s="120"/>
      <c r="AL633" s="23"/>
      <c r="AM633" s="127">
        <v>6.0250298103000002E-3</v>
      </c>
      <c r="AN633" s="88">
        <v>5.2514074940000002E-2</v>
      </c>
      <c r="AO633" s="119">
        <v>45473</v>
      </c>
      <c r="AP633" s="86" t="s">
        <v>309</v>
      </c>
      <c r="AQ633" s="84" t="s">
        <v>312</v>
      </c>
      <c r="AR633" s="128">
        <v>-1300</v>
      </c>
    </row>
    <row r="634" spans="2:44" ht="15.6" x14ac:dyDescent="0.3">
      <c r="B634" s="131" t="s">
        <v>623</v>
      </c>
      <c r="C634" s="132" t="s">
        <v>1145</v>
      </c>
      <c r="D634" s="133" t="s">
        <v>300</v>
      </c>
      <c r="E634" s="134" t="s">
        <v>1426</v>
      </c>
      <c r="F634" s="132" t="s">
        <v>2</v>
      </c>
      <c r="G634" s="134" t="s">
        <v>319</v>
      </c>
      <c r="H634" s="135">
        <v>45511</v>
      </c>
      <c r="I634" s="136"/>
      <c r="J634" s="136">
        <v>196.51560090999999</v>
      </c>
      <c r="K634" s="137">
        <f t="shared" si="27"/>
        <v>0</v>
      </c>
      <c r="L634" s="135">
        <v>45511</v>
      </c>
      <c r="M634" s="138"/>
      <c r="N634" s="138">
        <v>127.75060606</v>
      </c>
      <c r="O634" s="137">
        <f t="shared" si="28"/>
        <v>0</v>
      </c>
      <c r="P634" s="139"/>
      <c r="Q634" s="140">
        <v>0.15151515152</v>
      </c>
      <c r="R634" s="141">
        <f t="shared" si="29"/>
        <v>0</v>
      </c>
      <c r="S634" s="23"/>
      <c r="T634" s="142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144">
        <v>4.5454545455000002</v>
      </c>
      <c r="AE634" s="23"/>
      <c r="AF634" s="145"/>
      <c r="AG634" s="146"/>
      <c r="AH634" s="147"/>
      <c r="AI634" s="146">
        <v>7.4182687085000004E-2</v>
      </c>
      <c r="AJ634" s="146">
        <v>-2.4609499521999999E-2</v>
      </c>
      <c r="AK634" s="148"/>
      <c r="AL634" s="23"/>
      <c r="AM634" s="149">
        <v>3.0138049582E-2</v>
      </c>
      <c r="AN634" s="137">
        <v>0.89618821434999996</v>
      </c>
      <c r="AO634" s="147">
        <v>45473</v>
      </c>
      <c r="AP634" s="135" t="s">
        <v>309</v>
      </c>
      <c r="AQ634" s="133" t="s">
        <v>312</v>
      </c>
      <c r="AR634" s="150">
        <v>392936</v>
      </c>
    </row>
    <row r="635" spans="2:44" ht="15.6" x14ac:dyDescent="0.3">
      <c r="B635" s="82" t="s">
        <v>624</v>
      </c>
      <c r="C635" s="83" t="s">
        <v>1146</v>
      </c>
      <c r="D635" s="84" t="s">
        <v>300</v>
      </c>
      <c r="E635" s="85" t="s">
        <v>1427</v>
      </c>
      <c r="F635" s="83" t="s">
        <v>2</v>
      </c>
      <c r="G635" s="85" t="s">
        <v>315</v>
      </c>
      <c r="H635" s="86">
        <v>45554</v>
      </c>
      <c r="I635" s="87">
        <v>103.77</v>
      </c>
      <c r="J635" s="87">
        <v>111.72</v>
      </c>
      <c r="K635" s="88">
        <f t="shared" si="27"/>
        <v>0.92883995703544575</v>
      </c>
      <c r="L635" s="86">
        <v>45534</v>
      </c>
      <c r="M635" s="89">
        <v>1141.47</v>
      </c>
      <c r="N635" s="89">
        <v>58540.612727</v>
      </c>
      <c r="O635" s="88">
        <f t="shared" si="28"/>
        <v>1.9498770969876324E-2</v>
      </c>
      <c r="P635" s="90">
        <v>1</v>
      </c>
      <c r="Q635" s="91">
        <v>47.5</v>
      </c>
      <c r="R635" s="92">
        <f t="shared" si="29"/>
        <v>2.1052631578947368E-2</v>
      </c>
      <c r="S635" s="23"/>
      <c r="T635" s="107">
        <v>0</v>
      </c>
      <c r="U635" s="108">
        <v>-1.7273681483999999E-2</v>
      </c>
      <c r="V635" s="108">
        <v>-3.3438897167999998E-2</v>
      </c>
      <c r="W635" s="108">
        <v>-4.6059191222000001E-2</v>
      </c>
      <c r="X635" s="108">
        <v>0.54695885509999997</v>
      </c>
      <c r="Y635" s="108">
        <v>5.2359406848999999E-2</v>
      </c>
      <c r="Z635" s="108">
        <v>0.81009971800000002</v>
      </c>
      <c r="AA635" s="108">
        <v>0.37149775523</v>
      </c>
      <c r="AB635" s="108">
        <v>0.52356482160999995</v>
      </c>
      <c r="AC635" s="108">
        <v>0.12461286179</v>
      </c>
      <c r="AD635" s="109">
        <v>83.333333332999999</v>
      </c>
      <c r="AE635" s="23"/>
      <c r="AF635" s="117">
        <v>0.23026660684</v>
      </c>
      <c r="AG635" s="118">
        <v>2.3937491193999998E-2</v>
      </c>
      <c r="AH635" s="119">
        <v>1.7732126045000001</v>
      </c>
      <c r="AI635" s="118">
        <v>0.16282484217000001</v>
      </c>
      <c r="AJ635" s="118">
        <v>-7.1160042963999998E-2</v>
      </c>
      <c r="AK635" s="120">
        <v>5</v>
      </c>
      <c r="AL635" s="23"/>
      <c r="AM635" s="127">
        <v>0</v>
      </c>
      <c r="AN635" s="88">
        <v>0</v>
      </c>
      <c r="AO635" s="119">
        <v>45473</v>
      </c>
      <c r="AP635" s="86" t="s">
        <v>309</v>
      </c>
      <c r="AQ635" s="84" t="s">
        <v>312</v>
      </c>
      <c r="AR635" s="128">
        <v>4321700</v>
      </c>
    </row>
    <row r="636" spans="2:44" ht="15.6" x14ac:dyDescent="0.3">
      <c r="B636" s="131" t="s">
        <v>625</v>
      </c>
      <c r="C636" s="132" t="s">
        <v>1147</v>
      </c>
      <c r="D636" s="133" t="s">
        <v>300</v>
      </c>
      <c r="E636" s="134" t="s">
        <v>1428</v>
      </c>
      <c r="F636" s="132" t="s">
        <v>2</v>
      </c>
      <c r="G636" s="134" t="s">
        <v>319</v>
      </c>
      <c r="H636" s="135">
        <v>45471</v>
      </c>
      <c r="I636" s="136"/>
      <c r="J636" s="136">
        <v>110.1755</v>
      </c>
      <c r="K636" s="137">
        <f t="shared" si="27"/>
        <v>0</v>
      </c>
      <c r="L636" s="135">
        <v>45471</v>
      </c>
      <c r="M636" s="138"/>
      <c r="N636" s="138">
        <v>13.397424242</v>
      </c>
      <c r="O636" s="137">
        <f t="shared" si="28"/>
        <v>0</v>
      </c>
      <c r="P636" s="139"/>
      <c r="Q636" s="140">
        <v>6.0606060606000003E-2</v>
      </c>
      <c r="R636" s="141">
        <f t="shared" si="29"/>
        <v>0</v>
      </c>
      <c r="S636" s="23"/>
      <c r="T636" s="142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144">
        <v>1.5151515151999999</v>
      </c>
      <c r="AE636" s="23"/>
      <c r="AF636" s="145"/>
      <c r="AG636" s="146"/>
      <c r="AH636" s="147"/>
      <c r="AI636" s="146">
        <v>8.7821851081000005E-2</v>
      </c>
      <c r="AJ636" s="146">
        <v>-0.20166666666999999</v>
      </c>
      <c r="AK636" s="148"/>
      <c r="AL636" s="23"/>
      <c r="AM636" s="149">
        <v>3.7458230455999997E-2</v>
      </c>
      <c r="AN636" s="137">
        <v>0.65113209316999998</v>
      </c>
      <c r="AO636" s="147">
        <v>45473</v>
      </c>
      <c r="AP636" s="135" t="s">
        <v>309</v>
      </c>
      <c r="AQ636" s="133" t="s">
        <v>312</v>
      </c>
      <c r="AR636" s="150">
        <v>1750000</v>
      </c>
    </row>
    <row r="637" spans="2:44" ht="15.6" x14ac:dyDescent="0.3">
      <c r="B637" s="82" t="s">
        <v>1768</v>
      </c>
      <c r="C637" s="83" t="s">
        <v>2540</v>
      </c>
      <c r="D637" s="84" t="s">
        <v>728</v>
      </c>
      <c r="E637" s="85" t="s">
        <v>2175</v>
      </c>
      <c r="F637" s="83" t="s">
        <v>2</v>
      </c>
      <c r="G637" s="85" t="s">
        <v>316</v>
      </c>
      <c r="H637" s="86">
        <v>45441</v>
      </c>
      <c r="I637" s="87"/>
      <c r="J637" s="87">
        <v>56.176957868999999</v>
      </c>
      <c r="K637" s="88">
        <f t="shared" si="27"/>
        <v>0</v>
      </c>
      <c r="L637" s="86">
        <v>45434</v>
      </c>
      <c r="M637" s="89"/>
      <c r="N637" s="89">
        <v>0</v>
      </c>
      <c r="O637" s="88" t="str">
        <f t="shared" si="28"/>
        <v/>
      </c>
      <c r="P637" s="90"/>
      <c r="Q637" s="91">
        <v>0</v>
      </c>
      <c r="R637" s="92" t="str">
        <f t="shared" si="29"/>
        <v/>
      </c>
      <c r="S637" s="23"/>
      <c r="T637" s="107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9">
        <v>0</v>
      </c>
      <c r="AE637" s="23"/>
      <c r="AF637" s="117"/>
      <c r="AG637" s="118"/>
      <c r="AH637" s="119"/>
      <c r="AI637" s="118">
        <v>6.0856892328999997E-2</v>
      </c>
      <c r="AJ637" s="118">
        <v>-1.8450184507E-3</v>
      </c>
      <c r="AK637" s="120"/>
      <c r="AL637" s="23"/>
      <c r="AM637" s="127">
        <v>3.3736626663000001E-2</v>
      </c>
      <c r="AN637" s="88">
        <v>0.26244281038</v>
      </c>
      <c r="AO637" s="119">
        <v>45291</v>
      </c>
      <c r="AP637" s="86" t="s">
        <v>744</v>
      </c>
      <c r="AQ637" s="84" t="s">
        <v>312</v>
      </c>
      <c r="AR637" s="128">
        <v>1781000</v>
      </c>
    </row>
    <row r="638" spans="2:44" ht="15.6" x14ac:dyDescent="0.3">
      <c r="B638" s="131" t="s">
        <v>1769</v>
      </c>
      <c r="C638" s="132" t="s">
        <v>2541</v>
      </c>
      <c r="D638" s="133" t="s">
        <v>300</v>
      </c>
      <c r="E638" s="134" t="s">
        <v>2176</v>
      </c>
      <c r="F638" s="132" t="s">
        <v>2</v>
      </c>
      <c r="G638" s="134" t="s">
        <v>315</v>
      </c>
      <c r="H638" s="135">
        <v>45541</v>
      </c>
      <c r="I638" s="136"/>
      <c r="J638" s="136">
        <v>29.94</v>
      </c>
      <c r="K638" s="137">
        <f t="shared" si="27"/>
        <v>0</v>
      </c>
      <c r="L638" s="135">
        <v>45516</v>
      </c>
      <c r="M638" s="138"/>
      <c r="N638" s="138">
        <v>1404.1101515</v>
      </c>
      <c r="O638" s="137">
        <f t="shared" si="28"/>
        <v>0</v>
      </c>
      <c r="P638" s="139"/>
      <c r="Q638" s="140">
        <v>0.27272727273000003</v>
      </c>
      <c r="R638" s="141">
        <f t="shared" si="29"/>
        <v>0</v>
      </c>
      <c r="S638" s="23"/>
      <c r="T638" s="142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144">
        <v>10.606060606</v>
      </c>
      <c r="AE638" s="23"/>
      <c r="AF638" s="145"/>
      <c r="AG638" s="146"/>
      <c r="AH638" s="147"/>
      <c r="AI638" s="146">
        <v>0.17791666667</v>
      </c>
      <c r="AJ638" s="146">
        <v>-2.865228157E-2</v>
      </c>
      <c r="AK638" s="148"/>
      <c r="AL638" s="23"/>
      <c r="AM638" s="149"/>
      <c r="AN638" s="137">
        <v>0</v>
      </c>
      <c r="AO638" s="147">
        <v>45473</v>
      </c>
      <c r="AP638" s="135" t="s">
        <v>309</v>
      </c>
      <c r="AQ638" s="133" t="s">
        <v>312</v>
      </c>
      <c r="AR638" s="150">
        <v>-1901</v>
      </c>
    </row>
    <row r="639" spans="2:44" ht="15.6" x14ac:dyDescent="0.3">
      <c r="B639" s="82" t="s">
        <v>626</v>
      </c>
      <c r="C639" s="83" t="s">
        <v>1148</v>
      </c>
      <c r="D639" s="84" t="s">
        <v>300</v>
      </c>
      <c r="E639" s="85" t="s">
        <v>1429</v>
      </c>
      <c r="F639" s="83" t="s">
        <v>2</v>
      </c>
      <c r="G639" s="85" t="s">
        <v>316</v>
      </c>
      <c r="H639" s="86">
        <v>45517</v>
      </c>
      <c r="I639" s="87"/>
      <c r="J639" s="87">
        <v>573.42999999999995</v>
      </c>
      <c r="K639" s="88">
        <f t="shared" si="27"/>
        <v>0</v>
      </c>
      <c r="L639" s="86">
        <v>45491</v>
      </c>
      <c r="M639" s="89"/>
      <c r="N639" s="89">
        <v>131482.18135999999</v>
      </c>
      <c r="O639" s="88">
        <f t="shared" si="28"/>
        <v>0</v>
      </c>
      <c r="P639" s="90"/>
      <c r="Q639" s="91">
        <v>1.1818181818</v>
      </c>
      <c r="R639" s="92">
        <f t="shared" si="29"/>
        <v>0</v>
      </c>
      <c r="S639" s="23"/>
      <c r="T639" s="107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9">
        <v>19.696969697</v>
      </c>
      <c r="AE639" s="23"/>
      <c r="AF639" s="117"/>
      <c r="AG639" s="118"/>
      <c r="AH639" s="119"/>
      <c r="AI639" s="118">
        <v>0.12236215523000001</v>
      </c>
      <c r="AJ639" s="118">
        <v>-3.8582995951000003E-2</v>
      </c>
      <c r="AK639" s="120"/>
      <c r="AL639" s="23"/>
      <c r="AM639" s="127">
        <v>1.0127167085E-2</v>
      </c>
      <c r="AN639" s="88">
        <v>0.72349927762999999</v>
      </c>
      <c r="AO639" s="119">
        <v>45473</v>
      </c>
      <c r="AP639" s="86" t="s">
        <v>309</v>
      </c>
      <c r="AQ639" s="84" t="s">
        <v>312</v>
      </c>
      <c r="AR639" s="128">
        <v>1885065</v>
      </c>
    </row>
    <row r="640" spans="2:44" ht="15.6" x14ac:dyDescent="0.3">
      <c r="B640" s="131" t="s">
        <v>627</v>
      </c>
      <c r="C640" s="132" t="s">
        <v>1149</v>
      </c>
      <c r="D640" s="133" t="s">
        <v>300</v>
      </c>
      <c r="E640" s="134" t="s">
        <v>1430</v>
      </c>
      <c r="F640" s="132" t="s">
        <v>2</v>
      </c>
      <c r="G640" s="134" t="s">
        <v>315</v>
      </c>
      <c r="H640" s="135">
        <v>45554</v>
      </c>
      <c r="I640" s="136">
        <v>322.24</v>
      </c>
      <c r="J640" s="136">
        <v>357</v>
      </c>
      <c r="K640" s="137">
        <f t="shared" si="27"/>
        <v>0.90263305322128851</v>
      </c>
      <c r="L640" s="135">
        <v>45545</v>
      </c>
      <c r="M640" s="138">
        <v>532964</v>
      </c>
      <c r="N640" s="138">
        <v>18814.450757999999</v>
      </c>
      <c r="O640" s="137">
        <f t="shared" si="28"/>
        <v>28.327374891524858</v>
      </c>
      <c r="P640" s="139">
        <v>9</v>
      </c>
      <c r="Q640" s="140">
        <v>0.57575757575999997</v>
      </c>
      <c r="R640" s="141">
        <f t="shared" si="29"/>
        <v>15.631578947302605</v>
      </c>
      <c r="S640" s="23"/>
      <c r="T640" s="142">
        <v>-1.6111042250000001E-3</v>
      </c>
      <c r="U640" s="143">
        <v>-1.8884785708999999E-2</v>
      </c>
      <c r="V640" s="143"/>
      <c r="W640" s="143"/>
      <c r="X640" s="143"/>
      <c r="Y640" s="143"/>
      <c r="Z640" s="143">
        <v>-0.12303640048</v>
      </c>
      <c r="AA640" s="143">
        <v>-0.56163836326000005</v>
      </c>
      <c r="AB640" s="143"/>
      <c r="AC640" s="143"/>
      <c r="AD640" s="144">
        <v>19.696969697</v>
      </c>
      <c r="AE640" s="23"/>
      <c r="AF640" s="145"/>
      <c r="AG640" s="146"/>
      <c r="AH640" s="147"/>
      <c r="AI640" s="146">
        <v>0.19896039603999999</v>
      </c>
      <c r="AJ640" s="146">
        <v>-0.10661594497</v>
      </c>
      <c r="AK640" s="148"/>
      <c r="AL640" s="23"/>
      <c r="AM640" s="149"/>
      <c r="AN640" s="137">
        <v>0.34254794826000001</v>
      </c>
      <c r="AO640" s="147">
        <v>45473</v>
      </c>
      <c r="AP640" s="135" t="s">
        <v>309</v>
      </c>
      <c r="AQ640" s="133" t="s">
        <v>312</v>
      </c>
      <c r="AR640" s="150">
        <v>1020951</v>
      </c>
    </row>
    <row r="641" spans="2:44" ht="15.6" x14ac:dyDescent="0.3">
      <c r="B641" s="82" t="s">
        <v>1770</v>
      </c>
      <c r="C641" s="83" t="s">
        <v>2542</v>
      </c>
      <c r="D641" s="84" t="s">
        <v>300</v>
      </c>
      <c r="E641" s="85" t="s">
        <v>2177</v>
      </c>
      <c r="F641" s="83" t="s">
        <v>2</v>
      </c>
      <c r="G641" s="85" t="s">
        <v>315</v>
      </c>
      <c r="H641" s="86">
        <v>45553</v>
      </c>
      <c r="I641" s="87"/>
      <c r="J641" s="87">
        <v>25.8</v>
      </c>
      <c r="K641" s="88">
        <f t="shared" si="27"/>
        <v>0</v>
      </c>
      <c r="L641" s="86">
        <v>45504</v>
      </c>
      <c r="M641" s="89"/>
      <c r="N641" s="89">
        <v>312.67803029999999</v>
      </c>
      <c r="O641" s="88">
        <f t="shared" si="28"/>
        <v>0</v>
      </c>
      <c r="P641" s="90"/>
      <c r="Q641" s="91">
        <v>0.30303030303</v>
      </c>
      <c r="R641" s="92">
        <f t="shared" si="29"/>
        <v>0</v>
      </c>
      <c r="S641" s="23"/>
      <c r="T641" s="107"/>
      <c r="U641" s="108"/>
      <c r="V641" s="108">
        <v>5.5652173913000001E-2</v>
      </c>
      <c r="W641" s="108">
        <v>4.3031879858999998E-2</v>
      </c>
      <c r="X641" s="108">
        <v>0.26288047477999998</v>
      </c>
      <c r="Y641" s="108">
        <v>-0.23171897347000001</v>
      </c>
      <c r="Z641" s="108"/>
      <c r="AA641" s="108"/>
      <c r="AB641" s="108">
        <v>0.29665506326000002</v>
      </c>
      <c r="AC641" s="108">
        <v>-0.10229689656</v>
      </c>
      <c r="AD641" s="109">
        <v>16.666666667000001</v>
      </c>
      <c r="AE641" s="23"/>
      <c r="AF641" s="117"/>
      <c r="AG641" s="118"/>
      <c r="AH641" s="119"/>
      <c r="AI641" s="118">
        <v>0.25172658011999999</v>
      </c>
      <c r="AJ641" s="118">
        <v>-0.12640449438000001</v>
      </c>
      <c r="AK641" s="120"/>
      <c r="AL641" s="23"/>
      <c r="AM641" s="127">
        <v>1.779434891E-3</v>
      </c>
      <c r="AN641" s="88">
        <v>6.6269633606999999E-3</v>
      </c>
      <c r="AO641" s="119">
        <v>45473</v>
      </c>
      <c r="AP641" s="86" t="s">
        <v>309</v>
      </c>
      <c r="AQ641" s="84" t="s">
        <v>312</v>
      </c>
      <c r="AR641" s="128">
        <v>169433</v>
      </c>
    </row>
    <row r="642" spans="2:44" ht="15.6" x14ac:dyDescent="0.3">
      <c r="B642" s="131" t="s">
        <v>1771</v>
      </c>
      <c r="C642" s="132" t="s">
        <v>2543</v>
      </c>
      <c r="D642" s="133" t="s">
        <v>300</v>
      </c>
      <c r="E642" s="134" t="s">
        <v>2178</v>
      </c>
      <c r="F642" s="132" t="s">
        <v>2</v>
      </c>
      <c r="G642" s="134" t="s">
        <v>315</v>
      </c>
      <c r="H642" s="135">
        <v>45520</v>
      </c>
      <c r="I642" s="136"/>
      <c r="J642" s="136">
        <v>27.56</v>
      </c>
      <c r="K642" s="137">
        <f t="shared" si="27"/>
        <v>0</v>
      </c>
      <c r="L642" s="135">
        <v>45379</v>
      </c>
      <c r="M642" s="138"/>
      <c r="N642" s="138">
        <v>8228.8412121000001</v>
      </c>
      <c r="O642" s="137">
        <f t="shared" si="28"/>
        <v>0</v>
      </c>
      <c r="P642" s="139"/>
      <c r="Q642" s="140">
        <v>1.5303030303</v>
      </c>
      <c r="R642" s="141">
        <f t="shared" si="29"/>
        <v>0</v>
      </c>
      <c r="S642" s="23"/>
      <c r="T642" s="142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144">
        <v>13.636363636</v>
      </c>
      <c r="AE642" s="23"/>
      <c r="AF642" s="145"/>
      <c r="AG642" s="146"/>
      <c r="AH642" s="147"/>
      <c r="AI642" s="146">
        <v>0.22087912088</v>
      </c>
      <c r="AJ642" s="146">
        <v>-0.21117561684</v>
      </c>
      <c r="AK642" s="148"/>
      <c r="AL642" s="23"/>
      <c r="AM642" s="149"/>
      <c r="AN642" s="137">
        <v>0</v>
      </c>
      <c r="AO642" s="147">
        <v>45507</v>
      </c>
      <c r="AP642" s="135" t="s">
        <v>309</v>
      </c>
      <c r="AQ642" s="133" t="s">
        <v>312</v>
      </c>
      <c r="AR642" s="150">
        <v>34521</v>
      </c>
    </row>
    <row r="643" spans="2:44" ht="15.6" x14ac:dyDescent="0.3">
      <c r="B643" s="82" t="s">
        <v>1772</v>
      </c>
      <c r="C643" s="83" t="s">
        <v>2544</v>
      </c>
      <c r="D643" s="84" t="s">
        <v>300</v>
      </c>
      <c r="E643" s="85" t="s">
        <v>2179</v>
      </c>
      <c r="F643" s="83" t="s">
        <v>113</v>
      </c>
      <c r="G643" s="85" t="s">
        <v>320</v>
      </c>
      <c r="H643" s="86">
        <v>45538</v>
      </c>
      <c r="I643" s="87"/>
      <c r="J643" s="87">
        <v>7.39</v>
      </c>
      <c r="K643" s="88">
        <f t="shared" si="27"/>
        <v>0</v>
      </c>
      <c r="L643" s="86">
        <v>45538</v>
      </c>
      <c r="M643" s="89"/>
      <c r="N643" s="89">
        <v>318.19742423999998</v>
      </c>
      <c r="O643" s="88">
        <f t="shared" si="28"/>
        <v>0</v>
      </c>
      <c r="P643" s="90"/>
      <c r="Q643" s="91">
        <v>0.13636363636000001</v>
      </c>
      <c r="R643" s="92">
        <f t="shared" si="29"/>
        <v>0</v>
      </c>
      <c r="S643" s="23"/>
      <c r="T643" s="107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9">
        <v>7.5757575758</v>
      </c>
      <c r="AE643" s="23"/>
      <c r="AF643" s="117"/>
      <c r="AG643" s="118"/>
      <c r="AH643" s="119"/>
      <c r="AI643" s="118">
        <v>0.22613065327000001</v>
      </c>
      <c r="AJ643" s="118">
        <v>-5.1912568306000002E-2</v>
      </c>
      <c r="AK643" s="120"/>
      <c r="AL643" s="23"/>
      <c r="AM643" s="127">
        <v>0</v>
      </c>
      <c r="AN643" s="88">
        <v>0</v>
      </c>
      <c r="AO643" s="119">
        <v>45473</v>
      </c>
      <c r="AP643" s="86" t="s">
        <v>309</v>
      </c>
      <c r="AQ643" s="84" t="s">
        <v>312</v>
      </c>
      <c r="AR643" s="128">
        <v>-132606</v>
      </c>
    </row>
    <row r="644" spans="2:44" ht="15.6" x14ac:dyDescent="0.3">
      <c r="B644" s="131" t="s">
        <v>628</v>
      </c>
      <c r="C644" s="132" t="s">
        <v>1150</v>
      </c>
      <c r="D644" s="133" t="s">
        <v>728</v>
      </c>
      <c r="E644" s="134" t="s">
        <v>1431</v>
      </c>
      <c r="F644" s="132" t="s">
        <v>2</v>
      </c>
      <c r="G644" s="134" t="s">
        <v>321</v>
      </c>
      <c r="H644" s="135">
        <v>45554</v>
      </c>
      <c r="I644" s="136">
        <v>352.98</v>
      </c>
      <c r="J644" s="136">
        <v>367.90306278999998</v>
      </c>
      <c r="K644" s="137">
        <f t="shared" si="27"/>
        <v>0.95943751411898937</v>
      </c>
      <c r="L644" s="135">
        <v>45476</v>
      </c>
      <c r="M644" s="138">
        <v>445787.53</v>
      </c>
      <c r="N644" s="138">
        <v>1040302.7447</v>
      </c>
      <c r="O644" s="137">
        <f t="shared" si="28"/>
        <v>0.42851711414887705</v>
      </c>
      <c r="P644" s="139">
        <v>23</v>
      </c>
      <c r="Q644" s="140">
        <v>155.37878788</v>
      </c>
      <c r="R644" s="141">
        <f t="shared" si="29"/>
        <v>0.14802535348494958</v>
      </c>
      <c r="S644" s="23"/>
      <c r="T644" s="142">
        <v>2.413973191E-2</v>
      </c>
      <c r="U644" s="143">
        <v>6.8660504256999998E-3</v>
      </c>
      <c r="V644" s="143">
        <v>4.2315074560999998E-2</v>
      </c>
      <c r="W644" s="143">
        <v>2.9694780507000001E-2</v>
      </c>
      <c r="X644" s="143">
        <v>0.23674846545</v>
      </c>
      <c r="Y644" s="143">
        <v>-0.25785098280000002</v>
      </c>
      <c r="Z644" s="143">
        <v>0.28919755409999998</v>
      </c>
      <c r="AA644" s="143">
        <v>-0.14940440866999999</v>
      </c>
      <c r="AB644" s="143">
        <v>9.6591207996000003E-2</v>
      </c>
      <c r="AC644" s="143">
        <v>-0.30236075182</v>
      </c>
      <c r="AD644" s="144">
        <v>100</v>
      </c>
      <c r="AE644" s="23"/>
      <c r="AF644" s="145">
        <v>0.18498147740000001</v>
      </c>
      <c r="AG644" s="146">
        <v>1.9145176698000001E-2</v>
      </c>
      <c r="AH644" s="147">
        <v>0.75318426440999997</v>
      </c>
      <c r="AI644" s="146">
        <v>0.10353456364999999</v>
      </c>
      <c r="AJ644" s="146">
        <v>-7.0646189509000007E-2</v>
      </c>
      <c r="AK644" s="148">
        <v>5</v>
      </c>
      <c r="AL644" s="23"/>
      <c r="AM644" s="149">
        <v>0.10965656589</v>
      </c>
      <c r="AN644" s="137">
        <v>6.8927235515999996</v>
      </c>
      <c r="AO644" s="147">
        <v>45473</v>
      </c>
      <c r="AP644" s="135" t="s">
        <v>309</v>
      </c>
      <c r="AQ644" s="133" t="s">
        <v>312</v>
      </c>
      <c r="AR644" s="150"/>
    </row>
    <row r="645" spans="2:44" ht="15.6" x14ac:dyDescent="0.3">
      <c r="B645" s="82" t="s">
        <v>629</v>
      </c>
      <c r="C645" s="83" t="s">
        <v>1151</v>
      </c>
      <c r="D645" s="84" t="s">
        <v>300</v>
      </c>
      <c r="E645" s="85" t="s">
        <v>2180</v>
      </c>
      <c r="F645" s="83" t="s">
        <v>2</v>
      </c>
      <c r="G645" s="85" t="s">
        <v>316</v>
      </c>
      <c r="H645" s="86">
        <v>45527</v>
      </c>
      <c r="I645" s="87"/>
      <c r="J645" s="87">
        <v>351.59704378999999</v>
      </c>
      <c r="K645" s="88">
        <f t="shared" si="27"/>
        <v>0</v>
      </c>
      <c r="L645" s="86">
        <v>45408</v>
      </c>
      <c r="M645" s="89"/>
      <c r="N645" s="89">
        <v>15.636969697</v>
      </c>
      <c r="O645" s="88">
        <f t="shared" si="28"/>
        <v>0</v>
      </c>
      <c r="P645" s="90"/>
      <c r="Q645" s="91">
        <v>4.5454545455000002E-2</v>
      </c>
      <c r="R645" s="92">
        <f t="shared" si="29"/>
        <v>0</v>
      </c>
      <c r="S645" s="23"/>
      <c r="T645" s="107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9">
        <v>3.0303030302999998</v>
      </c>
      <c r="AE645" s="23"/>
      <c r="AF645" s="117"/>
      <c r="AG645" s="118"/>
      <c r="AH645" s="119"/>
      <c r="AI645" s="118">
        <v>5.8454200953000001E-3</v>
      </c>
      <c r="AJ645" s="118">
        <v>-1.3074652044999999E-2</v>
      </c>
      <c r="AK645" s="120"/>
      <c r="AL645" s="23"/>
      <c r="AM645" s="127"/>
      <c r="AN645" s="88">
        <v>1.4402766459</v>
      </c>
      <c r="AO645" s="119">
        <v>45473</v>
      </c>
      <c r="AP645" s="86" t="s">
        <v>309</v>
      </c>
      <c r="AQ645" s="84" t="s">
        <v>312</v>
      </c>
      <c r="AR645" s="128">
        <v>314706</v>
      </c>
    </row>
    <row r="646" spans="2:44" ht="15.6" x14ac:dyDescent="0.3">
      <c r="B646" s="131" t="s">
        <v>1773</v>
      </c>
      <c r="C646" s="132" t="s">
        <v>2545</v>
      </c>
      <c r="D646" s="133" t="s">
        <v>300</v>
      </c>
      <c r="E646" s="134" t="s">
        <v>2181</v>
      </c>
      <c r="F646" s="132" t="s">
        <v>113</v>
      </c>
      <c r="G646" s="134" t="s">
        <v>320</v>
      </c>
      <c r="H646" s="135">
        <v>45554</v>
      </c>
      <c r="I646" s="136">
        <v>24.93</v>
      </c>
      <c r="J646" s="136">
        <v>25.69</v>
      </c>
      <c r="K646" s="137">
        <f t="shared" si="27"/>
        <v>0.97041650447644989</v>
      </c>
      <c r="L646" s="135">
        <v>45547</v>
      </c>
      <c r="M646" s="138">
        <v>2443.41</v>
      </c>
      <c r="N646" s="138">
        <v>86844.584394000005</v>
      </c>
      <c r="O646" s="137">
        <f t="shared" si="28"/>
        <v>2.8135433165465323E-2</v>
      </c>
      <c r="P646" s="139">
        <v>4</v>
      </c>
      <c r="Q646" s="140">
        <v>10.333333333000001</v>
      </c>
      <c r="R646" s="141">
        <f t="shared" si="29"/>
        <v>0.38709677420603533</v>
      </c>
      <c r="S646" s="23"/>
      <c r="T646" s="142">
        <v>2.0096463013000001E-3</v>
      </c>
      <c r="U646" s="143">
        <v>-1.5264035182000001E-2</v>
      </c>
      <c r="V646" s="143">
        <v>0.12703435804999999</v>
      </c>
      <c r="W646" s="143">
        <v>0.11441406399</v>
      </c>
      <c r="X646" s="143">
        <v>0.89726027396999997</v>
      </c>
      <c r="Y646" s="143">
        <v>0.40266082572</v>
      </c>
      <c r="Z646" s="143">
        <v>-0.41202830189</v>
      </c>
      <c r="AA646" s="143">
        <v>-0.85063026466000002</v>
      </c>
      <c r="AB646" s="143">
        <v>0.11096256684</v>
      </c>
      <c r="AC646" s="143">
        <v>-0.28798939296999998</v>
      </c>
      <c r="AD646" s="144">
        <v>100</v>
      </c>
      <c r="AE646" s="23"/>
      <c r="AF646" s="145">
        <v>0.42674671702</v>
      </c>
      <c r="AG646" s="146">
        <v>4.3762596964999997E-2</v>
      </c>
      <c r="AH646" s="147">
        <v>2.2620337956999998</v>
      </c>
      <c r="AI646" s="146">
        <v>0.27663798809000001</v>
      </c>
      <c r="AJ646" s="146">
        <v>-0.13591800356</v>
      </c>
      <c r="AK646" s="148">
        <v>7</v>
      </c>
      <c r="AL646" s="23"/>
      <c r="AM646" s="149">
        <v>0</v>
      </c>
      <c r="AN646" s="137">
        <v>0</v>
      </c>
      <c r="AO646" s="147">
        <v>45473</v>
      </c>
      <c r="AP646" s="135" t="s">
        <v>309</v>
      </c>
      <c r="AQ646" s="133" t="s">
        <v>312</v>
      </c>
      <c r="AR646" s="150">
        <v>-1077343</v>
      </c>
    </row>
    <row r="647" spans="2:44" ht="15.6" x14ac:dyDescent="0.3">
      <c r="B647" s="82" t="s">
        <v>630</v>
      </c>
      <c r="C647" s="83" t="s">
        <v>1152</v>
      </c>
      <c r="D647" s="84" t="s">
        <v>300</v>
      </c>
      <c r="E647" s="85" t="s">
        <v>1432</v>
      </c>
      <c r="F647" s="83" t="s">
        <v>2</v>
      </c>
      <c r="G647" s="85" t="s">
        <v>315</v>
      </c>
      <c r="H647" s="86">
        <v>45533</v>
      </c>
      <c r="I647" s="87"/>
      <c r="J647" s="87">
        <v>394.07755508000002</v>
      </c>
      <c r="K647" s="88">
        <f t="shared" si="27"/>
        <v>0</v>
      </c>
      <c r="L647" s="86">
        <v>45490</v>
      </c>
      <c r="M647" s="89"/>
      <c r="N647" s="89">
        <v>159.51621212000001</v>
      </c>
      <c r="O647" s="88">
        <f t="shared" si="28"/>
        <v>0</v>
      </c>
      <c r="P647" s="90"/>
      <c r="Q647" s="91">
        <v>0.10606060606000001</v>
      </c>
      <c r="R647" s="92">
        <f t="shared" si="29"/>
        <v>0</v>
      </c>
      <c r="S647" s="23"/>
      <c r="T647" s="107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9">
        <v>10.606060606</v>
      </c>
      <c r="AE647" s="23"/>
      <c r="AF647" s="117"/>
      <c r="AG647" s="118"/>
      <c r="AH647" s="119"/>
      <c r="AI647" s="118">
        <v>0.11762189905000001</v>
      </c>
      <c r="AJ647" s="118">
        <v>-4.6298952131E-2</v>
      </c>
      <c r="AK647" s="120"/>
      <c r="AL647" s="23"/>
      <c r="AM647" s="127"/>
      <c r="AN647" s="88">
        <v>0.84241751782999996</v>
      </c>
      <c r="AO647" s="119">
        <v>45473</v>
      </c>
      <c r="AP647" s="86" t="s">
        <v>309</v>
      </c>
      <c r="AQ647" s="84" t="s">
        <v>312</v>
      </c>
      <c r="AR647" s="128">
        <v>1016300</v>
      </c>
    </row>
    <row r="648" spans="2:44" ht="15.6" x14ac:dyDescent="0.3">
      <c r="B648" s="131" t="s">
        <v>1774</v>
      </c>
      <c r="C648" s="132" t="s">
        <v>2546</v>
      </c>
      <c r="D648" s="133" t="s">
        <v>300</v>
      </c>
      <c r="E648" s="134" t="s">
        <v>2182</v>
      </c>
      <c r="F648" s="132" t="s">
        <v>113</v>
      </c>
      <c r="G648" s="134" t="s">
        <v>320</v>
      </c>
      <c r="H648" s="135">
        <v>45554</v>
      </c>
      <c r="I648" s="136">
        <v>21.06</v>
      </c>
      <c r="J648" s="136">
        <v>26.28</v>
      </c>
      <c r="K648" s="137">
        <f t="shared" ref="K648:K711" si="30">IFERROR(I648/J648,"")</f>
        <v>0.8013698630136985</v>
      </c>
      <c r="L648" s="135">
        <v>45259</v>
      </c>
      <c r="M648" s="138">
        <v>3663.75</v>
      </c>
      <c r="N648" s="138">
        <v>10341.492727000001</v>
      </c>
      <c r="O648" s="137">
        <f t="shared" ref="O648:O711" si="31">IFERROR(M648/N648,"")</f>
        <v>0.35427670808436856</v>
      </c>
      <c r="P648" s="139">
        <v>3</v>
      </c>
      <c r="Q648" s="140">
        <v>3.2575757576000002</v>
      </c>
      <c r="R648" s="141">
        <f t="shared" ref="R648:R711" si="32">IFERROR(P648/Q648,"")</f>
        <v>0.92093023255128603</v>
      </c>
      <c r="S648" s="23"/>
      <c r="T648" s="142"/>
      <c r="U648" s="143"/>
      <c r="V648" s="143">
        <v>0.27173913042999998</v>
      </c>
      <c r="W648" s="143">
        <v>0.25911883637999999</v>
      </c>
      <c r="X648" s="143">
        <v>0.15144887916999999</v>
      </c>
      <c r="Y648" s="143">
        <v>-0.34315056908000002</v>
      </c>
      <c r="Z648" s="143">
        <v>-0.75238095238000002</v>
      </c>
      <c r="AA648" s="143">
        <v>-1.1909829152</v>
      </c>
      <c r="AB648" s="143">
        <v>-6.7316209033999999E-2</v>
      </c>
      <c r="AC648" s="143">
        <v>-0.46626816885</v>
      </c>
      <c r="AD648" s="144">
        <v>86.363636364000001</v>
      </c>
      <c r="AE648" s="23"/>
      <c r="AF648" s="145">
        <v>0.62247494081999999</v>
      </c>
      <c r="AG648" s="146">
        <v>6.9013211148999998E-2</v>
      </c>
      <c r="AH648" s="147">
        <v>0.40037673944000002</v>
      </c>
      <c r="AI648" s="146">
        <v>0.69973190349000003</v>
      </c>
      <c r="AJ648" s="146">
        <v>-0.27101123594999998</v>
      </c>
      <c r="AK648" s="148">
        <v>4</v>
      </c>
      <c r="AL648" s="23"/>
      <c r="AM648" s="149">
        <v>0</v>
      </c>
      <c r="AN648" s="137">
        <v>0</v>
      </c>
      <c r="AO648" s="147">
        <v>45473</v>
      </c>
      <c r="AP648" s="135" t="s">
        <v>309</v>
      </c>
      <c r="AQ648" s="133" t="s">
        <v>312</v>
      </c>
      <c r="AR648" s="150">
        <v>-493170</v>
      </c>
    </row>
    <row r="649" spans="2:44" ht="15.6" x14ac:dyDescent="0.3">
      <c r="B649" s="82" t="s">
        <v>631</v>
      </c>
      <c r="C649" s="83" t="s">
        <v>1153</v>
      </c>
      <c r="D649" s="84" t="s">
        <v>300</v>
      </c>
      <c r="E649" s="85" t="s">
        <v>1433</v>
      </c>
      <c r="F649" s="83" t="s">
        <v>2</v>
      </c>
      <c r="G649" s="85" t="s">
        <v>316</v>
      </c>
      <c r="H649" s="86">
        <v>45526</v>
      </c>
      <c r="I649" s="87"/>
      <c r="J649" s="87">
        <v>279.07</v>
      </c>
      <c r="K649" s="88">
        <f t="shared" si="30"/>
        <v>0</v>
      </c>
      <c r="L649" s="86">
        <v>45526</v>
      </c>
      <c r="M649" s="89"/>
      <c r="N649" s="89">
        <v>28.583030303000001</v>
      </c>
      <c r="O649" s="88">
        <f t="shared" si="31"/>
        <v>0</v>
      </c>
      <c r="P649" s="90"/>
      <c r="Q649" s="91">
        <v>7.5757575758000004E-2</v>
      </c>
      <c r="R649" s="92">
        <f t="shared" si="32"/>
        <v>0</v>
      </c>
      <c r="S649" s="23"/>
      <c r="T649" s="107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9">
        <v>4.5454545455000002</v>
      </c>
      <c r="AE649" s="23"/>
      <c r="AF649" s="117"/>
      <c r="AG649" s="118"/>
      <c r="AH649" s="119"/>
      <c r="AI649" s="118">
        <v>1.6893629438000001E-2</v>
      </c>
      <c r="AJ649" s="118">
        <v>1.6893629438000001E-2</v>
      </c>
      <c r="AK649" s="120"/>
      <c r="AL649" s="23"/>
      <c r="AM649" s="127"/>
      <c r="AN649" s="88">
        <v>0.41215001239999999</v>
      </c>
      <c r="AO649" s="119">
        <v>45473</v>
      </c>
      <c r="AP649" s="86" t="s">
        <v>309</v>
      </c>
      <c r="AQ649" s="84" t="s">
        <v>312</v>
      </c>
      <c r="AR649" s="128">
        <v>460371</v>
      </c>
    </row>
    <row r="650" spans="2:44" ht="15.6" x14ac:dyDescent="0.3">
      <c r="B650" s="131" t="s">
        <v>632</v>
      </c>
      <c r="C650" s="132" t="s">
        <v>1154</v>
      </c>
      <c r="D650" s="133" t="s">
        <v>300</v>
      </c>
      <c r="E650" s="134" t="s">
        <v>1434</v>
      </c>
      <c r="F650" s="132" t="s">
        <v>2</v>
      </c>
      <c r="G650" s="134" t="s">
        <v>315</v>
      </c>
      <c r="H650" s="135">
        <v>45547</v>
      </c>
      <c r="I650" s="136"/>
      <c r="J650" s="136">
        <v>313.66000000000003</v>
      </c>
      <c r="K650" s="137">
        <f t="shared" si="30"/>
        <v>0</v>
      </c>
      <c r="L650" s="135">
        <v>45539</v>
      </c>
      <c r="M650" s="138"/>
      <c r="N650" s="138">
        <v>1151.0368182</v>
      </c>
      <c r="O650" s="137">
        <f t="shared" si="31"/>
        <v>0</v>
      </c>
      <c r="P650" s="139"/>
      <c r="Q650" s="140">
        <v>0.21212121212000001</v>
      </c>
      <c r="R650" s="141">
        <f t="shared" si="32"/>
        <v>0</v>
      </c>
      <c r="S650" s="23"/>
      <c r="T650" s="142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144">
        <v>15.151515151</v>
      </c>
      <c r="AE650" s="23"/>
      <c r="AF650" s="145"/>
      <c r="AG650" s="146"/>
      <c r="AH650" s="147"/>
      <c r="AI650" s="146">
        <v>0.16121585225000001</v>
      </c>
      <c r="AJ650" s="146">
        <v>-7.0856570856000001E-2</v>
      </c>
      <c r="AK650" s="148"/>
      <c r="AL650" s="23"/>
      <c r="AM650" s="149"/>
      <c r="AN650" s="137">
        <v>0.19720213514000001</v>
      </c>
      <c r="AO650" s="147">
        <v>45473</v>
      </c>
      <c r="AP650" s="135" t="s">
        <v>309</v>
      </c>
      <c r="AQ650" s="133" t="s">
        <v>312</v>
      </c>
      <c r="AR650" s="150">
        <v>1455300</v>
      </c>
    </row>
    <row r="651" spans="2:44" ht="15.6" x14ac:dyDescent="0.3">
      <c r="B651" s="82" t="s">
        <v>89</v>
      </c>
      <c r="C651" s="83" t="s">
        <v>276</v>
      </c>
      <c r="D651" s="84" t="s">
        <v>300</v>
      </c>
      <c r="E651" s="85" t="s">
        <v>1435</v>
      </c>
      <c r="F651" s="83" t="s">
        <v>2</v>
      </c>
      <c r="G651" s="85" t="s">
        <v>317</v>
      </c>
      <c r="H651" s="86">
        <v>45553</v>
      </c>
      <c r="I651" s="87"/>
      <c r="J651" s="87">
        <v>432.58</v>
      </c>
      <c r="K651" s="88">
        <f t="shared" si="30"/>
        <v>0</v>
      </c>
      <c r="L651" s="86">
        <v>45548</v>
      </c>
      <c r="M651" s="89"/>
      <c r="N651" s="89">
        <v>30042.106363999999</v>
      </c>
      <c r="O651" s="88">
        <f t="shared" si="31"/>
        <v>0</v>
      </c>
      <c r="P651" s="90"/>
      <c r="Q651" s="91">
        <v>1.3333333332999999</v>
      </c>
      <c r="R651" s="92">
        <f t="shared" si="32"/>
        <v>0</v>
      </c>
      <c r="S651" s="23"/>
      <c r="T651" s="107"/>
      <c r="U651" s="108"/>
      <c r="V651" s="108">
        <v>3.5138086874000003E-2</v>
      </c>
      <c r="W651" s="108">
        <v>2.2517792820999999E-2</v>
      </c>
      <c r="X651" s="108">
        <v>0.46772255569999999</v>
      </c>
      <c r="Y651" s="108">
        <v>-2.6876892547E-2</v>
      </c>
      <c r="Z651" s="108">
        <v>0.39667437695000002</v>
      </c>
      <c r="AA651" s="108">
        <v>-4.1927585821999999E-2</v>
      </c>
      <c r="AB651" s="108">
        <v>0.23962006323999999</v>
      </c>
      <c r="AC651" s="108">
        <v>-0.15933189656999999</v>
      </c>
      <c r="AD651" s="109">
        <v>89.393939394</v>
      </c>
      <c r="AE651" s="23"/>
      <c r="AF651" s="117">
        <v>0.19737285260000001</v>
      </c>
      <c r="AG651" s="118">
        <v>2.062789562E-2</v>
      </c>
      <c r="AH651" s="119">
        <v>1.8977879575000001</v>
      </c>
      <c r="AI651" s="118">
        <v>0.11147514007000001</v>
      </c>
      <c r="AJ651" s="118">
        <v>-9.1680446747000002E-2</v>
      </c>
      <c r="AK651" s="120">
        <v>6</v>
      </c>
      <c r="AL651" s="23"/>
      <c r="AM651" s="127">
        <v>8.8623581136999998E-3</v>
      </c>
      <c r="AN651" s="88">
        <v>0.48374070516000001</v>
      </c>
      <c r="AO651" s="119">
        <v>45507</v>
      </c>
      <c r="AP651" s="86" t="s">
        <v>309</v>
      </c>
      <c r="AQ651" s="84" t="s">
        <v>312</v>
      </c>
      <c r="AR651" s="128">
        <v>2072148</v>
      </c>
    </row>
    <row r="652" spans="2:44" ht="15.6" x14ac:dyDescent="0.3">
      <c r="B652" s="131" t="s">
        <v>1775</v>
      </c>
      <c r="C652" s="132" t="s">
        <v>2547</v>
      </c>
      <c r="D652" s="133" t="s">
        <v>733</v>
      </c>
      <c r="E652" s="134" t="s">
        <v>2183</v>
      </c>
      <c r="F652" s="132" t="s">
        <v>2</v>
      </c>
      <c r="G652" s="134" t="s">
        <v>319</v>
      </c>
      <c r="H652" s="135"/>
      <c r="I652" s="136"/>
      <c r="J652" s="136"/>
      <c r="K652" s="137" t="str">
        <f t="shared" si="30"/>
        <v/>
      </c>
      <c r="L652" s="135"/>
      <c r="M652" s="138"/>
      <c r="N652" s="138"/>
      <c r="O652" s="137" t="str">
        <f t="shared" si="31"/>
        <v/>
      </c>
      <c r="P652" s="139"/>
      <c r="Q652" s="140"/>
      <c r="R652" s="141" t="str">
        <f t="shared" si="32"/>
        <v/>
      </c>
      <c r="S652" s="23"/>
      <c r="T652" s="142"/>
      <c r="U652" s="143"/>
      <c r="V652" s="143"/>
      <c r="W652" s="143"/>
      <c r="X652" s="143"/>
      <c r="Y652" s="143"/>
      <c r="Z652" s="143"/>
      <c r="AA652" s="143"/>
      <c r="AB652" s="143"/>
      <c r="AC652" s="143"/>
      <c r="AD652" s="144">
        <v>0</v>
      </c>
      <c r="AE652" s="23"/>
      <c r="AF652" s="145"/>
      <c r="AG652" s="146"/>
      <c r="AH652" s="147"/>
      <c r="AI652" s="146"/>
      <c r="AJ652" s="146"/>
      <c r="AK652" s="148"/>
      <c r="AL652" s="23"/>
      <c r="AM652" s="149"/>
      <c r="AN652" s="137"/>
      <c r="AO652" s="147">
        <v>45504</v>
      </c>
      <c r="AP652" s="135" t="s">
        <v>742</v>
      </c>
      <c r="AQ652" s="133" t="s">
        <v>312</v>
      </c>
      <c r="AR652" s="150">
        <v>16140000</v>
      </c>
    </row>
    <row r="653" spans="2:44" ht="15.6" x14ac:dyDescent="0.3">
      <c r="B653" s="82" t="s">
        <v>633</v>
      </c>
      <c r="C653" s="83" t="s">
        <v>1155</v>
      </c>
      <c r="D653" s="84" t="s">
        <v>300</v>
      </c>
      <c r="E653" s="85" t="s">
        <v>1436</v>
      </c>
      <c r="F653" s="83" t="s">
        <v>2</v>
      </c>
      <c r="G653" s="85" t="s">
        <v>318</v>
      </c>
      <c r="H653" s="86">
        <v>45554</v>
      </c>
      <c r="I653" s="87">
        <v>478</v>
      </c>
      <c r="J653" s="87">
        <v>478</v>
      </c>
      <c r="K653" s="88">
        <f t="shared" si="30"/>
        <v>1</v>
      </c>
      <c r="L653" s="86">
        <v>45554</v>
      </c>
      <c r="M653" s="89">
        <v>9738</v>
      </c>
      <c r="N653" s="89">
        <v>27552.151817999998</v>
      </c>
      <c r="O653" s="88">
        <f t="shared" si="31"/>
        <v>0.35343881901950402</v>
      </c>
      <c r="P653" s="90">
        <v>6</v>
      </c>
      <c r="Q653" s="91">
        <v>21.181818182000001</v>
      </c>
      <c r="R653" s="92">
        <f t="shared" si="32"/>
        <v>0.28326180257267586</v>
      </c>
      <c r="S653" s="23"/>
      <c r="T653" s="107">
        <v>1.9385474465E-2</v>
      </c>
      <c r="U653" s="108">
        <v>2.1117929809E-3</v>
      </c>
      <c r="V653" s="108">
        <v>0.10120247540000001</v>
      </c>
      <c r="W653" s="108">
        <v>8.8582181349999997E-2</v>
      </c>
      <c r="X653" s="108">
        <v>1.0432922764999999</v>
      </c>
      <c r="Y653" s="108">
        <v>0.54869282826999999</v>
      </c>
      <c r="Z653" s="108">
        <v>1.1563129438999999</v>
      </c>
      <c r="AA653" s="108">
        <v>0.71771098109999998</v>
      </c>
      <c r="AB653" s="108">
        <v>0.62004183741999996</v>
      </c>
      <c r="AC653" s="108">
        <v>0.22108987760000001</v>
      </c>
      <c r="AD653" s="109">
        <v>81.818181817999999</v>
      </c>
      <c r="AE653" s="23"/>
      <c r="AF653" s="117">
        <v>0.31211263770999997</v>
      </c>
      <c r="AG653" s="118">
        <v>3.2905362865000003E-2</v>
      </c>
      <c r="AH653" s="119">
        <v>3.0560245958999999</v>
      </c>
      <c r="AI653" s="118">
        <v>0.19447724589000001</v>
      </c>
      <c r="AJ653" s="118">
        <v>-4.7334717897E-2</v>
      </c>
      <c r="AK653" s="120">
        <v>9</v>
      </c>
      <c r="AL653" s="23"/>
      <c r="AM653" s="127">
        <v>4.6487632932000001E-3</v>
      </c>
      <c r="AN653" s="88">
        <v>0.19903263224000001</v>
      </c>
      <c r="AO653" s="119">
        <v>45473</v>
      </c>
      <c r="AP653" s="86" t="s">
        <v>309</v>
      </c>
      <c r="AQ653" s="84" t="s">
        <v>312</v>
      </c>
      <c r="AR653" s="128">
        <v>2500149</v>
      </c>
    </row>
    <row r="654" spans="2:44" ht="15.6" x14ac:dyDescent="0.3">
      <c r="B654" s="131" t="s">
        <v>690</v>
      </c>
      <c r="C654" s="132" t="s">
        <v>1212</v>
      </c>
      <c r="D654" s="133" t="s">
        <v>300</v>
      </c>
      <c r="E654" s="134" t="s">
        <v>2184</v>
      </c>
      <c r="F654" s="132" t="s">
        <v>2</v>
      </c>
      <c r="G654" s="134" t="s">
        <v>315</v>
      </c>
      <c r="H654" s="135">
        <v>45554</v>
      </c>
      <c r="I654" s="136">
        <v>107.48</v>
      </c>
      <c r="J654" s="136">
        <v>116.82</v>
      </c>
      <c r="K654" s="137">
        <f t="shared" si="30"/>
        <v>0.92004793699708964</v>
      </c>
      <c r="L654" s="135">
        <v>45534</v>
      </c>
      <c r="M654" s="138">
        <v>535.19000000000005</v>
      </c>
      <c r="N654" s="138">
        <v>80976.930605999994</v>
      </c>
      <c r="O654" s="137">
        <f t="shared" si="31"/>
        <v>6.6091662896437947E-3</v>
      </c>
      <c r="P654" s="139">
        <v>4</v>
      </c>
      <c r="Q654" s="140">
        <v>4.8484848485000001</v>
      </c>
      <c r="R654" s="141">
        <f t="shared" si="32"/>
        <v>0.82499999999742191</v>
      </c>
      <c r="S654" s="23"/>
      <c r="T654" s="142">
        <v>6.5170840570999997E-4</v>
      </c>
      <c r="U654" s="143">
        <v>-1.6621973078000001E-2</v>
      </c>
      <c r="V654" s="143">
        <v>1.1290929618E-2</v>
      </c>
      <c r="W654" s="143">
        <v>-1.3293644351000001E-3</v>
      </c>
      <c r="X654" s="143">
        <v>0.77375985192999996</v>
      </c>
      <c r="Y654" s="143">
        <v>0.27916040368</v>
      </c>
      <c r="Z654" s="143">
        <v>0.55844177692999997</v>
      </c>
      <c r="AA654" s="143">
        <v>0.11983981415</v>
      </c>
      <c r="AB654" s="143">
        <v>0.63539234264</v>
      </c>
      <c r="AC654" s="143">
        <v>0.23644038282999999</v>
      </c>
      <c r="AD654" s="144">
        <v>98.484848485000001</v>
      </c>
      <c r="AE654" s="23"/>
      <c r="AF654" s="145">
        <v>0.24370866031999999</v>
      </c>
      <c r="AG654" s="146">
        <v>2.5772029926000001E-2</v>
      </c>
      <c r="AH654" s="147">
        <v>2.8904608513999999</v>
      </c>
      <c r="AI654" s="146">
        <v>0.19017551369999999</v>
      </c>
      <c r="AJ654" s="146">
        <v>-7.9952063003000007E-2</v>
      </c>
      <c r="AK654" s="148">
        <v>6</v>
      </c>
      <c r="AL654" s="23"/>
      <c r="AM654" s="149">
        <v>2.2457323473000002E-2</v>
      </c>
      <c r="AN654" s="137">
        <v>0.27111596205999999</v>
      </c>
      <c r="AO654" s="147">
        <v>45473</v>
      </c>
      <c r="AP654" s="135" t="s">
        <v>309</v>
      </c>
      <c r="AQ654" s="133" t="s">
        <v>312</v>
      </c>
      <c r="AR654" s="150">
        <v>2262000</v>
      </c>
    </row>
    <row r="655" spans="2:44" ht="15.6" x14ac:dyDescent="0.3">
      <c r="B655" s="82" t="s">
        <v>1776</v>
      </c>
      <c r="C655" s="83" t="s">
        <v>2548</v>
      </c>
      <c r="D655" s="84" t="s">
        <v>725</v>
      </c>
      <c r="E655" s="85" t="s">
        <v>2185</v>
      </c>
      <c r="F655" s="83" t="s">
        <v>2</v>
      </c>
      <c r="G655" s="85" t="s">
        <v>318</v>
      </c>
      <c r="H655" s="86">
        <v>45547</v>
      </c>
      <c r="I655" s="87"/>
      <c r="J655" s="87">
        <v>93.672660750000006</v>
      </c>
      <c r="K655" s="88">
        <f t="shared" si="30"/>
        <v>0</v>
      </c>
      <c r="L655" s="86">
        <v>45390</v>
      </c>
      <c r="M655" s="89"/>
      <c r="N655" s="89">
        <v>478.12863635999997</v>
      </c>
      <c r="O655" s="88">
        <f t="shared" si="31"/>
        <v>0</v>
      </c>
      <c r="P655" s="90"/>
      <c r="Q655" s="91">
        <v>1.0909090909000001</v>
      </c>
      <c r="R655" s="92">
        <f t="shared" si="32"/>
        <v>0</v>
      </c>
      <c r="S655" s="23"/>
      <c r="T655" s="107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9">
        <v>34.848484849000002</v>
      </c>
      <c r="AE655" s="23"/>
      <c r="AF655" s="117"/>
      <c r="AG655" s="118"/>
      <c r="AH655" s="119"/>
      <c r="AI655" s="118">
        <v>0.32435897436</v>
      </c>
      <c r="AJ655" s="118">
        <v>-0.12345679012000001</v>
      </c>
      <c r="AK655" s="120">
        <v>6</v>
      </c>
      <c r="AL655" s="23"/>
      <c r="AM655" s="127">
        <v>1.5426601845E-2</v>
      </c>
      <c r="AN655" s="88">
        <v>0.16958233504</v>
      </c>
      <c r="AO655" s="119">
        <v>45382</v>
      </c>
      <c r="AP655" s="86" t="s">
        <v>740</v>
      </c>
      <c r="AQ655" s="84" t="s">
        <v>312</v>
      </c>
      <c r="AR655" s="128">
        <v>1917100</v>
      </c>
    </row>
    <row r="656" spans="2:44" ht="15.6" x14ac:dyDescent="0.3">
      <c r="B656" s="131" t="s">
        <v>634</v>
      </c>
      <c r="C656" s="132" t="s">
        <v>1156</v>
      </c>
      <c r="D656" s="133" t="s">
        <v>300</v>
      </c>
      <c r="E656" s="134" t="s">
        <v>1437</v>
      </c>
      <c r="F656" s="132" t="s">
        <v>2</v>
      </c>
      <c r="G656" s="134" t="s">
        <v>316</v>
      </c>
      <c r="H656" s="135">
        <v>45553</v>
      </c>
      <c r="I656" s="136"/>
      <c r="J656" s="136">
        <v>81.650000000000006</v>
      </c>
      <c r="K656" s="137">
        <f t="shared" si="30"/>
        <v>0</v>
      </c>
      <c r="L656" s="135">
        <v>45545</v>
      </c>
      <c r="M656" s="138"/>
      <c r="N656" s="138">
        <v>212151.44091</v>
      </c>
      <c r="O656" s="137">
        <f t="shared" si="31"/>
        <v>0</v>
      </c>
      <c r="P656" s="139"/>
      <c r="Q656" s="140">
        <v>4.2272727272999999</v>
      </c>
      <c r="R656" s="141">
        <f t="shared" si="32"/>
        <v>0</v>
      </c>
      <c r="S656" s="23"/>
      <c r="T656" s="142"/>
      <c r="U656" s="143"/>
      <c r="V656" s="143">
        <v>6.1534142235999997E-2</v>
      </c>
      <c r="W656" s="143">
        <v>4.8913848183E-2</v>
      </c>
      <c r="X656" s="143">
        <v>0.50853923424000003</v>
      </c>
      <c r="Y656" s="143">
        <v>1.3939785983000001E-2</v>
      </c>
      <c r="Z656" s="143">
        <v>0.22485118673999999</v>
      </c>
      <c r="AA656" s="143">
        <v>-0.21375077603000001</v>
      </c>
      <c r="AB656" s="143">
        <v>0.33204582079</v>
      </c>
      <c r="AC656" s="143">
        <v>-6.6906139027999995E-2</v>
      </c>
      <c r="AD656" s="144">
        <v>98.484848485000001</v>
      </c>
      <c r="AE656" s="23"/>
      <c r="AF656" s="145">
        <v>0.18498154923999999</v>
      </c>
      <c r="AG656" s="146">
        <v>1.938239508E-2</v>
      </c>
      <c r="AH656" s="147">
        <v>2.2081708506000002</v>
      </c>
      <c r="AI656" s="146">
        <v>0.16429011473999999</v>
      </c>
      <c r="AJ656" s="146">
        <v>-4.9863120843999999E-2</v>
      </c>
      <c r="AK656" s="148">
        <v>6</v>
      </c>
      <c r="AL656" s="23"/>
      <c r="AM656" s="149">
        <v>6.7239663312000002E-3</v>
      </c>
      <c r="AN656" s="137">
        <v>6.8859101108000004E-2</v>
      </c>
      <c r="AO656" s="147">
        <v>45473</v>
      </c>
      <c r="AP656" s="135" t="s">
        <v>309</v>
      </c>
      <c r="AQ656" s="133" t="s">
        <v>312</v>
      </c>
      <c r="AR656" s="150">
        <v>3323000</v>
      </c>
    </row>
    <row r="657" spans="2:44" ht="15.6" x14ac:dyDescent="0.3">
      <c r="B657" s="82" t="s">
        <v>90</v>
      </c>
      <c r="C657" s="83" t="s">
        <v>277</v>
      </c>
      <c r="D657" s="84" t="s">
        <v>300</v>
      </c>
      <c r="E657" s="85" t="s">
        <v>2186</v>
      </c>
      <c r="F657" s="83" t="s">
        <v>2</v>
      </c>
      <c r="G657" s="85" t="s">
        <v>320</v>
      </c>
      <c r="H657" s="86">
        <v>45554</v>
      </c>
      <c r="I657" s="87">
        <v>65.64</v>
      </c>
      <c r="J657" s="87">
        <v>71.822877515000002</v>
      </c>
      <c r="K657" s="88">
        <f t="shared" si="30"/>
        <v>0.91391492893460413</v>
      </c>
      <c r="L657" s="86">
        <v>45352</v>
      </c>
      <c r="M657" s="89">
        <v>484955.55</v>
      </c>
      <c r="N657" s="89">
        <v>1361455.29</v>
      </c>
      <c r="O657" s="88">
        <f t="shared" si="31"/>
        <v>0.35620380159527676</v>
      </c>
      <c r="P657" s="90">
        <v>36</v>
      </c>
      <c r="Q657" s="91">
        <v>134.34848485000001</v>
      </c>
      <c r="R657" s="92">
        <f t="shared" si="32"/>
        <v>0.26795985113039406</v>
      </c>
      <c r="S657" s="23"/>
      <c r="T657" s="107">
        <v>4.9065047147000003E-2</v>
      </c>
      <c r="U657" s="108">
        <v>3.1791365664000003E-2</v>
      </c>
      <c r="V657" s="108">
        <v>1.0294146065999999E-2</v>
      </c>
      <c r="W657" s="108">
        <v>-2.3261479873000002E-3</v>
      </c>
      <c r="X657" s="108">
        <v>0.38257940951000002</v>
      </c>
      <c r="Y657" s="108">
        <v>-0.11202003873999999</v>
      </c>
      <c r="Z657" s="108">
        <v>5.6627049924E-2</v>
      </c>
      <c r="AA657" s="108">
        <v>-0.38197491285000001</v>
      </c>
      <c r="AB657" s="108">
        <v>0.12969168635</v>
      </c>
      <c r="AC657" s="108">
        <v>-0.26926027345999998</v>
      </c>
      <c r="AD657" s="109">
        <v>100</v>
      </c>
      <c r="AE657" s="23"/>
      <c r="AF657" s="117">
        <v>0.34187087385999998</v>
      </c>
      <c r="AG657" s="118">
        <v>3.5650005590999997E-2</v>
      </c>
      <c r="AH657" s="119">
        <v>1.0118814110000001</v>
      </c>
      <c r="AI657" s="118">
        <v>0.21475054230000001</v>
      </c>
      <c r="AJ657" s="118">
        <v>-0.13603744149999999</v>
      </c>
      <c r="AK657" s="120">
        <v>8</v>
      </c>
      <c r="AL657" s="23"/>
      <c r="AM657" s="127">
        <v>4.2006415581999999E-3</v>
      </c>
      <c r="AN657" s="88">
        <v>3.7525838563999998E-2</v>
      </c>
      <c r="AO657" s="119">
        <v>45504</v>
      </c>
      <c r="AP657" s="86" t="s">
        <v>309</v>
      </c>
      <c r="AQ657" s="84" t="s">
        <v>312</v>
      </c>
      <c r="AR657" s="128">
        <v>5632000</v>
      </c>
    </row>
    <row r="658" spans="2:44" ht="15.6" x14ac:dyDescent="0.3">
      <c r="B658" s="131" t="s">
        <v>635</v>
      </c>
      <c r="C658" s="132" t="s">
        <v>1157</v>
      </c>
      <c r="D658" s="133" t="s">
        <v>736</v>
      </c>
      <c r="E658" s="134" t="s">
        <v>1438</v>
      </c>
      <c r="F658" s="132" t="s">
        <v>2</v>
      </c>
      <c r="G658" s="134" t="s">
        <v>320</v>
      </c>
      <c r="H658" s="135">
        <v>45553</v>
      </c>
      <c r="I658" s="136"/>
      <c r="J658" s="136">
        <v>1246</v>
      </c>
      <c r="K658" s="137">
        <f t="shared" si="30"/>
        <v>0</v>
      </c>
      <c r="L658" s="135">
        <v>45533</v>
      </c>
      <c r="M658" s="138"/>
      <c r="N658" s="138">
        <v>9109.2742424000007</v>
      </c>
      <c r="O658" s="137">
        <f t="shared" si="31"/>
        <v>0</v>
      </c>
      <c r="P658" s="139"/>
      <c r="Q658" s="140">
        <v>0.89393939393999999</v>
      </c>
      <c r="R658" s="141">
        <f t="shared" si="32"/>
        <v>0</v>
      </c>
      <c r="S658" s="23"/>
      <c r="T658" s="142"/>
      <c r="U658" s="143"/>
      <c r="V658" s="143">
        <v>3.9093773956E-2</v>
      </c>
      <c r="W658" s="143">
        <v>2.6473479902E-2</v>
      </c>
      <c r="X658" s="143">
        <v>0.88359547421999995</v>
      </c>
      <c r="Y658" s="143">
        <v>0.38899602596999999</v>
      </c>
      <c r="Z658" s="143">
        <v>0.67601736515999999</v>
      </c>
      <c r="AA658" s="143">
        <v>0.23741540239</v>
      </c>
      <c r="AB658" s="143">
        <v>0.63724792289999999</v>
      </c>
      <c r="AC658" s="143">
        <v>0.23829596308000001</v>
      </c>
      <c r="AD658" s="144">
        <v>45.454545455000002</v>
      </c>
      <c r="AE658" s="23"/>
      <c r="AF658" s="145"/>
      <c r="AG658" s="146"/>
      <c r="AH658" s="147"/>
      <c r="AI658" s="146">
        <v>0.19024754588000001</v>
      </c>
      <c r="AJ658" s="146">
        <v>-3.8899875633999999E-2</v>
      </c>
      <c r="AK658" s="148">
        <v>8</v>
      </c>
      <c r="AL658" s="23"/>
      <c r="AM658" s="149">
        <v>1.3297894551E-2</v>
      </c>
      <c r="AN658" s="137">
        <v>1.6899650094000001</v>
      </c>
      <c r="AO658" s="147">
        <v>45473</v>
      </c>
      <c r="AP658" s="135" t="s">
        <v>740</v>
      </c>
      <c r="AQ658" s="133" t="s">
        <v>312</v>
      </c>
      <c r="AR658" s="150">
        <v>2326000</v>
      </c>
    </row>
    <row r="659" spans="2:44" ht="15.6" x14ac:dyDescent="0.3">
      <c r="B659" s="82" t="s">
        <v>1777</v>
      </c>
      <c r="C659" s="83" t="s">
        <v>2549</v>
      </c>
      <c r="D659" s="84" t="s">
        <v>300</v>
      </c>
      <c r="E659" s="85" t="s">
        <v>2187</v>
      </c>
      <c r="F659" s="83" t="s">
        <v>2</v>
      </c>
      <c r="G659" s="85" t="s">
        <v>315</v>
      </c>
      <c r="H659" s="86">
        <v>45554</v>
      </c>
      <c r="I659" s="87">
        <v>34.83</v>
      </c>
      <c r="J659" s="87">
        <v>44.61</v>
      </c>
      <c r="K659" s="88">
        <f t="shared" si="30"/>
        <v>0.78076664425016806</v>
      </c>
      <c r="L659" s="86">
        <v>45464</v>
      </c>
      <c r="M659" s="89">
        <v>34.83</v>
      </c>
      <c r="N659" s="89">
        <v>35168.649090999999</v>
      </c>
      <c r="O659" s="88">
        <f t="shared" si="31"/>
        <v>9.9037071085318813E-4</v>
      </c>
      <c r="P659" s="90">
        <v>1</v>
      </c>
      <c r="Q659" s="91">
        <v>101.04545453999999</v>
      </c>
      <c r="R659" s="92">
        <f t="shared" si="32"/>
        <v>9.8965362128599129E-3</v>
      </c>
      <c r="S659" s="23"/>
      <c r="T659" s="107"/>
      <c r="U659" s="108"/>
      <c r="V659" s="108">
        <v>-4.9399563319000001E-2</v>
      </c>
      <c r="W659" s="108">
        <v>-6.2019857371999998E-2</v>
      </c>
      <c r="X659" s="108"/>
      <c r="Y659" s="108"/>
      <c r="Z659" s="108">
        <v>0.57601809955000005</v>
      </c>
      <c r="AA659" s="108">
        <v>0.13741613678</v>
      </c>
      <c r="AB659" s="108">
        <v>0.51698606272000003</v>
      </c>
      <c r="AC659" s="108">
        <v>0.11803410290000001</v>
      </c>
      <c r="AD659" s="109">
        <v>83.333333332999999</v>
      </c>
      <c r="AE659" s="23"/>
      <c r="AF659" s="117"/>
      <c r="AG659" s="118"/>
      <c r="AH659" s="119"/>
      <c r="AI659" s="118">
        <v>0.29824561404</v>
      </c>
      <c r="AJ659" s="118">
        <v>-0.33042016807000002</v>
      </c>
      <c r="AK659" s="120">
        <v>6</v>
      </c>
      <c r="AL659" s="23"/>
      <c r="AM659" s="127">
        <v>0</v>
      </c>
      <c r="AN659" s="88">
        <v>0</v>
      </c>
      <c r="AO659" s="119">
        <v>45473</v>
      </c>
      <c r="AP659" s="86" t="s">
        <v>309</v>
      </c>
      <c r="AQ659" s="84" t="s">
        <v>312</v>
      </c>
      <c r="AR659" s="128">
        <v>47297</v>
      </c>
    </row>
    <row r="660" spans="2:44" ht="15.6" x14ac:dyDescent="0.3">
      <c r="B660" s="131" t="s">
        <v>636</v>
      </c>
      <c r="C660" s="132" t="s">
        <v>1158</v>
      </c>
      <c r="D660" s="133" t="s">
        <v>300</v>
      </c>
      <c r="E660" s="134" t="s">
        <v>1439</v>
      </c>
      <c r="F660" s="132" t="s">
        <v>2</v>
      </c>
      <c r="G660" s="134" t="s">
        <v>319</v>
      </c>
      <c r="H660" s="135">
        <v>45512</v>
      </c>
      <c r="I660" s="136"/>
      <c r="J660" s="136">
        <v>249.71994047999999</v>
      </c>
      <c r="K660" s="137">
        <f t="shared" si="30"/>
        <v>0</v>
      </c>
      <c r="L660" s="135">
        <v>45505</v>
      </c>
      <c r="M660" s="138"/>
      <c r="N660" s="138">
        <v>296.54803029999999</v>
      </c>
      <c r="O660" s="137">
        <f t="shared" si="31"/>
        <v>0</v>
      </c>
      <c r="P660" s="139"/>
      <c r="Q660" s="140">
        <v>0.19696969697</v>
      </c>
      <c r="R660" s="141">
        <f t="shared" si="32"/>
        <v>0</v>
      </c>
      <c r="S660" s="23"/>
      <c r="T660" s="142"/>
      <c r="U660" s="143"/>
      <c r="V660" s="143"/>
      <c r="W660" s="143"/>
      <c r="X660" s="143"/>
      <c r="Y660" s="143"/>
      <c r="Z660" s="143"/>
      <c r="AA660" s="143"/>
      <c r="AB660" s="143"/>
      <c r="AC660" s="143"/>
      <c r="AD660" s="144">
        <v>10.606060606</v>
      </c>
      <c r="AE660" s="23"/>
      <c r="AF660" s="145"/>
      <c r="AG660" s="146"/>
      <c r="AH660" s="147"/>
      <c r="AI660" s="146">
        <v>0.13361476071</v>
      </c>
      <c r="AJ660" s="146">
        <v>-6.2672811061000006E-2</v>
      </c>
      <c r="AK660" s="148"/>
      <c r="AL660" s="23"/>
      <c r="AM660" s="149">
        <v>1.2726688518E-2</v>
      </c>
      <c r="AN660" s="137">
        <v>0.52839500605</v>
      </c>
      <c r="AO660" s="147">
        <v>45473</v>
      </c>
      <c r="AP660" s="135" t="s">
        <v>309</v>
      </c>
      <c r="AQ660" s="133" t="s">
        <v>312</v>
      </c>
      <c r="AR660" s="150">
        <v>514319</v>
      </c>
    </row>
    <row r="661" spans="2:44" ht="15.6" x14ac:dyDescent="0.3">
      <c r="B661" s="82" t="s">
        <v>91</v>
      </c>
      <c r="C661" s="83" t="s">
        <v>278</v>
      </c>
      <c r="D661" s="84" t="s">
        <v>300</v>
      </c>
      <c r="E661" s="85" t="s">
        <v>253</v>
      </c>
      <c r="F661" s="83" t="s">
        <v>2</v>
      </c>
      <c r="G661" s="85" t="s">
        <v>321</v>
      </c>
      <c r="H661" s="86">
        <v>45554</v>
      </c>
      <c r="I661" s="87">
        <v>116.38</v>
      </c>
      <c r="J661" s="87">
        <v>149.88285825</v>
      </c>
      <c r="K661" s="88">
        <f t="shared" si="30"/>
        <v>0.77647304941223994</v>
      </c>
      <c r="L661" s="86">
        <v>45196</v>
      </c>
      <c r="M661" s="89">
        <v>116.38</v>
      </c>
      <c r="N661" s="89">
        <v>111661.21681</v>
      </c>
      <c r="O661" s="88">
        <f t="shared" si="31"/>
        <v>1.0422598223878339E-3</v>
      </c>
      <c r="P661" s="90">
        <v>1</v>
      </c>
      <c r="Q661" s="91">
        <v>15.393939393</v>
      </c>
      <c r="R661" s="92">
        <f t="shared" si="32"/>
        <v>6.4960629925223973E-2</v>
      </c>
      <c r="S661" s="23"/>
      <c r="T661" s="107">
        <v>2.9911504424999999E-2</v>
      </c>
      <c r="U661" s="108">
        <v>1.2637822941E-2</v>
      </c>
      <c r="V661" s="108">
        <v>-4.2603761192000003E-2</v>
      </c>
      <c r="W661" s="108">
        <v>-5.5224055245999999E-2</v>
      </c>
      <c r="X661" s="108">
        <v>-0.18735666575000001</v>
      </c>
      <c r="Y661" s="108">
        <v>-0.681956114</v>
      </c>
      <c r="Z661" s="108">
        <v>0.64098778544000001</v>
      </c>
      <c r="AA661" s="108">
        <v>0.20238582265999999</v>
      </c>
      <c r="AB661" s="108">
        <v>-7.2282887138999996E-2</v>
      </c>
      <c r="AC661" s="108">
        <v>-0.47123484696000001</v>
      </c>
      <c r="AD661" s="109">
        <v>86.363636364000001</v>
      </c>
      <c r="AE661" s="23"/>
      <c r="AF661" s="117">
        <v>0.29001692261000001</v>
      </c>
      <c r="AG661" s="118">
        <v>3.0013031886000002E-2</v>
      </c>
      <c r="AH661" s="119">
        <v>-0.80172516846999997</v>
      </c>
      <c r="AI661" s="118">
        <v>0.12578929877</v>
      </c>
      <c r="AJ661" s="118">
        <v>-8.7708785858999994E-2</v>
      </c>
      <c r="AK661" s="120">
        <v>2</v>
      </c>
      <c r="AL661" s="23"/>
      <c r="AM661" s="127">
        <v>2.1980254929E-2</v>
      </c>
      <c r="AN661" s="88">
        <v>0.62771370643000002</v>
      </c>
      <c r="AO661" s="119">
        <v>45473</v>
      </c>
      <c r="AP661" s="86" t="s">
        <v>309</v>
      </c>
      <c r="AQ661" s="84" t="s">
        <v>312</v>
      </c>
      <c r="AR661" s="128">
        <v>4415000</v>
      </c>
    </row>
    <row r="662" spans="2:44" ht="15.6" x14ac:dyDescent="0.3">
      <c r="B662" s="131" t="s">
        <v>92</v>
      </c>
      <c r="C662" s="132" t="s">
        <v>279</v>
      </c>
      <c r="D662" s="133" t="s">
        <v>300</v>
      </c>
      <c r="E662" s="134" t="s">
        <v>254</v>
      </c>
      <c r="F662" s="132" t="s">
        <v>2</v>
      </c>
      <c r="G662" s="134" t="s">
        <v>319</v>
      </c>
      <c r="H662" s="135">
        <v>45554</v>
      </c>
      <c r="I662" s="136">
        <v>44.04</v>
      </c>
      <c r="J662" s="136">
        <v>52.217995424000001</v>
      </c>
      <c r="K662" s="137">
        <f t="shared" si="30"/>
        <v>0.84338741160788988</v>
      </c>
      <c r="L662" s="135">
        <v>45475</v>
      </c>
      <c r="M662" s="138">
        <v>20937.32</v>
      </c>
      <c r="N662" s="138">
        <v>110617.40575000001</v>
      </c>
      <c r="O662" s="137">
        <f t="shared" si="31"/>
        <v>0.18927690319658394</v>
      </c>
      <c r="P662" s="139">
        <v>3</v>
      </c>
      <c r="Q662" s="140">
        <v>16.454545455000002</v>
      </c>
      <c r="R662" s="141">
        <f t="shared" si="32"/>
        <v>0.18232044198391378</v>
      </c>
      <c r="S662" s="23"/>
      <c r="T662" s="142">
        <v>1.194852941E-2</v>
      </c>
      <c r="U662" s="143">
        <v>-5.3251520730999997E-3</v>
      </c>
      <c r="V662" s="143">
        <v>-7.2137060414999999E-3</v>
      </c>
      <c r="W662" s="143">
        <v>-1.9834000094999998E-2</v>
      </c>
      <c r="X662" s="143">
        <v>0.27152377039999998</v>
      </c>
      <c r="Y662" s="143">
        <v>-0.22307567784999999</v>
      </c>
      <c r="Z662" s="143">
        <v>-2.4625325962E-2</v>
      </c>
      <c r="AA662" s="143">
        <v>-0.46322728873000002</v>
      </c>
      <c r="AB662" s="143">
        <v>5.7686945569000003E-2</v>
      </c>
      <c r="AC662" s="143">
        <v>-0.34126501425</v>
      </c>
      <c r="AD662" s="144">
        <v>100</v>
      </c>
      <c r="AE662" s="23"/>
      <c r="AF662" s="145">
        <v>0.31544608099999999</v>
      </c>
      <c r="AG662" s="146">
        <v>3.2588061371000003E-2</v>
      </c>
      <c r="AH662" s="147">
        <v>0.74035110508000002</v>
      </c>
      <c r="AI662" s="146">
        <v>0.18369044124</v>
      </c>
      <c r="AJ662" s="146">
        <v>-0.10531438581999999</v>
      </c>
      <c r="AK662" s="148">
        <v>4</v>
      </c>
      <c r="AL662" s="23"/>
      <c r="AM662" s="149">
        <v>1.2479632962E-2</v>
      </c>
      <c r="AN662" s="137">
        <v>8.5063944133000002E-2</v>
      </c>
      <c r="AO662" s="147">
        <v>45473</v>
      </c>
      <c r="AP662" s="135" t="s">
        <v>309</v>
      </c>
      <c r="AQ662" s="133" t="s">
        <v>312</v>
      </c>
      <c r="AR662" s="150">
        <v>4864000</v>
      </c>
    </row>
    <row r="663" spans="2:44" ht="15.6" x14ac:dyDescent="0.3">
      <c r="B663" s="82" t="s">
        <v>1778</v>
      </c>
      <c r="C663" s="83" t="s">
        <v>2550</v>
      </c>
      <c r="D663" s="84" t="s">
        <v>732</v>
      </c>
      <c r="E663" s="85" t="s">
        <v>2188</v>
      </c>
      <c r="F663" s="83" t="s">
        <v>113</v>
      </c>
      <c r="G663" s="85" t="s">
        <v>316</v>
      </c>
      <c r="H663" s="86">
        <v>45554</v>
      </c>
      <c r="I663" s="87">
        <v>18.59</v>
      </c>
      <c r="J663" s="87">
        <v>18.59</v>
      </c>
      <c r="K663" s="88">
        <f t="shared" si="30"/>
        <v>1</v>
      </c>
      <c r="L663" s="86">
        <v>45554</v>
      </c>
      <c r="M663" s="89">
        <v>477498.4</v>
      </c>
      <c r="N663" s="89">
        <v>232614.85696999999</v>
      </c>
      <c r="O663" s="88">
        <f t="shared" si="31"/>
        <v>2.0527424869580981</v>
      </c>
      <c r="P663" s="90">
        <v>300</v>
      </c>
      <c r="Q663" s="91">
        <v>260</v>
      </c>
      <c r="R663" s="92">
        <f t="shared" si="32"/>
        <v>1.1538461538461537</v>
      </c>
      <c r="S663" s="23"/>
      <c r="T663" s="107">
        <v>3.1059345533999999E-2</v>
      </c>
      <c r="U663" s="108">
        <v>1.378566405E-2</v>
      </c>
      <c r="V663" s="108">
        <v>3.3351862146E-2</v>
      </c>
      <c r="W663" s="108">
        <v>2.0731568092999999E-2</v>
      </c>
      <c r="X663" s="108">
        <v>1.4753661784000001</v>
      </c>
      <c r="Y663" s="108">
        <v>0.98076673018000005</v>
      </c>
      <c r="Z663" s="108">
        <v>-0.74148240857000003</v>
      </c>
      <c r="AA663" s="108">
        <v>-1.1800843713</v>
      </c>
      <c r="AB663" s="108">
        <v>1.3833333333</v>
      </c>
      <c r="AC663" s="108">
        <v>0.98438137350999999</v>
      </c>
      <c r="AD663" s="109">
        <v>100</v>
      </c>
      <c r="AE663" s="23"/>
      <c r="AF663" s="117">
        <v>0.51968642958</v>
      </c>
      <c r="AG663" s="118">
        <v>5.5226105418999999E-2</v>
      </c>
      <c r="AH663" s="119">
        <v>3.1652088073</v>
      </c>
      <c r="AI663" s="118">
        <v>0.27476882430999999</v>
      </c>
      <c r="AJ663" s="118">
        <v>-0.14898688915</v>
      </c>
      <c r="AK663" s="120">
        <v>7</v>
      </c>
      <c r="AL663" s="23"/>
      <c r="AM663" s="127">
        <v>0</v>
      </c>
      <c r="AN663" s="88">
        <v>0</v>
      </c>
      <c r="AO663" s="119">
        <v>45473</v>
      </c>
      <c r="AP663" s="86" t="s">
        <v>309</v>
      </c>
      <c r="AQ663" s="84" t="s">
        <v>312</v>
      </c>
      <c r="AR663" s="128">
        <v>-200753</v>
      </c>
    </row>
    <row r="664" spans="2:44" ht="15.6" x14ac:dyDescent="0.3">
      <c r="B664" s="131" t="s">
        <v>637</v>
      </c>
      <c r="C664" s="132" t="s">
        <v>1159</v>
      </c>
      <c r="D664" s="133" t="s">
        <v>725</v>
      </c>
      <c r="E664" s="134" t="s">
        <v>2189</v>
      </c>
      <c r="F664" s="132" t="s">
        <v>2</v>
      </c>
      <c r="G664" s="134" t="s">
        <v>315</v>
      </c>
      <c r="H664" s="135">
        <v>45540</v>
      </c>
      <c r="I664" s="136"/>
      <c r="J664" s="136">
        <v>581.20000000000005</v>
      </c>
      <c r="K664" s="137">
        <f t="shared" si="30"/>
        <v>0</v>
      </c>
      <c r="L664" s="135">
        <v>45471</v>
      </c>
      <c r="M664" s="138"/>
      <c r="N664" s="138">
        <v>26367.633938999999</v>
      </c>
      <c r="O664" s="137">
        <f t="shared" si="31"/>
        <v>0</v>
      </c>
      <c r="P664" s="139"/>
      <c r="Q664" s="140">
        <v>0.45454545455000001</v>
      </c>
      <c r="R664" s="141">
        <f t="shared" si="32"/>
        <v>0</v>
      </c>
      <c r="S664" s="23"/>
      <c r="T664" s="142"/>
      <c r="U664" s="143"/>
      <c r="V664" s="143"/>
      <c r="W664" s="143"/>
      <c r="X664" s="143"/>
      <c r="Y664" s="143"/>
      <c r="Z664" s="143"/>
      <c r="AA664" s="143"/>
      <c r="AB664" s="143"/>
      <c r="AC664" s="143"/>
      <c r="AD664" s="144">
        <v>21.212121212</v>
      </c>
      <c r="AE664" s="23"/>
      <c r="AF664" s="145"/>
      <c r="AG664" s="146"/>
      <c r="AH664" s="147"/>
      <c r="AI664" s="146">
        <v>0.19766729965999999</v>
      </c>
      <c r="AJ664" s="146">
        <v>-5.6179194931000001E-2</v>
      </c>
      <c r="AK664" s="148"/>
      <c r="AL664" s="23"/>
      <c r="AM664" s="149">
        <v>3.5000684769999998E-2</v>
      </c>
      <c r="AN664" s="137">
        <v>2.2052524503000002</v>
      </c>
      <c r="AO664" s="147">
        <v>45471</v>
      </c>
      <c r="AP664" s="135" t="s">
        <v>309</v>
      </c>
      <c r="AQ664" s="133" t="s">
        <v>312</v>
      </c>
      <c r="AR664" s="150">
        <v>335000</v>
      </c>
    </row>
    <row r="665" spans="2:44" ht="15.6" x14ac:dyDescent="0.3">
      <c r="B665" s="82" t="s">
        <v>638</v>
      </c>
      <c r="C665" s="83" t="s">
        <v>1160</v>
      </c>
      <c r="D665" s="84" t="s">
        <v>300</v>
      </c>
      <c r="E665" s="85" t="s">
        <v>1440</v>
      </c>
      <c r="F665" s="83" t="s">
        <v>2</v>
      </c>
      <c r="G665" s="85" t="s">
        <v>315</v>
      </c>
      <c r="H665" s="86">
        <v>45482</v>
      </c>
      <c r="I665" s="87"/>
      <c r="J665" s="87">
        <v>184.96787878999999</v>
      </c>
      <c r="K665" s="88">
        <f t="shared" si="30"/>
        <v>0</v>
      </c>
      <c r="L665" s="86">
        <v>45482</v>
      </c>
      <c r="M665" s="89"/>
      <c r="N665" s="89">
        <v>2.8140909090999999</v>
      </c>
      <c r="O665" s="88">
        <f t="shared" si="31"/>
        <v>0</v>
      </c>
      <c r="P665" s="90"/>
      <c r="Q665" s="91">
        <v>1.5151515151E-2</v>
      </c>
      <c r="R665" s="92">
        <f t="shared" si="32"/>
        <v>0</v>
      </c>
      <c r="S665" s="23"/>
      <c r="T665" s="107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9">
        <v>1.5151515151999999</v>
      </c>
      <c r="AE665" s="23"/>
      <c r="AF665" s="117"/>
      <c r="AG665" s="118"/>
      <c r="AH665" s="119"/>
      <c r="AI665" s="118">
        <v>1.3782051280000001E-2</v>
      </c>
      <c r="AJ665" s="118">
        <v>-1.9193857970000001E-3</v>
      </c>
      <c r="AK665" s="120"/>
      <c r="AL665" s="23"/>
      <c r="AM665" s="127"/>
      <c r="AN665" s="88">
        <v>0.68399511583000006</v>
      </c>
      <c r="AO665" s="119">
        <v>45473</v>
      </c>
      <c r="AP665" s="86" t="s">
        <v>309</v>
      </c>
      <c r="AQ665" s="84" t="s">
        <v>312</v>
      </c>
      <c r="AR665" s="128">
        <v>360900</v>
      </c>
    </row>
    <row r="666" spans="2:44" ht="15.6" x14ac:dyDescent="0.3">
      <c r="B666" s="131" t="s">
        <v>1779</v>
      </c>
      <c r="C666" s="132" t="s">
        <v>2551</v>
      </c>
      <c r="D666" s="133" t="s">
        <v>300</v>
      </c>
      <c r="E666" s="134" t="s">
        <v>2190</v>
      </c>
      <c r="F666" s="132" t="s">
        <v>2</v>
      </c>
      <c r="G666" s="134" t="s">
        <v>319</v>
      </c>
      <c r="H666" s="135">
        <v>45313</v>
      </c>
      <c r="I666" s="136"/>
      <c r="J666" s="136">
        <v>52.6</v>
      </c>
      <c r="K666" s="137">
        <f t="shared" si="30"/>
        <v>0</v>
      </c>
      <c r="L666" s="135">
        <v>45313</v>
      </c>
      <c r="M666" s="138"/>
      <c r="N666" s="138">
        <v>0</v>
      </c>
      <c r="O666" s="137" t="str">
        <f t="shared" si="31"/>
        <v/>
      </c>
      <c r="P666" s="139"/>
      <c r="Q666" s="140">
        <v>0</v>
      </c>
      <c r="R666" s="141" t="str">
        <f t="shared" si="32"/>
        <v/>
      </c>
      <c r="S666" s="23"/>
      <c r="T666" s="142"/>
      <c r="U666" s="143"/>
      <c r="V666" s="143"/>
      <c r="W666" s="143"/>
      <c r="X666" s="143"/>
      <c r="Y666" s="143"/>
      <c r="Z666" s="143"/>
      <c r="AA666" s="143"/>
      <c r="AB666" s="143"/>
      <c r="AC666" s="143"/>
      <c r="AD666" s="144">
        <v>0</v>
      </c>
      <c r="AE666" s="23"/>
      <c r="AF666" s="145"/>
      <c r="AG666" s="146"/>
      <c r="AH666" s="147"/>
      <c r="AI666" s="146"/>
      <c r="AJ666" s="146"/>
      <c r="AK666" s="148"/>
      <c r="AL666" s="23"/>
      <c r="AM666" s="149"/>
      <c r="AN666" s="137">
        <v>0.10569860905</v>
      </c>
      <c r="AO666" s="147">
        <v>45473</v>
      </c>
      <c r="AP666" s="135" t="s">
        <v>309</v>
      </c>
      <c r="AQ666" s="133" t="s">
        <v>312</v>
      </c>
      <c r="AR666" s="150">
        <v>506912</v>
      </c>
    </row>
    <row r="667" spans="2:44" ht="15.6" x14ac:dyDescent="0.3">
      <c r="B667" s="82" t="s">
        <v>639</v>
      </c>
      <c r="C667" s="83" t="s">
        <v>1161</v>
      </c>
      <c r="D667" s="84" t="s">
        <v>300</v>
      </c>
      <c r="E667" s="85" t="s">
        <v>2191</v>
      </c>
      <c r="F667" s="83" t="s">
        <v>2</v>
      </c>
      <c r="G667" s="85" t="s">
        <v>3</v>
      </c>
      <c r="H667" s="86">
        <v>45554</v>
      </c>
      <c r="I667" s="87">
        <v>112.59</v>
      </c>
      <c r="J667" s="87">
        <v>117</v>
      </c>
      <c r="K667" s="88">
        <f t="shared" si="30"/>
        <v>0.96230769230769231</v>
      </c>
      <c r="L667" s="86">
        <v>45538</v>
      </c>
      <c r="M667" s="89">
        <v>112.59</v>
      </c>
      <c r="N667" s="89">
        <v>3890.5948484999999</v>
      </c>
      <c r="O667" s="88">
        <f t="shared" si="31"/>
        <v>2.8939019451847712E-2</v>
      </c>
      <c r="P667" s="90">
        <v>1</v>
      </c>
      <c r="Q667" s="91">
        <v>1.1818181818</v>
      </c>
      <c r="R667" s="92">
        <f t="shared" si="32"/>
        <v>0.84615384616686395</v>
      </c>
      <c r="S667" s="23"/>
      <c r="T667" s="107">
        <v>-5.0371155894000002E-3</v>
      </c>
      <c r="U667" s="108">
        <v>-2.2310797072999999E-2</v>
      </c>
      <c r="V667" s="108">
        <v>2.8688899040999999E-2</v>
      </c>
      <c r="W667" s="108">
        <v>1.6068604988000001E-2</v>
      </c>
      <c r="X667" s="108">
        <v>0.29724803386999998</v>
      </c>
      <c r="Y667" s="108">
        <v>-0.19735141438000001</v>
      </c>
      <c r="Z667" s="108"/>
      <c r="AA667" s="108"/>
      <c r="AB667" s="108">
        <v>0.26273608343999999</v>
      </c>
      <c r="AC667" s="108">
        <v>-0.13621587636999999</v>
      </c>
      <c r="AD667" s="109">
        <v>95.454545455000002</v>
      </c>
      <c r="AE667" s="23"/>
      <c r="AF667" s="117"/>
      <c r="AG667" s="118"/>
      <c r="AH667" s="119"/>
      <c r="AI667" s="118">
        <v>7.4681238615000006E-2</v>
      </c>
      <c r="AJ667" s="118">
        <v>-2.6122307758999999E-2</v>
      </c>
      <c r="AK667" s="120">
        <v>5</v>
      </c>
      <c r="AL667" s="23"/>
      <c r="AM667" s="127">
        <v>2.8946529121999999E-2</v>
      </c>
      <c r="AN667" s="88">
        <v>0.51204854309000003</v>
      </c>
      <c r="AO667" s="119">
        <v>45473</v>
      </c>
      <c r="AP667" s="86" t="s">
        <v>309</v>
      </c>
      <c r="AQ667" s="84" t="s">
        <v>312</v>
      </c>
      <c r="AR667" s="128">
        <v>3017000</v>
      </c>
    </row>
    <row r="668" spans="2:44" ht="15.6" x14ac:dyDescent="0.3">
      <c r="B668" s="131" t="s">
        <v>1780</v>
      </c>
      <c r="C668" s="132" t="s">
        <v>2552</v>
      </c>
      <c r="D668" s="133" t="s">
        <v>300</v>
      </c>
      <c r="E668" s="134" t="s">
        <v>2192</v>
      </c>
      <c r="F668" s="132" t="s">
        <v>2</v>
      </c>
      <c r="G668" s="134" t="s">
        <v>320</v>
      </c>
      <c r="H668" s="135">
        <v>45554</v>
      </c>
      <c r="I668" s="136">
        <v>99.7</v>
      </c>
      <c r="J668" s="136">
        <v>99.7</v>
      </c>
      <c r="K668" s="137">
        <f t="shared" si="30"/>
        <v>1</v>
      </c>
      <c r="L668" s="135">
        <v>45554</v>
      </c>
      <c r="M668" s="138">
        <v>44263.19</v>
      </c>
      <c r="N668" s="138">
        <v>100106.29363</v>
      </c>
      <c r="O668" s="137">
        <f t="shared" si="31"/>
        <v>0.4421619100553249</v>
      </c>
      <c r="P668" s="139">
        <v>12</v>
      </c>
      <c r="Q668" s="140">
        <v>53.242424241999998</v>
      </c>
      <c r="R668" s="141">
        <f t="shared" si="32"/>
        <v>0.22538417757720852</v>
      </c>
      <c r="S668" s="23"/>
      <c r="T668" s="142">
        <v>2.1516393443E-2</v>
      </c>
      <c r="U668" s="143">
        <v>4.2427119588E-3</v>
      </c>
      <c r="V668" s="143">
        <v>0.10667110667</v>
      </c>
      <c r="W668" s="143">
        <v>9.4050812617000004E-2</v>
      </c>
      <c r="X668" s="143">
        <v>0.79219845407</v>
      </c>
      <c r="Y668" s="143">
        <v>0.29759900581999998</v>
      </c>
      <c r="Z668" s="143">
        <v>0.27820512819999998</v>
      </c>
      <c r="AA668" s="143">
        <v>-0.16039683457000001</v>
      </c>
      <c r="AB668" s="143">
        <v>0.46037791122999999</v>
      </c>
      <c r="AC668" s="143">
        <v>6.1425951414999999E-2</v>
      </c>
      <c r="AD668" s="144">
        <v>98.484848485000001</v>
      </c>
      <c r="AE668" s="23"/>
      <c r="AF668" s="145">
        <v>0.29469565607999998</v>
      </c>
      <c r="AG668" s="146">
        <v>3.0582848815000001E-2</v>
      </c>
      <c r="AH668" s="147">
        <v>2.3873294056000001</v>
      </c>
      <c r="AI668" s="146">
        <v>0.29084775594000001</v>
      </c>
      <c r="AJ668" s="146">
        <v>-8.7579825360999994E-2</v>
      </c>
      <c r="AK668" s="148">
        <v>7</v>
      </c>
      <c r="AL668" s="23"/>
      <c r="AM668" s="149">
        <v>0</v>
      </c>
      <c r="AN668" s="137">
        <v>0</v>
      </c>
      <c r="AO668" s="147">
        <v>45473</v>
      </c>
      <c r="AP668" s="135" t="s">
        <v>309</v>
      </c>
      <c r="AQ668" s="133" t="s">
        <v>312</v>
      </c>
      <c r="AR668" s="150">
        <v>1146000</v>
      </c>
    </row>
    <row r="669" spans="2:44" ht="15.6" x14ac:dyDescent="0.3">
      <c r="B669" s="82" t="s">
        <v>1781</v>
      </c>
      <c r="C669" s="83" t="s">
        <v>2553</v>
      </c>
      <c r="D669" s="84" t="s">
        <v>300</v>
      </c>
      <c r="E669" s="85" t="s">
        <v>2193</v>
      </c>
      <c r="F669" s="83" t="s">
        <v>2</v>
      </c>
      <c r="G669" s="85" t="s">
        <v>315</v>
      </c>
      <c r="H669" s="86">
        <v>45441</v>
      </c>
      <c r="I669" s="87"/>
      <c r="J669" s="87">
        <v>97.24</v>
      </c>
      <c r="K669" s="88">
        <f t="shared" si="30"/>
        <v>0</v>
      </c>
      <c r="L669" s="86">
        <v>45441</v>
      </c>
      <c r="M669" s="89"/>
      <c r="N669" s="89">
        <v>0</v>
      </c>
      <c r="O669" s="88" t="str">
        <f t="shared" si="31"/>
        <v/>
      </c>
      <c r="P669" s="90"/>
      <c r="Q669" s="91">
        <v>0</v>
      </c>
      <c r="R669" s="92" t="str">
        <f t="shared" si="32"/>
        <v/>
      </c>
      <c r="S669" s="23"/>
      <c r="T669" s="107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9">
        <v>0</v>
      </c>
      <c r="AE669" s="23"/>
      <c r="AF669" s="117"/>
      <c r="AG669" s="118"/>
      <c r="AH669" s="119"/>
      <c r="AI669" s="118">
        <v>0.24475890985000001</v>
      </c>
      <c r="AJ669" s="118">
        <v>2.3578947368000001E-2</v>
      </c>
      <c r="AK669" s="120"/>
      <c r="AL669" s="23"/>
      <c r="AM669" s="127"/>
      <c r="AN669" s="88">
        <v>0</v>
      </c>
      <c r="AO669" s="119">
        <v>45382</v>
      </c>
      <c r="AP669" s="86" t="s">
        <v>309</v>
      </c>
      <c r="AQ669" s="84" t="s">
        <v>312</v>
      </c>
      <c r="AR669" s="128">
        <v>163499</v>
      </c>
    </row>
    <row r="670" spans="2:44" ht="15.6" x14ac:dyDescent="0.3">
      <c r="B670" s="131" t="s">
        <v>1782</v>
      </c>
      <c r="C670" s="132" t="s">
        <v>2554</v>
      </c>
      <c r="D670" s="133" t="s">
        <v>733</v>
      </c>
      <c r="E670" s="134" t="s">
        <v>2194</v>
      </c>
      <c r="F670" s="132" t="s">
        <v>113</v>
      </c>
      <c r="G670" s="134" t="s">
        <v>320</v>
      </c>
      <c r="H670" s="135">
        <v>45554</v>
      </c>
      <c r="I670" s="136">
        <v>3.55</v>
      </c>
      <c r="J670" s="136">
        <v>3.75</v>
      </c>
      <c r="K670" s="137">
        <f t="shared" si="30"/>
        <v>0.94666666666666666</v>
      </c>
      <c r="L670" s="135">
        <v>45331</v>
      </c>
      <c r="M670" s="138">
        <v>162217.23000000001</v>
      </c>
      <c r="N670" s="138">
        <v>93537.562424000003</v>
      </c>
      <c r="O670" s="137">
        <f t="shared" si="31"/>
        <v>1.7342469249378052</v>
      </c>
      <c r="P670" s="139">
        <v>36</v>
      </c>
      <c r="Q670" s="140">
        <v>49.287878788</v>
      </c>
      <c r="R670" s="141">
        <f t="shared" si="32"/>
        <v>0.73040270519340822</v>
      </c>
      <c r="S670" s="23"/>
      <c r="T670" s="142">
        <v>2.8985507245999999E-2</v>
      </c>
      <c r="U670" s="143">
        <v>1.1711825762E-2</v>
      </c>
      <c r="V670" s="143">
        <v>4.7197640119000003E-2</v>
      </c>
      <c r="W670" s="143">
        <v>3.4577346065E-2</v>
      </c>
      <c r="X670" s="143">
        <v>0.49789029536000001</v>
      </c>
      <c r="Y670" s="143">
        <v>3.2908471073999999E-3</v>
      </c>
      <c r="Z670" s="143">
        <v>-0.45249845774000003</v>
      </c>
      <c r="AA670" s="143">
        <v>-0.89110042051000005</v>
      </c>
      <c r="AB670" s="143">
        <v>0.11635220125</v>
      </c>
      <c r="AC670" s="143">
        <v>-0.28259975856000003</v>
      </c>
      <c r="AD670" s="144">
        <v>100</v>
      </c>
      <c r="AE670" s="23"/>
      <c r="AF670" s="145">
        <v>0.52716279352999995</v>
      </c>
      <c r="AG670" s="146">
        <v>5.6264975011000001E-2</v>
      </c>
      <c r="AH670" s="147">
        <v>1.2499961669999999</v>
      </c>
      <c r="AI670" s="146">
        <v>0.50753768844000002</v>
      </c>
      <c r="AJ670" s="146">
        <v>-0.15737704918000001</v>
      </c>
      <c r="AK670" s="148">
        <v>5</v>
      </c>
      <c r="AL670" s="23"/>
      <c r="AM670" s="149">
        <v>0</v>
      </c>
      <c r="AN670" s="137">
        <v>0</v>
      </c>
      <c r="AO670" s="147">
        <v>45473</v>
      </c>
      <c r="AP670" s="135" t="s">
        <v>309</v>
      </c>
      <c r="AQ670" s="133" t="s">
        <v>312</v>
      </c>
      <c r="AR670" s="150">
        <v>1273000</v>
      </c>
    </row>
    <row r="671" spans="2:44" ht="15.6" x14ac:dyDescent="0.3">
      <c r="B671" s="82" t="s">
        <v>1783</v>
      </c>
      <c r="C671" s="83" t="s">
        <v>2555</v>
      </c>
      <c r="D671" s="84" t="s">
        <v>2290</v>
      </c>
      <c r="E671" s="85" t="s">
        <v>2195</v>
      </c>
      <c r="F671" s="83" t="s">
        <v>2</v>
      </c>
      <c r="G671" s="85" t="s">
        <v>321</v>
      </c>
      <c r="H671" s="86">
        <v>45554</v>
      </c>
      <c r="I671" s="87">
        <v>11.49</v>
      </c>
      <c r="J671" s="87">
        <v>16.11</v>
      </c>
      <c r="K671" s="88">
        <f t="shared" si="30"/>
        <v>0.71322160148975799</v>
      </c>
      <c r="L671" s="86">
        <v>45191</v>
      </c>
      <c r="M671" s="89">
        <v>93556.17</v>
      </c>
      <c r="N671" s="89">
        <v>153891.38772999999</v>
      </c>
      <c r="O671" s="88">
        <f t="shared" si="31"/>
        <v>0.60793635940266411</v>
      </c>
      <c r="P671" s="90">
        <v>9</v>
      </c>
      <c r="Q671" s="91">
        <v>49.212121212</v>
      </c>
      <c r="R671" s="92">
        <f t="shared" si="32"/>
        <v>0.18288177339946524</v>
      </c>
      <c r="S671" s="23"/>
      <c r="T671" s="107">
        <v>-6.0553633211000001E-3</v>
      </c>
      <c r="U671" s="108">
        <v>-2.3329044805000001E-2</v>
      </c>
      <c r="V671" s="108">
        <v>-3.9297658862999997E-2</v>
      </c>
      <c r="W671" s="108">
        <v>-5.1917952916000001E-2</v>
      </c>
      <c r="X671" s="108">
        <v>-0.28577366366000001</v>
      </c>
      <c r="Y671" s="108">
        <v>-0.78037311191000003</v>
      </c>
      <c r="Z671" s="108">
        <v>-0.63873427402000005</v>
      </c>
      <c r="AA671" s="108">
        <v>-1.0773362367999999</v>
      </c>
      <c r="AB671" s="108">
        <v>-0.14508928570999999</v>
      </c>
      <c r="AC671" s="108">
        <v>-0.54404124552999999</v>
      </c>
      <c r="AD671" s="109">
        <v>100</v>
      </c>
      <c r="AE671" s="23"/>
      <c r="AF671" s="117">
        <v>0.56324157169</v>
      </c>
      <c r="AG671" s="118">
        <v>5.7633792321000001E-2</v>
      </c>
      <c r="AH671" s="119">
        <v>-0.44589019211999997</v>
      </c>
      <c r="AI671" s="118">
        <v>0.22627737226</v>
      </c>
      <c r="AJ671" s="118">
        <v>-0.16827852998000001</v>
      </c>
      <c r="AK671" s="120">
        <v>6</v>
      </c>
      <c r="AL671" s="23"/>
      <c r="AM671" s="127">
        <v>1.3414981411000001E-2</v>
      </c>
      <c r="AN671" s="88">
        <v>4.5097489429999998E-2</v>
      </c>
      <c r="AO671" s="119">
        <v>45291</v>
      </c>
      <c r="AP671" s="86" t="s">
        <v>1868</v>
      </c>
      <c r="AQ671" s="84" t="s">
        <v>312</v>
      </c>
      <c r="AR671" s="128">
        <v>-37772000</v>
      </c>
    </row>
    <row r="672" spans="2:44" ht="15.6" x14ac:dyDescent="0.3">
      <c r="B672" s="131" t="s">
        <v>1784</v>
      </c>
      <c r="C672" s="132" t="s">
        <v>2556</v>
      </c>
      <c r="D672" s="133" t="s">
        <v>733</v>
      </c>
      <c r="E672" s="134" t="s">
        <v>2196</v>
      </c>
      <c r="F672" s="132" t="s">
        <v>2</v>
      </c>
      <c r="G672" s="134" t="s">
        <v>321</v>
      </c>
      <c r="H672" s="135">
        <v>45554</v>
      </c>
      <c r="I672" s="136">
        <v>20.51</v>
      </c>
      <c r="J672" s="136">
        <v>57.56</v>
      </c>
      <c r="K672" s="137">
        <f t="shared" si="30"/>
        <v>0.35632383599722028</v>
      </c>
      <c r="L672" s="135">
        <v>45195</v>
      </c>
      <c r="M672" s="138">
        <v>227753.23</v>
      </c>
      <c r="N672" s="138">
        <v>706802.18969999999</v>
      </c>
      <c r="O672" s="137">
        <f t="shared" si="31"/>
        <v>0.3222305099205609</v>
      </c>
      <c r="P672" s="139">
        <v>82</v>
      </c>
      <c r="Q672" s="140">
        <v>275.06060606</v>
      </c>
      <c r="R672" s="141">
        <f t="shared" si="32"/>
        <v>0.29811611766067669</v>
      </c>
      <c r="S672" s="23"/>
      <c r="T672" s="142">
        <v>2.039800995E-2</v>
      </c>
      <c r="U672" s="143">
        <v>3.1243284666E-3</v>
      </c>
      <c r="V672" s="143">
        <v>0.11467391304000001</v>
      </c>
      <c r="W672" s="143">
        <v>0.10205361899</v>
      </c>
      <c r="X672" s="143">
        <v>-0.67439276075999999</v>
      </c>
      <c r="Y672" s="143">
        <v>-1.168992209</v>
      </c>
      <c r="Z672" s="143"/>
      <c r="AA672" s="143"/>
      <c r="AB672" s="143">
        <v>-0.61613325847</v>
      </c>
      <c r="AC672" s="143">
        <v>-1.0150852183000001</v>
      </c>
      <c r="AD672" s="144">
        <v>100</v>
      </c>
      <c r="AE672" s="23"/>
      <c r="AF672" s="145">
        <v>0.86994401136999999</v>
      </c>
      <c r="AG672" s="146">
        <v>9.2538956775E-2</v>
      </c>
      <c r="AH672" s="147">
        <v>-0.58678281477000005</v>
      </c>
      <c r="AI672" s="146">
        <v>0.20281690141</v>
      </c>
      <c r="AJ672" s="146">
        <v>-0.37675463223</v>
      </c>
      <c r="AK672" s="148">
        <v>4</v>
      </c>
      <c r="AL672" s="23"/>
      <c r="AM672" s="149">
        <v>0</v>
      </c>
      <c r="AN672" s="137">
        <v>0</v>
      </c>
      <c r="AO672" s="147">
        <v>45473</v>
      </c>
      <c r="AP672" s="135" t="s">
        <v>742</v>
      </c>
      <c r="AQ672" s="133" t="s">
        <v>312</v>
      </c>
      <c r="AR672" s="150">
        <v>12089</v>
      </c>
    </row>
    <row r="673" spans="2:44" ht="15.6" x14ac:dyDescent="0.3">
      <c r="B673" s="82" t="s">
        <v>1785</v>
      </c>
      <c r="C673" s="83" t="s">
        <v>2557</v>
      </c>
      <c r="D673" s="84" t="s">
        <v>300</v>
      </c>
      <c r="E673" s="85" t="s">
        <v>2197</v>
      </c>
      <c r="F673" s="83" t="s">
        <v>2</v>
      </c>
      <c r="G673" s="85" t="s">
        <v>315</v>
      </c>
      <c r="H673" s="86">
        <v>45519</v>
      </c>
      <c r="I673" s="87"/>
      <c r="J673" s="87">
        <v>31.77</v>
      </c>
      <c r="K673" s="88">
        <f t="shared" si="30"/>
        <v>0</v>
      </c>
      <c r="L673" s="86">
        <v>45364</v>
      </c>
      <c r="M673" s="89"/>
      <c r="N673" s="89">
        <v>617.35575758000004</v>
      </c>
      <c r="O673" s="88">
        <f t="shared" si="31"/>
        <v>0</v>
      </c>
      <c r="P673" s="90"/>
      <c r="Q673" s="91">
        <v>0.16666666666999999</v>
      </c>
      <c r="R673" s="92">
        <f t="shared" si="32"/>
        <v>0</v>
      </c>
      <c r="S673" s="23"/>
      <c r="T673" s="107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9">
        <v>6.0606060605999996</v>
      </c>
      <c r="AE673" s="23"/>
      <c r="AF673" s="117"/>
      <c r="AG673" s="118"/>
      <c r="AH673" s="119"/>
      <c r="AI673" s="118">
        <v>5.7908070938000003E-2</v>
      </c>
      <c r="AJ673" s="118">
        <v>-0.11174063582</v>
      </c>
      <c r="AK673" s="120"/>
      <c r="AL673" s="23"/>
      <c r="AM673" s="127"/>
      <c r="AN673" s="88">
        <v>0</v>
      </c>
      <c r="AO673" s="119">
        <v>45472</v>
      </c>
      <c r="AP673" s="86" t="s">
        <v>309</v>
      </c>
      <c r="AQ673" s="84" t="s">
        <v>312</v>
      </c>
      <c r="AR673" s="128">
        <v>-198122</v>
      </c>
    </row>
    <row r="674" spans="2:44" ht="15.6" x14ac:dyDescent="0.3">
      <c r="B674" s="131" t="s">
        <v>640</v>
      </c>
      <c r="C674" s="132" t="s">
        <v>1162</v>
      </c>
      <c r="D674" s="133" t="s">
        <v>300</v>
      </c>
      <c r="E674" s="134" t="s">
        <v>2198</v>
      </c>
      <c r="F674" s="132" t="s">
        <v>2</v>
      </c>
      <c r="G674" s="134" t="s">
        <v>319</v>
      </c>
      <c r="H674" s="135">
        <v>45554</v>
      </c>
      <c r="I674" s="136">
        <v>226.6</v>
      </c>
      <c r="J674" s="136">
        <v>234.99696280000001</v>
      </c>
      <c r="K674" s="137">
        <f t="shared" si="30"/>
        <v>0.96426778159194149</v>
      </c>
      <c r="L674" s="135">
        <v>45537</v>
      </c>
      <c r="M674" s="138">
        <v>28351.63</v>
      </c>
      <c r="N674" s="138">
        <v>75343.995756999997</v>
      </c>
      <c r="O674" s="137">
        <f t="shared" si="31"/>
        <v>0.37629581116775229</v>
      </c>
      <c r="P674" s="139">
        <v>105</v>
      </c>
      <c r="Q674" s="140">
        <v>85.469696970000001</v>
      </c>
      <c r="R674" s="141">
        <f t="shared" si="32"/>
        <v>1.2285055841119359</v>
      </c>
      <c r="S674" s="23"/>
      <c r="T674" s="142">
        <v>6.8873583640999998E-3</v>
      </c>
      <c r="U674" s="143">
        <v>-1.0386323119E-2</v>
      </c>
      <c r="V674" s="143">
        <v>5.7709252049000001E-2</v>
      </c>
      <c r="W674" s="143">
        <v>4.5088957994999998E-2</v>
      </c>
      <c r="X674" s="143">
        <v>0.70203127399999998</v>
      </c>
      <c r="Y674" s="143">
        <v>0.20743182574999999</v>
      </c>
      <c r="Z674" s="143">
        <v>0.47283020765</v>
      </c>
      <c r="AA674" s="143">
        <v>3.4228244876999998E-2</v>
      </c>
      <c r="AB674" s="143">
        <v>0.35704611617999998</v>
      </c>
      <c r="AC674" s="143">
        <v>-4.1905843641000001E-2</v>
      </c>
      <c r="AD674" s="144">
        <v>100</v>
      </c>
      <c r="AE674" s="23"/>
      <c r="AF674" s="145">
        <v>0.24272224125</v>
      </c>
      <c r="AG674" s="146">
        <v>2.5683223410999999E-2</v>
      </c>
      <c r="AH674" s="147">
        <v>2.3848333365999999</v>
      </c>
      <c r="AI674" s="146">
        <v>0.14528041420999999</v>
      </c>
      <c r="AJ674" s="146">
        <v>-6.4224889709000005E-2</v>
      </c>
      <c r="AK674" s="148">
        <v>8</v>
      </c>
      <c r="AL674" s="23"/>
      <c r="AM674" s="149">
        <v>6.3005641715999997E-2</v>
      </c>
      <c r="AN674" s="137">
        <v>1.7061731453</v>
      </c>
      <c r="AO674" s="147">
        <v>45473</v>
      </c>
      <c r="AP674" s="135" t="s">
        <v>309</v>
      </c>
      <c r="AQ674" s="133" t="s">
        <v>312</v>
      </c>
      <c r="AR674" s="150">
        <v>2570123</v>
      </c>
    </row>
    <row r="675" spans="2:44" ht="15.6" x14ac:dyDescent="0.3">
      <c r="B675" s="82" t="s">
        <v>641</v>
      </c>
      <c r="C675" s="83" t="s">
        <v>1163</v>
      </c>
      <c r="D675" s="84" t="s">
        <v>300</v>
      </c>
      <c r="E675" s="85" t="s">
        <v>1441</v>
      </c>
      <c r="F675" s="83" t="s">
        <v>2</v>
      </c>
      <c r="G675" s="85" t="s">
        <v>320</v>
      </c>
      <c r="H675" s="86">
        <v>45544</v>
      </c>
      <c r="I675" s="87"/>
      <c r="J675" s="87">
        <v>27.278088572000001</v>
      </c>
      <c r="K675" s="88">
        <f t="shared" si="30"/>
        <v>0</v>
      </c>
      <c r="L675" s="86">
        <v>45274</v>
      </c>
      <c r="M675" s="89"/>
      <c r="N675" s="89">
        <v>11162.08606</v>
      </c>
      <c r="O675" s="88">
        <f t="shared" si="31"/>
        <v>0</v>
      </c>
      <c r="P675" s="90"/>
      <c r="Q675" s="91">
        <v>9.5</v>
      </c>
      <c r="R675" s="92">
        <f t="shared" si="32"/>
        <v>0</v>
      </c>
      <c r="S675" s="23"/>
      <c r="T675" s="107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9">
        <v>75.757575758000002</v>
      </c>
      <c r="AE675" s="23"/>
      <c r="AF675" s="117"/>
      <c r="AG675" s="118"/>
      <c r="AH675" s="119"/>
      <c r="AI675" s="118">
        <v>0.27728426396</v>
      </c>
      <c r="AJ675" s="118">
        <v>-0.20650490449</v>
      </c>
      <c r="AK675" s="120">
        <v>3</v>
      </c>
      <c r="AL675" s="23"/>
      <c r="AM675" s="127">
        <v>1.8842083887E-2</v>
      </c>
      <c r="AN675" s="88">
        <v>7.2844756065999994E-2</v>
      </c>
      <c r="AO675" s="119">
        <v>45473</v>
      </c>
      <c r="AP675" s="86" t="s">
        <v>309</v>
      </c>
      <c r="AQ675" s="84" t="s">
        <v>312</v>
      </c>
      <c r="AR675" s="128">
        <v>1297000</v>
      </c>
    </row>
    <row r="676" spans="2:44" ht="15.6" x14ac:dyDescent="0.3">
      <c r="B676" s="131" t="s">
        <v>1786</v>
      </c>
      <c r="C676" s="132" t="s">
        <v>2558</v>
      </c>
      <c r="D676" s="133" t="s">
        <v>300</v>
      </c>
      <c r="E676" s="134" t="s">
        <v>2199</v>
      </c>
      <c r="F676" s="132" t="s">
        <v>2</v>
      </c>
      <c r="G676" s="134" t="s">
        <v>1519</v>
      </c>
      <c r="H676" s="135"/>
      <c r="I676" s="136"/>
      <c r="J676" s="136"/>
      <c r="K676" s="137" t="str">
        <f t="shared" si="30"/>
        <v/>
      </c>
      <c r="L676" s="135"/>
      <c r="M676" s="138"/>
      <c r="N676" s="138"/>
      <c r="O676" s="137" t="str">
        <f t="shared" si="31"/>
        <v/>
      </c>
      <c r="P676" s="139"/>
      <c r="Q676" s="140"/>
      <c r="R676" s="141" t="str">
        <f t="shared" si="32"/>
        <v/>
      </c>
      <c r="S676" s="23"/>
      <c r="T676" s="142"/>
      <c r="U676" s="143"/>
      <c r="V676" s="143"/>
      <c r="W676" s="143"/>
      <c r="X676" s="143"/>
      <c r="Y676" s="143"/>
      <c r="Z676" s="143"/>
      <c r="AA676" s="143"/>
      <c r="AB676" s="143"/>
      <c r="AC676" s="143"/>
      <c r="AD676" s="144">
        <v>0</v>
      </c>
      <c r="AE676" s="23"/>
      <c r="AF676" s="145"/>
      <c r="AG676" s="146"/>
      <c r="AH676" s="147"/>
      <c r="AI676" s="146"/>
      <c r="AJ676" s="146"/>
      <c r="AK676" s="148"/>
      <c r="AL676" s="23"/>
      <c r="AM676" s="149"/>
      <c r="AN676" s="137"/>
      <c r="AO676" s="147">
        <v>45382</v>
      </c>
      <c r="AP676" s="135" t="s">
        <v>309</v>
      </c>
      <c r="AQ676" s="133" t="s">
        <v>312</v>
      </c>
      <c r="AR676" s="150">
        <v>125638</v>
      </c>
    </row>
    <row r="677" spans="2:44" ht="15.6" x14ac:dyDescent="0.3">
      <c r="B677" s="82" t="s">
        <v>1787</v>
      </c>
      <c r="C677" s="83" t="s">
        <v>2559</v>
      </c>
      <c r="D677" s="84" t="s">
        <v>2291</v>
      </c>
      <c r="E677" s="85" t="s">
        <v>2200</v>
      </c>
      <c r="F677" s="83" t="s">
        <v>2</v>
      </c>
      <c r="G677" s="85" t="s">
        <v>320</v>
      </c>
      <c r="H677" s="86">
        <v>45553</v>
      </c>
      <c r="I677" s="87"/>
      <c r="J677" s="87">
        <v>33.99</v>
      </c>
      <c r="K677" s="88">
        <f t="shared" si="30"/>
        <v>0</v>
      </c>
      <c r="L677" s="86">
        <v>45547</v>
      </c>
      <c r="M677" s="89"/>
      <c r="N677" s="89">
        <v>1203.5234849000001</v>
      </c>
      <c r="O677" s="88">
        <f t="shared" si="31"/>
        <v>0</v>
      </c>
      <c r="P677" s="90"/>
      <c r="Q677" s="91">
        <v>2.1666666666999999</v>
      </c>
      <c r="R677" s="92">
        <f t="shared" si="32"/>
        <v>0</v>
      </c>
      <c r="S677" s="23"/>
      <c r="T677" s="107"/>
      <c r="U677" s="108"/>
      <c r="V677" s="108">
        <v>5.7471264367000001E-2</v>
      </c>
      <c r="W677" s="108">
        <v>4.4850970312999998E-2</v>
      </c>
      <c r="X677" s="108">
        <v>0.35243796308999997</v>
      </c>
      <c r="Y677" s="108">
        <v>-0.14216148515999999</v>
      </c>
      <c r="Z677" s="108">
        <v>-0.37600817722000002</v>
      </c>
      <c r="AA677" s="108">
        <v>-0.81461013998999998</v>
      </c>
      <c r="AB677" s="108">
        <v>0.31909075099</v>
      </c>
      <c r="AC677" s="108">
        <v>-7.9861208823999996E-2</v>
      </c>
      <c r="AD677" s="109">
        <v>72.727272726999999</v>
      </c>
      <c r="AE677" s="23"/>
      <c r="AF677" s="117">
        <v>0.19817020524000001</v>
      </c>
      <c r="AG677" s="118">
        <v>2.0659724362E-2</v>
      </c>
      <c r="AH677" s="119">
        <v>1.023375623</v>
      </c>
      <c r="AI677" s="118">
        <v>0.11785714285</v>
      </c>
      <c r="AJ677" s="118">
        <v>-5.2287581700000002E-2</v>
      </c>
      <c r="AK677" s="120">
        <v>4</v>
      </c>
      <c r="AL677" s="23"/>
      <c r="AM677" s="127">
        <v>5.2702622515999997E-2</v>
      </c>
      <c r="AN677" s="88">
        <v>0.26762653886999999</v>
      </c>
      <c r="AO677" s="119">
        <v>45473</v>
      </c>
      <c r="AP677" s="86" t="s">
        <v>1864</v>
      </c>
      <c r="AQ677" s="84" t="s">
        <v>312</v>
      </c>
      <c r="AR677" s="128">
        <v>1164314000</v>
      </c>
    </row>
    <row r="678" spans="2:44" ht="15.6" x14ac:dyDescent="0.3">
      <c r="B678" s="131" t="s">
        <v>642</v>
      </c>
      <c r="C678" s="132" t="s">
        <v>1164</v>
      </c>
      <c r="D678" s="133" t="s">
        <v>300</v>
      </c>
      <c r="E678" s="134" t="s">
        <v>1442</v>
      </c>
      <c r="F678" s="132" t="s">
        <v>2</v>
      </c>
      <c r="G678" s="134" t="s">
        <v>315</v>
      </c>
      <c r="H678" s="135">
        <v>45531</v>
      </c>
      <c r="I678" s="136"/>
      <c r="J678" s="136">
        <v>297.3</v>
      </c>
      <c r="K678" s="137">
        <f t="shared" si="30"/>
        <v>0</v>
      </c>
      <c r="L678" s="135">
        <v>45530</v>
      </c>
      <c r="M678" s="138"/>
      <c r="N678" s="138">
        <v>1387.3881818</v>
      </c>
      <c r="O678" s="137">
        <f t="shared" si="31"/>
        <v>0</v>
      </c>
      <c r="P678" s="139"/>
      <c r="Q678" s="140">
        <v>0.22727272727</v>
      </c>
      <c r="R678" s="141">
        <f t="shared" si="32"/>
        <v>0</v>
      </c>
      <c r="S678" s="23"/>
      <c r="T678" s="142"/>
      <c r="U678" s="143"/>
      <c r="V678" s="143"/>
      <c r="W678" s="143"/>
      <c r="X678" s="143"/>
      <c r="Y678" s="143"/>
      <c r="Z678" s="143"/>
      <c r="AA678" s="143"/>
      <c r="AB678" s="143"/>
      <c r="AC678" s="143"/>
      <c r="AD678" s="144">
        <v>10.606060606</v>
      </c>
      <c r="AE678" s="23"/>
      <c r="AF678" s="145"/>
      <c r="AG678" s="146"/>
      <c r="AH678" s="147"/>
      <c r="AI678" s="146">
        <v>0.24033613444999999</v>
      </c>
      <c r="AJ678" s="146">
        <v>-7.9704190632999994E-2</v>
      </c>
      <c r="AK678" s="148"/>
      <c r="AL678" s="23"/>
      <c r="AM678" s="149">
        <v>2.0095930293000001E-2</v>
      </c>
      <c r="AN678" s="137">
        <v>0.95081650993</v>
      </c>
      <c r="AO678" s="147">
        <v>45471</v>
      </c>
      <c r="AP678" s="135" t="s">
        <v>309</v>
      </c>
      <c r="AQ678" s="133" t="s">
        <v>312</v>
      </c>
      <c r="AR678" s="150">
        <v>780300</v>
      </c>
    </row>
    <row r="679" spans="2:44" ht="15.6" x14ac:dyDescent="0.3">
      <c r="B679" s="82" t="s">
        <v>643</v>
      </c>
      <c r="C679" s="83" t="s">
        <v>1165</v>
      </c>
      <c r="D679" s="84" t="s">
        <v>300</v>
      </c>
      <c r="E679" s="85" t="s">
        <v>1443</v>
      </c>
      <c r="F679" s="83" t="s">
        <v>2</v>
      </c>
      <c r="G679" s="85" t="s">
        <v>319</v>
      </c>
      <c r="H679" s="86">
        <v>45554</v>
      </c>
      <c r="I679" s="87">
        <v>195</v>
      </c>
      <c r="J679" s="87">
        <v>196.5</v>
      </c>
      <c r="K679" s="88">
        <f t="shared" si="30"/>
        <v>0.99236641221374045</v>
      </c>
      <c r="L679" s="86">
        <v>45553</v>
      </c>
      <c r="M679" s="89">
        <v>2163.35</v>
      </c>
      <c r="N679" s="89">
        <v>59252.391212000002</v>
      </c>
      <c r="O679" s="88">
        <f t="shared" si="31"/>
        <v>3.6510762785247231E-2</v>
      </c>
      <c r="P679" s="90">
        <v>5</v>
      </c>
      <c r="Q679" s="91">
        <v>6.3484848485000001</v>
      </c>
      <c r="R679" s="92">
        <f t="shared" si="32"/>
        <v>0.78758949880480289</v>
      </c>
      <c r="S679" s="23"/>
      <c r="T679" s="107">
        <v>-7.6335877866000003E-3</v>
      </c>
      <c r="U679" s="108">
        <v>-2.4907269270000001E-2</v>
      </c>
      <c r="V679" s="108">
        <v>0.13740831711000001</v>
      </c>
      <c r="W679" s="108">
        <v>0.12478802305</v>
      </c>
      <c r="X679" s="108">
        <v>1.0306117667000001</v>
      </c>
      <c r="Y679" s="108">
        <v>0.53601231843999997</v>
      </c>
      <c r="Z679" s="108">
        <v>0.25284263113</v>
      </c>
      <c r="AA679" s="108">
        <v>-0.18575933164</v>
      </c>
      <c r="AB679" s="108">
        <v>0.78112946682999995</v>
      </c>
      <c r="AC679" s="108">
        <v>0.38217750700999997</v>
      </c>
      <c r="AD679" s="109">
        <v>98.484848485000001</v>
      </c>
      <c r="AE679" s="23"/>
      <c r="AF679" s="117">
        <v>0.42305781566</v>
      </c>
      <c r="AG679" s="118">
        <v>4.5033661766000002E-2</v>
      </c>
      <c r="AH679" s="119">
        <v>2.7608087387000002</v>
      </c>
      <c r="AI679" s="118">
        <v>0.24346261587000001</v>
      </c>
      <c r="AJ679" s="118">
        <v>-0.20479891929999999</v>
      </c>
      <c r="AK679" s="120">
        <v>6</v>
      </c>
      <c r="AL679" s="23"/>
      <c r="AM679" s="127">
        <v>5.3156556188999997E-2</v>
      </c>
      <c r="AN679" s="88">
        <v>1.0432477877999999</v>
      </c>
      <c r="AO679" s="119">
        <v>45473</v>
      </c>
      <c r="AP679" s="86" t="s">
        <v>309</v>
      </c>
      <c r="AQ679" s="84" t="s">
        <v>312</v>
      </c>
      <c r="AR679" s="128">
        <v>-153653</v>
      </c>
    </row>
    <row r="680" spans="2:44" ht="15.6" x14ac:dyDescent="0.3">
      <c r="B680" s="131" t="s">
        <v>1788</v>
      </c>
      <c r="C680" s="132" t="s">
        <v>2560</v>
      </c>
      <c r="D680" s="133" t="s">
        <v>300</v>
      </c>
      <c r="E680" s="134" t="s">
        <v>2201</v>
      </c>
      <c r="F680" s="132" t="s">
        <v>113</v>
      </c>
      <c r="G680" s="134" t="s">
        <v>320</v>
      </c>
      <c r="H680" s="135">
        <v>45516</v>
      </c>
      <c r="I680" s="136"/>
      <c r="J680" s="136">
        <v>32.270000000000003</v>
      </c>
      <c r="K680" s="137">
        <f t="shared" si="30"/>
        <v>0</v>
      </c>
      <c r="L680" s="135">
        <v>45516</v>
      </c>
      <c r="M680" s="138"/>
      <c r="N680" s="138">
        <v>118.99833332999999</v>
      </c>
      <c r="O680" s="137">
        <f t="shared" si="31"/>
        <v>0</v>
      </c>
      <c r="P680" s="139"/>
      <c r="Q680" s="140">
        <v>0.24242424241999999</v>
      </c>
      <c r="R680" s="141">
        <f t="shared" si="32"/>
        <v>0</v>
      </c>
      <c r="S680" s="23"/>
      <c r="T680" s="142"/>
      <c r="U680" s="143"/>
      <c r="V680" s="143"/>
      <c r="W680" s="143"/>
      <c r="X680" s="143"/>
      <c r="Y680" s="143"/>
      <c r="Z680" s="143"/>
      <c r="AA680" s="143"/>
      <c r="AB680" s="143"/>
      <c r="AC680" s="143"/>
      <c r="AD680" s="144">
        <v>10.606060606</v>
      </c>
      <c r="AE680" s="23"/>
      <c r="AF680" s="145"/>
      <c r="AG680" s="146"/>
      <c r="AH680" s="147"/>
      <c r="AI680" s="146">
        <v>9.5383570944000004E-2</v>
      </c>
      <c r="AJ680" s="146">
        <v>0</v>
      </c>
      <c r="AK680" s="148"/>
      <c r="AL680" s="23"/>
      <c r="AM680" s="149"/>
      <c r="AN680" s="137">
        <v>0</v>
      </c>
      <c r="AO680" s="147">
        <v>45504</v>
      </c>
      <c r="AP680" s="135" t="s">
        <v>309</v>
      </c>
      <c r="AQ680" s="133" t="s">
        <v>312</v>
      </c>
      <c r="AR680" s="150">
        <v>-42404</v>
      </c>
    </row>
    <row r="681" spans="2:44" ht="15.6" x14ac:dyDescent="0.3">
      <c r="B681" s="82" t="s">
        <v>1789</v>
      </c>
      <c r="C681" s="83" t="s">
        <v>2561</v>
      </c>
      <c r="D681" s="84" t="s">
        <v>728</v>
      </c>
      <c r="E681" s="85" t="s">
        <v>2202</v>
      </c>
      <c r="F681" s="83" t="s">
        <v>2</v>
      </c>
      <c r="G681" s="85" t="s">
        <v>315</v>
      </c>
      <c r="H681" s="86">
        <v>45552</v>
      </c>
      <c r="I681" s="87"/>
      <c r="J681" s="87">
        <v>34.01</v>
      </c>
      <c r="K681" s="88">
        <f t="shared" si="30"/>
        <v>0</v>
      </c>
      <c r="L681" s="86">
        <v>45531</v>
      </c>
      <c r="M681" s="89"/>
      <c r="N681" s="89">
        <v>8.3537878788000004</v>
      </c>
      <c r="O681" s="88">
        <f t="shared" si="31"/>
        <v>0</v>
      </c>
      <c r="P681" s="90"/>
      <c r="Q681" s="91">
        <v>0.19696969697</v>
      </c>
      <c r="R681" s="92">
        <f t="shared" si="32"/>
        <v>0</v>
      </c>
      <c r="S681" s="23"/>
      <c r="T681" s="107"/>
      <c r="U681" s="108"/>
      <c r="V681" s="108">
        <v>3.2179720703E-2</v>
      </c>
      <c r="W681" s="108">
        <v>1.955942665E-2</v>
      </c>
      <c r="X681" s="108">
        <v>0.37870007155000002</v>
      </c>
      <c r="Y681" s="108">
        <v>-0.1158993767</v>
      </c>
      <c r="Z681" s="108"/>
      <c r="AA681" s="108"/>
      <c r="AB681" s="108">
        <v>0.31642700084999997</v>
      </c>
      <c r="AC681" s="108">
        <v>-8.2524958965000006E-2</v>
      </c>
      <c r="AD681" s="109">
        <v>15.151515151</v>
      </c>
      <c r="AE681" s="23"/>
      <c r="AF681" s="117"/>
      <c r="AG681" s="118"/>
      <c r="AH681" s="119"/>
      <c r="AI681" s="118">
        <v>0.16509433962</v>
      </c>
      <c r="AJ681" s="118">
        <v>-8.7490534800000005E-2</v>
      </c>
      <c r="AK681" s="120">
        <v>6</v>
      </c>
      <c r="AL681" s="23"/>
      <c r="AM681" s="127">
        <v>2.8066255065E-2</v>
      </c>
      <c r="AN681" s="88">
        <v>0.14092036849</v>
      </c>
      <c r="AO681" s="119">
        <v>45472</v>
      </c>
      <c r="AP681" s="86" t="s">
        <v>309</v>
      </c>
      <c r="AQ681" s="84" t="s">
        <v>312</v>
      </c>
      <c r="AR681" s="128"/>
    </row>
    <row r="682" spans="2:44" ht="15.6" x14ac:dyDescent="0.3">
      <c r="B682" s="131" t="s">
        <v>1790</v>
      </c>
      <c r="C682" s="132" t="s">
        <v>2562</v>
      </c>
      <c r="D682" s="133" t="s">
        <v>300</v>
      </c>
      <c r="E682" s="134" t="s">
        <v>2203</v>
      </c>
      <c r="F682" s="132" t="s">
        <v>113</v>
      </c>
      <c r="G682" s="134" t="s">
        <v>169</v>
      </c>
      <c r="H682" s="135">
        <v>45554</v>
      </c>
      <c r="I682" s="136">
        <v>9.1</v>
      </c>
      <c r="J682" s="136">
        <v>15.7</v>
      </c>
      <c r="K682" s="137">
        <f t="shared" si="30"/>
        <v>0.57961783439490444</v>
      </c>
      <c r="L682" s="135">
        <v>45419</v>
      </c>
      <c r="M682" s="138">
        <v>1110.2</v>
      </c>
      <c r="N682" s="138">
        <v>9898.9075757999999</v>
      </c>
      <c r="O682" s="137">
        <f t="shared" si="31"/>
        <v>0.11215378984991453</v>
      </c>
      <c r="P682" s="139">
        <v>1</v>
      </c>
      <c r="Q682" s="140">
        <v>2.9393939393999999</v>
      </c>
      <c r="R682" s="141">
        <f t="shared" si="32"/>
        <v>0.34020618556630888</v>
      </c>
      <c r="S682" s="23"/>
      <c r="T682" s="142">
        <v>3.5267349262000001E-2</v>
      </c>
      <c r="U682" s="143">
        <v>1.7993667777999999E-2</v>
      </c>
      <c r="V682" s="143">
        <v>7.0588235294000004E-2</v>
      </c>
      <c r="W682" s="143">
        <v>5.7967941240000001E-2</v>
      </c>
      <c r="X682" s="143">
        <v>0.26038781164000002</v>
      </c>
      <c r="Y682" s="143">
        <v>-0.23421163662</v>
      </c>
      <c r="Z682" s="143"/>
      <c r="AA682" s="143"/>
      <c r="AB682" s="143">
        <v>-0.33818181817999998</v>
      </c>
      <c r="AC682" s="143">
        <v>-0.73713377800000002</v>
      </c>
      <c r="AD682" s="144">
        <v>93.939393938999999</v>
      </c>
      <c r="AE682" s="23"/>
      <c r="AF682" s="145">
        <v>0.71342931441000002</v>
      </c>
      <c r="AG682" s="146">
        <v>6.8544348721000001E-2</v>
      </c>
      <c r="AH682" s="147">
        <v>0.67030090816999999</v>
      </c>
      <c r="AI682" s="146">
        <v>0.37122002086</v>
      </c>
      <c r="AJ682" s="146">
        <v>-0.32344213649999998</v>
      </c>
      <c r="AK682" s="148">
        <v>7</v>
      </c>
      <c r="AL682" s="23"/>
      <c r="AM682" s="149">
        <v>0</v>
      </c>
      <c r="AN682" s="137">
        <v>0</v>
      </c>
      <c r="AO682" s="147">
        <v>45473</v>
      </c>
      <c r="AP682" s="135" t="s">
        <v>309</v>
      </c>
      <c r="AQ682" s="133" t="s">
        <v>312</v>
      </c>
      <c r="AR682" s="150">
        <v>-1170213</v>
      </c>
    </row>
    <row r="683" spans="2:44" ht="15.6" x14ac:dyDescent="0.3">
      <c r="B683" s="82" t="s">
        <v>645</v>
      </c>
      <c r="C683" s="83" t="s">
        <v>1167</v>
      </c>
      <c r="D683" s="84" t="s">
        <v>300</v>
      </c>
      <c r="E683" s="85" t="s">
        <v>1444</v>
      </c>
      <c r="F683" s="83" t="s">
        <v>2</v>
      </c>
      <c r="G683" s="85" t="s">
        <v>315</v>
      </c>
      <c r="H683" s="86">
        <v>45516</v>
      </c>
      <c r="I683" s="87"/>
      <c r="J683" s="87">
        <v>365.31331731</v>
      </c>
      <c r="K683" s="88">
        <f t="shared" si="30"/>
        <v>0</v>
      </c>
      <c r="L683" s="86">
        <v>45516</v>
      </c>
      <c r="M683" s="89"/>
      <c r="N683" s="89">
        <v>5.5618181817999996</v>
      </c>
      <c r="O683" s="88">
        <f t="shared" si="31"/>
        <v>0</v>
      </c>
      <c r="P683" s="90"/>
      <c r="Q683" s="91">
        <v>1.5151515151E-2</v>
      </c>
      <c r="R683" s="92">
        <f t="shared" si="32"/>
        <v>0</v>
      </c>
      <c r="S683" s="23"/>
      <c r="T683" s="107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9">
        <v>1.5151515151999999</v>
      </c>
      <c r="AE683" s="23"/>
      <c r="AF683" s="117"/>
      <c r="AG683" s="118"/>
      <c r="AH683" s="119"/>
      <c r="AI683" s="118">
        <v>9.1025259814999995E-2</v>
      </c>
      <c r="AJ683" s="118">
        <v>-4.8958333334000001E-2</v>
      </c>
      <c r="AK683" s="120"/>
      <c r="AL683" s="23"/>
      <c r="AM683" s="127"/>
      <c r="AN683" s="88">
        <v>1.2871362382</v>
      </c>
      <c r="AO683" s="119">
        <v>45472</v>
      </c>
      <c r="AP683" s="86" t="s">
        <v>309</v>
      </c>
      <c r="AQ683" s="84" t="s">
        <v>312</v>
      </c>
      <c r="AR683" s="128">
        <v>1033100</v>
      </c>
    </row>
    <row r="684" spans="2:44" ht="15.6" x14ac:dyDescent="0.3">
      <c r="B684" s="131" t="s">
        <v>1791</v>
      </c>
      <c r="C684" s="132" t="s">
        <v>2563</v>
      </c>
      <c r="D684" s="133" t="s">
        <v>300</v>
      </c>
      <c r="E684" s="134" t="s">
        <v>2204</v>
      </c>
      <c r="F684" s="132" t="s">
        <v>113</v>
      </c>
      <c r="G684" s="134" t="s">
        <v>320</v>
      </c>
      <c r="H684" s="135">
        <v>45554</v>
      </c>
      <c r="I684" s="136">
        <v>15.5</v>
      </c>
      <c r="J684" s="136">
        <v>29.25</v>
      </c>
      <c r="K684" s="137">
        <f t="shared" si="30"/>
        <v>0.52991452991452992</v>
      </c>
      <c r="L684" s="135">
        <v>45336</v>
      </c>
      <c r="M684" s="138">
        <v>85555.19</v>
      </c>
      <c r="N684" s="138">
        <v>99642.872120999993</v>
      </c>
      <c r="O684" s="137">
        <f t="shared" si="31"/>
        <v>0.85861826519921258</v>
      </c>
      <c r="P684" s="139">
        <v>15</v>
      </c>
      <c r="Q684" s="140">
        <v>13.969696968999999</v>
      </c>
      <c r="R684" s="141">
        <f t="shared" si="32"/>
        <v>1.0737527115503174</v>
      </c>
      <c r="S684" s="23"/>
      <c r="T684" s="142">
        <v>2.7851458886000002E-2</v>
      </c>
      <c r="U684" s="143">
        <v>1.0577777401999999E-2</v>
      </c>
      <c r="V684" s="143">
        <v>-0.12774338772999999</v>
      </c>
      <c r="W684" s="143">
        <v>-0.14036368179</v>
      </c>
      <c r="X684" s="143">
        <v>-0.20553562276000001</v>
      </c>
      <c r="Y684" s="143">
        <v>-0.70013507101000005</v>
      </c>
      <c r="Z684" s="143">
        <v>-0.64153561517000002</v>
      </c>
      <c r="AA684" s="143">
        <v>-1.0801375779</v>
      </c>
      <c r="AB684" s="143">
        <v>-0.36475409836</v>
      </c>
      <c r="AC684" s="143">
        <v>-0.76370605818000004</v>
      </c>
      <c r="AD684" s="144">
        <v>98.484848485000001</v>
      </c>
      <c r="AE684" s="23"/>
      <c r="AF684" s="145">
        <v>0.42268267221</v>
      </c>
      <c r="AG684" s="146">
        <v>4.2377110730999999E-2</v>
      </c>
      <c r="AH684" s="147">
        <v>-0.44972639119000002</v>
      </c>
      <c r="AI684" s="146">
        <v>0.25232621783999998</v>
      </c>
      <c r="AJ684" s="146">
        <v>-0.13423959218000001</v>
      </c>
      <c r="AK684" s="148">
        <v>2</v>
      </c>
      <c r="AL684" s="23"/>
      <c r="AM684" s="149">
        <v>0</v>
      </c>
      <c r="AN684" s="137">
        <v>0</v>
      </c>
      <c r="AO684" s="147">
        <v>45504</v>
      </c>
      <c r="AP684" s="135" t="s">
        <v>309</v>
      </c>
      <c r="AQ684" s="133" t="s">
        <v>312</v>
      </c>
      <c r="AR684" s="150">
        <v>-1017490</v>
      </c>
    </row>
    <row r="685" spans="2:44" ht="15.6" x14ac:dyDescent="0.3">
      <c r="B685" s="82" t="s">
        <v>1792</v>
      </c>
      <c r="C685" s="83" t="s">
        <v>2564</v>
      </c>
      <c r="D685" s="84" t="s">
        <v>1248</v>
      </c>
      <c r="E685" s="85" t="s">
        <v>2205</v>
      </c>
      <c r="F685" s="83" t="s">
        <v>1871</v>
      </c>
      <c r="G685" s="85" t="s">
        <v>321</v>
      </c>
      <c r="H685" s="86">
        <v>45554</v>
      </c>
      <c r="I685" s="87">
        <v>34.729999999999997</v>
      </c>
      <c r="J685" s="87">
        <v>55.783406059999997</v>
      </c>
      <c r="K685" s="88">
        <f t="shared" si="30"/>
        <v>0.62258658000633382</v>
      </c>
      <c r="L685" s="86">
        <v>45278</v>
      </c>
      <c r="M685" s="89">
        <v>34.729999999999997</v>
      </c>
      <c r="N685" s="89">
        <v>1118.7533332999999</v>
      </c>
      <c r="O685" s="88">
        <f t="shared" si="31"/>
        <v>3.1043482925370607E-2</v>
      </c>
      <c r="P685" s="90">
        <v>1</v>
      </c>
      <c r="Q685" s="91">
        <v>0.81818181818000002</v>
      </c>
      <c r="R685" s="92">
        <f t="shared" si="32"/>
        <v>1.2222222222249381</v>
      </c>
      <c r="S685" s="23"/>
      <c r="T685" s="107">
        <v>2.387971698E-2</v>
      </c>
      <c r="U685" s="108">
        <v>6.6060354966000004E-3</v>
      </c>
      <c r="V685" s="108">
        <v>7.3902288186000004E-2</v>
      </c>
      <c r="W685" s="108">
        <v>6.1281994132999999E-2</v>
      </c>
      <c r="X685" s="108">
        <v>-0.26942643455999998</v>
      </c>
      <c r="Y685" s="108">
        <v>-0.76402588280999995</v>
      </c>
      <c r="Z685" s="108"/>
      <c r="AA685" s="108"/>
      <c r="AB685" s="108">
        <v>-0.33140654219999999</v>
      </c>
      <c r="AC685" s="108">
        <v>-0.73035850201999997</v>
      </c>
      <c r="AD685" s="109">
        <v>45.454545455000002</v>
      </c>
      <c r="AE685" s="23"/>
      <c r="AF685" s="117"/>
      <c r="AG685" s="118"/>
      <c r="AH685" s="119"/>
      <c r="AI685" s="118">
        <v>0.25301609921000001</v>
      </c>
      <c r="AJ685" s="118">
        <v>-0.32571976966999999</v>
      </c>
      <c r="AK685" s="120">
        <v>5</v>
      </c>
      <c r="AL685" s="23"/>
      <c r="AM685" s="127">
        <v>1.4189541053E-2</v>
      </c>
      <c r="AN685" s="88">
        <v>0.13671374428999999</v>
      </c>
      <c r="AO685" s="119">
        <v>45473</v>
      </c>
      <c r="AP685" s="86" t="s">
        <v>1859</v>
      </c>
      <c r="AQ685" s="84" t="s">
        <v>312</v>
      </c>
      <c r="AR685" s="128">
        <v>88931638.209999993</v>
      </c>
    </row>
    <row r="686" spans="2:44" ht="15.6" x14ac:dyDescent="0.3">
      <c r="B686" s="131" t="s">
        <v>1793</v>
      </c>
      <c r="C686" s="132" t="s">
        <v>2565</v>
      </c>
      <c r="D686" s="133" t="s">
        <v>735</v>
      </c>
      <c r="E686" s="134" t="s">
        <v>2206</v>
      </c>
      <c r="F686" s="132" t="s">
        <v>2</v>
      </c>
      <c r="G686" s="134" t="s">
        <v>315</v>
      </c>
      <c r="H686" s="135">
        <v>45554</v>
      </c>
      <c r="I686" s="136">
        <v>3.35</v>
      </c>
      <c r="J686" s="136">
        <v>19.100000000000001</v>
      </c>
      <c r="K686" s="137">
        <f t="shared" si="30"/>
        <v>0.17539267015706805</v>
      </c>
      <c r="L686" s="135">
        <v>45191</v>
      </c>
      <c r="M686" s="138">
        <v>34097.97</v>
      </c>
      <c r="N686" s="138">
        <v>25888.361364</v>
      </c>
      <c r="O686" s="137">
        <f t="shared" si="31"/>
        <v>1.3171158081645202</v>
      </c>
      <c r="P686" s="139">
        <v>13</v>
      </c>
      <c r="Q686" s="140">
        <v>21.515151514999999</v>
      </c>
      <c r="R686" s="141">
        <f t="shared" si="32"/>
        <v>0.60422535211693118</v>
      </c>
      <c r="S686" s="23"/>
      <c r="T686" s="142">
        <v>-4.5584045583999998E-2</v>
      </c>
      <c r="U686" s="143">
        <v>-6.2857727067999997E-2</v>
      </c>
      <c r="V686" s="143">
        <v>-0.20616113744</v>
      </c>
      <c r="W686" s="143">
        <v>-0.21878143149000001</v>
      </c>
      <c r="X686" s="143">
        <v>-0.82642487047000002</v>
      </c>
      <c r="Y686" s="143">
        <v>-1.3210243186999999</v>
      </c>
      <c r="Z686" s="143"/>
      <c r="AA686" s="143"/>
      <c r="AB686" s="143">
        <v>-0.74868717178999999</v>
      </c>
      <c r="AC686" s="143">
        <v>-1.1476391316000001</v>
      </c>
      <c r="AD686" s="144">
        <v>100</v>
      </c>
      <c r="AE686" s="23"/>
      <c r="AF686" s="145">
        <v>0.87733156452000005</v>
      </c>
      <c r="AG686" s="146">
        <v>8.5330269207000001E-2</v>
      </c>
      <c r="AH686" s="147">
        <v>-0.93344557398000005</v>
      </c>
      <c r="AI686" s="146">
        <v>0.38539042821000002</v>
      </c>
      <c r="AJ686" s="146">
        <v>-0.45912806540000001</v>
      </c>
      <c r="AK686" s="148">
        <v>2</v>
      </c>
      <c r="AL686" s="23"/>
      <c r="AM686" s="149">
        <v>0</v>
      </c>
      <c r="AN686" s="137">
        <v>0</v>
      </c>
      <c r="AO686" s="147">
        <v>45473</v>
      </c>
      <c r="AP686" s="135" t="s">
        <v>309</v>
      </c>
      <c r="AQ686" s="133" t="s">
        <v>312</v>
      </c>
      <c r="AR686" s="150">
        <v>-511688</v>
      </c>
    </row>
    <row r="687" spans="2:44" ht="15.6" x14ac:dyDescent="0.3">
      <c r="B687" s="82" t="s">
        <v>646</v>
      </c>
      <c r="C687" s="83" t="s">
        <v>1168</v>
      </c>
      <c r="D687" s="84" t="s">
        <v>734</v>
      </c>
      <c r="E687" s="85" t="s">
        <v>2207</v>
      </c>
      <c r="F687" s="83" t="s">
        <v>2</v>
      </c>
      <c r="G687" s="85" t="s">
        <v>315</v>
      </c>
      <c r="H687" s="86">
        <v>45554</v>
      </c>
      <c r="I687" s="87">
        <v>507.4</v>
      </c>
      <c r="J687" s="87">
        <v>544.63</v>
      </c>
      <c r="K687" s="88">
        <f t="shared" si="30"/>
        <v>0.93164166498356682</v>
      </c>
      <c r="L687" s="86">
        <v>45534</v>
      </c>
      <c r="M687" s="89">
        <v>20273.89</v>
      </c>
      <c r="N687" s="89">
        <v>73859.430909000002</v>
      </c>
      <c r="O687" s="88">
        <f t="shared" si="31"/>
        <v>0.27449290835964946</v>
      </c>
      <c r="P687" s="90">
        <v>4</v>
      </c>
      <c r="Q687" s="91">
        <v>11.712121212</v>
      </c>
      <c r="R687" s="92">
        <f t="shared" si="32"/>
        <v>0.341526520055281</v>
      </c>
      <c r="S687" s="23"/>
      <c r="T687" s="107">
        <v>2.4016145308E-2</v>
      </c>
      <c r="U687" s="108">
        <v>6.7424638237000003E-3</v>
      </c>
      <c r="V687" s="108">
        <v>2.3231426958000002E-2</v>
      </c>
      <c r="W687" s="108">
        <v>1.0611132904E-2</v>
      </c>
      <c r="X687" s="108">
        <v>0.21184393597000001</v>
      </c>
      <c r="Y687" s="108">
        <v>-0.28275551228000001</v>
      </c>
      <c r="Z687" s="108">
        <v>-0.12244154736</v>
      </c>
      <c r="AA687" s="108">
        <v>-0.56104351012999998</v>
      </c>
      <c r="AB687" s="108">
        <v>0.11583919798</v>
      </c>
      <c r="AC687" s="108">
        <v>-0.28311276184</v>
      </c>
      <c r="AD687" s="109">
        <v>100</v>
      </c>
      <c r="AE687" s="23"/>
      <c r="AF687" s="117">
        <v>0.30717149301000002</v>
      </c>
      <c r="AG687" s="118">
        <v>3.2034664848000001E-2</v>
      </c>
      <c r="AH687" s="119">
        <v>0.59352691830000004</v>
      </c>
      <c r="AI687" s="118">
        <v>9.9314352120999996E-2</v>
      </c>
      <c r="AJ687" s="118">
        <v>-0.1224112426</v>
      </c>
      <c r="AK687" s="120">
        <v>5</v>
      </c>
      <c r="AL687" s="23"/>
      <c r="AM687" s="127">
        <v>4.8492580719000002E-3</v>
      </c>
      <c r="AN687" s="88">
        <v>0.40750821141999999</v>
      </c>
      <c r="AO687" s="119">
        <v>45473</v>
      </c>
      <c r="AP687" s="86" t="s">
        <v>743</v>
      </c>
      <c r="AQ687" s="84" t="s">
        <v>312</v>
      </c>
      <c r="AR687" s="128">
        <v>984666000</v>
      </c>
    </row>
    <row r="688" spans="2:44" ht="15.6" x14ac:dyDescent="0.3">
      <c r="B688" s="131" t="s">
        <v>672</v>
      </c>
      <c r="C688" s="132" t="s">
        <v>1194</v>
      </c>
      <c r="D688" s="133" t="s">
        <v>300</v>
      </c>
      <c r="E688" s="134" t="s">
        <v>2208</v>
      </c>
      <c r="F688" s="132" t="s">
        <v>2</v>
      </c>
      <c r="G688" s="134" t="s">
        <v>3</v>
      </c>
      <c r="H688" s="135">
        <v>45553</v>
      </c>
      <c r="I688" s="136"/>
      <c r="J688" s="136">
        <v>502.91</v>
      </c>
      <c r="K688" s="137">
        <f t="shared" si="30"/>
        <v>0</v>
      </c>
      <c r="L688" s="135">
        <v>45547</v>
      </c>
      <c r="M688" s="138"/>
      <c r="N688" s="138">
        <v>29248.380909</v>
      </c>
      <c r="O688" s="137">
        <f t="shared" si="31"/>
        <v>0</v>
      </c>
      <c r="P688" s="139"/>
      <c r="Q688" s="140">
        <v>0.95454545454999995</v>
      </c>
      <c r="R688" s="141">
        <f t="shared" si="32"/>
        <v>0</v>
      </c>
      <c r="S688" s="23"/>
      <c r="T688" s="142"/>
      <c r="U688" s="143"/>
      <c r="V688" s="143"/>
      <c r="W688" s="143"/>
      <c r="X688" s="143"/>
      <c r="Y688" s="143"/>
      <c r="Z688" s="143">
        <v>0.55410780527000003</v>
      </c>
      <c r="AA688" s="143">
        <v>0.1155058425</v>
      </c>
      <c r="AB688" s="143"/>
      <c r="AC688" s="143"/>
      <c r="AD688" s="144">
        <v>27.272727273000001</v>
      </c>
      <c r="AE688" s="23"/>
      <c r="AF688" s="145"/>
      <c r="AG688" s="146"/>
      <c r="AH688" s="147"/>
      <c r="AI688" s="146">
        <v>0.10971175659</v>
      </c>
      <c r="AJ688" s="146">
        <v>-2.3737344848999999E-2</v>
      </c>
      <c r="AK688" s="148">
        <v>7</v>
      </c>
      <c r="AL688" s="23"/>
      <c r="AM688" s="149">
        <v>2.9690929630000001E-2</v>
      </c>
      <c r="AN688" s="137">
        <v>1.9345175348000001</v>
      </c>
      <c r="AO688" s="147">
        <v>45473</v>
      </c>
      <c r="AP688" s="135" t="s">
        <v>309</v>
      </c>
      <c r="AQ688" s="133" t="s">
        <v>312</v>
      </c>
      <c r="AR688" s="150"/>
    </row>
    <row r="689" spans="2:44" ht="15.6" x14ac:dyDescent="0.3">
      <c r="B689" s="82" t="s">
        <v>647</v>
      </c>
      <c r="C689" s="83" t="s">
        <v>1169</v>
      </c>
      <c r="D689" s="84" t="s">
        <v>300</v>
      </c>
      <c r="E689" s="85" t="s">
        <v>1445</v>
      </c>
      <c r="F689" s="83" t="s">
        <v>2</v>
      </c>
      <c r="G689" s="85" t="s">
        <v>318</v>
      </c>
      <c r="H689" s="86">
        <v>45530</v>
      </c>
      <c r="I689" s="87"/>
      <c r="J689" s="87">
        <v>159.03709505</v>
      </c>
      <c r="K689" s="88">
        <f t="shared" si="30"/>
        <v>0</v>
      </c>
      <c r="L689" s="86">
        <v>45453</v>
      </c>
      <c r="M689" s="89"/>
      <c r="N689" s="89">
        <v>115.92969696999999</v>
      </c>
      <c r="O689" s="88">
        <f t="shared" si="31"/>
        <v>0</v>
      </c>
      <c r="P689" s="90"/>
      <c r="Q689" s="91">
        <v>0.12121212121</v>
      </c>
      <c r="R689" s="92">
        <f t="shared" si="32"/>
        <v>0</v>
      </c>
      <c r="S689" s="23"/>
      <c r="T689" s="107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9">
        <v>7.5757575758</v>
      </c>
      <c r="AE689" s="23"/>
      <c r="AF689" s="117"/>
      <c r="AG689" s="118"/>
      <c r="AH689" s="119"/>
      <c r="AI689" s="118">
        <v>0.18878757177</v>
      </c>
      <c r="AJ689" s="118">
        <v>-0.255</v>
      </c>
      <c r="AK689" s="120"/>
      <c r="AL689" s="23"/>
      <c r="AM689" s="127">
        <v>1.6764948259999999E-2</v>
      </c>
      <c r="AN689" s="88">
        <v>0.48265621587000002</v>
      </c>
      <c r="AO689" s="119">
        <v>45473</v>
      </c>
      <c r="AP689" s="86" t="s">
        <v>309</v>
      </c>
      <c r="AQ689" s="84" t="s">
        <v>312</v>
      </c>
      <c r="AR689" s="128">
        <v>78000</v>
      </c>
    </row>
    <row r="690" spans="2:44" ht="15.6" x14ac:dyDescent="0.3">
      <c r="B690" s="131" t="s">
        <v>1794</v>
      </c>
      <c r="C690" s="132" t="s">
        <v>2566</v>
      </c>
      <c r="D690" s="133" t="s">
        <v>300</v>
      </c>
      <c r="E690" s="134" t="s">
        <v>2209</v>
      </c>
      <c r="F690" s="132" t="s">
        <v>2</v>
      </c>
      <c r="G690" s="134" t="s">
        <v>320</v>
      </c>
      <c r="H690" s="135">
        <v>45366</v>
      </c>
      <c r="I690" s="136"/>
      <c r="J690" s="136">
        <v>39.270000000000003</v>
      </c>
      <c r="K690" s="137">
        <f t="shared" si="30"/>
        <v>0</v>
      </c>
      <c r="L690" s="135">
        <v>45366</v>
      </c>
      <c r="M690" s="138"/>
      <c r="N690" s="138">
        <v>0</v>
      </c>
      <c r="O690" s="137" t="str">
        <f t="shared" si="31"/>
        <v/>
      </c>
      <c r="P690" s="139"/>
      <c r="Q690" s="140">
        <v>0</v>
      </c>
      <c r="R690" s="141" t="str">
        <f t="shared" si="32"/>
        <v/>
      </c>
      <c r="S690" s="23"/>
      <c r="T690" s="142"/>
      <c r="U690" s="143"/>
      <c r="V690" s="143"/>
      <c r="W690" s="143"/>
      <c r="X690" s="143"/>
      <c r="Y690" s="143"/>
      <c r="Z690" s="143"/>
      <c r="AA690" s="143"/>
      <c r="AB690" s="143"/>
      <c r="AC690" s="143"/>
      <c r="AD690" s="144">
        <v>0</v>
      </c>
      <c r="AE690" s="23"/>
      <c r="AF690" s="145"/>
      <c r="AG690" s="146"/>
      <c r="AH690" s="147"/>
      <c r="AI690" s="146">
        <v>2.7173913043999999E-2</v>
      </c>
      <c r="AJ690" s="146">
        <v>-8.6206896558000002E-3</v>
      </c>
      <c r="AK690" s="148"/>
      <c r="AL690" s="23"/>
      <c r="AM690" s="149">
        <v>0</v>
      </c>
      <c r="AN690" s="137">
        <v>0</v>
      </c>
      <c r="AO690" s="147">
        <v>45230</v>
      </c>
      <c r="AP690" s="135" t="s">
        <v>309</v>
      </c>
      <c r="AQ690" s="133" t="s">
        <v>312</v>
      </c>
      <c r="AR690" s="150">
        <v>105977</v>
      </c>
    </row>
    <row r="691" spans="2:44" ht="15.6" x14ac:dyDescent="0.3">
      <c r="B691" s="82" t="s">
        <v>648</v>
      </c>
      <c r="C691" s="83" t="s">
        <v>1170</v>
      </c>
      <c r="D691" s="84" t="s">
        <v>301</v>
      </c>
      <c r="E691" s="85" t="s">
        <v>1446</v>
      </c>
      <c r="F691" s="83" t="s">
        <v>2</v>
      </c>
      <c r="G691" s="85" t="s">
        <v>320</v>
      </c>
      <c r="H691" s="86">
        <v>45554</v>
      </c>
      <c r="I691" s="87">
        <v>491.62</v>
      </c>
      <c r="J691" s="87">
        <v>491.62</v>
      </c>
      <c r="K691" s="88">
        <f t="shared" si="30"/>
        <v>1</v>
      </c>
      <c r="L691" s="86">
        <v>45554</v>
      </c>
      <c r="M691" s="89">
        <v>256427.59</v>
      </c>
      <c r="N691" s="89">
        <v>463366.28152000002</v>
      </c>
      <c r="O691" s="88">
        <f t="shared" si="31"/>
        <v>0.55340148868586148</v>
      </c>
      <c r="P691" s="90">
        <v>44</v>
      </c>
      <c r="Q691" s="91">
        <v>56.439393938999999</v>
      </c>
      <c r="R691" s="92">
        <f t="shared" si="32"/>
        <v>0.77959731544168309</v>
      </c>
      <c r="S691" s="23"/>
      <c r="T691" s="107">
        <v>4.8096192384000001E-2</v>
      </c>
      <c r="U691" s="108">
        <v>3.0822510899999999E-2</v>
      </c>
      <c r="V691" s="108">
        <v>6.0257073845000002E-2</v>
      </c>
      <c r="W691" s="108">
        <v>4.7636779790999999E-2</v>
      </c>
      <c r="X691" s="108">
        <v>1.5194485727</v>
      </c>
      <c r="Y691" s="108">
        <v>1.0248491245</v>
      </c>
      <c r="Z691" s="108">
        <v>0.54354788069000004</v>
      </c>
      <c r="AA691" s="108">
        <v>0.10494591791000001</v>
      </c>
      <c r="AB691" s="108">
        <v>1.1242708377999999</v>
      </c>
      <c r="AC691" s="108">
        <v>0.72531887801999995</v>
      </c>
      <c r="AD691" s="109">
        <v>100</v>
      </c>
      <c r="AE691" s="23"/>
      <c r="AF691" s="117">
        <v>0.30474890364000001</v>
      </c>
      <c r="AG691" s="118">
        <v>3.2555706014999998E-2</v>
      </c>
      <c r="AH691" s="119">
        <v>4.4196756487000002</v>
      </c>
      <c r="AI691" s="118">
        <v>0.20373584906</v>
      </c>
      <c r="AJ691" s="118">
        <v>-2.0674846625E-2</v>
      </c>
      <c r="AK691" s="120">
        <v>8</v>
      </c>
      <c r="AL691" s="23"/>
      <c r="AM691" s="127">
        <v>0</v>
      </c>
      <c r="AN691" s="88">
        <v>0</v>
      </c>
      <c r="AO691" s="119">
        <v>45473</v>
      </c>
      <c r="AP691" s="86" t="s">
        <v>740</v>
      </c>
      <c r="AQ691" s="84" t="s">
        <v>312</v>
      </c>
      <c r="AR691" s="128">
        <v>466000</v>
      </c>
    </row>
    <row r="692" spans="2:44" ht="15.6" x14ac:dyDescent="0.3">
      <c r="B692" s="131" t="s">
        <v>1795</v>
      </c>
      <c r="C692" s="132" t="s">
        <v>2567</v>
      </c>
      <c r="D692" s="133" t="s">
        <v>300</v>
      </c>
      <c r="E692" s="134" t="s">
        <v>2210</v>
      </c>
      <c r="F692" s="132" t="s">
        <v>2</v>
      </c>
      <c r="G692" s="134" t="s">
        <v>317</v>
      </c>
      <c r="H692" s="135">
        <v>45554</v>
      </c>
      <c r="I692" s="136">
        <v>189.49</v>
      </c>
      <c r="J692" s="136">
        <v>197.45</v>
      </c>
      <c r="K692" s="137">
        <f t="shared" si="30"/>
        <v>0.9596859964547988</v>
      </c>
      <c r="L692" s="135">
        <v>45551</v>
      </c>
      <c r="M692" s="138">
        <v>9474.5</v>
      </c>
      <c r="N692" s="138">
        <v>126472.58227</v>
      </c>
      <c r="O692" s="137">
        <f t="shared" si="31"/>
        <v>7.4913470018136918E-2</v>
      </c>
      <c r="P692" s="139">
        <v>1</v>
      </c>
      <c r="Q692" s="140">
        <v>3.5909090908999999</v>
      </c>
      <c r="R692" s="141">
        <f t="shared" si="32"/>
        <v>0.27848101265893288</v>
      </c>
      <c r="S692" s="23"/>
      <c r="T692" s="142">
        <v>-8.1134840874999992E-3</v>
      </c>
      <c r="U692" s="143">
        <v>-2.5387165571E-2</v>
      </c>
      <c r="V692" s="143">
        <v>6.3296111330000002E-2</v>
      </c>
      <c r="W692" s="143">
        <v>5.0675817275999999E-2</v>
      </c>
      <c r="X692" s="143"/>
      <c r="Y692" s="143"/>
      <c r="Z692" s="143"/>
      <c r="AA692" s="143"/>
      <c r="AB692" s="143">
        <v>1.3805276382</v>
      </c>
      <c r="AC692" s="143">
        <v>0.98157567837000004</v>
      </c>
      <c r="AD692" s="144">
        <v>95.454545455000002</v>
      </c>
      <c r="AE692" s="23"/>
      <c r="AF692" s="145"/>
      <c r="AG692" s="146"/>
      <c r="AH692" s="147"/>
      <c r="AI692" s="146">
        <v>0.21447028424</v>
      </c>
      <c r="AJ692" s="146">
        <v>-1.6106442576999998E-2</v>
      </c>
      <c r="AK692" s="148"/>
      <c r="AL692" s="23"/>
      <c r="AM692" s="149">
        <v>0</v>
      </c>
      <c r="AN692" s="137">
        <v>0</v>
      </c>
      <c r="AO692" s="147">
        <v>45473</v>
      </c>
      <c r="AP692" s="135" t="s">
        <v>309</v>
      </c>
      <c r="AQ692" s="133" t="s">
        <v>312</v>
      </c>
      <c r="AR692" s="150">
        <v>324751</v>
      </c>
    </row>
    <row r="693" spans="2:44" ht="15.6" x14ac:dyDescent="0.3">
      <c r="B693" s="82" t="s">
        <v>1796</v>
      </c>
      <c r="C693" s="83" t="s">
        <v>2568</v>
      </c>
      <c r="D693" s="84" t="s">
        <v>300</v>
      </c>
      <c r="E693" s="85" t="s">
        <v>2211</v>
      </c>
      <c r="F693" s="83" t="s">
        <v>113</v>
      </c>
      <c r="G693" s="85" t="s">
        <v>320</v>
      </c>
      <c r="H693" s="86">
        <v>45554</v>
      </c>
      <c r="I693" s="87">
        <v>42</v>
      </c>
      <c r="J693" s="87">
        <v>43.83</v>
      </c>
      <c r="K693" s="88">
        <f t="shared" si="30"/>
        <v>0.95824777549623552</v>
      </c>
      <c r="L693" s="86">
        <v>45547</v>
      </c>
      <c r="M693" s="89">
        <v>15960</v>
      </c>
      <c r="N693" s="89">
        <v>1057.7895455</v>
      </c>
      <c r="O693" s="88">
        <f t="shared" si="31"/>
        <v>15.088067440159815</v>
      </c>
      <c r="P693" s="90">
        <v>1</v>
      </c>
      <c r="Q693" s="91">
        <v>0.45454545455000001</v>
      </c>
      <c r="R693" s="92">
        <f t="shared" si="32"/>
        <v>2.199999999978</v>
      </c>
      <c r="S693" s="23"/>
      <c r="T693" s="107">
        <v>-1.1066635271E-2</v>
      </c>
      <c r="U693" s="108">
        <v>-2.8340316755000001E-2</v>
      </c>
      <c r="V693" s="108">
        <v>3.3464566927999997E-2</v>
      </c>
      <c r="W693" s="108">
        <v>2.0844272874000001E-2</v>
      </c>
      <c r="X693" s="108">
        <v>0.78268251273</v>
      </c>
      <c r="Y693" s="108">
        <v>0.28808306447999998</v>
      </c>
      <c r="Z693" s="108"/>
      <c r="AA693" s="108"/>
      <c r="AB693" s="108"/>
      <c r="AC693" s="108"/>
      <c r="AD693" s="109">
        <v>36.363636364000001</v>
      </c>
      <c r="AE693" s="23"/>
      <c r="AF693" s="117"/>
      <c r="AG693" s="118"/>
      <c r="AH693" s="119"/>
      <c r="AI693" s="118">
        <v>0.23622047244</v>
      </c>
      <c r="AJ693" s="118">
        <v>-4.4407894737999998E-2</v>
      </c>
      <c r="AK693" s="120"/>
      <c r="AL693" s="23"/>
      <c r="AM693" s="127">
        <v>0</v>
      </c>
      <c r="AN693" s="88">
        <v>0</v>
      </c>
      <c r="AO693" s="119">
        <v>45473</v>
      </c>
      <c r="AP693" s="86" t="s">
        <v>309</v>
      </c>
      <c r="AQ693" s="84" t="s">
        <v>312</v>
      </c>
      <c r="AR693" s="128">
        <v>-4966</v>
      </c>
    </row>
    <row r="694" spans="2:44" ht="15.6" x14ac:dyDescent="0.3">
      <c r="B694" s="131" t="s">
        <v>1797</v>
      </c>
      <c r="C694" s="132" t="s">
        <v>2569</v>
      </c>
      <c r="D694" s="133" t="s">
        <v>300</v>
      </c>
      <c r="E694" s="134" t="s">
        <v>2212</v>
      </c>
      <c r="F694" s="132" t="s">
        <v>2</v>
      </c>
      <c r="G694" s="134" t="s">
        <v>320</v>
      </c>
      <c r="H694" s="135">
        <v>45533</v>
      </c>
      <c r="I694" s="136"/>
      <c r="J694" s="136">
        <v>70.535812500000006</v>
      </c>
      <c r="K694" s="137">
        <f t="shared" si="30"/>
        <v>0</v>
      </c>
      <c r="L694" s="135">
        <v>45533</v>
      </c>
      <c r="M694" s="138"/>
      <c r="N694" s="138">
        <v>551.11893939000004</v>
      </c>
      <c r="O694" s="137">
        <f t="shared" si="31"/>
        <v>0</v>
      </c>
      <c r="P694" s="139"/>
      <c r="Q694" s="140">
        <v>0.15151515152</v>
      </c>
      <c r="R694" s="141">
        <f t="shared" si="32"/>
        <v>0</v>
      </c>
      <c r="S694" s="23"/>
      <c r="T694" s="142"/>
      <c r="U694" s="143"/>
      <c r="V694" s="143"/>
      <c r="W694" s="143"/>
      <c r="X694" s="143"/>
      <c r="Y694" s="143"/>
      <c r="Z694" s="143"/>
      <c r="AA694" s="143"/>
      <c r="AB694" s="143"/>
      <c r="AC694" s="143"/>
      <c r="AD694" s="144">
        <v>10.606060606</v>
      </c>
      <c r="AE694" s="23"/>
      <c r="AF694" s="145"/>
      <c r="AG694" s="146"/>
      <c r="AH694" s="147"/>
      <c r="AI694" s="146">
        <v>0.17816666667</v>
      </c>
      <c r="AJ694" s="146">
        <v>-1.1363636364E-2</v>
      </c>
      <c r="AK694" s="148"/>
      <c r="AL694" s="23"/>
      <c r="AM694" s="149"/>
      <c r="AN694" s="137">
        <v>0.11008159646</v>
      </c>
      <c r="AO694" s="147">
        <v>45473</v>
      </c>
      <c r="AP694" s="135" t="s">
        <v>309</v>
      </c>
      <c r="AQ694" s="133" t="s">
        <v>312</v>
      </c>
      <c r="AR694" s="150">
        <v>698300</v>
      </c>
    </row>
    <row r="695" spans="2:44" ht="15.6" x14ac:dyDescent="0.3">
      <c r="B695" s="82" t="s">
        <v>1798</v>
      </c>
      <c r="C695" s="83" t="s">
        <v>2570</v>
      </c>
      <c r="D695" s="84" t="s">
        <v>300</v>
      </c>
      <c r="E695" s="85" t="s">
        <v>2213</v>
      </c>
      <c r="F695" s="83" t="s">
        <v>2</v>
      </c>
      <c r="G695" s="85" t="s">
        <v>319</v>
      </c>
      <c r="H695" s="86">
        <v>45554</v>
      </c>
      <c r="I695" s="87">
        <v>43.52</v>
      </c>
      <c r="J695" s="87">
        <v>46.517394054999997</v>
      </c>
      <c r="K695" s="88">
        <f t="shared" si="30"/>
        <v>0.9355640160870573</v>
      </c>
      <c r="L695" s="86">
        <v>45505</v>
      </c>
      <c r="M695" s="89">
        <v>172.94</v>
      </c>
      <c r="N695" s="89">
        <v>7831.8280303000001</v>
      </c>
      <c r="O695" s="88">
        <f t="shared" si="31"/>
        <v>2.208169016619425E-2</v>
      </c>
      <c r="P695" s="90">
        <v>3</v>
      </c>
      <c r="Q695" s="91">
        <v>8.0303030303000007</v>
      </c>
      <c r="R695" s="92">
        <f t="shared" si="32"/>
        <v>0.37358490566051827</v>
      </c>
      <c r="S695" s="23"/>
      <c r="T695" s="107">
        <v>5.0808314099000003E-3</v>
      </c>
      <c r="U695" s="108">
        <v>-1.2192850073E-2</v>
      </c>
      <c r="V695" s="108">
        <v>1.5288446798E-2</v>
      </c>
      <c r="W695" s="108">
        <v>2.6681527451999998E-3</v>
      </c>
      <c r="X695" s="108">
        <v>0.26213128144999998</v>
      </c>
      <c r="Y695" s="108">
        <v>-0.23246816679999999</v>
      </c>
      <c r="Z695" s="108"/>
      <c r="AA695" s="108"/>
      <c r="AB695" s="108">
        <v>0.16704856303000001</v>
      </c>
      <c r="AC695" s="108">
        <v>-0.23190339677999999</v>
      </c>
      <c r="AD695" s="109">
        <v>96.969696970000001</v>
      </c>
      <c r="AE695" s="23"/>
      <c r="AF695" s="117">
        <v>0.21127849473999999</v>
      </c>
      <c r="AG695" s="118">
        <v>2.2012452661999998E-2</v>
      </c>
      <c r="AH695" s="119">
        <v>0.91132137196999996</v>
      </c>
      <c r="AI695" s="118">
        <v>0.17358487490999999</v>
      </c>
      <c r="AJ695" s="118">
        <v>-5.8416270011999998E-2</v>
      </c>
      <c r="AK695" s="120">
        <v>2</v>
      </c>
      <c r="AL695" s="23"/>
      <c r="AM695" s="127">
        <v>2.8829938611E-2</v>
      </c>
      <c r="AN695" s="88">
        <v>0.19948944840999999</v>
      </c>
      <c r="AO695" s="119">
        <v>45473</v>
      </c>
      <c r="AP695" s="86" t="s">
        <v>309</v>
      </c>
      <c r="AQ695" s="84" t="s">
        <v>312</v>
      </c>
      <c r="AR695" s="128">
        <v>188183</v>
      </c>
    </row>
    <row r="696" spans="2:44" ht="15.6" x14ac:dyDescent="0.3">
      <c r="B696" s="131" t="s">
        <v>1799</v>
      </c>
      <c r="C696" s="132" t="s">
        <v>2571</v>
      </c>
      <c r="D696" s="133" t="s">
        <v>728</v>
      </c>
      <c r="E696" s="134" t="s">
        <v>2214</v>
      </c>
      <c r="F696" s="132" t="s">
        <v>2</v>
      </c>
      <c r="G696" s="134" t="s">
        <v>1521</v>
      </c>
      <c r="H696" s="135"/>
      <c r="I696" s="136"/>
      <c r="J696" s="136"/>
      <c r="K696" s="137" t="str">
        <f t="shared" si="30"/>
        <v/>
      </c>
      <c r="L696" s="135"/>
      <c r="M696" s="138"/>
      <c r="N696" s="138"/>
      <c r="O696" s="137" t="str">
        <f t="shared" si="31"/>
        <v/>
      </c>
      <c r="P696" s="139"/>
      <c r="Q696" s="140"/>
      <c r="R696" s="141" t="str">
        <f t="shared" si="32"/>
        <v/>
      </c>
      <c r="S696" s="23"/>
      <c r="T696" s="142"/>
      <c r="U696" s="143"/>
      <c r="V696" s="143"/>
      <c r="W696" s="143"/>
      <c r="X696" s="143"/>
      <c r="Y696" s="143"/>
      <c r="Z696" s="143"/>
      <c r="AA696" s="143"/>
      <c r="AB696" s="143"/>
      <c r="AC696" s="143"/>
      <c r="AD696" s="144">
        <v>0</v>
      </c>
      <c r="AE696" s="23"/>
      <c r="AF696" s="145"/>
      <c r="AG696" s="146"/>
      <c r="AH696" s="147"/>
      <c r="AI696" s="146"/>
      <c r="AJ696" s="146"/>
      <c r="AK696" s="148"/>
      <c r="AL696" s="23"/>
      <c r="AM696" s="149"/>
      <c r="AN696" s="137"/>
      <c r="AO696" s="147"/>
      <c r="AP696" s="135" t="s">
        <v>309</v>
      </c>
      <c r="AQ696" s="133" t="s">
        <v>1521</v>
      </c>
      <c r="AR696" s="150"/>
    </row>
    <row r="697" spans="2:44" ht="15.6" x14ac:dyDescent="0.3">
      <c r="B697" s="82" t="s">
        <v>649</v>
      </c>
      <c r="C697" s="83" t="s">
        <v>1171</v>
      </c>
      <c r="D697" s="84" t="s">
        <v>300</v>
      </c>
      <c r="E697" s="85" t="s">
        <v>1447</v>
      </c>
      <c r="F697" s="83" t="s">
        <v>2</v>
      </c>
      <c r="G697" s="85" t="s">
        <v>315</v>
      </c>
      <c r="H697" s="86">
        <v>45554</v>
      </c>
      <c r="I697" s="87">
        <v>145.6</v>
      </c>
      <c r="J697" s="87">
        <v>149.89492619000001</v>
      </c>
      <c r="K697" s="88">
        <f t="shared" si="30"/>
        <v>0.97134708759550703</v>
      </c>
      <c r="L697" s="86">
        <v>45504</v>
      </c>
      <c r="M697" s="89">
        <v>4498.21</v>
      </c>
      <c r="N697" s="89">
        <v>412.46545455</v>
      </c>
      <c r="O697" s="88">
        <f t="shared" si="31"/>
        <v>10.905664826906653</v>
      </c>
      <c r="P697" s="90">
        <v>2</v>
      </c>
      <c r="Q697" s="91">
        <v>0.51515151515000002</v>
      </c>
      <c r="R697" s="92">
        <f t="shared" si="32"/>
        <v>3.882352941187889</v>
      </c>
      <c r="S697" s="23"/>
      <c r="T697" s="107"/>
      <c r="U697" s="108"/>
      <c r="V697" s="108">
        <v>0.13661859389</v>
      </c>
      <c r="W697" s="108">
        <v>0.12399829983000001</v>
      </c>
      <c r="X697" s="108">
        <v>0.39403911929000002</v>
      </c>
      <c r="Y697" s="108">
        <v>-0.10056032896</v>
      </c>
      <c r="Z697" s="108">
        <v>-0.34558839733000002</v>
      </c>
      <c r="AA697" s="108">
        <v>-0.78419036009999998</v>
      </c>
      <c r="AB697" s="108">
        <v>0.24113423128</v>
      </c>
      <c r="AC697" s="108">
        <v>-0.15781772854000001</v>
      </c>
      <c r="AD697" s="109">
        <v>27.272727273000001</v>
      </c>
      <c r="AE697" s="23"/>
      <c r="AF697" s="117"/>
      <c r="AG697" s="118"/>
      <c r="AH697" s="119"/>
      <c r="AI697" s="118">
        <v>0.32924786173999998</v>
      </c>
      <c r="AJ697" s="118">
        <v>-8.4311774460999994E-2</v>
      </c>
      <c r="AK697" s="120">
        <v>5</v>
      </c>
      <c r="AL697" s="23"/>
      <c r="AM697" s="127">
        <v>3.3050313400000003E-2</v>
      </c>
      <c r="AN697" s="88">
        <v>0.69306061818999998</v>
      </c>
      <c r="AO697" s="119">
        <v>45472</v>
      </c>
      <c r="AP697" s="86" t="s">
        <v>309</v>
      </c>
      <c r="AQ697" s="84" t="s">
        <v>312</v>
      </c>
      <c r="AR697" s="128">
        <v>-581600</v>
      </c>
    </row>
    <row r="698" spans="2:44" ht="15.6" x14ac:dyDescent="0.3">
      <c r="B698" s="131" t="s">
        <v>93</v>
      </c>
      <c r="C698" s="132" t="s">
        <v>280</v>
      </c>
      <c r="D698" s="133" t="s">
        <v>300</v>
      </c>
      <c r="E698" s="134" t="s">
        <v>255</v>
      </c>
      <c r="F698" s="132" t="s">
        <v>2</v>
      </c>
      <c r="G698" s="134" t="s">
        <v>322</v>
      </c>
      <c r="H698" s="135">
        <v>45554</v>
      </c>
      <c r="I698" s="136">
        <v>527.28</v>
      </c>
      <c r="J698" s="136">
        <v>557.76</v>
      </c>
      <c r="K698" s="137">
        <f t="shared" si="30"/>
        <v>0.94535283993115315</v>
      </c>
      <c r="L698" s="135">
        <v>45547</v>
      </c>
      <c r="M698" s="138">
        <v>10517.14</v>
      </c>
      <c r="N698" s="138">
        <v>281193.42696999997</v>
      </c>
      <c r="O698" s="137">
        <f t="shared" si="31"/>
        <v>3.7401798873207853E-2</v>
      </c>
      <c r="P698" s="139">
        <v>4</v>
      </c>
      <c r="Q698" s="140">
        <v>12.696969697</v>
      </c>
      <c r="R698" s="141">
        <f t="shared" si="32"/>
        <v>0.31503579952192118</v>
      </c>
      <c r="S698" s="23"/>
      <c r="T698" s="142">
        <v>-6.7811934895999999E-3</v>
      </c>
      <c r="U698" s="143">
        <v>-2.4054874973E-2</v>
      </c>
      <c r="V698" s="143">
        <v>5.0546910801000003E-2</v>
      </c>
      <c r="W698" s="143">
        <v>3.7926616747E-2</v>
      </c>
      <c r="X698" s="143">
        <v>0.15808684162</v>
      </c>
      <c r="Y698" s="143">
        <v>-0.33651260662999999</v>
      </c>
      <c r="Z698" s="143">
        <v>-7.9105172846999999E-2</v>
      </c>
      <c r="AA698" s="143">
        <v>-0.51770713562000004</v>
      </c>
      <c r="AB698" s="143">
        <v>0.15575177077999999</v>
      </c>
      <c r="AC698" s="143">
        <v>-0.24320018903000001</v>
      </c>
      <c r="AD698" s="144">
        <v>100</v>
      </c>
      <c r="AE698" s="23"/>
      <c r="AF698" s="145">
        <v>0.38907077399000001</v>
      </c>
      <c r="AG698" s="146">
        <v>4.1434336439999997E-2</v>
      </c>
      <c r="AH698" s="147">
        <v>0.32358122359000002</v>
      </c>
      <c r="AI698" s="146">
        <v>0.20047135948</v>
      </c>
      <c r="AJ698" s="146">
        <v>-9.0437863029999996E-2</v>
      </c>
      <c r="AK698" s="148">
        <v>5</v>
      </c>
      <c r="AL698" s="23"/>
      <c r="AM698" s="149">
        <v>1.6740917846E-2</v>
      </c>
      <c r="AN698" s="137">
        <v>1.5167922431</v>
      </c>
      <c r="AO698" s="147">
        <v>45473</v>
      </c>
      <c r="AP698" s="135" t="s">
        <v>309</v>
      </c>
      <c r="AQ698" s="133" t="s">
        <v>312</v>
      </c>
      <c r="AR698" s="150">
        <v>4071000</v>
      </c>
    </row>
    <row r="699" spans="2:44" ht="15.6" x14ac:dyDescent="0.3">
      <c r="B699" s="82" t="s">
        <v>1800</v>
      </c>
      <c r="C699" s="83" t="s">
        <v>2572</v>
      </c>
      <c r="D699" s="84" t="s">
        <v>300</v>
      </c>
      <c r="E699" s="85" t="s">
        <v>2215</v>
      </c>
      <c r="F699" s="83" t="s">
        <v>2</v>
      </c>
      <c r="G699" s="85" t="s">
        <v>319</v>
      </c>
      <c r="H699" s="86">
        <v>45548</v>
      </c>
      <c r="I699" s="87"/>
      <c r="J699" s="87">
        <v>39.14</v>
      </c>
      <c r="K699" s="88">
        <f t="shared" si="30"/>
        <v>0</v>
      </c>
      <c r="L699" s="86">
        <v>45534</v>
      </c>
      <c r="M699" s="89"/>
      <c r="N699" s="89">
        <v>217.43757575999999</v>
      </c>
      <c r="O699" s="88">
        <f t="shared" si="31"/>
        <v>0</v>
      </c>
      <c r="P699" s="90"/>
      <c r="Q699" s="91">
        <v>0.84848484848000005</v>
      </c>
      <c r="R699" s="92">
        <f t="shared" si="32"/>
        <v>0</v>
      </c>
      <c r="S699" s="23"/>
      <c r="T699" s="107"/>
      <c r="U699" s="108"/>
      <c r="V699" s="108">
        <v>3.0572540301000001E-2</v>
      </c>
      <c r="W699" s="108">
        <v>1.7952246248000001E-2</v>
      </c>
      <c r="X699" s="108">
        <v>0.16408122518000001</v>
      </c>
      <c r="Y699" s="108">
        <v>-0.33051822307000001</v>
      </c>
      <c r="Z699" s="108"/>
      <c r="AA699" s="108"/>
      <c r="AB699" s="108">
        <v>8.5742307569999995E-2</v>
      </c>
      <c r="AC699" s="108">
        <v>-0.31320965225000003</v>
      </c>
      <c r="AD699" s="109">
        <v>48.484848485000001</v>
      </c>
      <c r="AE699" s="23"/>
      <c r="AF699" s="117"/>
      <c r="AG699" s="118"/>
      <c r="AH699" s="119"/>
      <c r="AI699" s="118">
        <v>0.12</v>
      </c>
      <c r="AJ699" s="118">
        <v>-0.10836455490999999</v>
      </c>
      <c r="AK699" s="120">
        <v>5</v>
      </c>
      <c r="AL699" s="23"/>
      <c r="AM699" s="127">
        <v>6.5694671314999994E-2</v>
      </c>
      <c r="AN699" s="88">
        <v>0.43905850768999999</v>
      </c>
      <c r="AO699" s="119">
        <v>45473</v>
      </c>
      <c r="AP699" s="86" t="s">
        <v>309</v>
      </c>
      <c r="AQ699" s="84" t="s">
        <v>312</v>
      </c>
      <c r="AR699" s="128">
        <v>350618</v>
      </c>
    </row>
    <row r="700" spans="2:44" ht="15.6" x14ac:dyDescent="0.3">
      <c r="B700" s="131" t="s">
        <v>650</v>
      </c>
      <c r="C700" s="132" t="s">
        <v>1172</v>
      </c>
      <c r="D700" s="133" t="s">
        <v>300</v>
      </c>
      <c r="E700" s="134" t="s">
        <v>1448</v>
      </c>
      <c r="F700" s="132" t="s">
        <v>2</v>
      </c>
      <c r="G700" s="134" t="s">
        <v>319</v>
      </c>
      <c r="H700" s="135">
        <v>45547</v>
      </c>
      <c r="I700" s="136"/>
      <c r="J700" s="136">
        <v>485.76</v>
      </c>
      <c r="K700" s="137">
        <f t="shared" si="30"/>
        <v>0</v>
      </c>
      <c r="L700" s="135">
        <v>45503</v>
      </c>
      <c r="M700" s="138"/>
      <c r="N700" s="138">
        <v>889.25242423999998</v>
      </c>
      <c r="O700" s="137">
        <f t="shared" si="31"/>
        <v>0</v>
      </c>
      <c r="P700" s="139"/>
      <c r="Q700" s="140">
        <v>0.57575757575999997</v>
      </c>
      <c r="R700" s="141">
        <f t="shared" si="32"/>
        <v>0</v>
      </c>
      <c r="S700" s="23"/>
      <c r="T700" s="142"/>
      <c r="U700" s="143"/>
      <c r="V700" s="143"/>
      <c r="W700" s="143"/>
      <c r="X700" s="143"/>
      <c r="Y700" s="143"/>
      <c r="Z700" s="143"/>
      <c r="AA700" s="143"/>
      <c r="AB700" s="143"/>
      <c r="AC700" s="143"/>
      <c r="AD700" s="144">
        <v>22.727272726999999</v>
      </c>
      <c r="AE700" s="23"/>
      <c r="AF700" s="145"/>
      <c r="AG700" s="146"/>
      <c r="AH700" s="147"/>
      <c r="AI700" s="146">
        <v>0.22011221516999999</v>
      </c>
      <c r="AJ700" s="146">
        <v>-5.1197565079000001E-2</v>
      </c>
      <c r="AK700" s="148"/>
      <c r="AL700" s="23"/>
      <c r="AM700" s="149">
        <v>2.6838932744999999E-2</v>
      </c>
      <c r="AN700" s="137">
        <v>1.8558017218</v>
      </c>
      <c r="AO700" s="147">
        <v>45473</v>
      </c>
      <c r="AP700" s="135" t="s">
        <v>309</v>
      </c>
      <c r="AQ700" s="133" t="s">
        <v>312</v>
      </c>
      <c r="AR700" s="150">
        <v>1806000</v>
      </c>
    </row>
    <row r="701" spans="2:44" ht="15.6" x14ac:dyDescent="0.3">
      <c r="B701" s="82" t="s">
        <v>1801</v>
      </c>
      <c r="C701" s="83" t="s">
        <v>2573</v>
      </c>
      <c r="D701" s="84" t="s">
        <v>300</v>
      </c>
      <c r="E701" s="85" t="s">
        <v>2216</v>
      </c>
      <c r="F701" s="83" t="s">
        <v>2</v>
      </c>
      <c r="G701" s="85" t="s">
        <v>315</v>
      </c>
      <c r="H701" s="86"/>
      <c r="I701" s="87"/>
      <c r="J701" s="87"/>
      <c r="K701" s="88" t="str">
        <f t="shared" si="30"/>
        <v/>
      </c>
      <c r="L701" s="86"/>
      <c r="M701" s="89"/>
      <c r="N701" s="89"/>
      <c r="O701" s="88" t="str">
        <f t="shared" si="31"/>
        <v/>
      </c>
      <c r="P701" s="90"/>
      <c r="Q701" s="91"/>
      <c r="R701" s="92" t="str">
        <f t="shared" si="32"/>
        <v/>
      </c>
      <c r="S701" s="23"/>
      <c r="T701" s="107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9">
        <v>0</v>
      </c>
      <c r="AE701" s="23"/>
      <c r="AF701" s="117"/>
      <c r="AG701" s="118"/>
      <c r="AH701" s="119"/>
      <c r="AI701" s="118"/>
      <c r="AJ701" s="118"/>
      <c r="AK701" s="120"/>
      <c r="AL701" s="23"/>
      <c r="AM701" s="127"/>
      <c r="AN701" s="88"/>
      <c r="AO701" s="119">
        <v>45473</v>
      </c>
      <c r="AP701" s="86" t="s">
        <v>309</v>
      </c>
      <c r="AQ701" s="84" t="s">
        <v>312</v>
      </c>
      <c r="AR701" s="128">
        <v>34792</v>
      </c>
    </row>
    <row r="702" spans="2:44" ht="15.6" x14ac:dyDescent="0.3">
      <c r="B702" s="131" t="s">
        <v>1802</v>
      </c>
      <c r="C702" s="132" t="s">
        <v>2574</v>
      </c>
      <c r="D702" s="133" t="s">
        <v>728</v>
      </c>
      <c r="E702" s="134" t="s">
        <v>2217</v>
      </c>
      <c r="F702" s="132" t="s">
        <v>2</v>
      </c>
      <c r="G702" s="134" t="s">
        <v>315</v>
      </c>
      <c r="H702" s="135">
        <v>45533</v>
      </c>
      <c r="I702" s="136"/>
      <c r="J702" s="136">
        <v>67.152926252</v>
      </c>
      <c r="K702" s="137">
        <f t="shared" si="30"/>
        <v>0</v>
      </c>
      <c r="L702" s="135">
        <v>45533</v>
      </c>
      <c r="M702" s="138"/>
      <c r="N702" s="138">
        <v>56454.568485000003</v>
      </c>
      <c r="O702" s="137">
        <f t="shared" si="31"/>
        <v>0</v>
      </c>
      <c r="P702" s="139"/>
      <c r="Q702" s="140">
        <v>0.28787878787999999</v>
      </c>
      <c r="R702" s="141">
        <f t="shared" si="32"/>
        <v>0</v>
      </c>
      <c r="S702" s="23"/>
      <c r="T702" s="142"/>
      <c r="U702" s="143"/>
      <c r="V702" s="143"/>
      <c r="W702" s="143"/>
      <c r="X702" s="143"/>
      <c r="Y702" s="143"/>
      <c r="Z702" s="143"/>
      <c r="AA702" s="143"/>
      <c r="AB702" s="143"/>
      <c r="AC702" s="143"/>
      <c r="AD702" s="144">
        <v>15.151515151</v>
      </c>
      <c r="AE702" s="23"/>
      <c r="AF702" s="145"/>
      <c r="AG702" s="146"/>
      <c r="AH702" s="147"/>
      <c r="AI702" s="146">
        <v>0.11630537228</v>
      </c>
      <c r="AJ702" s="146">
        <v>-8.7028330789000005E-2</v>
      </c>
      <c r="AK702" s="148"/>
      <c r="AL702" s="23"/>
      <c r="AM702" s="149">
        <v>7.2229249022999998E-3</v>
      </c>
      <c r="AN702" s="137">
        <v>7.8014012758000004E-2</v>
      </c>
      <c r="AO702" s="147">
        <v>43465</v>
      </c>
      <c r="AP702" s="135" t="s">
        <v>309</v>
      </c>
      <c r="AQ702" s="133" t="s">
        <v>312</v>
      </c>
      <c r="AR702" s="150">
        <v>268904</v>
      </c>
    </row>
    <row r="703" spans="2:44" ht="15.6" x14ac:dyDescent="0.3">
      <c r="B703" s="82" t="s">
        <v>651</v>
      </c>
      <c r="C703" s="83" t="s">
        <v>1173</v>
      </c>
      <c r="D703" s="84" t="s">
        <v>729</v>
      </c>
      <c r="E703" s="85" t="s">
        <v>2218</v>
      </c>
      <c r="F703" s="83" t="s">
        <v>2</v>
      </c>
      <c r="G703" s="85" t="s">
        <v>315</v>
      </c>
      <c r="H703" s="86">
        <v>45547</v>
      </c>
      <c r="I703" s="87"/>
      <c r="J703" s="87">
        <v>249.83101418999999</v>
      </c>
      <c r="K703" s="88">
        <f t="shared" si="30"/>
        <v>0</v>
      </c>
      <c r="L703" s="86">
        <v>45275</v>
      </c>
      <c r="M703" s="89"/>
      <c r="N703" s="89">
        <v>1606.8324242000001</v>
      </c>
      <c r="O703" s="88">
        <f t="shared" si="31"/>
        <v>0</v>
      </c>
      <c r="P703" s="90"/>
      <c r="Q703" s="91">
        <v>0.68181818181999998</v>
      </c>
      <c r="R703" s="92">
        <f t="shared" si="32"/>
        <v>0</v>
      </c>
      <c r="S703" s="23"/>
      <c r="T703" s="107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9">
        <v>33.333333332999999</v>
      </c>
      <c r="AE703" s="23"/>
      <c r="AF703" s="117"/>
      <c r="AG703" s="118"/>
      <c r="AH703" s="119"/>
      <c r="AI703" s="118">
        <v>0.16302083333</v>
      </c>
      <c r="AJ703" s="118">
        <v>-0.13415197119</v>
      </c>
      <c r="AK703" s="120">
        <v>2</v>
      </c>
      <c r="AL703" s="23"/>
      <c r="AM703" s="127">
        <v>3.9808962142E-3</v>
      </c>
      <c r="AN703" s="88">
        <v>0.16808705668000001</v>
      </c>
      <c r="AO703" s="119">
        <v>45472</v>
      </c>
      <c r="AP703" s="86" t="s">
        <v>309</v>
      </c>
      <c r="AQ703" s="84" t="s">
        <v>312</v>
      </c>
      <c r="AR703" s="128">
        <v>3292000</v>
      </c>
    </row>
    <row r="704" spans="2:44" ht="15.6" x14ac:dyDescent="0.3">
      <c r="B704" s="131" t="s">
        <v>1803</v>
      </c>
      <c r="C704" s="132" t="s">
        <v>2575</v>
      </c>
      <c r="D704" s="133" t="s">
        <v>2284</v>
      </c>
      <c r="E704" s="134" t="s">
        <v>2219</v>
      </c>
      <c r="F704" s="132" t="s">
        <v>113</v>
      </c>
      <c r="G704" s="134" t="s">
        <v>320</v>
      </c>
      <c r="H704" s="135">
        <v>45554</v>
      </c>
      <c r="I704" s="136">
        <v>66.91</v>
      </c>
      <c r="J704" s="136">
        <v>91.49</v>
      </c>
      <c r="K704" s="137">
        <f t="shared" si="30"/>
        <v>0.73133675811564103</v>
      </c>
      <c r="L704" s="135">
        <v>45324</v>
      </c>
      <c r="M704" s="138">
        <v>4502111.95</v>
      </c>
      <c r="N704" s="138">
        <v>9051250.0032000002</v>
      </c>
      <c r="O704" s="137">
        <f t="shared" si="31"/>
        <v>0.49740223156009533</v>
      </c>
      <c r="P704" s="139">
        <v>673</v>
      </c>
      <c r="Q704" s="140">
        <v>3827.969697</v>
      </c>
      <c r="R704" s="141">
        <f t="shared" si="32"/>
        <v>0.17581121410846948</v>
      </c>
      <c r="S704" s="23"/>
      <c r="T704" s="142">
        <v>-5.9426533953000002E-3</v>
      </c>
      <c r="U704" s="143">
        <v>-2.3216334878999999E-2</v>
      </c>
      <c r="V704" s="143">
        <v>-0.17159836573000001</v>
      </c>
      <c r="W704" s="143">
        <v>-0.18421865977999999</v>
      </c>
      <c r="X704" s="143">
        <v>0.25558266090999998</v>
      </c>
      <c r="Y704" s="143">
        <v>-0.23901678734000001</v>
      </c>
      <c r="Z704" s="143">
        <v>-0.67695056005999998</v>
      </c>
      <c r="AA704" s="143">
        <v>-1.1155525228000001</v>
      </c>
      <c r="AB704" s="143">
        <v>-0.25647294143999999</v>
      </c>
      <c r="AC704" s="143">
        <v>-0.65542490125999997</v>
      </c>
      <c r="AD704" s="144">
        <v>100</v>
      </c>
      <c r="AE704" s="23"/>
      <c r="AF704" s="145">
        <v>0.47275490905000001</v>
      </c>
      <c r="AG704" s="146">
        <v>5.0498926330999998E-2</v>
      </c>
      <c r="AH704" s="147">
        <v>0.57475773749000003</v>
      </c>
      <c r="AI704" s="146">
        <v>0.66224633313000003</v>
      </c>
      <c r="AJ704" s="146">
        <v>-0.12700729927000001</v>
      </c>
      <c r="AK704" s="148">
        <v>4</v>
      </c>
      <c r="AL704" s="23"/>
      <c r="AM704" s="149">
        <v>0</v>
      </c>
      <c r="AN704" s="137">
        <v>0</v>
      </c>
      <c r="AO704" s="147">
        <v>45473</v>
      </c>
      <c r="AP704" s="135" t="s">
        <v>1863</v>
      </c>
      <c r="AQ704" s="133" t="s">
        <v>312</v>
      </c>
      <c r="AR704" s="150">
        <v>1060926.095</v>
      </c>
    </row>
    <row r="705" spans="2:44" ht="15.6" x14ac:dyDescent="0.3">
      <c r="B705" s="82" t="s">
        <v>1804</v>
      </c>
      <c r="C705" s="83" t="s">
        <v>2576</v>
      </c>
      <c r="D705" s="84" t="s">
        <v>2284</v>
      </c>
      <c r="E705" s="85" t="s">
        <v>2219</v>
      </c>
      <c r="F705" s="83" t="s">
        <v>1876</v>
      </c>
      <c r="G705" s="85" t="s">
        <v>320</v>
      </c>
      <c r="H705" s="86"/>
      <c r="I705" s="87"/>
      <c r="J705" s="87"/>
      <c r="K705" s="88" t="str">
        <f t="shared" si="30"/>
        <v/>
      </c>
      <c r="L705" s="86"/>
      <c r="M705" s="89"/>
      <c r="N705" s="89"/>
      <c r="O705" s="88" t="str">
        <f t="shared" si="31"/>
        <v/>
      </c>
      <c r="P705" s="90"/>
      <c r="Q705" s="91"/>
      <c r="R705" s="92" t="str">
        <f t="shared" si="32"/>
        <v/>
      </c>
      <c r="S705" s="23"/>
      <c r="T705" s="107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9">
        <v>0</v>
      </c>
      <c r="AE705" s="23"/>
      <c r="AF705" s="117"/>
      <c r="AG705" s="118"/>
      <c r="AH705" s="119"/>
      <c r="AI705" s="118"/>
      <c r="AJ705" s="118"/>
      <c r="AK705" s="120"/>
      <c r="AL705" s="23"/>
      <c r="AM705" s="127"/>
      <c r="AN705" s="88"/>
      <c r="AO705" s="119">
        <v>45473</v>
      </c>
      <c r="AP705" s="86" t="s">
        <v>1863</v>
      </c>
      <c r="AQ705" s="84" t="s">
        <v>312</v>
      </c>
      <c r="AR705" s="128">
        <v>1060926.095</v>
      </c>
    </row>
    <row r="706" spans="2:44" ht="15.6" x14ac:dyDescent="0.3">
      <c r="B706" s="131" t="s">
        <v>1805</v>
      </c>
      <c r="C706" s="132" t="s">
        <v>2577</v>
      </c>
      <c r="D706" s="133" t="s">
        <v>300</v>
      </c>
      <c r="E706" s="134" t="s">
        <v>2220</v>
      </c>
      <c r="F706" s="132" t="s">
        <v>2</v>
      </c>
      <c r="G706" s="134" t="s">
        <v>1879</v>
      </c>
      <c r="H706" s="135">
        <v>45352</v>
      </c>
      <c r="I706" s="136"/>
      <c r="J706" s="136">
        <v>78.5</v>
      </c>
      <c r="K706" s="137">
        <f t="shared" si="30"/>
        <v>0</v>
      </c>
      <c r="L706" s="135">
        <v>45314</v>
      </c>
      <c r="M706" s="138"/>
      <c r="N706" s="138">
        <v>0</v>
      </c>
      <c r="O706" s="137" t="str">
        <f t="shared" si="31"/>
        <v/>
      </c>
      <c r="P706" s="139"/>
      <c r="Q706" s="140">
        <v>0</v>
      </c>
      <c r="R706" s="141" t="str">
        <f t="shared" si="32"/>
        <v/>
      </c>
      <c r="S706" s="23"/>
      <c r="T706" s="142"/>
      <c r="U706" s="143"/>
      <c r="V706" s="143"/>
      <c r="W706" s="143"/>
      <c r="X706" s="143"/>
      <c r="Y706" s="143"/>
      <c r="Z706" s="143"/>
      <c r="AA706" s="143"/>
      <c r="AB706" s="143"/>
      <c r="AC706" s="143"/>
      <c r="AD706" s="144">
        <v>0</v>
      </c>
      <c r="AE706" s="23"/>
      <c r="AF706" s="145"/>
      <c r="AG706" s="146"/>
      <c r="AH706" s="147"/>
      <c r="AI706" s="146">
        <v>6.0886924283999999E-2</v>
      </c>
      <c r="AJ706" s="146">
        <v>-3.5887096775000002E-2</v>
      </c>
      <c r="AK706" s="148"/>
      <c r="AL706" s="23"/>
      <c r="AM706" s="149"/>
      <c r="AN706" s="137">
        <v>0</v>
      </c>
      <c r="AO706" s="147">
        <v>45473</v>
      </c>
      <c r="AP706" s="135" t="s">
        <v>309</v>
      </c>
      <c r="AQ706" s="133" t="s">
        <v>312</v>
      </c>
      <c r="AR706" s="150">
        <v>204183</v>
      </c>
    </row>
    <row r="707" spans="2:44" ht="15.6" x14ac:dyDescent="0.3">
      <c r="B707" s="82" t="s">
        <v>652</v>
      </c>
      <c r="C707" s="83" t="s">
        <v>1174</v>
      </c>
      <c r="D707" s="84" t="s">
        <v>300</v>
      </c>
      <c r="E707" s="85" t="s">
        <v>1449</v>
      </c>
      <c r="F707" s="83" t="s">
        <v>2</v>
      </c>
      <c r="G707" s="85" t="s">
        <v>315</v>
      </c>
      <c r="H707" s="86">
        <v>45552</v>
      </c>
      <c r="I707" s="87"/>
      <c r="J707" s="87">
        <v>103.6</v>
      </c>
      <c r="K707" s="88">
        <f t="shared" si="30"/>
        <v>0</v>
      </c>
      <c r="L707" s="86">
        <v>45547</v>
      </c>
      <c r="M707" s="89"/>
      <c r="N707" s="89">
        <v>176375.19515000001</v>
      </c>
      <c r="O707" s="88">
        <f t="shared" si="31"/>
        <v>0</v>
      </c>
      <c r="P707" s="90"/>
      <c r="Q707" s="91">
        <v>11.863636362999999</v>
      </c>
      <c r="R707" s="92">
        <f t="shared" si="32"/>
        <v>0</v>
      </c>
      <c r="S707" s="23"/>
      <c r="T707" s="107"/>
      <c r="U707" s="108"/>
      <c r="V707" s="108">
        <v>0.11220043572000001</v>
      </c>
      <c r="W707" s="108">
        <v>9.9580141676000003E-2</v>
      </c>
      <c r="X707" s="108">
        <v>0.44417931704000002</v>
      </c>
      <c r="Y707" s="108">
        <v>-5.0420131216000003E-2</v>
      </c>
      <c r="Z707" s="108"/>
      <c r="AA707" s="108"/>
      <c r="AB707" s="108"/>
      <c r="AC707" s="108"/>
      <c r="AD707" s="109">
        <v>45.454545455000002</v>
      </c>
      <c r="AE707" s="23"/>
      <c r="AF707" s="117"/>
      <c r="AG707" s="118"/>
      <c r="AH707" s="119"/>
      <c r="AI707" s="118">
        <v>0.18099462044</v>
      </c>
      <c r="AJ707" s="118">
        <v>-3.7683414851999997E-2</v>
      </c>
      <c r="AK707" s="120">
        <v>4</v>
      </c>
      <c r="AL707" s="23"/>
      <c r="AM707" s="127">
        <v>7.5700957994E-3</v>
      </c>
      <c r="AN707" s="88">
        <v>0.10601277218999999</v>
      </c>
      <c r="AO707" s="119">
        <v>45473</v>
      </c>
      <c r="AP707" s="86" t="s">
        <v>309</v>
      </c>
      <c r="AQ707" s="84" t="s">
        <v>312</v>
      </c>
      <c r="AR707" s="128">
        <v>3448000</v>
      </c>
    </row>
    <row r="708" spans="2:44" ht="15.6" x14ac:dyDescent="0.3">
      <c r="B708" s="131" t="s">
        <v>1806</v>
      </c>
      <c r="C708" s="132" t="s">
        <v>2578</v>
      </c>
      <c r="D708" s="133" t="s">
        <v>734</v>
      </c>
      <c r="E708" s="134" t="s">
        <v>2221</v>
      </c>
      <c r="F708" s="132" t="s">
        <v>2</v>
      </c>
      <c r="G708" s="134" t="s">
        <v>319</v>
      </c>
      <c r="H708" s="135">
        <v>45553</v>
      </c>
      <c r="I708" s="136"/>
      <c r="J708" s="136">
        <v>81.400000000000006</v>
      </c>
      <c r="K708" s="137">
        <f t="shared" si="30"/>
        <v>0</v>
      </c>
      <c r="L708" s="135">
        <v>45504</v>
      </c>
      <c r="M708" s="138"/>
      <c r="N708" s="138">
        <v>3387.1810605999999</v>
      </c>
      <c r="O708" s="137">
        <f t="shared" si="31"/>
        <v>0</v>
      </c>
      <c r="P708" s="139"/>
      <c r="Q708" s="140">
        <v>0.72727272727000003</v>
      </c>
      <c r="R708" s="141">
        <f t="shared" si="32"/>
        <v>0</v>
      </c>
      <c r="S708" s="23"/>
      <c r="T708" s="142"/>
      <c r="U708" s="143"/>
      <c r="V708" s="143"/>
      <c r="W708" s="143"/>
      <c r="X708" s="143">
        <v>0.41073901577999999</v>
      </c>
      <c r="Y708" s="143">
        <v>-8.3860432472999999E-2</v>
      </c>
      <c r="Z708" s="143">
        <v>0.99662850041999995</v>
      </c>
      <c r="AA708" s="143">
        <v>0.55802653764999999</v>
      </c>
      <c r="AB708" s="143">
        <v>0.52753724998999996</v>
      </c>
      <c r="AC708" s="143">
        <v>0.12858529017000001</v>
      </c>
      <c r="AD708" s="144">
        <v>40.909090909</v>
      </c>
      <c r="AE708" s="23"/>
      <c r="AF708" s="145"/>
      <c r="AG708" s="146"/>
      <c r="AH708" s="147"/>
      <c r="AI708" s="146">
        <v>0.19705882353000001</v>
      </c>
      <c r="AJ708" s="146">
        <v>-8.1553657234000002E-2</v>
      </c>
      <c r="AK708" s="148">
        <v>5</v>
      </c>
      <c r="AL708" s="23"/>
      <c r="AM708" s="149">
        <v>2.7999177483000001E-2</v>
      </c>
      <c r="AN708" s="137">
        <v>0.27980203095</v>
      </c>
      <c r="AO708" s="147">
        <v>45382</v>
      </c>
      <c r="AP708" s="135" t="s">
        <v>743</v>
      </c>
      <c r="AQ708" s="133" t="s">
        <v>312</v>
      </c>
      <c r="AR708" s="150">
        <v>873346000</v>
      </c>
    </row>
    <row r="709" spans="2:44" ht="15.6" x14ac:dyDescent="0.3">
      <c r="B709" s="82" t="s">
        <v>1807</v>
      </c>
      <c r="C709" s="83" t="s">
        <v>2579</v>
      </c>
      <c r="D709" s="84" t="s">
        <v>300</v>
      </c>
      <c r="E709" s="85" t="s">
        <v>2222</v>
      </c>
      <c r="F709" s="83" t="s">
        <v>2</v>
      </c>
      <c r="G709" s="85" t="s">
        <v>319</v>
      </c>
      <c r="H709" s="86">
        <v>45554</v>
      </c>
      <c r="I709" s="87">
        <v>39.25</v>
      </c>
      <c r="J709" s="87">
        <v>41</v>
      </c>
      <c r="K709" s="88">
        <f t="shared" si="30"/>
        <v>0.95731707317073167</v>
      </c>
      <c r="L709" s="86">
        <v>45548</v>
      </c>
      <c r="M709" s="89">
        <v>6888.41</v>
      </c>
      <c r="N709" s="89">
        <v>22227.191666999999</v>
      </c>
      <c r="O709" s="88">
        <f t="shared" si="31"/>
        <v>0.30990914656245133</v>
      </c>
      <c r="P709" s="90">
        <v>6</v>
      </c>
      <c r="Q709" s="91">
        <v>7.7272727272999999</v>
      </c>
      <c r="R709" s="92">
        <f t="shared" si="32"/>
        <v>0.77647058823255366</v>
      </c>
      <c r="S709" s="23"/>
      <c r="T709" s="107">
        <v>6.4102564102000003E-3</v>
      </c>
      <c r="U709" s="108">
        <v>-1.0863425073E-2</v>
      </c>
      <c r="V709" s="108">
        <v>0.10005605381</v>
      </c>
      <c r="W709" s="108">
        <v>8.7435759759000004E-2</v>
      </c>
      <c r="X709" s="108">
        <v>0.31599147607</v>
      </c>
      <c r="Y709" s="108">
        <v>-0.17860797217999999</v>
      </c>
      <c r="Z709" s="108">
        <v>-0.20691268765000001</v>
      </c>
      <c r="AA709" s="108">
        <v>-0.64551465043</v>
      </c>
      <c r="AB709" s="108">
        <v>0.22429995285000001</v>
      </c>
      <c r="AC709" s="108">
        <v>-0.17465200697</v>
      </c>
      <c r="AD709" s="109">
        <v>100</v>
      </c>
      <c r="AE709" s="23"/>
      <c r="AF709" s="117">
        <v>0.28831000377999999</v>
      </c>
      <c r="AG709" s="118">
        <v>2.9668483987000002E-2</v>
      </c>
      <c r="AH709" s="119">
        <v>0.83817772478999997</v>
      </c>
      <c r="AI709" s="118">
        <v>0.13376483279000001</v>
      </c>
      <c r="AJ709" s="118">
        <v>-9.7954122753E-2</v>
      </c>
      <c r="AK709" s="120">
        <v>5</v>
      </c>
      <c r="AL709" s="23"/>
      <c r="AM709" s="127">
        <v>2.1263415304E-2</v>
      </c>
      <c r="AN709" s="88">
        <v>0.1273659842</v>
      </c>
      <c r="AO709" s="119">
        <v>45473</v>
      </c>
      <c r="AP709" s="86" t="s">
        <v>309</v>
      </c>
      <c r="AQ709" s="84" t="s">
        <v>312</v>
      </c>
      <c r="AR709" s="128">
        <v>-235300</v>
      </c>
    </row>
    <row r="710" spans="2:44" ht="15.6" x14ac:dyDescent="0.3">
      <c r="B710" s="131" t="s">
        <v>1808</v>
      </c>
      <c r="C710" s="132" t="s">
        <v>2580</v>
      </c>
      <c r="D710" s="133" t="s">
        <v>300</v>
      </c>
      <c r="E710" s="134" t="s">
        <v>2223</v>
      </c>
      <c r="F710" s="132" t="s">
        <v>2</v>
      </c>
      <c r="G710" s="134" t="s">
        <v>315</v>
      </c>
      <c r="H710" s="135">
        <v>45519</v>
      </c>
      <c r="I710" s="136"/>
      <c r="J710" s="136">
        <v>17.579999999999998</v>
      </c>
      <c r="K710" s="137">
        <f t="shared" si="30"/>
        <v>0</v>
      </c>
      <c r="L710" s="135">
        <v>45355</v>
      </c>
      <c r="M710" s="138"/>
      <c r="N710" s="138">
        <v>44.796060605999998</v>
      </c>
      <c r="O710" s="137">
        <f t="shared" si="31"/>
        <v>0</v>
      </c>
      <c r="P710" s="139"/>
      <c r="Q710" s="140">
        <v>7.5757575758000004E-2</v>
      </c>
      <c r="R710" s="141">
        <f t="shared" si="32"/>
        <v>0</v>
      </c>
      <c r="S710" s="23"/>
      <c r="T710" s="142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144">
        <v>3.0303030302999998</v>
      </c>
      <c r="AE710" s="23"/>
      <c r="AF710" s="145"/>
      <c r="AG710" s="146"/>
      <c r="AH710" s="147"/>
      <c r="AI710" s="146"/>
      <c r="AJ710" s="146"/>
      <c r="AK710" s="148"/>
      <c r="AL710" s="23"/>
      <c r="AM710" s="149"/>
      <c r="AN710" s="137">
        <v>0</v>
      </c>
      <c r="AO710" s="147">
        <v>45473</v>
      </c>
      <c r="AP710" s="135" t="s">
        <v>309</v>
      </c>
      <c r="AQ710" s="133" t="s">
        <v>312</v>
      </c>
      <c r="AR710" s="150">
        <v>125600</v>
      </c>
    </row>
    <row r="711" spans="2:44" ht="15.6" x14ac:dyDescent="0.3">
      <c r="B711" s="82" t="s">
        <v>653</v>
      </c>
      <c r="C711" s="83" t="s">
        <v>1175</v>
      </c>
      <c r="D711" s="84" t="s">
        <v>300</v>
      </c>
      <c r="E711" s="85" t="s">
        <v>1450</v>
      </c>
      <c r="F711" s="83" t="s">
        <v>2</v>
      </c>
      <c r="G711" s="85" t="s">
        <v>319</v>
      </c>
      <c r="H711" s="86">
        <v>45554</v>
      </c>
      <c r="I711" s="87">
        <v>278.37</v>
      </c>
      <c r="J711" s="87">
        <v>284.35454635999997</v>
      </c>
      <c r="K711" s="88">
        <f t="shared" si="30"/>
        <v>0.97895392763503286</v>
      </c>
      <c r="L711" s="86">
        <v>45496</v>
      </c>
      <c r="M711" s="89">
        <v>278.37</v>
      </c>
      <c r="N711" s="89">
        <v>3341.7239393999998</v>
      </c>
      <c r="O711" s="88">
        <f t="shared" si="31"/>
        <v>8.3301315443184337E-2</v>
      </c>
      <c r="P711" s="90">
        <v>1</v>
      </c>
      <c r="Q711" s="91">
        <v>0.5</v>
      </c>
      <c r="R711" s="92">
        <f t="shared" si="32"/>
        <v>2</v>
      </c>
      <c r="S711" s="23"/>
      <c r="T711" s="107"/>
      <c r="U711" s="108"/>
      <c r="V711" s="108">
        <v>0.10789620313000001</v>
      </c>
      <c r="W711" s="108">
        <v>9.5275909083000002E-2</v>
      </c>
      <c r="X711" s="108"/>
      <c r="Y711" s="108"/>
      <c r="Z711" s="108">
        <v>0.14911728616</v>
      </c>
      <c r="AA711" s="108">
        <v>-0.28948467660999999</v>
      </c>
      <c r="AB711" s="108">
        <v>0.52250700495000002</v>
      </c>
      <c r="AC711" s="108">
        <v>0.12355504513</v>
      </c>
      <c r="AD711" s="109">
        <v>27.272727273000001</v>
      </c>
      <c r="AE711" s="23"/>
      <c r="AF711" s="117"/>
      <c r="AG711" s="118"/>
      <c r="AH711" s="119"/>
      <c r="AI711" s="118">
        <v>0.30218156227999998</v>
      </c>
      <c r="AJ711" s="118">
        <v>-4.7800912718999999E-2</v>
      </c>
      <c r="AK711" s="120"/>
      <c r="AL711" s="23"/>
      <c r="AM711" s="127"/>
      <c r="AN711" s="88">
        <v>0.67253872270000004</v>
      </c>
      <c r="AO711" s="119">
        <v>45473</v>
      </c>
      <c r="AP711" s="86" t="s">
        <v>309</v>
      </c>
      <c r="AQ711" s="84" t="s">
        <v>312</v>
      </c>
      <c r="AR711" s="128">
        <v>3004000</v>
      </c>
    </row>
    <row r="712" spans="2:44" ht="15.6" x14ac:dyDescent="0.3">
      <c r="B712" s="131" t="s">
        <v>654</v>
      </c>
      <c r="C712" s="132" t="s">
        <v>1176</v>
      </c>
      <c r="D712" s="133" t="s">
        <v>300</v>
      </c>
      <c r="E712" s="134" t="s">
        <v>1451</v>
      </c>
      <c r="F712" s="132" t="s">
        <v>2</v>
      </c>
      <c r="G712" s="134" t="s">
        <v>320</v>
      </c>
      <c r="H712" s="135">
        <v>45554</v>
      </c>
      <c r="I712" s="136">
        <v>696.49</v>
      </c>
      <c r="J712" s="136">
        <v>859.35</v>
      </c>
      <c r="K712" s="137">
        <f t="shared" ref="K712:K775" si="33">IFERROR(I712/J712,"")</f>
        <v>0.81048466864490598</v>
      </c>
      <c r="L712" s="135">
        <v>45475</v>
      </c>
      <c r="M712" s="138">
        <v>13271.47</v>
      </c>
      <c r="N712" s="138">
        <v>296136.07105999999</v>
      </c>
      <c r="O712" s="137">
        <f t="shared" ref="O712:O775" si="34">IFERROR(M712/N712,"")</f>
        <v>4.4815445658124752E-2</v>
      </c>
      <c r="P712" s="139">
        <v>3</v>
      </c>
      <c r="Q712" s="140">
        <v>14.393939393</v>
      </c>
      <c r="R712" s="141">
        <f t="shared" ref="R712:R775" si="35">IFERROR(P712/Q712,"")</f>
        <v>0.20842105264518115</v>
      </c>
      <c r="S712" s="23"/>
      <c r="T712" s="142">
        <v>2.5562116238000001E-2</v>
      </c>
      <c r="U712" s="143">
        <v>8.2884347539000005E-3</v>
      </c>
      <c r="V712" s="143">
        <v>-7.5046480742999994E-2</v>
      </c>
      <c r="W712" s="143">
        <v>-8.7666774796999997E-2</v>
      </c>
      <c r="X712" s="143"/>
      <c r="Y712" s="143"/>
      <c r="Z712" s="143">
        <v>0.60212085662000003</v>
      </c>
      <c r="AA712" s="143">
        <v>0.16351889385000001</v>
      </c>
      <c r="AB712" s="143">
        <v>0.11109515833</v>
      </c>
      <c r="AC712" s="143">
        <v>-0.28785680148999998</v>
      </c>
      <c r="AD712" s="144">
        <v>96.969696970000001</v>
      </c>
      <c r="AE712" s="23"/>
      <c r="AF712" s="145">
        <v>0.31474862159</v>
      </c>
      <c r="AG712" s="146">
        <v>3.2282943585000001E-2</v>
      </c>
      <c r="AH712" s="147">
        <v>0.61795654449000004</v>
      </c>
      <c r="AI712" s="146">
        <v>0.14900530047999999</v>
      </c>
      <c r="AJ712" s="146">
        <v>-7.8971962616999999E-2</v>
      </c>
      <c r="AK712" s="148">
        <v>5</v>
      </c>
      <c r="AL712" s="23"/>
      <c r="AM712" s="149">
        <v>0</v>
      </c>
      <c r="AN712" s="137">
        <v>0</v>
      </c>
      <c r="AO712" s="147">
        <v>45504</v>
      </c>
      <c r="AP712" s="135" t="s">
        <v>309</v>
      </c>
      <c r="AQ712" s="133" t="s">
        <v>312</v>
      </c>
      <c r="AR712" s="150">
        <v>1498464</v>
      </c>
    </row>
    <row r="713" spans="2:44" ht="15.6" x14ac:dyDescent="0.3">
      <c r="B713" s="82" t="s">
        <v>655</v>
      </c>
      <c r="C713" s="83" t="s">
        <v>1177</v>
      </c>
      <c r="D713" s="84" t="s">
        <v>300</v>
      </c>
      <c r="E713" s="85" t="s">
        <v>1452</v>
      </c>
      <c r="F713" s="83" t="s">
        <v>2</v>
      </c>
      <c r="G713" s="85" t="s">
        <v>737</v>
      </c>
      <c r="H713" s="86">
        <v>45552</v>
      </c>
      <c r="I713" s="87"/>
      <c r="J713" s="87">
        <v>220.54</v>
      </c>
      <c r="K713" s="88">
        <f t="shared" si="33"/>
        <v>0</v>
      </c>
      <c r="L713" s="86">
        <v>45541</v>
      </c>
      <c r="M713" s="89"/>
      <c r="N713" s="89">
        <v>651.58666667</v>
      </c>
      <c r="O713" s="88">
        <f t="shared" si="34"/>
        <v>0</v>
      </c>
      <c r="P713" s="90"/>
      <c r="Q713" s="91">
        <v>0.30303030303</v>
      </c>
      <c r="R713" s="92">
        <f t="shared" si="35"/>
        <v>0</v>
      </c>
      <c r="S713" s="23"/>
      <c r="T713" s="107"/>
      <c r="U713" s="108"/>
      <c r="V713" s="108">
        <v>2.3775216137E-2</v>
      </c>
      <c r="W713" s="108">
        <v>1.1154922083E-2</v>
      </c>
      <c r="X713" s="108"/>
      <c r="Y713" s="108"/>
      <c r="Z713" s="108">
        <v>0.11770359332999999</v>
      </c>
      <c r="AA713" s="108">
        <v>-0.32089836943</v>
      </c>
      <c r="AB713" s="108"/>
      <c r="AC713" s="108"/>
      <c r="AD713" s="109">
        <v>19.696969697</v>
      </c>
      <c r="AE713" s="23"/>
      <c r="AF713" s="117"/>
      <c r="AG713" s="118"/>
      <c r="AH713" s="119"/>
      <c r="AI713" s="118">
        <v>7.4159348897000002E-2</v>
      </c>
      <c r="AJ713" s="118">
        <v>-4.4412607448999997E-2</v>
      </c>
      <c r="AK713" s="120"/>
      <c r="AL713" s="23"/>
      <c r="AM713" s="127">
        <v>2.0130643122999999E-2</v>
      </c>
      <c r="AN713" s="88">
        <v>0.66353000919000005</v>
      </c>
      <c r="AO713" s="119">
        <v>45472</v>
      </c>
      <c r="AP713" s="86" t="s">
        <v>309</v>
      </c>
      <c r="AQ713" s="84" t="s">
        <v>312</v>
      </c>
      <c r="AR713" s="128">
        <v>1955000</v>
      </c>
    </row>
    <row r="714" spans="2:44" ht="15.6" x14ac:dyDescent="0.3">
      <c r="B714" s="131" t="s">
        <v>656</v>
      </c>
      <c r="C714" s="132" t="s">
        <v>1178</v>
      </c>
      <c r="D714" s="133" t="s">
        <v>1250</v>
      </c>
      <c r="E714" s="134" t="s">
        <v>1453</v>
      </c>
      <c r="F714" s="132" t="s">
        <v>2</v>
      </c>
      <c r="G714" s="134" t="s">
        <v>315</v>
      </c>
      <c r="H714" s="135">
        <v>45554</v>
      </c>
      <c r="I714" s="136">
        <v>119.7</v>
      </c>
      <c r="J714" s="136">
        <v>129.26717979</v>
      </c>
      <c r="K714" s="137">
        <f t="shared" si="33"/>
        <v>0.92598910407465929</v>
      </c>
      <c r="L714" s="135">
        <v>45483</v>
      </c>
      <c r="M714" s="138">
        <v>10909598.050000001</v>
      </c>
      <c r="N714" s="138">
        <v>9764729.2814000007</v>
      </c>
      <c r="O714" s="137">
        <f t="shared" si="34"/>
        <v>1.1172453158307996</v>
      </c>
      <c r="P714" s="139">
        <v>2720</v>
      </c>
      <c r="Q714" s="140">
        <v>1564.2727273</v>
      </c>
      <c r="R714" s="141">
        <f t="shared" si="35"/>
        <v>1.7388272214493143</v>
      </c>
      <c r="S714" s="23"/>
      <c r="T714" s="142">
        <v>5.1014136447000001E-2</v>
      </c>
      <c r="U714" s="143">
        <v>3.3740454963000002E-2</v>
      </c>
      <c r="V714" s="143">
        <v>1.0332921816E-2</v>
      </c>
      <c r="W714" s="143">
        <v>-2.2873722373000002E-3</v>
      </c>
      <c r="X714" s="143">
        <v>1.2548641994</v>
      </c>
      <c r="Y714" s="143">
        <v>0.76026475113000003</v>
      </c>
      <c r="Z714" s="143">
        <v>0.59845767057999999</v>
      </c>
      <c r="AA714" s="143">
        <v>0.15985570781</v>
      </c>
      <c r="AB714" s="143">
        <v>0.91009571750999996</v>
      </c>
      <c r="AC714" s="143">
        <v>0.51114375769999998</v>
      </c>
      <c r="AD714" s="144">
        <v>100</v>
      </c>
      <c r="AE714" s="23"/>
      <c r="AF714" s="145">
        <v>0.36710107510000001</v>
      </c>
      <c r="AG714" s="146">
        <v>3.8542191050000001E-2</v>
      </c>
      <c r="AH714" s="147">
        <v>3.2582676268999999</v>
      </c>
      <c r="AI714" s="146">
        <v>0.22224918252</v>
      </c>
      <c r="AJ714" s="146">
        <v>-2.6235459119999999E-2</v>
      </c>
      <c r="AK714" s="148">
        <v>11</v>
      </c>
      <c r="AL714" s="23"/>
      <c r="AM714" s="149">
        <v>1.9704348818000001E-2</v>
      </c>
      <c r="AN714" s="137">
        <v>0.20198977523</v>
      </c>
      <c r="AO714" s="147">
        <v>45473</v>
      </c>
      <c r="AP714" s="135" t="s">
        <v>1520</v>
      </c>
      <c r="AQ714" s="133" t="s">
        <v>312</v>
      </c>
      <c r="AR714" s="150">
        <v>936284823</v>
      </c>
    </row>
    <row r="715" spans="2:44" ht="15.6" x14ac:dyDescent="0.3">
      <c r="B715" s="82" t="s">
        <v>657</v>
      </c>
      <c r="C715" s="83" t="s">
        <v>1179</v>
      </c>
      <c r="D715" s="84" t="s">
        <v>734</v>
      </c>
      <c r="E715" s="85" t="s">
        <v>2224</v>
      </c>
      <c r="F715" s="83" t="s">
        <v>2</v>
      </c>
      <c r="G715" s="85" t="s">
        <v>315</v>
      </c>
      <c r="H715" s="86">
        <v>45554</v>
      </c>
      <c r="I715" s="87">
        <v>80</v>
      </c>
      <c r="J715" s="87">
        <v>84.5</v>
      </c>
      <c r="K715" s="88">
        <f t="shared" si="33"/>
        <v>0.94674556213017746</v>
      </c>
      <c r="L715" s="86">
        <v>45533</v>
      </c>
      <c r="M715" s="89">
        <v>80</v>
      </c>
      <c r="N715" s="89">
        <v>2081.8292424000001</v>
      </c>
      <c r="O715" s="88">
        <f t="shared" si="34"/>
        <v>3.84277434338339E-2</v>
      </c>
      <c r="P715" s="90">
        <v>1</v>
      </c>
      <c r="Q715" s="91">
        <v>1.1515151514999999</v>
      </c>
      <c r="R715" s="92">
        <f t="shared" si="35"/>
        <v>0.86842105264300562</v>
      </c>
      <c r="S715" s="23"/>
      <c r="T715" s="107">
        <v>-1.3806706114000001E-2</v>
      </c>
      <c r="U715" s="108">
        <v>-3.1080387598000001E-2</v>
      </c>
      <c r="V715" s="108">
        <v>4.3841336117000002E-2</v>
      </c>
      <c r="W715" s="108">
        <v>3.1221042062999999E-2</v>
      </c>
      <c r="X715" s="108">
        <v>4.9832928567000001E-2</v>
      </c>
      <c r="Y715" s="108">
        <v>-0.44476651968000003</v>
      </c>
      <c r="Z715" s="108">
        <v>-1.8056826296999999E-2</v>
      </c>
      <c r="AA715" s="108">
        <v>-0.45665878907000002</v>
      </c>
      <c r="AB715" s="108">
        <v>0.17593432864</v>
      </c>
      <c r="AC715" s="108">
        <v>-0.22301763118000001</v>
      </c>
      <c r="AD715" s="109">
        <v>48.484848485000001</v>
      </c>
      <c r="AE715" s="23"/>
      <c r="AF715" s="117">
        <v>0.20904523362999999</v>
      </c>
      <c r="AG715" s="118">
        <v>2.1506016877E-2</v>
      </c>
      <c r="AH715" s="119">
        <v>-4.1656202814000003E-2</v>
      </c>
      <c r="AI715" s="118">
        <v>8.4163898116999994E-2</v>
      </c>
      <c r="AJ715" s="118">
        <v>-0.13562386979999999</v>
      </c>
      <c r="AK715" s="120">
        <v>3</v>
      </c>
      <c r="AL715" s="23"/>
      <c r="AM715" s="127">
        <v>3.0613991221999998E-2</v>
      </c>
      <c r="AN715" s="88">
        <v>0.48116493245000003</v>
      </c>
      <c r="AO715" s="119">
        <v>45473</v>
      </c>
      <c r="AP715" s="86" t="s">
        <v>743</v>
      </c>
      <c r="AQ715" s="84" t="s">
        <v>312</v>
      </c>
      <c r="AR715" s="128">
        <v>149920000</v>
      </c>
    </row>
    <row r="716" spans="2:44" ht="15.6" x14ac:dyDescent="0.3">
      <c r="B716" s="131" t="s">
        <v>658</v>
      </c>
      <c r="C716" s="132" t="s">
        <v>1180</v>
      </c>
      <c r="D716" s="133" t="s">
        <v>300</v>
      </c>
      <c r="E716" s="134" t="s">
        <v>1454</v>
      </c>
      <c r="F716" s="132" t="s">
        <v>2</v>
      </c>
      <c r="G716" s="134" t="s">
        <v>320</v>
      </c>
      <c r="H716" s="135">
        <v>45554</v>
      </c>
      <c r="I716" s="136">
        <v>209.46</v>
      </c>
      <c r="J716" s="136">
        <v>230</v>
      </c>
      <c r="K716" s="137">
        <f t="shared" si="33"/>
        <v>0.91069565217391313</v>
      </c>
      <c r="L716" s="135">
        <v>45537</v>
      </c>
      <c r="M716" s="138">
        <v>61771.02</v>
      </c>
      <c r="N716" s="138">
        <v>72714.322272999998</v>
      </c>
      <c r="O716" s="137">
        <f t="shared" si="34"/>
        <v>0.84950279489762326</v>
      </c>
      <c r="P716" s="139">
        <v>17</v>
      </c>
      <c r="Q716" s="140">
        <v>21.727272726999999</v>
      </c>
      <c r="R716" s="141">
        <f t="shared" si="35"/>
        <v>0.78242677825249907</v>
      </c>
      <c r="S716" s="23"/>
      <c r="T716" s="142">
        <v>-3.5678607110000001E-3</v>
      </c>
      <c r="U716" s="143">
        <v>-2.0841542195E-2</v>
      </c>
      <c r="V716" s="143">
        <v>3.0401416765000001E-2</v>
      </c>
      <c r="W716" s="143">
        <v>1.7781122710999998E-2</v>
      </c>
      <c r="X716" s="143">
        <v>0.18815587952000001</v>
      </c>
      <c r="Y716" s="143">
        <v>-0.30644356874000001</v>
      </c>
      <c r="Z716" s="143">
        <v>4.9924812030000001E-2</v>
      </c>
      <c r="AA716" s="143">
        <v>-0.38867715073999998</v>
      </c>
      <c r="AB716" s="143">
        <v>7.6915167096000006E-2</v>
      </c>
      <c r="AC716" s="143">
        <v>-0.32203679272000002</v>
      </c>
      <c r="AD716" s="144">
        <v>100</v>
      </c>
      <c r="AE716" s="23"/>
      <c r="AF716" s="145">
        <v>0.22139612868</v>
      </c>
      <c r="AG716" s="146">
        <v>2.2839186455E-2</v>
      </c>
      <c r="AH716" s="147">
        <v>0.56639531248999997</v>
      </c>
      <c r="AI716" s="146">
        <v>0.14913007456999999</v>
      </c>
      <c r="AJ716" s="146">
        <v>-0.10984126984000001</v>
      </c>
      <c r="AK716" s="148">
        <v>4</v>
      </c>
      <c r="AL716" s="23"/>
      <c r="AM716" s="149">
        <v>0</v>
      </c>
      <c r="AN716" s="137">
        <v>0</v>
      </c>
      <c r="AO716" s="147">
        <v>45473</v>
      </c>
      <c r="AP716" s="135" t="s">
        <v>309</v>
      </c>
      <c r="AQ716" s="133" t="s">
        <v>312</v>
      </c>
      <c r="AR716" s="150">
        <v>-3800200</v>
      </c>
    </row>
    <row r="717" spans="2:44" ht="15.6" x14ac:dyDescent="0.3">
      <c r="B717" s="82" t="s">
        <v>1809</v>
      </c>
      <c r="C717" s="83" t="s">
        <v>2581</v>
      </c>
      <c r="D717" s="84" t="s">
        <v>730</v>
      </c>
      <c r="E717" s="85" t="s">
        <v>2225</v>
      </c>
      <c r="F717" s="83" t="s">
        <v>113</v>
      </c>
      <c r="G717" s="85" t="s">
        <v>1879</v>
      </c>
      <c r="H717" s="86">
        <v>45554</v>
      </c>
      <c r="I717" s="87">
        <v>4.42</v>
      </c>
      <c r="J717" s="87">
        <v>8.83</v>
      </c>
      <c r="K717" s="88">
        <f t="shared" si="33"/>
        <v>0.50056625141562849</v>
      </c>
      <c r="L717" s="86">
        <v>45349</v>
      </c>
      <c r="M717" s="89">
        <v>26170.19</v>
      </c>
      <c r="N717" s="89">
        <v>48372.109393999999</v>
      </c>
      <c r="O717" s="88">
        <f t="shared" si="34"/>
        <v>0.54101816786278312</v>
      </c>
      <c r="P717" s="90">
        <v>25</v>
      </c>
      <c r="Q717" s="91">
        <v>82.318181817999999</v>
      </c>
      <c r="R717" s="92">
        <f t="shared" si="35"/>
        <v>0.30369961347389002</v>
      </c>
      <c r="S717" s="23"/>
      <c r="T717" s="107">
        <v>3.2710280373E-2</v>
      </c>
      <c r="U717" s="108">
        <v>1.5436598889E-2</v>
      </c>
      <c r="V717" s="108">
        <v>-0.11422845691</v>
      </c>
      <c r="W717" s="108">
        <v>-0.12684875097000001</v>
      </c>
      <c r="X717" s="108">
        <v>0.18817204301000001</v>
      </c>
      <c r="Y717" s="108">
        <v>-0.30642740524000001</v>
      </c>
      <c r="Z717" s="108">
        <v>0.88085106383</v>
      </c>
      <c r="AA717" s="108">
        <v>0.44224910105999998</v>
      </c>
      <c r="AB717" s="108">
        <v>-0.22591943957999999</v>
      </c>
      <c r="AC717" s="108">
        <v>-0.62487139940000003</v>
      </c>
      <c r="AD717" s="109">
        <v>100</v>
      </c>
      <c r="AE717" s="23"/>
      <c r="AF717" s="117">
        <v>0.68148726150000005</v>
      </c>
      <c r="AG717" s="118">
        <v>7.1709643007000001E-2</v>
      </c>
      <c r="AH717" s="119">
        <v>0.58742067724000002</v>
      </c>
      <c r="AI717" s="118">
        <v>0.35740740740999999</v>
      </c>
      <c r="AJ717" s="118">
        <v>-0.21145975443000001</v>
      </c>
      <c r="AK717" s="120">
        <v>4</v>
      </c>
      <c r="AL717" s="23"/>
      <c r="AM717" s="127">
        <v>0</v>
      </c>
      <c r="AN717" s="88">
        <v>0</v>
      </c>
      <c r="AO717" s="119">
        <v>45443</v>
      </c>
      <c r="AP717" s="86" t="s">
        <v>309</v>
      </c>
      <c r="AQ717" s="84" t="s">
        <v>312</v>
      </c>
      <c r="AR717" s="128">
        <v>52866</v>
      </c>
    </row>
    <row r="718" spans="2:44" ht="15.6" x14ac:dyDescent="0.3">
      <c r="B718" s="131" t="s">
        <v>1810</v>
      </c>
      <c r="C718" s="132" t="s">
        <v>2582</v>
      </c>
      <c r="D718" s="133" t="s">
        <v>300</v>
      </c>
      <c r="E718" s="134" t="s">
        <v>2226</v>
      </c>
      <c r="F718" s="132" t="s">
        <v>2</v>
      </c>
      <c r="G718" s="134" t="s">
        <v>315</v>
      </c>
      <c r="H718" s="135">
        <v>45554</v>
      </c>
      <c r="I718" s="136">
        <v>16</v>
      </c>
      <c r="J718" s="136">
        <v>18.899999999999999</v>
      </c>
      <c r="K718" s="137">
        <f t="shared" si="33"/>
        <v>0.84656084656084662</v>
      </c>
      <c r="L718" s="135">
        <v>45439</v>
      </c>
      <c r="M718" s="138">
        <v>51814</v>
      </c>
      <c r="N718" s="138">
        <v>18688.045302999999</v>
      </c>
      <c r="O718" s="137">
        <f t="shared" si="34"/>
        <v>2.7725746144077617</v>
      </c>
      <c r="P718" s="139">
        <v>3</v>
      </c>
      <c r="Q718" s="140">
        <v>3.1818181818000002</v>
      </c>
      <c r="R718" s="141">
        <f t="shared" si="35"/>
        <v>0.94285714286253053</v>
      </c>
      <c r="S718" s="23"/>
      <c r="T718" s="142">
        <v>1.9108280256000001E-2</v>
      </c>
      <c r="U718" s="143">
        <v>1.8345987719000001E-3</v>
      </c>
      <c r="V718" s="143">
        <v>-3.498190591E-2</v>
      </c>
      <c r="W718" s="143">
        <v>-4.7602199964000003E-2</v>
      </c>
      <c r="X718" s="143"/>
      <c r="Y718" s="143"/>
      <c r="Z718" s="143"/>
      <c r="AA718" s="143"/>
      <c r="AB718" s="143"/>
      <c r="AC718" s="143"/>
      <c r="AD718" s="144">
        <v>95.454545455000002</v>
      </c>
      <c r="AE718" s="23"/>
      <c r="AF718" s="145"/>
      <c r="AG718" s="146"/>
      <c r="AH718" s="147"/>
      <c r="AI718" s="146">
        <v>0.50632911392000002</v>
      </c>
      <c r="AJ718" s="146">
        <v>-0.16982182628</v>
      </c>
      <c r="AK718" s="148"/>
      <c r="AL718" s="23"/>
      <c r="AM718" s="149"/>
      <c r="AN718" s="137">
        <v>0</v>
      </c>
      <c r="AO718" s="147">
        <v>45473</v>
      </c>
      <c r="AP718" s="135" t="s">
        <v>309</v>
      </c>
      <c r="AQ718" s="133" t="s">
        <v>312</v>
      </c>
      <c r="AR718" s="150">
        <v>-136492</v>
      </c>
    </row>
    <row r="719" spans="2:44" ht="15.6" x14ac:dyDescent="0.3">
      <c r="B719" s="82" t="s">
        <v>659</v>
      </c>
      <c r="C719" s="83" t="s">
        <v>1181</v>
      </c>
      <c r="D719" s="84" t="s">
        <v>300</v>
      </c>
      <c r="E719" s="85" t="s">
        <v>1455</v>
      </c>
      <c r="F719" s="83" t="s">
        <v>2</v>
      </c>
      <c r="G719" s="85" t="s">
        <v>315</v>
      </c>
      <c r="H719" s="86">
        <v>45516</v>
      </c>
      <c r="I719" s="87"/>
      <c r="J719" s="87">
        <v>233.52194857000001</v>
      </c>
      <c r="K719" s="88">
        <f t="shared" si="33"/>
        <v>0</v>
      </c>
      <c r="L719" s="86">
        <v>45365</v>
      </c>
      <c r="M719" s="89"/>
      <c r="N719" s="89">
        <v>2000.9366666999999</v>
      </c>
      <c r="O719" s="88">
        <f t="shared" si="34"/>
        <v>0</v>
      </c>
      <c r="P719" s="90"/>
      <c r="Q719" s="91">
        <v>0.33333333332999998</v>
      </c>
      <c r="R719" s="92">
        <f t="shared" si="35"/>
        <v>0</v>
      </c>
      <c r="S719" s="23"/>
      <c r="T719" s="107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9">
        <v>3.0303030302999998</v>
      </c>
      <c r="AE719" s="23"/>
      <c r="AF719" s="117"/>
      <c r="AG719" s="118"/>
      <c r="AH719" s="119"/>
      <c r="AI719" s="118">
        <v>0.24700509971000001</v>
      </c>
      <c r="AJ719" s="118">
        <v>-7.4485350645000004E-2</v>
      </c>
      <c r="AK719" s="120"/>
      <c r="AL719" s="23"/>
      <c r="AM719" s="127">
        <v>4.1445368518E-2</v>
      </c>
      <c r="AN719" s="88">
        <v>1.1836748304</v>
      </c>
      <c r="AO719" s="119">
        <v>45472</v>
      </c>
      <c r="AP719" s="86" t="s">
        <v>309</v>
      </c>
      <c r="AQ719" s="84" t="s">
        <v>312</v>
      </c>
      <c r="AR719" s="128">
        <v>816000</v>
      </c>
    </row>
    <row r="720" spans="2:44" ht="15.6" x14ac:dyDescent="0.3">
      <c r="B720" s="131" t="s">
        <v>94</v>
      </c>
      <c r="C720" s="132" t="s">
        <v>281</v>
      </c>
      <c r="D720" s="133" t="s">
        <v>300</v>
      </c>
      <c r="E720" s="134" t="s">
        <v>256</v>
      </c>
      <c r="F720" s="132" t="s">
        <v>2</v>
      </c>
      <c r="G720" s="134" t="s">
        <v>317</v>
      </c>
      <c r="H720" s="135">
        <v>45554</v>
      </c>
      <c r="I720" s="136">
        <v>845.5</v>
      </c>
      <c r="J720" s="136">
        <v>893.65584107999996</v>
      </c>
      <c r="K720" s="137">
        <f t="shared" si="33"/>
        <v>0.94611366158385679</v>
      </c>
      <c r="L720" s="135">
        <v>45383</v>
      </c>
      <c r="M720" s="138">
        <v>2531.56</v>
      </c>
      <c r="N720" s="138">
        <v>68393.909394000002</v>
      </c>
      <c r="O720" s="137">
        <f t="shared" si="34"/>
        <v>3.7014407020021671E-2</v>
      </c>
      <c r="P720" s="139">
        <v>2</v>
      </c>
      <c r="Q720" s="140">
        <v>12.439393939</v>
      </c>
      <c r="R720" s="141">
        <f t="shared" si="35"/>
        <v>0.16077953715490897</v>
      </c>
      <c r="S720" s="23"/>
      <c r="T720" s="142"/>
      <c r="U720" s="143"/>
      <c r="V720" s="143">
        <v>8.2833363647000002E-2</v>
      </c>
      <c r="W720" s="143">
        <v>7.0213069594000005E-2</v>
      </c>
      <c r="X720" s="143">
        <v>0.47220329285000001</v>
      </c>
      <c r="Y720" s="143">
        <v>-2.2396155399999999E-2</v>
      </c>
      <c r="Z720" s="143">
        <v>-0.31778568008000002</v>
      </c>
      <c r="AA720" s="143">
        <v>-0.75638764285000004</v>
      </c>
      <c r="AB720" s="143">
        <v>0.24307028335</v>
      </c>
      <c r="AC720" s="143">
        <v>-0.15588167647000001</v>
      </c>
      <c r="AD720" s="144">
        <v>56.060606061000001</v>
      </c>
      <c r="AE720" s="23"/>
      <c r="AF720" s="145">
        <v>0.33430991313000002</v>
      </c>
      <c r="AG720" s="146">
        <v>3.5977409193999998E-2</v>
      </c>
      <c r="AH720" s="147">
        <v>1.3625660923</v>
      </c>
      <c r="AI720" s="146">
        <v>0.17765981621999999</v>
      </c>
      <c r="AJ720" s="146">
        <v>-5.9657426189000003E-2</v>
      </c>
      <c r="AK720" s="148">
        <v>7</v>
      </c>
      <c r="AL720" s="23"/>
      <c r="AM720" s="149">
        <v>2.5733130414000001E-2</v>
      </c>
      <c r="AN720" s="137">
        <v>2.9530779041000002</v>
      </c>
      <c r="AO720" s="147">
        <v>45507</v>
      </c>
      <c r="AP720" s="135" t="s">
        <v>309</v>
      </c>
      <c r="AQ720" s="133" t="s">
        <v>312</v>
      </c>
      <c r="AR720" s="150">
        <v>4487000</v>
      </c>
    </row>
    <row r="721" spans="2:44" ht="15.6" x14ac:dyDescent="0.3">
      <c r="B721" s="82" t="s">
        <v>660</v>
      </c>
      <c r="C721" s="83" t="s">
        <v>1182</v>
      </c>
      <c r="D721" s="84" t="s">
        <v>304</v>
      </c>
      <c r="E721" s="85" t="s">
        <v>1456</v>
      </c>
      <c r="F721" s="83" t="s">
        <v>2</v>
      </c>
      <c r="G721" s="85" t="s">
        <v>737</v>
      </c>
      <c r="H721" s="86">
        <v>45231</v>
      </c>
      <c r="I721" s="87"/>
      <c r="J721" s="87">
        <v>295.44395949</v>
      </c>
      <c r="K721" s="88">
        <f t="shared" si="33"/>
        <v>0</v>
      </c>
      <c r="L721" s="86">
        <v>45231</v>
      </c>
      <c r="M721" s="89"/>
      <c r="N721" s="89">
        <v>0</v>
      </c>
      <c r="O721" s="88" t="str">
        <f t="shared" si="34"/>
        <v/>
      </c>
      <c r="P721" s="90"/>
      <c r="Q721" s="91">
        <v>0</v>
      </c>
      <c r="R721" s="92" t="str">
        <f t="shared" si="35"/>
        <v/>
      </c>
      <c r="S721" s="23"/>
      <c r="T721" s="107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9">
        <v>0</v>
      </c>
      <c r="AE721" s="23"/>
      <c r="AF721" s="117"/>
      <c r="AG721" s="118"/>
      <c r="AH721" s="119"/>
      <c r="AI721" s="118">
        <v>2.0468924451000001E-2</v>
      </c>
      <c r="AJ721" s="118">
        <v>2.0468924451000001E-2</v>
      </c>
      <c r="AK721" s="120"/>
      <c r="AL721" s="23"/>
      <c r="AM721" s="127">
        <v>1.9533923227999999E-2</v>
      </c>
      <c r="AN721" s="88">
        <v>1.2074269781</v>
      </c>
      <c r="AO721" s="119">
        <v>45471</v>
      </c>
      <c r="AP721" s="86" t="s">
        <v>309</v>
      </c>
      <c r="AQ721" s="84" t="s">
        <v>312</v>
      </c>
      <c r="AR721" s="128">
        <v>3469000</v>
      </c>
    </row>
    <row r="722" spans="2:44" ht="15.6" x14ac:dyDescent="0.3">
      <c r="B722" s="131" t="s">
        <v>661</v>
      </c>
      <c r="C722" s="132" t="s">
        <v>1183</v>
      </c>
      <c r="D722" s="133" t="s">
        <v>728</v>
      </c>
      <c r="E722" s="134" t="s">
        <v>1457</v>
      </c>
      <c r="F722" s="132" t="s">
        <v>2</v>
      </c>
      <c r="G722" s="134" t="s">
        <v>315</v>
      </c>
      <c r="H722" s="135">
        <v>45553</v>
      </c>
      <c r="I722" s="136"/>
      <c r="J722" s="136">
        <v>166.89610429000001</v>
      </c>
      <c r="K722" s="137">
        <f t="shared" si="33"/>
        <v>0</v>
      </c>
      <c r="L722" s="135">
        <v>45504</v>
      </c>
      <c r="M722" s="138"/>
      <c r="N722" s="138">
        <v>86293.312726999997</v>
      </c>
      <c r="O722" s="137">
        <f t="shared" si="34"/>
        <v>0</v>
      </c>
      <c r="P722" s="139"/>
      <c r="Q722" s="140">
        <v>1.3636363636</v>
      </c>
      <c r="R722" s="141">
        <f t="shared" si="35"/>
        <v>0</v>
      </c>
      <c r="S722" s="23"/>
      <c r="T722" s="142"/>
      <c r="U722" s="143"/>
      <c r="V722" s="143">
        <v>-6.6858055378000006E-2</v>
      </c>
      <c r="W722" s="143">
        <v>-7.9478349431999995E-2</v>
      </c>
      <c r="X722" s="143"/>
      <c r="Y722" s="143"/>
      <c r="Z722" s="143"/>
      <c r="AA722" s="143"/>
      <c r="AB722" s="143">
        <v>0.40268877680999998</v>
      </c>
      <c r="AC722" s="143">
        <v>3.7368169956999999E-3</v>
      </c>
      <c r="AD722" s="144">
        <v>53.030303029999999</v>
      </c>
      <c r="AE722" s="23"/>
      <c r="AF722" s="145"/>
      <c r="AG722" s="146"/>
      <c r="AH722" s="147"/>
      <c r="AI722" s="146">
        <v>0.19428571427999999</v>
      </c>
      <c r="AJ722" s="146">
        <v>-0.12101004021</v>
      </c>
      <c r="AK722" s="148">
        <v>5</v>
      </c>
      <c r="AL722" s="23"/>
      <c r="AM722" s="149">
        <v>9.4651520377000004E-3</v>
      </c>
      <c r="AN722" s="137">
        <v>0.19611343368</v>
      </c>
      <c r="AO722" s="147">
        <v>45473</v>
      </c>
      <c r="AP722" s="135" t="s">
        <v>309</v>
      </c>
      <c r="AQ722" s="133" t="s">
        <v>312</v>
      </c>
      <c r="AR722" s="150">
        <v>486600</v>
      </c>
    </row>
    <row r="723" spans="2:44" ht="15.6" x14ac:dyDescent="0.3">
      <c r="B723" s="82" t="s">
        <v>1811</v>
      </c>
      <c r="C723" s="83" t="s">
        <v>2583</v>
      </c>
      <c r="D723" s="84" t="s">
        <v>300</v>
      </c>
      <c r="E723" s="85" t="s">
        <v>2227</v>
      </c>
      <c r="F723" s="83" t="s">
        <v>2</v>
      </c>
      <c r="G723" s="85" t="s">
        <v>738</v>
      </c>
      <c r="H723" s="86">
        <v>45554</v>
      </c>
      <c r="I723" s="87">
        <v>1.66</v>
      </c>
      <c r="J723" s="87">
        <v>3.59</v>
      </c>
      <c r="K723" s="88">
        <f t="shared" si="33"/>
        <v>0.46239554317548748</v>
      </c>
      <c r="L723" s="86">
        <v>45293</v>
      </c>
      <c r="M723" s="89">
        <v>16989.28</v>
      </c>
      <c r="N723" s="89">
        <v>8253.7919696999998</v>
      </c>
      <c r="O723" s="88">
        <f t="shared" si="34"/>
        <v>2.0583605768558653</v>
      </c>
      <c r="P723" s="90">
        <v>10</v>
      </c>
      <c r="Q723" s="91">
        <v>31.166666667000001</v>
      </c>
      <c r="R723" s="92">
        <f t="shared" si="35"/>
        <v>0.32085561496983039</v>
      </c>
      <c r="S723" s="23"/>
      <c r="T723" s="107">
        <v>1.2195121951000001E-2</v>
      </c>
      <c r="U723" s="108">
        <v>-5.0785595322000001E-3</v>
      </c>
      <c r="V723" s="108">
        <v>0.296875</v>
      </c>
      <c r="W723" s="108">
        <v>0.28425470595000002</v>
      </c>
      <c r="X723" s="108">
        <v>-0.50595238094999995</v>
      </c>
      <c r="Y723" s="108">
        <v>-1.0005518292</v>
      </c>
      <c r="Z723" s="108">
        <v>-0.93338683787999999</v>
      </c>
      <c r="AA723" s="108">
        <v>-1.3719888007000001</v>
      </c>
      <c r="AB723" s="108">
        <v>-0.53239436620000002</v>
      </c>
      <c r="AC723" s="108">
        <v>-0.93134632602</v>
      </c>
      <c r="AD723" s="109">
        <v>100</v>
      </c>
      <c r="AE723" s="23"/>
      <c r="AF723" s="117">
        <v>0.71838195396000004</v>
      </c>
      <c r="AG723" s="118">
        <v>7.2697924006999995E-2</v>
      </c>
      <c r="AH723" s="119">
        <v>-0.53941204112999996</v>
      </c>
      <c r="AI723" s="118">
        <v>0.21167883211999999</v>
      </c>
      <c r="AJ723" s="118">
        <v>-0.23888888889000001</v>
      </c>
      <c r="AK723" s="120">
        <v>3</v>
      </c>
      <c r="AL723" s="23"/>
      <c r="AM723" s="127">
        <v>0</v>
      </c>
      <c r="AN723" s="88">
        <v>0</v>
      </c>
      <c r="AO723" s="119">
        <v>45473</v>
      </c>
      <c r="AP723" s="86" t="s">
        <v>309</v>
      </c>
      <c r="AQ723" s="84" t="s">
        <v>312</v>
      </c>
      <c r="AR723" s="128">
        <v>-1005523</v>
      </c>
    </row>
    <row r="724" spans="2:44" ht="15.6" x14ac:dyDescent="0.3">
      <c r="B724" s="131" t="s">
        <v>662</v>
      </c>
      <c r="C724" s="132" t="s">
        <v>1184</v>
      </c>
      <c r="D724" s="133" t="s">
        <v>300</v>
      </c>
      <c r="E724" s="134" t="s">
        <v>1458</v>
      </c>
      <c r="F724" s="132" t="s">
        <v>2</v>
      </c>
      <c r="G724" s="134" t="s">
        <v>315</v>
      </c>
      <c r="H724" s="135">
        <v>45378</v>
      </c>
      <c r="I724" s="136"/>
      <c r="J724" s="136">
        <v>122.15812209000001</v>
      </c>
      <c r="K724" s="137">
        <f t="shared" si="33"/>
        <v>0</v>
      </c>
      <c r="L724" s="135">
        <v>45306</v>
      </c>
      <c r="M724" s="138"/>
      <c r="N724" s="138">
        <v>0</v>
      </c>
      <c r="O724" s="137" t="str">
        <f t="shared" si="34"/>
        <v/>
      </c>
      <c r="P724" s="139"/>
      <c r="Q724" s="140">
        <v>0</v>
      </c>
      <c r="R724" s="141" t="str">
        <f t="shared" si="35"/>
        <v/>
      </c>
      <c r="S724" s="23"/>
      <c r="T724" s="142"/>
      <c r="U724" s="143"/>
      <c r="V724" s="143"/>
      <c r="W724" s="143"/>
      <c r="X724" s="143"/>
      <c r="Y724" s="143"/>
      <c r="Z724" s="143"/>
      <c r="AA724" s="143"/>
      <c r="AB724" s="143"/>
      <c r="AC724" s="143"/>
      <c r="AD724" s="144">
        <v>0</v>
      </c>
      <c r="AE724" s="23"/>
      <c r="AF724" s="145"/>
      <c r="AG724" s="146"/>
      <c r="AH724" s="147"/>
      <c r="AI724" s="146">
        <v>0.13366336634000001</v>
      </c>
      <c r="AJ724" s="146">
        <v>7.0393013099999999E-2</v>
      </c>
      <c r="AK724" s="148"/>
      <c r="AL724" s="23"/>
      <c r="AM724" s="149"/>
      <c r="AN724" s="137">
        <v>9.4527718289000001E-2</v>
      </c>
      <c r="AO724" s="147">
        <v>45473</v>
      </c>
      <c r="AP724" s="135" t="s">
        <v>309</v>
      </c>
      <c r="AQ724" s="133" t="s">
        <v>312</v>
      </c>
      <c r="AR724" s="150">
        <v>263572</v>
      </c>
    </row>
    <row r="725" spans="2:44" ht="15.6" x14ac:dyDescent="0.3">
      <c r="B725" s="82" t="s">
        <v>663</v>
      </c>
      <c r="C725" s="83" t="s">
        <v>1185</v>
      </c>
      <c r="D725" s="84" t="s">
        <v>731</v>
      </c>
      <c r="E725" s="85" t="s">
        <v>1459</v>
      </c>
      <c r="F725" s="83" t="s">
        <v>2</v>
      </c>
      <c r="G725" s="85" t="s">
        <v>320</v>
      </c>
      <c r="H725" s="86">
        <v>45554</v>
      </c>
      <c r="I725" s="87">
        <v>26.34</v>
      </c>
      <c r="J725" s="87">
        <v>26.55</v>
      </c>
      <c r="K725" s="88">
        <f t="shared" si="33"/>
        <v>0.99209039548022593</v>
      </c>
      <c r="L725" s="86">
        <v>45553</v>
      </c>
      <c r="M725" s="89">
        <v>208.66</v>
      </c>
      <c r="N725" s="89">
        <v>6990.8022726999998</v>
      </c>
      <c r="O725" s="88">
        <f t="shared" si="34"/>
        <v>2.984779026219132E-2</v>
      </c>
      <c r="P725" s="90">
        <v>6</v>
      </c>
      <c r="Q725" s="91">
        <v>24.136363635999999</v>
      </c>
      <c r="R725" s="92">
        <f t="shared" si="35"/>
        <v>0.24858757062521414</v>
      </c>
      <c r="S725" s="23"/>
      <c r="T725" s="107">
        <v>-7.9096045191999996E-3</v>
      </c>
      <c r="U725" s="108">
        <v>-2.5183286002999999E-2</v>
      </c>
      <c r="V725" s="108">
        <v>6.1240934730000002E-2</v>
      </c>
      <c r="W725" s="108">
        <v>4.8620640676999997E-2</v>
      </c>
      <c r="X725" s="108">
        <v>0.33580701267000002</v>
      </c>
      <c r="Y725" s="108">
        <v>-0.15879243558</v>
      </c>
      <c r="Z725" s="108">
        <v>0.20214127436000001</v>
      </c>
      <c r="AA725" s="108">
        <v>-0.23646068841000001</v>
      </c>
      <c r="AB725" s="108">
        <v>0.41861849090999997</v>
      </c>
      <c r="AC725" s="108">
        <v>1.9666531088000001E-2</v>
      </c>
      <c r="AD725" s="109">
        <v>98.484848485000001</v>
      </c>
      <c r="AE725" s="23"/>
      <c r="AF725" s="117">
        <v>0.22398483646</v>
      </c>
      <c r="AG725" s="118">
        <v>2.2979405838000001E-2</v>
      </c>
      <c r="AH725" s="119">
        <v>0.98293660969999996</v>
      </c>
      <c r="AI725" s="118">
        <v>9.8339719027999997E-2</v>
      </c>
      <c r="AJ725" s="118">
        <v>-6.2880118878999997E-2</v>
      </c>
      <c r="AK725" s="120">
        <v>6</v>
      </c>
      <c r="AL725" s="23"/>
      <c r="AM725" s="127">
        <v>5.5260578269000001E-2</v>
      </c>
      <c r="AN725" s="88">
        <v>0.22321614489</v>
      </c>
      <c r="AO725" s="119">
        <v>45473</v>
      </c>
      <c r="AP725" s="86" t="s">
        <v>740</v>
      </c>
      <c r="AQ725" s="84" t="s">
        <v>312</v>
      </c>
      <c r="AR725" s="128"/>
    </row>
    <row r="726" spans="2:44" ht="15.6" x14ac:dyDescent="0.3">
      <c r="B726" s="131" t="s">
        <v>1812</v>
      </c>
      <c r="C726" s="132" t="s">
        <v>2584</v>
      </c>
      <c r="D726" s="133" t="s">
        <v>300</v>
      </c>
      <c r="E726" s="134" t="s">
        <v>2228</v>
      </c>
      <c r="F726" s="132" t="s">
        <v>2</v>
      </c>
      <c r="G726" s="134" t="s">
        <v>315</v>
      </c>
      <c r="H726" s="135">
        <v>45516</v>
      </c>
      <c r="I726" s="136"/>
      <c r="J726" s="136">
        <v>72.856529382999994</v>
      </c>
      <c r="K726" s="137">
        <f t="shared" si="33"/>
        <v>0</v>
      </c>
      <c r="L726" s="135">
        <v>45491</v>
      </c>
      <c r="M726" s="138"/>
      <c r="N726" s="138">
        <v>49.126969697</v>
      </c>
      <c r="O726" s="137">
        <f t="shared" si="34"/>
        <v>0</v>
      </c>
      <c r="P726" s="139"/>
      <c r="Q726" s="140">
        <v>0.10606060606000001</v>
      </c>
      <c r="R726" s="141">
        <f t="shared" si="35"/>
        <v>0</v>
      </c>
      <c r="S726" s="23"/>
      <c r="T726" s="142"/>
      <c r="U726" s="143"/>
      <c r="V726" s="143"/>
      <c r="W726" s="143"/>
      <c r="X726" s="143"/>
      <c r="Y726" s="143"/>
      <c r="Z726" s="143"/>
      <c r="AA726" s="143"/>
      <c r="AB726" s="143"/>
      <c r="AC726" s="143"/>
      <c r="AD726" s="144">
        <v>4.5454545455000002</v>
      </c>
      <c r="AE726" s="23"/>
      <c r="AF726" s="145"/>
      <c r="AG726" s="146"/>
      <c r="AH726" s="147"/>
      <c r="AI726" s="146">
        <v>6.3224446785000001E-3</v>
      </c>
      <c r="AJ726" s="146">
        <v>-6.1959654178E-2</v>
      </c>
      <c r="AK726" s="148"/>
      <c r="AL726" s="23"/>
      <c r="AM726" s="149">
        <v>8.2404961869000006E-3</v>
      </c>
      <c r="AN726" s="137">
        <v>8.5901041358999994E-2</v>
      </c>
      <c r="AO726" s="147">
        <v>45473</v>
      </c>
      <c r="AP726" s="135" t="s">
        <v>309</v>
      </c>
      <c r="AQ726" s="133" t="s">
        <v>312</v>
      </c>
      <c r="AR726" s="150">
        <v>372800</v>
      </c>
    </row>
    <row r="727" spans="2:44" ht="15.6" x14ac:dyDescent="0.3">
      <c r="B727" s="82" t="s">
        <v>1813</v>
      </c>
      <c r="C727" s="83" t="s">
        <v>2585</v>
      </c>
      <c r="D727" s="84" t="s">
        <v>301</v>
      </c>
      <c r="E727" s="85" t="s">
        <v>2229</v>
      </c>
      <c r="F727" s="83" t="s">
        <v>115</v>
      </c>
      <c r="G727" s="85" t="s">
        <v>315</v>
      </c>
      <c r="H727" s="86">
        <v>45552</v>
      </c>
      <c r="I727" s="87"/>
      <c r="J727" s="87">
        <v>98.041879000999998</v>
      </c>
      <c r="K727" s="88">
        <f t="shared" si="33"/>
        <v>0</v>
      </c>
      <c r="L727" s="86">
        <v>45398</v>
      </c>
      <c r="M727" s="89"/>
      <c r="N727" s="89">
        <v>2623.3918182000002</v>
      </c>
      <c r="O727" s="88">
        <f t="shared" si="34"/>
        <v>0</v>
      </c>
      <c r="P727" s="90"/>
      <c r="Q727" s="91">
        <v>1.5303030303</v>
      </c>
      <c r="R727" s="92">
        <f t="shared" si="35"/>
        <v>0</v>
      </c>
      <c r="S727" s="23"/>
      <c r="T727" s="107"/>
      <c r="U727" s="108"/>
      <c r="V727" s="108">
        <v>3.9460020766999997E-2</v>
      </c>
      <c r="W727" s="108">
        <v>2.6839726713999999E-2</v>
      </c>
      <c r="X727" s="108">
        <v>5.0944922578999997E-2</v>
      </c>
      <c r="Y727" s="108">
        <v>-0.44365452567000002</v>
      </c>
      <c r="Z727" s="108">
        <v>0.61364448787000003</v>
      </c>
      <c r="AA727" s="108">
        <v>0.17504252510000001</v>
      </c>
      <c r="AB727" s="108">
        <v>-3.8784239626E-2</v>
      </c>
      <c r="AC727" s="108">
        <v>-0.43773619943999997</v>
      </c>
      <c r="AD727" s="109">
        <v>42.424242423999999</v>
      </c>
      <c r="AE727" s="23"/>
      <c r="AF727" s="117"/>
      <c r="AG727" s="118"/>
      <c r="AH727" s="119"/>
      <c r="AI727" s="118">
        <v>0.13409169252</v>
      </c>
      <c r="AJ727" s="118">
        <v>-0.13513513514</v>
      </c>
      <c r="AK727" s="120">
        <v>7</v>
      </c>
      <c r="AL727" s="23"/>
      <c r="AM727" s="127">
        <v>3.7813860940999998E-2</v>
      </c>
      <c r="AN727" s="88">
        <v>0.59189793696000004</v>
      </c>
      <c r="AO727" s="119">
        <v>45473</v>
      </c>
      <c r="AP727" s="86" t="s">
        <v>309</v>
      </c>
      <c r="AQ727" s="84" t="s">
        <v>312</v>
      </c>
      <c r="AR727" s="128">
        <v>2738575</v>
      </c>
    </row>
    <row r="728" spans="2:44" ht="15.6" x14ac:dyDescent="0.3">
      <c r="B728" s="131" t="s">
        <v>1814</v>
      </c>
      <c r="C728" s="132" t="s">
        <v>2586</v>
      </c>
      <c r="D728" s="133" t="s">
        <v>300</v>
      </c>
      <c r="E728" s="134" t="s">
        <v>2230</v>
      </c>
      <c r="F728" s="132" t="s">
        <v>2</v>
      </c>
      <c r="G728" s="134" t="s">
        <v>315</v>
      </c>
      <c r="H728" s="135">
        <v>45516</v>
      </c>
      <c r="I728" s="136"/>
      <c r="J728" s="136">
        <v>48.257568036000002</v>
      </c>
      <c r="K728" s="137">
        <f t="shared" si="33"/>
        <v>0</v>
      </c>
      <c r="L728" s="135">
        <v>45488</v>
      </c>
      <c r="M728" s="138"/>
      <c r="N728" s="138">
        <v>3505.9995454999998</v>
      </c>
      <c r="O728" s="137">
        <f t="shared" si="34"/>
        <v>0</v>
      </c>
      <c r="P728" s="139"/>
      <c r="Q728" s="140">
        <v>0.22727272727</v>
      </c>
      <c r="R728" s="141">
        <f t="shared" si="35"/>
        <v>0</v>
      </c>
      <c r="S728" s="23"/>
      <c r="T728" s="142"/>
      <c r="U728" s="143"/>
      <c r="V728" s="143"/>
      <c r="W728" s="143"/>
      <c r="X728" s="143"/>
      <c r="Y728" s="143"/>
      <c r="Z728" s="143"/>
      <c r="AA728" s="143"/>
      <c r="AB728" s="143"/>
      <c r="AC728" s="143"/>
      <c r="AD728" s="144">
        <v>12.121212120999999</v>
      </c>
      <c r="AE728" s="23"/>
      <c r="AF728" s="145"/>
      <c r="AG728" s="146"/>
      <c r="AH728" s="147"/>
      <c r="AI728" s="146">
        <v>7.8053772847999997E-2</v>
      </c>
      <c r="AJ728" s="146">
        <v>-0.16399286987</v>
      </c>
      <c r="AK728" s="148"/>
      <c r="AL728" s="23"/>
      <c r="AM728" s="149">
        <v>3.4833821414999998E-3</v>
      </c>
      <c r="AN728" s="137">
        <v>1.7871237009E-2</v>
      </c>
      <c r="AO728" s="147">
        <v>45473</v>
      </c>
      <c r="AP728" s="135" t="s">
        <v>309</v>
      </c>
      <c r="AQ728" s="133" t="s">
        <v>312</v>
      </c>
      <c r="AR728" s="150">
        <v>495640</v>
      </c>
    </row>
    <row r="729" spans="2:44" ht="15.6" x14ac:dyDescent="0.3">
      <c r="B729" s="82" t="s">
        <v>664</v>
      </c>
      <c r="C729" s="83" t="s">
        <v>1186</v>
      </c>
      <c r="D729" s="84" t="s">
        <v>302</v>
      </c>
      <c r="E729" s="85" t="s">
        <v>1460</v>
      </c>
      <c r="F729" s="83" t="s">
        <v>115</v>
      </c>
      <c r="G729" s="85" t="s">
        <v>315</v>
      </c>
      <c r="H729" s="86">
        <v>45554</v>
      </c>
      <c r="I729" s="87">
        <v>193.8</v>
      </c>
      <c r="J729" s="87">
        <v>226.32</v>
      </c>
      <c r="K729" s="88">
        <f t="shared" si="33"/>
        <v>0.8563096500530224</v>
      </c>
      <c r="L729" s="86">
        <v>45446</v>
      </c>
      <c r="M729" s="89">
        <v>1162.99</v>
      </c>
      <c r="N729" s="89">
        <v>28928.311212000001</v>
      </c>
      <c r="O729" s="88">
        <f t="shared" si="34"/>
        <v>4.020248508380158E-2</v>
      </c>
      <c r="P729" s="90">
        <v>2</v>
      </c>
      <c r="Q729" s="91">
        <v>4.1212121212000001</v>
      </c>
      <c r="R729" s="92">
        <f t="shared" si="35"/>
        <v>0.48529411764848612</v>
      </c>
      <c r="S729" s="23"/>
      <c r="T729" s="107">
        <v>3.134479272E-2</v>
      </c>
      <c r="U729" s="108">
        <v>1.4071111236E-2</v>
      </c>
      <c r="V729" s="108">
        <v>2.7571580064000002E-2</v>
      </c>
      <c r="W729" s="108">
        <v>1.4951286009E-2</v>
      </c>
      <c r="X729" s="108">
        <v>8.4151311228E-2</v>
      </c>
      <c r="Y729" s="108">
        <v>-0.41044813701999999</v>
      </c>
      <c r="Z729" s="108">
        <v>-4.7568004875999999E-2</v>
      </c>
      <c r="AA729" s="108">
        <v>-0.48616996764999998</v>
      </c>
      <c r="AB729" s="108">
        <v>-1.4172198239999999E-2</v>
      </c>
      <c r="AC729" s="108">
        <v>-0.41312415806000002</v>
      </c>
      <c r="AD729" s="109">
        <v>87.878787879000001</v>
      </c>
      <c r="AE729" s="23"/>
      <c r="AF729" s="117">
        <v>0.22004828810999999</v>
      </c>
      <c r="AG729" s="118">
        <v>2.2663677861999999E-2</v>
      </c>
      <c r="AH729" s="119">
        <v>-0.36603951850999999</v>
      </c>
      <c r="AI729" s="118">
        <v>7.7464005845999995E-2</v>
      </c>
      <c r="AJ729" s="118">
        <v>-7.2226250906000003E-2</v>
      </c>
      <c r="AK729" s="120">
        <v>5</v>
      </c>
      <c r="AL729" s="23"/>
      <c r="AM729" s="127">
        <v>8.3269363806999994E-2</v>
      </c>
      <c r="AN729" s="88">
        <v>3.1727550565999998</v>
      </c>
      <c r="AO729" s="119">
        <v>45473</v>
      </c>
      <c r="AP729" s="86" t="s">
        <v>309</v>
      </c>
      <c r="AQ729" s="84" t="s">
        <v>312</v>
      </c>
      <c r="AR729" s="128">
        <v>-690957</v>
      </c>
    </row>
    <row r="730" spans="2:44" ht="15.6" x14ac:dyDescent="0.3">
      <c r="B730" s="131" t="s">
        <v>1815</v>
      </c>
      <c r="C730" s="132" t="s">
        <v>2587</v>
      </c>
      <c r="D730" s="133" t="s">
        <v>728</v>
      </c>
      <c r="E730" s="134" t="s">
        <v>2231</v>
      </c>
      <c r="F730" s="132" t="s">
        <v>2</v>
      </c>
      <c r="G730" s="134" t="s">
        <v>1521</v>
      </c>
      <c r="H730" s="135"/>
      <c r="I730" s="136"/>
      <c r="J730" s="136"/>
      <c r="K730" s="137" t="str">
        <f t="shared" si="33"/>
        <v/>
      </c>
      <c r="L730" s="135"/>
      <c r="M730" s="138"/>
      <c r="N730" s="138"/>
      <c r="O730" s="137" t="str">
        <f t="shared" si="34"/>
        <v/>
      </c>
      <c r="P730" s="139"/>
      <c r="Q730" s="140"/>
      <c r="R730" s="141" t="str">
        <f t="shared" si="35"/>
        <v/>
      </c>
      <c r="S730" s="23"/>
      <c r="T730" s="142"/>
      <c r="U730" s="143"/>
      <c r="V730" s="143"/>
      <c r="W730" s="143"/>
      <c r="X730" s="143"/>
      <c r="Y730" s="143"/>
      <c r="Z730" s="143"/>
      <c r="AA730" s="143"/>
      <c r="AB730" s="143"/>
      <c r="AC730" s="143"/>
      <c r="AD730" s="144">
        <v>0</v>
      </c>
      <c r="AE730" s="23"/>
      <c r="AF730" s="145"/>
      <c r="AG730" s="146"/>
      <c r="AH730" s="147"/>
      <c r="AI730" s="146"/>
      <c r="AJ730" s="146"/>
      <c r="AK730" s="148"/>
      <c r="AL730" s="23"/>
      <c r="AM730" s="149"/>
      <c r="AN730" s="137"/>
      <c r="AO730" s="147"/>
      <c r="AP730" s="135" t="s">
        <v>309</v>
      </c>
      <c r="AQ730" s="133" t="s">
        <v>1521</v>
      </c>
      <c r="AR730" s="150"/>
    </row>
    <row r="731" spans="2:44" ht="15.6" x14ac:dyDescent="0.3">
      <c r="B731" s="82" t="s">
        <v>95</v>
      </c>
      <c r="C731" s="83" t="s">
        <v>282</v>
      </c>
      <c r="D731" s="84" t="s">
        <v>300</v>
      </c>
      <c r="E731" s="85" t="s">
        <v>257</v>
      </c>
      <c r="F731" s="83" t="s">
        <v>2</v>
      </c>
      <c r="G731" s="85" t="s">
        <v>315</v>
      </c>
      <c r="H731" s="86">
        <v>45554</v>
      </c>
      <c r="I731" s="87">
        <v>41.4</v>
      </c>
      <c r="J731" s="87">
        <v>44.5</v>
      </c>
      <c r="K731" s="88">
        <f t="shared" si="33"/>
        <v>0.93033707865168536</v>
      </c>
      <c r="L731" s="86">
        <v>45483</v>
      </c>
      <c r="M731" s="89">
        <v>46654969.509999998</v>
      </c>
      <c r="N731" s="89">
        <v>51492121.919</v>
      </c>
      <c r="O731" s="88">
        <f t="shared" si="34"/>
        <v>0.90606034032528093</v>
      </c>
      <c r="P731" s="90">
        <v>6535</v>
      </c>
      <c r="Q731" s="91">
        <v>6052.3636364000004</v>
      </c>
      <c r="R731" s="92">
        <f t="shared" si="35"/>
        <v>1.0797434510869999</v>
      </c>
      <c r="S731" s="23"/>
      <c r="T731" s="107">
        <v>6.5088757396999999E-2</v>
      </c>
      <c r="U731" s="108">
        <v>4.7815075913999999E-2</v>
      </c>
      <c r="V731" s="108">
        <v>9.9601593624999998E-2</v>
      </c>
      <c r="W731" s="108">
        <v>8.6981299572000001E-2</v>
      </c>
      <c r="X731" s="108">
        <v>1.8450184501E-2</v>
      </c>
      <c r="Y731" s="108">
        <v>-0.47614926375</v>
      </c>
      <c r="Z731" s="108">
        <v>-7.0354972812999997E-3</v>
      </c>
      <c r="AA731" s="108">
        <v>-0.44563746004999999</v>
      </c>
      <c r="AB731" s="108">
        <v>7.9249217937000002E-2</v>
      </c>
      <c r="AC731" s="108">
        <v>-0.31970274187999997</v>
      </c>
      <c r="AD731" s="109">
        <v>100</v>
      </c>
      <c r="AE731" s="23"/>
      <c r="AF731" s="117">
        <v>0.50667429085000004</v>
      </c>
      <c r="AG731" s="118">
        <v>5.2395454973000001E-2</v>
      </c>
      <c r="AH731" s="119">
        <v>0.24245911962</v>
      </c>
      <c r="AI731" s="118">
        <v>0.1936416185</v>
      </c>
      <c r="AJ731" s="118">
        <v>-0.24400417100999999</v>
      </c>
      <c r="AK731" s="120">
        <v>7</v>
      </c>
      <c r="AL731" s="23"/>
      <c r="AM731" s="127">
        <v>0</v>
      </c>
      <c r="AN731" s="88">
        <v>0</v>
      </c>
      <c r="AO731" s="119">
        <v>45473</v>
      </c>
      <c r="AP731" s="86" t="s">
        <v>309</v>
      </c>
      <c r="AQ731" s="84" t="s">
        <v>312</v>
      </c>
      <c r="AR731" s="128">
        <v>12388000</v>
      </c>
    </row>
    <row r="732" spans="2:44" ht="15.6" x14ac:dyDescent="0.3">
      <c r="B732" s="131" t="s">
        <v>1816</v>
      </c>
      <c r="C732" s="132" t="s">
        <v>2588</v>
      </c>
      <c r="D732" s="133" t="s">
        <v>735</v>
      </c>
      <c r="E732" s="134" t="s">
        <v>2232</v>
      </c>
      <c r="F732" s="132" t="s">
        <v>2</v>
      </c>
      <c r="G732" s="134" t="s">
        <v>315</v>
      </c>
      <c r="H732" s="135">
        <v>45553</v>
      </c>
      <c r="I732" s="136"/>
      <c r="J732" s="136">
        <v>53.45</v>
      </c>
      <c r="K732" s="137">
        <f t="shared" si="33"/>
        <v>0</v>
      </c>
      <c r="L732" s="135">
        <v>45540</v>
      </c>
      <c r="M732" s="138"/>
      <c r="N732" s="138">
        <v>36207.661211999999</v>
      </c>
      <c r="O732" s="137">
        <f t="shared" si="34"/>
        <v>0</v>
      </c>
      <c r="P732" s="139"/>
      <c r="Q732" s="140">
        <v>1.8484848485000001</v>
      </c>
      <c r="R732" s="141">
        <f t="shared" si="35"/>
        <v>0</v>
      </c>
      <c r="S732" s="23"/>
      <c r="T732" s="142"/>
      <c r="U732" s="143"/>
      <c r="V732" s="143">
        <v>-1.283095723E-2</v>
      </c>
      <c r="W732" s="143">
        <v>-2.5451251284000002E-2</v>
      </c>
      <c r="X732" s="143"/>
      <c r="Y732" s="143"/>
      <c r="Z732" s="143">
        <v>0.96234817813999995</v>
      </c>
      <c r="AA732" s="143">
        <v>0.52374621536999999</v>
      </c>
      <c r="AB732" s="143">
        <v>0.90601651592999999</v>
      </c>
      <c r="AC732" s="143">
        <v>0.50706455611000001</v>
      </c>
      <c r="AD732" s="144">
        <v>77.272727273000001</v>
      </c>
      <c r="AE732" s="23"/>
      <c r="AF732" s="145"/>
      <c r="AG732" s="146"/>
      <c r="AH732" s="147"/>
      <c r="AI732" s="146">
        <v>0.24399208369</v>
      </c>
      <c r="AJ732" s="146">
        <v>-4.2094861660000003E-2</v>
      </c>
      <c r="AK732" s="148"/>
      <c r="AL732" s="23"/>
      <c r="AM732" s="149"/>
      <c r="AN732" s="137">
        <v>0</v>
      </c>
      <c r="AO732" s="147">
        <v>45473</v>
      </c>
      <c r="AP732" s="135" t="s">
        <v>309</v>
      </c>
      <c r="AQ732" s="133" t="s">
        <v>312</v>
      </c>
      <c r="AR732" s="150">
        <v>-476000</v>
      </c>
    </row>
    <row r="733" spans="2:44" ht="15.6" x14ac:dyDescent="0.3">
      <c r="B733" s="82" t="s">
        <v>96</v>
      </c>
      <c r="C733" s="83" t="s">
        <v>283</v>
      </c>
      <c r="D733" s="84" t="s">
        <v>300</v>
      </c>
      <c r="E733" s="85" t="s">
        <v>258</v>
      </c>
      <c r="F733" s="83" t="s">
        <v>2</v>
      </c>
      <c r="G733" s="85" t="s">
        <v>315</v>
      </c>
      <c r="H733" s="86">
        <v>45554</v>
      </c>
      <c r="I733" s="87">
        <v>76</v>
      </c>
      <c r="J733" s="87">
        <v>79.5</v>
      </c>
      <c r="K733" s="88">
        <f t="shared" si="33"/>
        <v>0.95597484276729561</v>
      </c>
      <c r="L733" s="86">
        <v>45534</v>
      </c>
      <c r="M733" s="89">
        <v>10009.48</v>
      </c>
      <c r="N733" s="89">
        <v>229409.61561000001</v>
      </c>
      <c r="O733" s="88">
        <f t="shared" si="34"/>
        <v>4.3631475399951304E-2</v>
      </c>
      <c r="P733" s="90">
        <v>4</v>
      </c>
      <c r="Q733" s="91">
        <v>10.272727271999999</v>
      </c>
      <c r="R733" s="92">
        <f t="shared" si="35"/>
        <v>0.3893805310010181</v>
      </c>
      <c r="S733" s="23"/>
      <c r="T733" s="107">
        <v>4.0525739318999998E-2</v>
      </c>
      <c r="U733" s="108">
        <v>2.3252057836000001E-2</v>
      </c>
      <c r="V733" s="108">
        <v>5.1030286266000001E-2</v>
      </c>
      <c r="W733" s="108">
        <v>3.8409992211999998E-2</v>
      </c>
      <c r="X733" s="108">
        <v>0.46763132916</v>
      </c>
      <c r="Y733" s="108">
        <v>-2.6968119092999999E-2</v>
      </c>
      <c r="Z733" s="108">
        <v>0.29766138256000002</v>
      </c>
      <c r="AA733" s="108">
        <v>-0.14094058021</v>
      </c>
      <c r="AB733" s="108">
        <v>0.39415136910999998</v>
      </c>
      <c r="AC733" s="108">
        <v>-4.8005907068999999E-3</v>
      </c>
      <c r="AD733" s="109">
        <v>96.969696970000001</v>
      </c>
      <c r="AE733" s="23"/>
      <c r="AF733" s="117">
        <v>0.26272455171999998</v>
      </c>
      <c r="AG733" s="118">
        <v>2.7375413647999999E-2</v>
      </c>
      <c r="AH733" s="119">
        <v>1.3907794395999999</v>
      </c>
      <c r="AI733" s="118">
        <v>0.12056462968999999</v>
      </c>
      <c r="AJ733" s="118">
        <v>-9.8576514288000003E-2</v>
      </c>
      <c r="AK733" s="120">
        <v>6</v>
      </c>
      <c r="AL733" s="23"/>
      <c r="AM733" s="127">
        <v>2.2222375884999999E-2</v>
      </c>
      <c r="AN733" s="88">
        <v>0.22813116877</v>
      </c>
      <c r="AO733" s="119">
        <v>45473</v>
      </c>
      <c r="AP733" s="86" t="s">
        <v>309</v>
      </c>
      <c r="AQ733" s="84" t="s">
        <v>312</v>
      </c>
      <c r="AR733" s="128">
        <v>5312000</v>
      </c>
    </row>
    <row r="734" spans="2:44" ht="15.6" x14ac:dyDescent="0.3">
      <c r="B734" s="131" t="s">
        <v>665</v>
      </c>
      <c r="C734" s="132" t="s">
        <v>1187</v>
      </c>
      <c r="D734" s="133" t="s">
        <v>300</v>
      </c>
      <c r="E734" s="134" t="s">
        <v>1461</v>
      </c>
      <c r="F734" s="132" t="s">
        <v>2</v>
      </c>
      <c r="G734" s="134" t="s">
        <v>315</v>
      </c>
      <c r="H734" s="135">
        <v>45544</v>
      </c>
      <c r="I734" s="136"/>
      <c r="J734" s="136">
        <v>513.67812905999995</v>
      </c>
      <c r="K734" s="137">
        <f t="shared" si="33"/>
        <v>0</v>
      </c>
      <c r="L734" s="135">
        <v>45502</v>
      </c>
      <c r="M734" s="138"/>
      <c r="N734" s="138">
        <v>29.981363636000001</v>
      </c>
      <c r="O734" s="137">
        <f t="shared" si="34"/>
        <v>0</v>
      </c>
      <c r="P734" s="139"/>
      <c r="Q734" s="140">
        <v>6.0606060606000003E-2</v>
      </c>
      <c r="R734" s="141">
        <f t="shared" si="35"/>
        <v>0</v>
      </c>
      <c r="S734" s="23"/>
      <c r="T734" s="142"/>
      <c r="U734" s="143"/>
      <c r="V734" s="143"/>
      <c r="W734" s="143"/>
      <c r="X734" s="143"/>
      <c r="Y734" s="143"/>
      <c r="Z734" s="143"/>
      <c r="AA734" s="143"/>
      <c r="AB734" s="143"/>
      <c r="AC734" s="143"/>
      <c r="AD734" s="144">
        <v>6.0606060605999996</v>
      </c>
      <c r="AE734" s="23"/>
      <c r="AF734" s="145"/>
      <c r="AG734" s="146"/>
      <c r="AH734" s="147"/>
      <c r="AI734" s="146"/>
      <c r="AJ734" s="146"/>
      <c r="AK734" s="148"/>
      <c r="AL734" s="23"/>
      <c r="AM734" s="149"/>
      <c r="AN734" s="137">
        <v>5.4875285199999999E-2</v>
      </c>
      <c r="AO734" s="147">
        <v>45472</v>
      </c>
      <c r="AP734" s="135" t="s">
        <v>309</v>
      </c>
      <c r="AQ734" s="133" t="s">
        <v>312</v>
      </c>
      <c r="AR734" s="150">
        <v>927000</v>
      </c>
    </row>
    <row r="735" spans="2:44" ht="15.6" x14ac:dyDescent="0.3">
      <c r="B735" s="82" t="s">
        <v>22</v>
      </c>
      <c r="C735" s="83" t="s">
        <v>186</v>
      </c>
      <c r="D735" s="84" t="s">
        <v>300</v>
      </c>
      <c r="E735" s="85" t="s">
        <v>2233</v>
      </c>
      <c r="F735" s="83" t="s">
        <v>2</v>
      </c>
      <c r="G735" s="85" t="s">
        <v>319</v>
      </c>
      <c r="H735" s="86">
        <v>45554</v>
      </c>
      <c r="I735" s="87">
        <v>388.44</v>
      </c>
      <c r="J735" s="87">
        <v>390.78</v>
      </c>
      <c r="K735" s="88">
        <f t="shared" si="33"/>
        <v>0.99401197604790426</v>
      </c>
      <c r="L735" s="86">
        <v>45553</v>
      </c>
      <c r="M735" s="89">
        <v>9678.6299999999992</v>
      </c>
      <c r="N735" s="89">
        <v>15009.870908999999</v>
      </c>
      <c r="O735" s="88">
        <f t="shared" si="34"/>
        <v>0.64481767089659914</v>
      </c>
      <c r="P735" s="90">
        <v>3</v>
      </c>
      <c r="Q735" s="91">
        <v>2.2121212121</v>
      </c>
      <c r="R735" s="92">
        <f t="shared" si="35"/>
        <v>1.3561643835746482</v>
      </c>
      <c r="S735" s="23"/>
      <c r="T735" s="107">
        <v>-5.9880239513999999E-3</v>
      </c>
      <c r="U735" s="108">
        <v>-2.3261705434999998E-2</v>
      </c>
      <c r="V735" s="108">
        <v>0.10102040816000001</v>
      </c>
      <c r="W735" s="108">
        <v>8.8400114109999997E-2</v>
      </c>
      <c r="X735" s="108">
        <v>0.84428331401000001</v>
      </c>
      <c r="Y735" s="108">
        <v>0.34968386575999999</v>
      </c>
      <c r="Z735" s="108">
        <v>0.53095985064999995</v>
      </c>
      <c r="AA735" s="108">
        <v>9.2357887883000006E-2</v>
      </c>
      <c r="AB735" s="108">
        <v>0.56464231935999998</v>
      </c>
      <c r="AC735" s="108">
        <v>0.16569035954</v>
      </c>
      <c r="AD735" s="109">
        <v>80.303030303</v>
      </c>
      <c r="AE735" s="23"/>
      <c r="AF735" s="117">
        <v>0.19056219463999999</v>
      </c>
      <c r="AG735" s="118">
        <v>2.0027004607999999E-2</v>
      </c>
      <c r="AH735" s="119">
        <v>3.7567381069999999</v>
      </c>
      <c r="AI735" s="118">
        <v>0.12701213884000001</v>
      </c>
      <c r="AJ735" s="118">
        <v>6.6065160554000003E-3</v>
      </c>
      <c r="AK735" s="120">
        <v>8</v>
      </c>
      <c r="AL735" s="23"/>
      <c r="AM735" s="127">
        <v>2.7315367614999999E-2</v>
      </c>
      <c r="AN735" s="88">
        <v>1.1367823542</v>
      </c>
      <c r="AO735" s="119">
        <v>45473</v>
      </c>
      <c r="AP735" s="86" t="s">
        <v>309</v>
      </c>
      <c r="AQ735" s="84" t="s">
        <v>312</v>
      </c>
      <c r="AR735" s="128">
        <v>3436000</v>
      </c>
    </row>
    <row r="736" spans="2:44" ht="15.6" x14ac:dyDescent="0.3">
      <c r="B736" s="131" t="s">
        <v>27</v>
      </c>
      <c r="C736" s="132" t="s">
        <v>191</v>
      </c>
      <c r="D736" s="133" t="s">
        <v>300</v>
      </c>
      <c r="E736" s="134" t="s">
        <v>2234</v>
      </c>
      <c r="F736" s="132" t="s">
        <v>2</v>
      </c>
      <c r="G736" s="134" t="s">
        <v>315</v>
      </c>
      <c r="H736" s="135">
        <v>45554</v>
      </c>
      <c r="I736" s="136">
        <v>838</v>
      </c>
      <c r="J736" s="136">
        <v>1302.77</v>
      </c>
      <c r="K736" s="137">
        <f t="shared" si="33"/>
        <v>0.64324477843364525</v>
      </c>
      <c r="L736" s="135">
        <v>45275</v>
      </c>
      <c r="M736" s="138">
        <v>146428.92000000001</v>
      </c>
      <c r="N736" s="138">
        <v>50527.035908999998</v>
      </c>
      <c r="O736" s="137">
        <f t="shared" si="34"/>
        <v>2.8980310712015811</v>
      </c>
      <c r="P736" s="139">
        <v>30</v>
      </c>
      <c r="Q736" s="140">
        <v>5.1363636363999996</v>
      </c>
      <c r="R736" s="141">
        <f t="shared" si="35"/>
        <v>5.8407079645604201</v>
      </c>
      <c r="S736" s="23"/>
      <c r="T736" s="142">
        <v>-9.7488921709999992E-3</v>
      </c>
      <c r="U736" s="143">
        <v>-2.7022573655E-2</v>
      </c>
      <c r="V736" s="143">
        <v>-0.13714103317000001</v>
      </c>
      <c r="W736" s="143">
        <v>-0.14976132721999999</v>
      </c>
      <c r="X736" s="143">
        <v>-0.15936882442</v>
      </c>
      <c r="Y736" s="143">
        <v>-0.65396827267000002</v>
      </c>
      <c r="Z736" s="143">
        <v>-0.25698680664000001</v>
      </c>
      <c r="AA736" s="143">
        <v>-0.69558876941000003</v>
      </c>
      <c r="AB736" s="143">
        <v>-0.33721932661999998</v>
      </c>
      <c r="AC736" s="143">
        <v>-0.73617128643999996</v>
      </c>
      <c r="AD736" s="144">
        <v>77.272727273000001</v>
      </c>
      <c r="AE736" s="23"/>
      <c r="AF736" s="145">
        <v>0.34272636082000002</v>
      </c>
      <c r="AG736" s="146">
        <v>3.5172224148000003E-2</v>
      </c>
      <c r="AH736" s="147">
        <v>-0.54187715948000004</v>
      </c>
      <c r="AI736" s="146">
        <v>0.23376764387000001</v>
      </c>
      <c r="AJ736" s="146">
        <v>-0.17050388730999999</v>
      </c>
      <c r="AK736" s="148">
        <v>3</v>
      </c>
      <c r="AL736" s="23"/>
      <c r="AM736" s="149">
        <v>0</v>
      </c>
      <c r="AN736" s="137">
        <v>0</v>
      </c>
      <c r="AO736" s="147">
        <v>45473</v>
      </c>
      <c r="AP736" s="135" t="s">
        <v>309</v>
      </c>
      <c r="AQ736" s="133" t="s">
        <v>312</v>
      </c>
      <c r="AR736" s="150">
        <v>-3441000</v>
      </c>
    </row>
    <row r="737" spans="2:44" ht="15.6" x14ac:dyDescent="0.3">
      <c r="B737" s="82" t="s">
        <v>407</v>
      </c>
      <c r="C737" s="83" t="s">
        <v>929</v>
      </c>
      <c r="D737" s="84" t="s">
        <v>300</v>
      </c>
      <c r="E737" s="85" t="s">
        <v>2235</v>
      </c>
      <c r="F737" s="83" t="s">
        <v>2</v>
      </c>
      <c r="G737" s="85" t="s">
        <v>319</v>
      </c>
      <c r="H737" s="86">
        <v>45523</v>
      </c>
      <c r="I737" s="87"/>
      <c r="J737" s="87">
        <v>460.50383081000001</v>
      </c>
      <c r="K737" s="88">
        <f t="shared" si="33"/>
        <v>0</v>
      </c>
      <c r="L737" s="86">
        <v>45520</v>
      </c>
      <c r="M737" s="89"/>
      <c r="N737" s="89">
        <v>206.87712121000001</v>
      </c>
      <c r="O737" s="88">
        <f t="shared" si="34"/>
        <v>0</v>
      </c>
      <c r="P737" s="90"/>
      <c r="Q737" s="91">
        <v>0.16666666666999999</v>
      </c>
      <c r="R737" s="92">
        <f t="shared" si="35"/>
        <v>0</v>
      </c>
      <c r="S737" s="23"/>
      <c r="T737" s="107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9">
        <v>10.606060606</v>
      </c>
      <c r="AE737" s="23"/>
      <c r="AF737" s="117"/>
      <c r="AG737" s="118"/>
      <c r="AH737" s="119"/>
      <c r="AI737" s="118">
        <v>0.11493202944</v>
      </c>
      <c r="AJ737" s="118">
        <v>-0.11039077976</v>
      </c>
      <c r="AK737" s="120"/>
      <c r="AL737" s="23"/>
      <c r="AM737" s="127">
        <v>1.6986943676E-2</v>
      </c>
      <c r="AN737" s="88">
        <v>1.1400290948</v>
      </c>
      <c r="AO737" s="119">
        <v>45473</v>
      </c>
      <c r="AP737" s="86" t="s">
        <v>309</v>
      </c>
      <c r="AQ737" s="84" t="s">
        <v>312</v>
      </c>
      <c r="AR737" s="128">
        <v>3708000</v>
      </c>
    </row>
    <row r="738" spans="2:44" ht="15.6" x14ac:dyDescent="0.3">
      <c r="B738" s="131" t="s">
        <v>667</v>
      </c>
      <c r="C738" s="132" t="s">
        <v>1189</v>
      </c>
      <c r="D738" s="133" t="s">
        <v>300</v>
      </c>
      <c r="E738" s="134" t="s">
        <v>1462</v>
      </c>
      <c r="F738" s="132" t="s">
        <v>2</v>
      </c>
      <c r="G738" s="134" t="s">
        <v>315</v>
      </c>
      <c r="H738" s="135">
        <v>45539</v>
      </c>
      <c r="I738" s="136"/>
      <c r="J738" s="136">
        <v>59.49</v>
      </c>
      <c r="K738" s="137">
        <f t="shared" si="33"/>
        <v>0</v>
      </c>
      <c r="L738" s="135">
        <v>45534</v>
      </c>
      <c r="M738" s="138"/>
      <c r="N738" s="138">
        <v>134.91636363999999</v>
      </c>
      <c r="O738" s="137">
        <f t="shared" si="34"/>
        <v>0</v>
      </c>
      <c r="P738" s="139"/>
      <c r="Q738" s="140">
        <v>0.19696969697</v>
      </c>
      <c r="R738" s="141">
        <f t="shared" si="35"/>
        <v>0</v>
      </c>
      <c r="S738" s="23"/>
      <c r="T738" s="142"/>
      <c r="U738" s="143"/>
      <c r="V738" s="143"/>
      <c r="W738" s="143"/>
      <c r="X738" s="143"/>
      <c r="Y738" s="143"/>
      <c r="Z738" s="143"/>
      <c r="AA738" s="143"/>
      <c r="AB738" s="143"/>
      <c r="AC738" s="143"/>
      <c r="AD738" s="144">
        <v>13.636363636</v>
      </c>
      <c r="AE738" s="23"/>
      <c r="AF738" s="145"/>
      <c r="AG738" s="146"/>
      <c r="AH738" s="147"/>
      <c r="AI738" s="146">
        <v>0.21532175688999999</v>
      </c>
      <c r="AJ738" s="146">
        <v>-3.5001804216999999E-2</v>
      </c>
      <c r="AK738" s="148"/>
      <c r="AL738" s="23"/>
      <c r="AM738" s="149">
        <v>0</v>
      </c>
      <c r="AN738" s="137">
        <v>0</v>
      </c>
      <c r="AO738" s="147">
        <v>45504</v>
      </c>
      <c r="AP738" s="135" t="s">
        <v>309</v>
      </c>
      <c r="AQ738" s="133" t="s">
        <v>312</v>
      </c>
      <c r="AR738" s="150">
        <v>359300</v>
      </c>
    </row>
    <row r="739" spans="2:44" ht="15.6" x14ac:dyDescent="0.3">
      <c r="B739" s="82" t="s">
        <v>57</v>
      </c>
      <c r="C739" s="83" t="s">
        <v>221</v>
      </c>
      <c r="D739" s="84" t="s">
        <v>300</v>
      </c>
      <c r="E739" s="85" t="s">
        <v>2236</v>
      </c>
      <c r="F739" s="83" t="s">
        <v>2</v>
      </c>
      <c r="G739" s="85" t="s">
        <v>319</v>
      </c>
      <c r="H739" s="86">
        <v>45554</v>
      </c>
      <c r="I739" s="87">
        <v>91.5</v>
      </c>
      <c r="J739" s="87">
        <v>96.26</v>
      </c>
      <c r="K739" s="88">
        <f t="shared" si="33"/>
        <v>0.95055059214627047</v>
      </c>
      <c r="L739" s="86">
        <v>45537</v>
      </c>
      <c r="M739" s="89">
        <v>58832.61</v>
      </c>
      <c r="N739" s="89">
        <v>727885.54241999995</v>
      </c>
      <c r="O739" s="88">
        <f t="shared" si="34"/>
        <v>8.0826732461808909E-2</v>
      </c>
      <c r="P739" s="90">
        <v>212</v>
      </c>
      <c r="Q739" s="91">
        <v>285.09090909000003</v>
      </c>
      <c r="R739" s="92">
        <f t="shared" si="35"/>
        <v>0.74362244898196306</v>
      </c>
      <c r="S739" s="23"/>
      <c r="T739" s="107">
        <v>3.9536468985000003E-2</v>
      </c>
      <c r="U739" s="108">
        <v>2.2262787501000001E-2</v>
      </c>
      <c r="V739" s="108">
        <v>-6.9679243906999996E-3</v>
      </c>
      <c r="W739" s="108">
        <v>-1.9588218444000001E-2</v>
      </c>
      <c r="X739" s="108">
        <v>0.68671607992000006</v>
      </c>
      <c r="Y739" s="108">
        <v>0.19211663167000001</v>
      </c>
      <c r="Z739" s="108">
        <v>0.40917475729000002</v>
      </c>
      <c r="AA739" s="108">
        <v>-2.9427205481000002E-2</v>
      </c>
      <c r="AB739" s="108">
        <v>0.49279957300999999</v>
      </c>
      <c r="AC739" s="108">
        <v>9.3847613194000007E-2</v>
      </c>
      <c r="AD739" s="109">
        <v>100</v>
      </c>
      <c r="AE739" s="23"/>
      <c r="AF739" s="117">
        <v>0.22529661922999999</v>
      </c>
      <c r="AG739" s="118">
        <v>2.3550918215000001E-2</v>
      </c>
      <c r="AH739" s="119">
        <v>2.6218442153999999</v>
      </c>
      <c r="AI739" s="118">
        <v>0.1395155545</v>
      </c>
      <c r="AJ739" s="118">
        <v>-6.4279155187999995E-2</v>
      </c>
      <c r="AK739" s="120">
        <v>6</v>
      </c>
      <c r="AL739" s="23"/>
      <c r="AM739" s="127">
        <v>2.3562994119000001E-2</v>
      </c>
      <c r="AN739" s="88">
        <v>0.25338033802999999</v>
      </c>
      <c r="AO739" s="119">
        <v>45473</v>
      </c>
      <c r="AP739" s="86" t="s">
        <v>309</v>
      </c>
      <c r="AQ739" s="84" t="s">
        <v>312</v>
      </c>
      <c r="AR739" s="128">
        <v>11241000</v>
      </c>
    </row>
    <row r="740" spans="2:44" ht="15.6" x14ac:dyDescent="0.3">
      <c r="B740" s="131" t="s">
        <v>668</v>
      </c>
      <c r="C740" s="132" t="s">
        <v>1190</v>
      </c>
      <c r="D740" s="133" t="s">
        <v>300</v>
      </c>
      <c r="E740" s="134" t="s">
        <v>1463</v>
      </c>
      <c r="F740" s="132" t="s">
        <v>2</v>
      </c>
      <c r="G740" s="134" t="s">
        <v>319</v>
      </c>
      <c r="H740" s="135">
        <v>45426</v>
      </c>
      <c r="I740" s="136"/>
      <c r="J740" s="136">
        <v>516.43934425999998</v>
      </c>
      <c r="K740" s="137">
        <f t="shared" si="33"/>
        <v>0</v>
      </c>
      <c r="L740" s="135">
        <v>45426</v>
      </c>
      <c r="M740" s="138"/>
      <c r="N740" s="138">
        <v>0</v>
      </c>
      <c r="O740" s="137" t="str">
        <f t="shared" si="34"/>
        <v/>
      </c>
      <c r="P740" s="139"/>
      <c r="Q740" s="140">
        <v>0</v>
      </c>
      <c r="R740" s="141" t="str">
        <f t="shared" si="35"/>
        <v/>
      </c>
      <c r="S740" s="23"/>
      <c r="T740" s="142"/>
      <c r="U740" s="143"/>
      <c r="V740" s="143"/>
      <c r="W740" s="143"/>
      <c r="X740" s="143"/>
      <c r="Y740" s="143"/>
      <c r="Z740" s="143"/>
      <c r="AA740" s="143"/>
      <c r="AB740" s="143"/>
      <c r="AC740" s="143"/>
      <c r="AD740" s="144">
        <v>0</v>
      </c>
      <c r="AE740" s="23"/>
      <c r="AF740" s="145"/>
      <c r="AG740" s="146"/>
      <c r="AH740" s="147"/>
      <c r="AI740" s="146">
        <v>0.11167131768000001</v>
      </c>
      <c r="AJ740" s="146">
        <v>-2.7067753096E-2</v>
      </c>
      <c r="AK740" s="148"/>
      <c r="AL740" s="23"/>
      <c r="AM740" s="149">
        <v>1.8240637220000001E-2</v>
      </c>
      <c r="AN740" s="137">
        <v>1.2626017168000001</v>
      </c>
      <c r="AO740" s="147">
        <v>45473</v>
      </c>
      <c r="AP740" s="135" t="s">
        <v>309</v>
      </c>
      <c r="AQ740" s="133" t="s">
        <v>312</v>
      </c>
      <c r="AR740" s="150">
        <v>2913000</v>
      </c>
    </row>
    <row r="741" spans="2:44" ht="15.6" x14ac:dyDescent="0.3">
      <c r="B741" s="82" t="s">
        <v>669</v>
      </c>
      <c r="C741" s="83" t="s">
        <v>1191</v>
      </c>
      <c r="D741" s="84" t="s">
        <v>300</v>
      </c>
      <c r="E741" s="85" t="s">
        <v>1464</v>
      </c>
      <c r="F741" s="83" t="s">
        <v>2</v>
      </c>
      <c r="G741" s="85" t="s">
        <v>315</v>
      </c>
      <c r="H741" s="86">
        <v>45446</v>
      </c>
      <c r="I741" s="87"/>
      <c r="J741" s="87">
        <v>315.59348661000001</v>
      </c>
      <c r="K741" s="88">
        <f t="shared" si="33"/>
        <v>0</v>
      </c>
      <c r="L741" s="86">
        <v>45308</v>
      </c>
      <c r="M741" s="89"/>
      <c r="N741" s="89">
        <v>0</v>
      </c>
      <c r="O741" s="88" t="str">
        <f t="shared" si="34"/>
        <v/>
      </c>
      <c r="P741" s="90"/>
      <c r="Q741" s="91">
        <v>0</v>
      </c>
      <c r="R741" s="92" t="str">
        <f t="shared" si="35"/>
        <v/>
      </c>
      <c r="S741" s="23"/>
      <c r="T741" s="107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9">
        <v>0</v>
      </c>
      <c r="AE741" s="23"/>
      <c r="AF741" s="117"/>
      <c r="AG741" s="118"/>
      <c r="AH741" s="119"/>
      <c r="AI741" s="118">
        <v>0.11315209404</v>
      </c>
      <c r="AJ741" s="118">
        <v>-3.4957798172000003E-2</v>
      </c>
      <c r="AK741" s="120"/>
      <c r="AL741" s="23"/>
      <c r="AM741" s="127">
        <v>2.1210688671E-2</v>
      </c>
      <c r="AN741" s="88">
        <v>1.4487881828</v>
      </c>
      <c r="AO741" s="119">
        <v>45504</v>
      </c>
      <c r="AP741" s="86" t="s">
        <v>309</v>
      </c>
      <c r="AQ741" s="84" t="s">
        <v>312</v>
      </c>
      <c r="AR741" s="128">
        <v>745400</v>
      </c>
    </row>
    <row r="742" spans="2:44" ht="15.6" x14ac:dyDescent="0.3">
      <c r="B742" s="131" t="s">
        <v>670</v>
      </c>
      <c r="C742" s="132" t="s">
        <v>1192</v>
      </c>
      <c r="D742" s="133" t="s">
        <v>300</v>
      </c>
      <c r="E742" s="134" t="s">
        <v>1465</v>
      </c>
      <c r="F742" s="132" t="s">
        <v>2</v>
      </c>
      <c r="G742" s="134" t="s">
        <v>317</v>
      </c>
      <c r="H742" s="135">
        <v>45553</v>
      </c>
      <c r="I742" s="136"/>
      <c r="J742" s="136">
        <v>309.35000000000002</v>
      </c>
      <c r="K742" s="137">
        <f t="shared" si="33"/>
        <v>0</v>
      </c>
      <c r="L742" s="135">
        <v>45551</v>
      </c>
      <c r="M742" s="138"/>
      <c r="N742" s="138">
        <v>398.93636364000002</v>
      </c>
      <c r="O742" s="137">
        <f t="shared" si="34"/>
        <v>0</v>
      </c>
      <c r="P742" s="139"/>
      <c r="Q742" s="140">
        <v>0.27272727273000003</v>
      </c>
      <c r="R742" s="141">
        <f t="shared" si="35"/>
        <v>0</v>
      </c>
      <c r="S742" s="23"/>
      <c r="T742" s="142"/>
      <c r="U742" s="143"/>
      <c r="V742" s="143"/>
      <c r="W742" s="143"/>
      <c r="X742" s="143">
        <v>0.38142138943999998</v>
      </c>
      <c r="Y742" s="143">
        <v>-0.11317805881</v>
      </c>
      <c r="Z742" s="143">
        <v>0.42976180501</v>
      </c>
      <c r="AA742" s="143">
        <v>-8.8401577633000009E-3</v>
      </c>
      <c r="AB742" s="143">
        <v>0.38675970358</v>
      </c>
      <c r="AC742" s="143">
        <v>-1.2192256241E-2</v>
      </c>
      <c r="AD742" s="144">
        <v>15.151515151</v>
      </c>
      <c r="AE742" s="23"/>
      <c r="AF742" s="145"/>
      <c r="AG742" s="146"/>
      <c r="AH742" s="147"/>
      <c r="AI742" s="146">
        <v>0.20330969266999999</v>
      </c>
      <c r="AJ742" s="146">
        <v>-5.3027704942999999E-2</v>
      </c>
      <c r="AK742" s="148">
        <v>4</v>
      </c>
      <c r="AL742" s="23"/>
      <c r="AM742" s="149">
        <v>1.8776889493999999E-2</v>
      </c>
      <c r="AN742" s="137">
        <v>0.80867915274000002</v>
      </c>
      <c r="AO742" s="147">
        <v>45437</v>
      </c>
      <c r="AP742" s="135" t="s">
        <v>309</v>
      </c>
      <c r="AQ742" s="133" t="s">
        <v>312</v>
      </c>
      <c r="AR742" s="150"/>
    </row>
    <row r="743" spans="2:44" ht="15.6" x14ac:dyDescent="0.3">
      <c r="B743" s="82" t="s">
        <v>671</v>
      </c>
      <c r="C743" s="83" t="s">
        <v>1193</v>
      </c>
      <c r="D743" s="84" t="s">
        <v>300</v>
      </c>
      <c r="E743" s="85" t="s">
        <v>1466</v>
      </c>
      <c r="F743" s="83" t="s">
        <v>2</v>
      </c>
      <c r="G743" s="85" t="s">
        <v>317</v>
      </c>
      <c r="H743" s="86">
        <v>45554</v>
      </c>
      <c r="I743" s="87">
        <v>205.01</v>
      </c>
      <c r="J743" s="87">
        <v>210.33</v>
      </c>
      <c r="K743" s="88">
        <f t="shared" si="33"/>
        <v>0.97470641373080391</v>
      </c>
      <c r="L743" s="86">
        <v>45545</v>
      </c>
      <c r="M743" s="89">
        <v>820.04</v>
      </c>
      <c r="N743" s="89">
        <v>157846.11590999999</v>
      </c>
      <c r="O743" s="88">
        <f t="shared" si="34"/>
        <v>5.1951864337768487E-3</v>
      </c>
      <c r="P743" s="90">
        <v>1</v>
      </c>
      <c r="Q743" s="91">
        <v>24.848484847999998</v>
      </c>
      <c r="R743" s="92">
        <f t="shared" si="35"/>
        <v>4.0243902439809638E-2</v>
      </c>
      <c r="S743" s="23"/>
      <c r="T743" s="107">
        <v>-5.6746532154999998E-3</v>
      </c>
      <c r="U743" s="108">
        <v>-2.2948334699000001E-2</v>
      </c>
      <c r="V743" s="108">
        <v>7.0436507935999995E-2</v>
      </c>
      <c r="W743" s="108">
        <v>5.7816213882999998E-2</v>
      </c>
      <c r="X743" s="108">
        <v>0.62517837110999996</v>
      </c>
      <c r="Y743" s="108">
        <v>0.13057892286</v>
      </c>
      <c r="Z743" s="108">
        <v>0.34075551427</v>
      </c>
      <c r="AA743" s="108">
        <v>-9.7846448505000003E-2</v>
      </c>
      <c r="AB743" s="108">
        <v>0.35327648493000002</v>
      </c>
      <c r="AC743" s="108">
        <v>-4.5675474890999997E-2</v>
      </c>
      <c r="AD743" s="109">
        <v>96.969696970000001</v>
      </c>
      <c r="AE743" s="23"/>
      <c r="AF743" s="117">
        <v>0.22978406828</v>
      </c>
      <c r="AG743" s="118">
        <v>2.4039188223999999E-2</v>
      </c>
      <c r="AH743" s="119">
        <v>2.2233148440999999</v>
      </c>
      <c r="AI743" s="118">
        <v>0.22018348624</v>
      </c>
      <c r="AJ743" s="118">
        <v>-9.5699855700000003E-2</v>
      </c>
      <c r="AK743" s="120">
        <v>7</v>
      </c>
      <c r="AL743" s="23"/>
      <c r="AM743" s="127">
        <v>7.6191762587999997E-3</v>
      </c>
      <c r="AN743" s="88">
        <v>0.18924692506999999</v>
      </c>
      <c r="AO743" s="119">
        <v>45473</v>
      </c>
      <c r="AP743" s="86" t="s">
        <v>309</v>
      </c>
      <c r="AQ743" s="84" t="s">
        <v>312</v>
      </c>
      <c r="AR743" s="128">
        <v>2512800</v>
      </c>
    </row>
    <row r="744" spans="2:44" ht="15.6" x14ac:dyDescent="0.3">
      <c r="B744" s="131" t="s">
        <v>1817</v>
      </c>
      <c r="C744" s="132" t="s">
        <v>2589</v>
      </c>
      <c r="D744" s="133" t="s">
        <v>300</v>
      </c>
      <c r="E744" s="134" t="s">
        <v>2237</v>
      </c>
      <c r="F744" s="132" t="s">
        <v>2</v>
      </c>
      <c r="G744" s="134" t="s">
        <v>315</v>
      </c>
      <c r="H744" s="135">
        <v>45288</v>
      </c>
      <c r="I744" s="136"/>
      <c r="J744" s="136"/>
      <c r="K744" s="137" t="str">
        <f t="shared" si="33"/>
        <v/>
      </c>
      <c r="L744" s="135"/>
      <c r="M744" s="138"/>
      <c r="N744" s="138">
        <v>0</v>
      </c>
      <c r="O744" s="137" t="str">
        <f t="shared" si="34"/>
        <v/>
      </c>
      <c r="P744" s="139"/>
      <c r="Q744" s="140">
        <v>0</v>
      </c>
      <c r="R744" s="141" t="str">
        <f t="shared" si="35"/>
        <v/>
      </c>
      <c r="S744" s="23"/>
      <c r="T744" s="142"/>
      <c r="U744" s="143"/>
      <c r="V744" s="143"/>
      <c r="W744" s="143"/>
      <c r="X744" s="143"/>
      <c r="Y744" s="143"/>
      <c r="Z744" s="143"/>
      <c r="AA744" s="143"/>
      <c r="AB744" s="143"/>
      <c r="AC744" s="143"/>
      <c r="AD744" s="144">
        <v>0</v>
      </c>
      <c r="AE744" s="23"/>
      <c r="AF744" s="145"/>
      <c r="AG744" s="146"/>
      <c r="AH744" s="147"/>
      <c r="AI744" s="146"/>
      <c r="AJ744" s="146"/>
      <c r="AK744" s="148"/>
      <c r="AL744" s="23"/>
      <c r="AM744" s="149"/>
      <c r="AN744" s="137"/>
      <c r="AO744" s="147">
        <v>45437</v>
      </c>
      <c r="AP744" s="135" t="s">
        <v>309</v>
      </c>
      <c r="AQ744" s="133" t="s">
        <v>312</v>
      </c>
      <c r="AR744" s="150">
        <v>146660</v>
      </c>
    </row>
    <row r="745" spans="2:44" ht="15.6" x14ac:dyDescent="0.3">
      <c r="B745" s="82" t="s">
        <v>673</v>
      </c>
      <c r="C745" s="83" t="s">
        <v>1195</v>
      </c>
      <c r="D745" s="84" t="s">
        <v>300</v>
      </c>
      <c r="E745" s="85" t="s">
        <v>1467</v>
      </c>
      <c r="F745" s="83" t="s">
        <v>2</v>
      </c>
      <c r="G745" s="85" t="s">
        <v>317</v>
      </c>
      <c r="H745" s="86">
        <v>45547</v>
      </c>
      <c r="I745" s="87"/>
      <c r="J745" s="87">
        <v>671.23</v>
      </c>
      <c r="K745" s="88">
        <f t="shared" si="33"/>
        <v>0</v>
      </c>
      <c r="L745" s="86">
        <v>45547</v>
      </c>
      <c r="M745" s="89"/>
      <c r="N745" s="89">
        <v>20676.202879</v>
      </c>
      <c r="O745" s="88">
        <f t="shared" si="34"/>
        <v>0</v>
      </c>
      <c r="P745" s="90"/>
      <c r="Q745" s="91">
        <v>0.19696969697</v>
      </c>
      <c r="R745" s="92">
        <f t="shared" si="35"/>
        <v>0</v>
      </c>
      <c r="S745" s="23"/>
      <c r="T745" s="107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9">
        <v>18.181818182000001</v>
      </c>
      <c r="AE745" s="23"/>
      <c r="AF745" s="117"/>
      <c r="AG745" s="118"/>
      <c r="AH745" s="119"/>
      <c r="AI745" s="118">
        <v>0.12038484407</v>
      </c>
      <c r="AJ745" s="118">
        <v>-3.6787486910999999E-2</v>
      </c>
      <c r="AK745" s="120">
        <v>7</v>
      </c>
      <c r="AL745" s="23"/>
      <c r="AM745" s="127">
        <v>1.1010704612000001E-2</v>
      </c>
      <c r="AN745" s="88">
        <v>0.95382530547</v>
      </c>
      <c r="AO745" s="119">
        <v>45507</v>
      </c>
      <c r="AP745" s="86" t="s">
        <v>309</v>
      </c>
      <c r="AQ745" s="84" t="s">
        <v>312</v>
      </c>
      <c r="AR745" s="128">
        <v>4763000</v>
      </c>
    </row>
    <row r="746" spans="2:44" ht="15.6" x14ac:dyDescent="0.3">
      <c r="B746" s="131" t="s">
        <v>97</v>
      </c>
      <c r="C746" s="132" t="s">
        <v>284</v>
      </c>
      <c r="D746" s="133" t="s">
        <v>300</v>
      </c>
      <c r="E746" s="134" t="s">
        <v>259</v>
      </c>
      <c r="F746" s="132" t="s">
        <v>2</v>
      </c>
      <c r="G746" s="134" t="s">
        <v>315</v>
      </c>
      <c r="H746" s="135">
        <v>45554</v>
      </c>
      <c r="I746" s="136">
        <v>69.98</v>
      </c>
      <c r="J746" s="136">
        <v>75.930000000000007</v>
      </c>
      <c r="K746" s="137">
        <f t="shared" si="33"/>
        <v>0.92163835111286707</v>
      </c>
      <c r="L746" s="135">
        <v>45547</v>
      </c>
      <c r="M746" s="138">
        <v>370612.76</v>
      </c>
      <c r="N746" s="138">
        <v>839988.26893999998</v>
      </c>
      <c r="O746" s="137">
        <f t="shared" si="34"/>
        <v>0.44121182843146672</v>
      </c>
      <c r="P746" s="139">
        <v>224</v>
      </c>
      <c r="Q746" s="140">
        <v>211.87878788</v>
      </c>
      <c r="R746" s="141">
        <f t="shared" si="35"/>
        <v>1.0572082379802219</v>
      </c>
      <c r="S746" s="23"/>
      <c r="T746" s="142">
        <v>9.6667147590999997E-3</v>
      </c>
      <c r="U746" s="143">
        <v>-7.6069667248000001E-3</v>
      </c>
      <c r="V746" s="143">
        <v>2.3665894420999999E-2</v>
      </c>
      <c r="W746" s="143">
        <v>1.1045600367000001E-2</v>
      </c>
      <c r="X746" s="143">
        <v>0.35991174896</v>
      </c>
      <c r="Y746" s="143">
        <v>-0.13468769928999999</v>
      </c>
      <c r="Z746" s="143">
        <v>6.7406356119999997E-2</v>
      </c>
      <c r="AA746" s="143">
        <v>-0.37119560665000001</v>
      </c>
      <c r="AB746" s="143">
        <v>0.30583686870999999</v>
      </c>
      <c r="AC746" s="143">
        <v>-9.3115091109000001E-2</v>
      </c>
      <c r="AD746" s="144">
        <v>100</v>
      </c>
      <c r="AE746" s="23"/>
      <c r="AF746" s="145">
        <v>0.24800152987999999</v>
      </c>
      <c r="AG746" s="146">
        <v>2.6167393479999999E-2</v>
      </c>
      <c r="AH746" s="147">
        <v>1.0126886846000001</v>
      </c>
      <c r="AI746" s="146">
        <v>0.13706140351000001</v>
      </c>
      <c r="AJ746" s="146">
        <v>-0.11628787878000001</v>
      </c>
      <c r="AK746" s="148">
        <v>4</v>
      </c>
      <c r="AL746" s="23"/>
      <c r="AM746" s="149">
        <v>2.1584096022999998E-3</v>
      </c>
      <c r="AN746" s="137">
        <v>2.1235479984000001E-2</v>
      </c>
      <c r="AO746" s="147">
        <v>45472</v>
      </c>
      <c r="AP746" s="135" t="s">
        <v>309</v>
      </c>
      <c r="AQ746" s="133" t="s">
        <v>312</v>
      </c>
      <c r="AR746" s="150">
        <v>6220000</v>
      </c>
    </row>
    <row r="747" spans="2:44" ht="15.6" x14ac:dyDescent="0.3">
      <c r="B747" s="82" t="s">
        <v>1818</v>
      </c>
      <c r="C747" s="83" t="s">
        <v>2590</v>
      </c>
      <c r="D747" s="84" t="s">
        <v>733</v>
      </c>
      <c r="E747" s="85" t="s">
        <v>2238</v>
      </c>
      <c r="F747" s="83" t="s">
        <v>2</v>
      </c>
      <c r="G747" s="85" t="s">
        <v>320</v>
      </c>
      <c r="H747" s="86"/>
      <c r="I747" s="87"/>
      <c r="J747" s="87"/>
      <c r="K747" s="88" t="str">
        <f t="shared" si="33"/>
        <v/>
      </c>
      <c r="L747" s="86"/>
      <c r="M747" s="89"/>
      <c r="N747" s="89"/>
      <c r="O747" s="88" t="str">
        <f t="shared" si="34"/>
        <v/>
      </c>
      <c r="P747" s="90"/>
      <c r="Q747" s="91"/>
      <c r="R747" s="92" t="str">
        <f t="shared" si="35"/>
        <v/>
      </c>
      <c r="S747" s="23"/>
      <c r="T747" s="107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9">
        <v>0</v>
      </c>
      <c r="AE747" s="23"/>
      <c r="AF747" s="117"/>
      <c r="AG747" s="118"/>
      <c r="AH747" s="119"/>
      <c r="AI747" s="118"/>
      <c r="AJ747" s="118"/>
      <c r="AK747" s="120"/>
      <c r="AL747" s="23"/>
      <c r="AM747" s="127"/>
      <c r="AN747" s="88"/>
      <c r="AO747" s="119">
        <v>45473</v>
      </c>
      <c r="AP747" s="86" t="s">
        <v>309</v>
      </c>
      <c r="AQ747" s="84" t="s">
        <v>312</v>
      </c>
      <c r="AR747" s="128">
        <v>2367000</v>
      </c>
    </row>
    <row r="748" spans="2:44" ht="15.6" x14ac:dyDescent="0.3">
      <c r="B748" s="131" t="s">
        <v>674</v>
      </c>
      <c r="C748" s="132" t="s">
        <v>1196</v>
      </c>
      <c r="D748" s="133" t="s">
        <v>300</v>
      </c>
      <c r="E748" s="134" t="s">
        <v>1468</v>
      </c>
      <c r="F748" s="132" t="s">
        <v>2</v>
      </c>
      <c r="G748" s="134" t="s">
        <v>320</v>
      </c>
      <c r="H748" s="135">
        <v>45553</v>
      </c>
      <c r="I748" s="136"/>
      <c r="J748" s="136">
        <v>567.70000000000005</v>
      </c>
      <c r="K748" s="137">
        <f t="shared" si="33"/>
        <v>0</v>
      </c>
      <c r="L748" s="135">
        <v>45551</v>
      </c>
      <c r="M748" s="138"/>
      <c r="N748" s="138">
        <v>4897.1499999999996</v>
      </c>
      <c r="O748" s="137">
        <f t="shared" si="34"/>
        <v>0</v>
      </c>
      <c r="P748" s="139"/>
      <c r="Q748" s="140">
        <v>1.5151515151999999</v>
      </c>
      <c r="R748" s="141">
        <f t="shared" si="35"/>
        <v>0</v>
      </c>
      <c r="S748" s="23"/>
      <c r="T748" s="142"/>
      <c r="U748" s="143"/>
      <c r="V748" s="143">
        <v>1.185726856E-2</v>
      </c>
      <c r="W748" s="143">
        <v>-7.6302549314000005E-4</v>
      </c>
      <c r="X748" s="143">
        <v>0.57893118409</v>
      </c>
      <c r="Y748" s="143">
        <v>8.4331735837999994E-2</v>
      </c>
      <c r="Z748" s="143">
        <v>0.61982956812000001</v>
      </c>
      <c r="AA748" s="143">
        <v>0.18122760534999999</v>
      </c>
      <c r="AB748" s="143">
        <v>0.41049329616000002</v>
      </c>
      <c r="AC748" s="143">
        <v>1.1541336341E-2</v>
      </c>
      <c r="AD748" s="144">
        <v>89.393939394</v>
      </c>
      <c r="AE748" s="23"/>
      <c r="AF748" s="145">
        <v>0.18887000042999999</v>
      </c>
      <c r="AG748" s="146">
        <v>1.9765369639E-2</v>
      </c>
      <c r="AH748" s="147">
        <v>2.3506009110999999</v>
      </c>
      <c r="AI748" s="146">
        <v>0.10428589377</v>
      </c>
      <c r="AJ748" s="146">
        <v>-4.1012775346000001E-2</v>
      </c>
      <c r="AK748" s="148">
        <v>6</v>
      </c>
      <c r="AL748" s="23"/>
      <c r="AM748" s="149">
        <v>1.3164467121000001E-2</v>
      </c>
      <c r="AN748" s="137">
        <v>0.88527478742999999</v>
      </c>
      <c r="AO748" s="147">
        <v>45473</v>
      </c>
      <c r="AP748" s="135" t="s">
        <v>309</v>
      </c>
      <c r="AQ748" s="133" t="s">
        <v>312</v>
      </c>
      <c r="AR748" s="150">
        <v>9455000</v>
      </c>
    </row>
    <row r="749" spans="2:44" ht="15.6" x14ac:dyDescent="0.3">
      <c r="B749" s="82" t="s">
        <v>675</v>
      </c>
      <c r="C749" s="83" t="s">
        <v>1197</v>
      </c>
      <c r="D749" s="84" t="s">
        <v>734</v>
      </c>
      <c r="E749" s="85" t="s">
        <v>1469</v>
      </c>
      <c r="F749" s="83" t="s">
        <v>2</v>
      </c>
      <c r="G749" s="85" t="s">
        <v>315</v>
      </c>
      <c r="H749" s="86">
        <v>45554</v>
      </c>
      <c r="I749" s="87">
        <v>61.98</v>
      </c>
      <c r="J749" s="87">
        <v>78.849014604999994</v>
      </c>
      <c r="K749" s="88">
        <f t="shared" si="33"/>
        <v>0.78605928445007744</v>
      </c>
      <c r="L749" s="86">
        <v>45373</v>
      </c>
      <c r="M749" s="89">
        <v>108279.7</v>
      </c>
      <c r="N749" s="89">
        <v>102795.73424000001</v>
      </c>
      <c r="O749" s="88">
        <f t="shared" si="34"/>
        <v>1.0533481841493191</v>
      </c>
      <c r="P749" s="90">
        <v>35</v>
      </c>
      <c r="Q749" s="91">
        <v>44.5</v>
      </c>
      <c r="R749" s="92">
        <f t="shared" si="35"/>
        <v>0.7865168539325843</v>
      </c>
      <c r="S749" s="23"/>
      <c r="T749" s="107">
        <v>2.4801587302000001E-2</v>
      </c>
      <c r="U749" s="108">
        <v>7.5279058183000003E-3</v>
      </c>
      <c r="V749" s="108">
        <v>0</v>
      </c>
      <c r="W749" s="108">
        <v>-1.2620294052999999E-2</v>
      </c>
      <c r="X749" s="108">
        <v>6.2480599863000003E-2</v>
      </c>
      <c r="Y749" s="108">
        <v>-0.43211884838999998</v>
      </c>
      <c r="Z749" s="108">
        <v>0.10254760782</v>
      </c>
      <c r="AA749" s="108">
        <v>-0.33605435495000002</v>
      </c>
      <c r="AB749" s="108">
        <v>0.14673873247999999</v>
      </c>
      <c r="AC749" s="108">
        <v>-0.25221322734000001</v>
      </c>
      <c r="AD749" s="109">
        <v>100</v>
      </c>
      <c r="AE749" s="23"/>
      <c r="AF749" s="117">
        <v>0.28462484121999998</v>
      </c>
      <c r="AG749" s="118">
        <v>2.9715946579999999E-2</v>
      </c>
      <c r="AH749" s="119">
        <v>6.0182658294999997E-2</v>
      </c>
      <c r="AI749" s="118">
        <v>0.21442495127</v>
      </c>
      <c r="AJ749" s="118">
        <v>-6.6563997262999997E-2</v>
      </c>
      <c r="AK749" s="120">
        <v>3</v>
      </c>
      <c r="AL749" s="23"/>
      <c r="AM749" s="127">
        <v>2.0551656187999999E-2</v>
      </c>
      <c r="AN749" s="88">
        <v>0.24392023385</v>
      </c>
      <c r="AO749" s="119">
        <v>45473</v>
      </c>
      <c r="AP749" s="86" t="s">
        <v>743</v>
      </c>
      <c r="AQ749" s="84" t="s">
        <v>312</v>
      </c>
      <c r="AR749" s="128">
        <v>4966908000</v>
      </c>
    </row>
    <row r="750" spans="2:44" ht="15.6" x14ac:dyDescent="0.3">
      <c r="B750" s="131" t="s">
        <v>676</v>
      </c>
      <c r="C750" s="132" t="s">
        <v>1198</v>
      </c>
      <c r="D750" s="133" t="s">
        <v>300</v>
      </c>
      <c r="E750" s="134" t="s">
        <v>1470</v>
      </c>
      <c r="F750" s="132" t="s">
        <v>2</v>
      </c>
      <c r="G750" s="134" t="s">
        <v>317</v>
      </c>
      <c r="H750" s="135">
        <v>45523</v>
      </c>
      <c r="I750" s="136"/>
      <c r="J750" s="136">
        <v>86.545263429000002</v>
      </c>
      <c r="K750" s="137">
        <f t="shared" si="33"/>
        <v>0</v>
      </c>
      <c r="L750" s="135">
        <v>45460</v>
      </c>
      <c r="M750" s="138"/>
      <c r="N750" s="138">
        <v>33.525303030000003</v>
      </c>
      <c r="O750" s="137">
        <f t="shared" si="34"/>
        <v>0</v>
      </c>
      <c r="P750" s="139"/>
      <c r="Q750" s="140">
        <v>9.0909090908999998E-2</v>
      </c>
      <c r="R750" s="141">
        <f t="shared" si="35"/>
        <v>0</v>
      </c>
      <c r="S750" s="23"/>
      <c r="T750" s="142"/>
      <c r="U750" s="143"/>
      <c r="V750" s="143"/>
      <c r="W750" s="143"/>
      <c r="X750" s="143"/>
      <c r="Y750" s="143"/>
      <c r="Z750" s="143"/>
      <c r="AA750" s="143"/>
      <c r="AB750" s="143"/>
      <c r="AC750" s="143"/>
      <c r="AD750" s="144">
        <v>7.5757575758</v>
      </c>
      <c r="AE750" s="23"/>
      <c r="AF750" s="145"/>
      <c r="AG750" s="146"/>
      <c r="AH750" s="147"/>
      <c r="AI750" s="146">
        <v>8.0370037195999999E-2</v>
      </c>
      <c r="AJ750" s="146">
        <v>-7.7304086327000004E-2</v>
      </c>
      <c r="AK750" s="148"/>
      <c r="AL750" s="23"/>
      <c r="AM750" s="149">
        <v>1.5083566919999999E-2</v>
      </c>
      <c r="AN750" s="137">
        <v>0.16593281355</v>
      </c>
      <c r="AO750" s="147">
        <v>45472</v>
      </c>
      <c r="AP750" s="135" t="s">
        <v>309</v>
      </c>
      <c r="AQ750" s="133" t="s">
        <v>312</v>
      </c>
      <c r="AR750" s="150">
        <v>1126267</v>
      </c>
    </row>
    <row r="751" spans="2:44" ht="15.6" x14ac:dyDescent="0.3">
      <c r="B751" s="82" t="s">
        <v>1819</v>
      </c>
      <c r="C751" s="83" t="s">
        <v>2591</v>
      </c>
      <c r="D751" s="84" t="s">
        <v>300</v>
      </c>
      <c r="E751" s="85" t="s">
        <v>2239</v>
      </c>
      <c r="F751" s="83" t="s">
        <v>113</v>
      </c>
      <c r="G751" s="85" t="s">
        <v>169</v>
      </c>
      <c r="H751" s="86">
        <v>45554</v>
      </c>
      <c r="I751" s="87">
        <v>5.98</v>
      </c>
      <c r="J751" s="87">
        <v>6.19</v>
      </c>
      <c r="K751" s="88">
        <f t="shared" si="33"/>
        <v>0.96607431340872374</v>
      </c>
      <c r="L751" s="86">
        <v>45483</v>
      </c>
      <c r="M751" s="89">
        <v>5240.57</v>
      </c>
      <c r="N751" s="89">
        <v>16718.013788</v>
      </c>
      <c r="O751" s="88">
        <f t="shared" si="34"/>
        <v>0.31346845782371713</v>
      </c>
      <c r="P751" s="90">
        <v>6</v>
      </c>
      <c r="Q751" s="91">
        <v>32.090909091</v>
      </c>
      <c r="R751" s="92">
        <f t="shared" si="35"/>
        <v>0.18696883852638252</v>
      </c>
      <c r="S751" s="23"/>
      <c r="T751" s="107">
        <v>1.7006802721999999E-2</v>
      </c>
      <c r="U751" s="108">
        <v>-2.6687876198E-4</v>
      </c>
      <c r="V751" s="108">
        <v>7.7477477478000004E-2</v>
      </c>
      <c r="W751" s="108">
        <v>6.4857183424000001E-2</v>
      </c>
      <c r="X751" s="108">
        <v>0.55324675324999995</v>
      </c>
      <c r="Y751" s="108">
        <v>5.8647304997000001E-2</v>
      </c>
      <c r="Z751" s="108">
        <v>0.55324675324999995</v>
      </c>
      <c r="AA751" s="108">
        <v>0.11464479046999999</v>
      </c>
      <c r="AB751" s="108">
        <v>0.69405099150000005</v>
      </c>
      <c r="AC751" s="108">
        <v>0.29509903168000001</v>
      </c>
      <c r="AD751" s="109">
        <v>100</v>
      </c>
      <c r="AE751" s="23"/>
      <c r="AF751" s="117">
        <v>0.47842550218000002</v>
      </c>
      <c r="AG751" s="118">
        <v>5.0133814956E-2</v>
      </c>
      <c r="AH751" s="119">
        <v>1.240311964</v>
      </c>
      <c r="AI751" s="118">
        <v>0.24633431084999999</v>
      </c>
      <c r="AJ751" s="118">
        <v>-9.4147582697000007E-2</v>
      </c>
      <c r="AK751" s="120">
        <v>4</v>
      </c>
      <c r="AL751" s="23"/>
      <c r="AM751" s="127">
        <v>0</v>
      </c>
      <c r="AN751" s="88">
        <v>0</v>
      </c>
      <c r="AO751" s="119">
        <v>45473</v>
      </c>
      <c r="AP751" s="86" t="s">
        <v>309</v>
      </c>
      <c r="AQ751" s="84" t="s">
        <v>312</v>
      </c>
      <c r="AR751" s="128">
        <v>253364</v>
      </c>
    </row>
    <row r="752" spans="2:44" ht="15.6" x14ac:dyDescent="0.3">
      <c r="B752" s="131" t="s">
        <v>677</v>
      </c>
      <c r="C752" s="132" t="s">
        <v>1199</v>
      </c>
      <c r="D752" s="133" t="s">
        <v>725</v>
      </c>
      <c r="E752" s="134" t="s">
        <v>1471</v>
      </c>
      <c r="F752" s="132" t="s">
        <v>113</v>
      </c>
      <c r="G752" s="134" t="s">
        <v>315</v>
      </c>
      <c r="H752" s="135">
        <v>45544</v>
      </c>
      <c r="I752" s="136"/>
      <c r="J752" s="136">
        <v>1012.0127714</v>
      </c>
      <c r="K752" s="137">
        <f t="shared" si="33"/>
        <v>0</v>
      </c>
      <c r="L752" s="135">
        <v>45534</v>
      </c>
      <c r="M752" s="138"/>
      <c r="N752" s="138">
        <v>90453.087576000005</v>
      </c>
      <c r="O752" s="137">
        <f t="shared" si="34"/>
        <v>0</v>
      </c>
      <c r="P752" s="139"/>
      <c r="Q752" s="140">
        <v>12.924242423999999</v>
      </c>
      <c r="R752" s="141">
        <f t="shared" si="35"/>
        <v>0</v>
      </c>
      <c r="S752" s="23"/>
      <c r="T752" s="142"/>
      <c r="U752" s="143"/>
      <c r="V752" s="143"/>
      <c r="W752" s="143"/>
      <c r="X752" s="143"/>
      <c r="Y752" s="143"/>
      <c r="Z752" s="143"/>
      <c r="AA752" s="143"/>
      <c r="AB752" s="143"/>
      <c r="AC752" s="143"/>
      <c r="AD752" s="144">
        <v>30.303030303</v>
      </c>
      <c r="AE752" s="23"/>
      <c r="AF752" s="145"/>
      <c r="AG752" s="146"/>
      <c r="AH752" s="147"/>
      <c r="AI752" s="146">
        <v>0.16655625559000001</v>
      </c>
      <c r="AJ752" s="146">
        <v>-7.2909960004000005E-2</v>
      </c>
      <c r="AK752" s="148"/>
      <c r="AL752" s="23"/>
      <c r="AM752" s="149">
        <v>1.2240701021E-2</v>
      </c>
      <c r="AN752" s="137">
        <v>1.1611595023000001</v>
      </c>
      <c r="AO752" s="147">
        <v>45473</v>
      </c>
      <c r="AP752" s="135" t="s">
        <v>309</v>
      </c>
      <c r="AQ752" s="133" t="s">
        <v>312</v>
      </c>
      <c r="AR752" s="150">
        <v>2322200</v>
      </c>
    </row>
    <row r="753" spans="2:44" ht="15.6" x14ac:dyDescent="0.3">
      <c r="B753" s="82" t="s">
        <v>678</v>
      </c>
      <c r="C753" s="83" t="s">
        <v>1200</v>
      </c>
      <c r="D753" s="84" t="s">
        <v>300</v>
      </c>
      <c r="E753" s="85" t="s">
        <v>1472</v>
      </c>
      <c r="F753" s="83" t="s">
        <v>2</v>
      </c>
      <c r="G753" s="85" t="s">
        <v>315</v>
      </c>
      <c r="H753" s="86">
        <v>45554</v>
      </c>
      <c r="I753" s="87">
        <v>152.25</v>
      </c>
      <c r="J753" s="87">
        <v>154</v>
      </c>
      <c r="K753" s="88">
        <f t="shared" si="33"/>
        <v>0.98863636363636365</v>
      </c>
      <c r="L753" s="86">
        <v>45534</v>
      </c>
      <c r="M753" s="89">
        <v>22130.400000000001</v>
      </c>
      <c r="N753" s="89">
        <v>172156.14955</v>
      </c>
      <c r="O753" s="88">
        <f t="shared" si="34"/>
        <v>0.12854841408713419</v>
      </c>
      <c r="P753" s="90">
        <v>144</v>
      </c>
      <c r="Q753" s="91">
        <v>95.696969697</v>
      </c>
      <c r="R753" s="92">
        <f t="shared" si="35"/>
        <v>1.5047498416714677</v>
      </c>
      <c r="S753" s="23"/>
      <c r="T753" s="107">
        <v>1.2098650535E-2</v>
      </c>
      <c r="U753" s="108">
        <v>-5.1750309484999996E-3</v>
      </c>
      <c r="V753" s="108">
        <v>7.9251435455999997E-2</v>
      </c>
      <c r="W753" s="108">
        <v>6.6631141401999994E-2</v>
      </c>
      <c r="X753" s="108">
        <v>0.83178268316000004</v>
      </c>
      <c r="Y753" s="108">
        <v>0.33718323490000002</v>
      </c>
      <c r="Z753" s="108"/>
      <c r="AA753" s="108"/>
      <c r="AB753" s="108">
        <v>0.55040733198000003</v>
      </c>
      <c r="AC753" s="108">
        <v>0.15145537215999999</v>
      </c>
      <c r="AD753" s="109">
        <v>68.181818182000001</v>
      </c>
      <c r="AE753" s="23"/>
      <c r="AF753" s="117"/>
      <c r="AG753" s="118"/>
      <c r="AH753" s="119"/>
      <c r="AI753" s="118">
        <v>0.17160822048999999</v>
      </c>
      <c r="AJ753" s="118">
        <v>-3.7115091910000002E-2</v>
      </c>
      <c r="AK753" s="120">
        <v>7</v>
      </c>
      <c r="AL753" s="23"/>
      <c r="AM753" s="127">
        <v>2.7087995609E-2</v>
      </c>
      <c r="AN753" s="88">
        <v>0.47629144725</v>
      </c>
      <c r="AO753" s="119">
        <v>45472</v>
      </c>
      <c r="AP753" s="86" t="s">
        <v>309</v>
      </c>
      <c r="AQ753" s="84" t="s">
        <v>312</v>
      </c>
      <c r="AR753" s="128">
        <v>1661000</v>
      </c>
    </row>
    <row r="754" spans="2:44" ht="15.6" x14ac:dyDescent="0.3">
      <c r="B754" s="131" t="s">
        <v>98</v>
      </c>
      <c r="C754" s="132" t="s">
        <v>285</v>
      </c>
      <c r="D754" s="133" t="s">
        <v>304</v>
      </c>
      <c r="E754" s="134" t="s">
        <v>1473</v>
      </c>
      <c r="F754" s="132" t="s">
        <v>2</v>
      </c>
      <c r="G754" s="134" t="s">
        <v>321</v>
      </c>
      <c r="H754" s="135">
        <v>45554</v>
      </c>
      <c r="I754" s="136">
        <v>24.66</v>
      </c>
      <c r="J754" s="136">
        <v>43.26</v>
      </c>
      <c r="K754" s="137">
        <f t="shared" si="33"/>
        <v>0.57004160887656041</v>
      </c>
      <c r="L754" s="135">
        <v>45198</v>
      </c>
      <c r="M754" s="138">
        <v>170387.34</v>
      </c>
      <c r="N754" s="138">
        <v>125117.08272000001</v>
      </c>
      <c r="O754" s="137">
        <f t="shared" si="34"/>
        <v>1.3618231523293303</v>
      </c>
      <c r="P754" s="139">
        <v>15</v>
      </c>
      <c r="Q754" s="140">
        <v>19.712121212</v>
      </c>
      <c r="R754" s="141">
        <f t="shared" si="35"/>
        <v>0.76095311299468693</v>
      </c>
      <c r="S754" s="23"/>
      <c r="T754" s="142">
        <v>-2.25921522E-2</v>
      </c>
      <c r="U754" s="143">
        <v>-3.9865833683999999E-2</v>
      </c>
      <c r="V754" s="143">
        <v>-0.12116892373</v>
      </c>
      <c r="W754" s="143">
        <v>-0.13378921779</v>
      </c>
      <c r="X754" s="143">
        <v>-0.37331639136</v>
      </c>
      <c r="Y754" s="143">
        <v>-0.86791583960999996</v>
      </c>
      <c r="Z754" s="143">
        <v>0.39164785552999998</v>
      </c>
      <c r="AA754" s="143">
        <v>-4.6954107240000001E-2</v>
      </c>
      <c r="AB754" s="143">
        <v>-0.22232734153</v>
      </c>
      <c r="AC754" s="143">
        <v>-0.62127930134999998</v>
      </c>
      <c r="AD754" s="144">
        <v>98.484848485000001</v>
      </c>
      <c r="AE754" s="23"/>
      <c r="AF754" s="145">
        <v>0.41096475111000003</v>
      </c>
      <c r="AG754" s="146">
        <v>4.2059292507000003E-2</v>
      </c>
      <c r="AH754" s="147">
        <v>-0.95423824860999995</v>
      </c>
      <c r="AI754" s="146">
        <v>0.36782608696000002</v>
      </c>
      <c r="AJ754" s="146">
        <v>-0.19279279279</v>
      </c>
      <c r="AK754" s="148">
        <v>3</v>
      </c>
      <c r="AL754" s="23"/>
      <c r="AM754" s="149">
        <v>0</v>
      </c>
      <c r="AN754" s="137">
        <v>0</v>
      </c>
      <c r="AO754" s="147">
        <v>45473</v>
      </c>
      <c r="AP754" s="135" t="s">
        <v>309</v>
      </c>
      <c r="AQ754" s="133" t="s">
        <v>312</v>
      </c>
      <c r="AR754" s="150">
        <v>-349000</v>
      </c>
    </row>
    <row r="755" spans="2:44" ht="15.6" x14ac:dyDescent="0.3">
      <c r="B755" s="82" t="s">
        <v>99</v>
      </c>
      <c r="C755" s="83" t="s">
        <v>286</v>
      </c>
      <c r="D755" s="84" t="s">
        <v>300</v>
      </c>
      <c r="E755" s="85" t="s">
        <v>260</v>
      </c>
      <c r="F755" s="83" t="s">
        <v>2</v>
      </c>
      <c r="G755" s="85" t="s">
        <v>319</v>
      </c>
      <c r="H755" s="86">
        <v>45525</v>
      </c>
      <c r="I755" s="87"/>
      <c r="J755" s="87">
        <v>38.411765660999997</v>
      </c>
      <c r="K755" s="88">
        <f t="shared" si="33"/>
        <v>0</v>
      </c>
      <c r="L755" s="86">
        <v>45503</v>
      </c>
      <c r="M755" s="89"/>
      <c r="N755" s="89">
        <v>4.4850000000000003</v>
      </c>
      <c r="O755" s="88">
        <f t="shared" si="34"/>
        <v>0</v>
      </c>
      <c r="P755" s="90"/>
      <c r="Q755" s="91">
        <v>0.10606060606000001</v>
      </c>
      <c r="R755" s="92">
        <f t="shared" si="35"/>
        <v>0</v>
      </c>
      <c r="S755" s="23"/>
      <c r="T755" s="107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9">
        <v>10.606060606</v>
      </c>
      <c r="AE755" s="23"/>
      <c r="AF755" s="117"/>
      <c r="AG755" s="118"/>
      <c r="AH755" s="119"/>
      <c r="AI755" s="118">
        <v>8.7570621468000001E-2</v>
      </c>
      <c r="AJ755" s="118">
        <v>-6.3492063491000006E-2</v>
      </c>
      <c r="AK755" s="120"/>
      <c r="AL755" s="23"/>
      <c r="AM755" s="127">
        <v>2.2760369990000001E-2</v>
      </c>
      <c r="AN755" s="88">
        <v>0.10944900859999999</v>
      </c>
      <c r="AO755" s="119">
        <v>45473</v>
      </c>
      <c r="AP755" s="86" t="s">
        <v>309</v>
      </c>
      <c r="AQ755" s="84" t="s">
        <v>312</v>
      </c>
      <c r="AR755" s="128">
        <v>3687000</v>
      </c>
    </row>
    <row r="756" spans="2:44" ht="15.6" x14ac:dyDescent="0.3">
      <c r="B756" s="131" t="s">
        <v>1820</v>
      </c>
      <c r="C756" s="132" t="s">
        <v>2592</v>
      </c>
      <c r="D756" s="133" t="s">
        <v>300</v>
      </c>
      <c r="E756" s="134" t="s">
        <v>2240</v>
      </c>
      <c r="F756" s="132" t="s">
        <v>2</v>
      </c>
      <c r="G756" s="134" t="s">
        <v>315</v>
      </c>
      <c r="H756" s="135">
        <v>45551</v>
      </c>
      <c r="I756" s="136"/>
      <c r="J756" s="136">
        <v>31.06</v>
      </c>
      <c r="K756" s="137">
        <f t="shared" si="33"/>
        <v>0</v>
      </c>
      <c r="L756" s="135">
        <v>45491</v>
      </c>
      <c r="M756" s="138"/>
      <c r="N756" s="138">
        <v>61.440454545000001</v>
      </c>
      <c r="O756" s="137">
        <f t="shared" si="34"/>
        <v>0</v>
      </c>
      <c r="P756" s="139"/>
      <c r="Q756" s="140">
        <v>0.19696969697</v>
      </c>
      <c r="R756" s="141">
        <f t="shared" si="35"/>
        <v>0</v>
      </c>
      <c r="S756" s="23"/>
      <c r="T756" s="142"/>
      <c r="U756" s="143"/>
      <c r="V756" s="143">
        <v>9.0582959640999994E-2</v>
      </c>
      <c r="W756" s="143">
        <v>7.7962665587999996E-2</v>
      </c>
      <c r="X756" s="143">
        <v>0.12384473197</v>
      </c>
      <c r="Y756" s="143">
        <v>-0.37075471627000001</v>
      </c>
      <c r="Z756" s="143"/>
      <c r="AA756" s="143"/>
      <c r="AB756" s="143"/>
      <c r="AC756" s="143"/>
      <c r="AD756" s="144">
        <v>13.636363636</v>
      </c>
      <c r="AE756" s="23"/>
      <c r="AF756" s="145"/>
      <c r="AG756" s="146"/>
      <c r="AH756" s="147"/>
      <c r="AI756" s="146">
        <v>0.22787344813999999</v>
      </c>
      <c r="AJ756" s="146">
        <v>-0.23180940116000001</v>
      </c>
      <c r="AK756" s="148"/>
      <c r="AL756" s="23"/>
      <c r="AM756" s="149">
        <v>0</v>
      </c>
      <c r="AN756" s="137">
        <v>0</v>
      </c>
      <c r="AO756" s="147">
        <v>45473</v>
      </c>
      <c r="AP756" s="135" t="s">
        <v>309</v>
      </c>
      <c r="AQ756" s="133" t="s">
        <v>312</v>
      </c>
      <c r="AR756" s="150">
        <v>263285</v>
      </c>
    </row>
    <row r="757" spans="2:44" ht="15.6" x14ac:dyDescent="0.3">
      <c r="B757" s="82" t="s">
        <v>1821</v>
      </c>
      <c r="C757" s="83" t="s">
        <v>2593</v>
      </c>
      <c r="D757" s="84" t="s">
        <v>300</v>
      </c>
      <c r="E757" s="85" t="s">
        <v>2241</v>
      </c>
      <c r="F757" s="83" t="s">
        <v>2</v>
      </c>
      <c r="G757" s="85" t="s">
        <v>315</v>
      </c>
      <c r="H757" s="86">
        <v>45510</v>
      </c>
      <c r="I757" s="87"/>
      <c r="J757" s="87">
        <v>31.28</v>
      </c>
      <c r="K757" s="88">
        <f t="shared" si="33"/>
        <v>0</v>
      </c>
      <c r="L757" s="86">
        <v>45397</v>
      </c>
      <c r="M757" s="89"/>
      <c r="N757" s="89">
        <v>138.93636364</v>
      </c>
      <c r="O757" s="88">
        <f t="shared" si="34"/>
        <v>0</v>
      </c>
      <c r="P757" s="90"/>
      <c r="Q757" s="91">
        <v>1.5151515151E-2</v>
      </c>
      <c r="R757" s="92">
        <f t="shared" si="35"/>
        <v>0</v>
      </c>
      <c r="S757" s="23"/>
      <c r="T757" s="107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9">
        <v>1.5151515151999999</v>
      </c>
      <c r="AE757" s="23"/>
      <c r="AF757" s="117"/>
      <c r="AG757" s="118"/>
      <c r="AH757" s="119"/>
      <c r="AI757" s="118">
        <v>0.24535679374</v>
      </c>
      <c r="AJ757" s="118">
        <v>-0.23370786517</v>
      </c>
      <c r="AK757" s="120"/>
      <c r="AL757" s="23"/>
      <c r="AM757" s="127"/>
      <c r="AN757" s="88">
        <v>0</v>
      </c>
      <c r="AO757" s="119">
        <v>45289</v>
      </c>
      <c r="AP757" s="86" t="s">
        <v>309</v>
      </c>
      <c r="AQ757" s="84" t="s">
        <v>312</v>
      </c>
      <c r="AR757" s="128">
        <v>311300</v>
      </c>
    </row>
    <row r="758" spans="2:44" ht="15.6" x14ac:dyDescent="0.3">
      <c r="B758" s="131" t="s">
        <v>679</v>
      </c>
      <c r="C758" s="132" t="s">
        <v>1201</v>
      </c>
      <c r="D758" s="133" t="s">
        <v>730</v>
      </c>
      <c r="E758" s="134" t="s">
        <v>1474</v>
      </c>
      <c r="F758" s="132" t="s">
        <v>2</v>
      </c>
      <c r="G758" s="134" t="s">
        <v>316</v>
      </c>
      <c r="H758" s="135">
        <v>45554</v>
      </c>
      <c r="I758" s="136">
        <v>256.62</v>
      </c>
      <c r="J758" s="136">
        <v>292.61</v>
      </c>
      <c r="K758" s="137">
        <f t="shared" si="33"/>
        <v>0.87700352004374416</v>
      </c>
      <c r="L758" s="135">
        <v>45429</v>
      </c>
      <c r="M758" s="138">
        <v>9752.6</v>
      </c>
      <c r="N758" s="138">
        <v>9884.9610606000006</v>
      </c>
      <c r="O758" s="137">
        <f t="shared" si="34"/>
        <v>0.98660985513361588</v>
      </c>
      <c r="P758" s="139">
        <v>3</v>
      </c>
      <c r="Q758" s="140">
        <v>1.1666666667000001</v>
      </c>
      <c r="R758" s="141">
        <f t="shared" si="35"/>
        <v>2.5714285713551019</v>
      </c>
      <c r="S758" s="23"/>
      <c r="T758" s="142"/>
      <c r="U758" s="143"/>
      <c r="V758" s="143">
        <v>0.10142066182999999</v>
      </c>
      <c r="W758" s="143">
        <v>8.8800367776999997E-2</v>
      </c>
      <c r="X758" s="143"/>
      <c r="Y758" s="143"/>
      <c r="Z758" s="143">
        <v>0.71068595427000003</v>
      </c>
      <c r="AA758" s="143">
        <v>0.27208399150000001</v>
      </c>
      <c r="AB758" s="143">
        <v>0.48575729503999998</v>
      </c>
      <c r="AC758" s="143">
        <v>8.6805335225999994E-2</v>
      </c>
      <c r="AD758" s="144">
        <v>40.909090909</v>
      </c>
      <c r="AE758" s="23"/>
      <c r="AF758" s="145"/>
      <c r="AG758" s="146"/>
      <c r="AH758" s="147"/>
      <c r="AI758" s="146">
        <v>0.37756629598000002</v>
      </c>
      <c r="AJ758" s="146">
        <v>-0.16893272905000001</v>
      </c>
      <c r="AK758" s="148">
        <v>6</v>
      </c>
      <c r="AL758" s="23"/>
      <c r="AM758" s="149">
        <v>0</v>
      </c>
      <c r="AN758" s="137">
        <v>0</v>
      </c>
      <c r="AO758" s="147">
        <v>45473</v>
      </c>
      <c r="AP758" s="135" t="s">
        <v>309</v>
      </c>
      <c r="AQ758" s="133" t="s">
        <v>312</v>
      </c>
      <c r="AR758" s="150"/>
    </row>
    <row r="759" spans="2:44" ht="15.6" x14ac:dyDescent="0.3">
      <c r="B759" s="82" t="s">
        <v>680</v>
      </c>
      <c r="C759" s="83" t="s">
        <v>1202</v>
      </c>
      <c r="D759" s="84" t="s">
        <v>300</v>
      </c>
      <c r="E759" s="85" t="s">
        <v>1475</v>
      </c>
      <c r="F759" s="83" t="s">
        <v>2</v>
      </c>
      <c r="G759" s="85" t="s">
        <v>169</v>
      </c>
      <c r="H759" s="86">
        <v>45554</v>
      </c>
      <c r="I759" s="87">
        <v>79.099999999999994</v>
      </c>
      <c r="J759" s="87">
        <v>143.1</v>
      </c>
      <c r="K759" s="88">
        <f t="shared" si="33"/>
        <v>0.55276030747728855</v>
      </c>
      <c r="L759" s="86">
        <v>45373</v>
      </c>
      <c r="M759" s="89">
        <v>40502.06</v>
      </c>
      <c r="N759" s="89">
        <v>2572.7124242</v>
      </c>
      <c r="O759" s="88">
        <f t="shared" si="34"/>
        <v>15.742941037257342</v>
      </c>
      <c r="P759" s="90">
        <v>4</v>
      </c>
      <c r="Q759" s="91">
        <v>1.2121212121</v>
      </c>
      <c r="R759" s="92">
        <f t="shared" si="35"/>
        <v>3.3000000000577501</v>
      </c>
      <c r="S759" s="23"/>
      <c r="T759" s="107"/>
      <c r="U759" s="108"/>
      <c r="V759" s="108">
        <v>1.2026612076999999E-2</v>
      </c>
      <c r="W759" s="108">
        <v>-5.9368197616999996E-4</v>
      </c>
      <c r="X759" s="108"/>
      <c r="Y759" s="108"/>
      <c r="Z759" s="108">
        <v>-0.57956840650999997</v>
      </c>
      <c r="AA759" s="108">
        <v>-1.0181703692999999</v>
      </c>
      <c r="AB759" s="108">
        <v>-0.23352713178000001</v>
      </c>
      <c r="AC759" s="108">
        <v>-0.63247909160000004</v>
      </c>
      <c r="AD759" s="109">
        <v>28.787878788</v>
      </c>
      <c r="AE759" s="23"/>
      <c r="AF759" s="117"/>
      <c r="AG759" s="118"/>
      <c r="AH759" s="119"/>
      <c r="AI759" s="118">
        <v>0.29679802956000001</v>
      </c>
      <c r="AJ759" s="118">
        <v>-0.32327431725</v>
      </c>
      <c r="AK759" s="120">
        <v>4</v>
      </c>
      <c r="AL759" s="23"/>
      <c r="AM759" s="127">
        <v>0</v>
      </c>
      <c r="AN759" s="88">
        <v>0</v>
      </c>
      <c r="AO759" s="119">
        <v>45473</v>
      </c>
      <c r="AP759" s="86" t="s">
        <v>309</v>
      </c>
      <c r="AQ759" s="84" t="s">
        <v>312</v>
      </c>
      <c r="AR759" s="128">
        <v>24000</v>
      </c>
    </row>
    <row r="760" spans="2:44" ht="15.6" x14ac:dyDescent="0.3">
      <c r="B760" s="131" t="s">
        <v>681</v>
      </c>
      <c r="C760" s="132" t="s">
        <v>1203</v>
      </c>
      <c r="D760" s="133" t="s">
        <v>300</v>
      </c>
      <c r="E760" s="134" t="s">
        <v>1476</v>
      </c>
      <c r="F760" s="132" t="s">
        <v>2</v>
      </c>
      <c r="G760" s="134" t="s">
        <v>319</v>
      </c>
      <c r="H760" s="135">
        <v>45516</v>
      </c>
      <c r="I760" s="136"/>
      <c r="J760" s="136">
        <v>251.1385689</v>
      </c>
      <c r="K760" s="137">
        <f t="shared" si="33"/>
        <v>0</v>
      </c>
      <c r="L760" s="135">
        <v>45503</v>
      </c>
      <c r="M760" s="138"/>
      <c r="N760" s="138">
        <v>101.54045454</v>
      </c>
      <c r="O760" s="137">
        <f t="shared" si="34"/>
        <v>0</v>
      </c>
      <c r="P760" s="139"/>
      <c r="Q760" s="140">
        <v>0.18181818182000001</v>
      </c>
      <c r="R760" s="141">
        <f t="shared" si="35"/>
        <v>0</v>
      </c>
      <c r="S760" s="23"/>
      <c r="T760" s="142"/>
      <c r="U760" s="143"/>
      <c r="V760" s="143"/>
      <c r="W760" s="143"/>
      <c r="X760" s="143"/>
      <c r="Y760" s="143"/>
      <c r="Z760" s="143"/>
      <c r="AA760" s="143"/>
      <c r="AB760" s="143"/>
      <c r="AC760" s="143"/>
      <c r="AD760" s="144">
        <v>9.0909090909000003</v>
      </c>
      <c r="AE760" s="23"/>
      <c r="AF760" s="145"/>
      <c r="AG760" s="146"/>
      <c r="AH760" s="147"/>
      <c r="AI760" s="146">
        <v>0.32452928869999997</v>
      </c>
      <c r="AJ760" s="146">
        <v>-9.3209772620999998E-2</v>
      </c>
      <c r="AK760" s="148"/>
      <c r="AL760" s="23"/>
      <c r="AM760" s="149">
        <v>5.2574910744000003E-2</v>
      </c>
      <c r="AN760" s="137">
        <v>1.4199699318000001</v>
      </c>
      <c r="AO760" s="147">
        <v>45473</v>
      </c>
      <c r="AP760" s="135" t="s">
        <v>309</v>
      </c>
      <c r="AQ760" s="133" t="s">
        <v>312</v>
      </c>
      <c r="AR760" s="150">
        <v>-1813000</v>
      </c>
    </row>
    <row r="761" spans="2:44" ht="15.6" x14ac:dyDescent="0.3">
      <c r="B761" s="82" t="s">
        <v>1822</v>
      </c>
      <c r="C761" s="83" t="s">
        <v>2594</v>
      </c>
      <c r="D761" s="84" t="s">
        <v>300</v>
      </c>
      <c r="E761" s="85" t="s">
        <v>2242</v>
      </c>
      <c r="F761" s="83" t="s">
        <v>113</v>
      </c>
      <c r="G761" s="85" t="s">
        <v>320</v>
      </c>
      <c r="H761" s="86">
        <v>45552</v>
      </c>
      <c r="I761" s="87"/>
      <c r="J761" s="87">
        <v>15.22</v>
      </c>
      <c r="K761" s="88">
        <f t="shared" si="33"/>
        <v>0</v>
      </c>
      <c r="L761" s="86">
        <v>45279</v>
      </c>
      <c r="M761" s="89"/>
      <c r="N761" s="89">
        <v>17788.896515</v>
      </c>
      <c r="O761" s="88">
        <f t="shared" si="34"/>
        <v>0</v>
      </c>
      <c r="P761" s="90"/>
      <c r="Q761" s="91">
        <v>4.3636363636000004</v>
      </c>
      <c r="R761" s="92">
        <f t="shared" si="35"/>
        <v>0</v>
      </c>
      <c r="S761" s="23"/>
      <c r="T761" s="107"/>
      <c r="U761" s="108"/>
      <c r="V761" s="108">
        <v>-1.1160714286E-2</v>
      </c>
      <c r="W761" s="108">
        <v>-2.378100834E-2</v>
      </c>
      <c r="X761" s="108">
        <v>0.10934891485000001</v>
      </c>
      <c r="Y761" s="108">
        <v>-0.38525053338999998</v>
      </c>
      <c r="Z761" s="108">
        <v>-0.82038113259000001</v>
      </c>
      <c r="AA761" s="108">
        <v>-1.2589830954000001</v>
      </c>
      <c r="AB761" s="108">
        <v>-0.10745466755999999</v>
      </c>
      <c r="AC761" s="108">
        <v>-0.50640662737999997</v>
      </c>
      <c r="AD761" s="109">
        <v>83.333333332999999</v>
      </c>
      <c r="AE761" s="23"/>
      <c r="AF761" s="117">
        <v>0.43982511190000001</v>
      </c>
      <c r="AG761" s="118">
        <v>4.2606442693999998E-2</v>
      </c>
      <c r="AH761" s="119">
        <v>0.31015982651000001</v>
      </c>
      <c r="AI761" s="118">
        <v>0.30199999999999999</v>
      </c>
      <c r="AJ761" s="118">
        <v>-0.17891816921000001</v>
      </c>
      <c r="AK761" s="120">
        <v>5</v>
      </c>
      <c r="AL761" s="23"/>
      <c r="AM761" s="127">
        <v>0</v>
      </c>
      <c r="AN761" s="88">
        <v>0</v>
      </c>
      <c r="AO761" s="119">
        <v>45473</v>
      </c>
      <c r="AP761" s="86" t="s">
        <v>309</v>
      </c>
      <c r="AQ761" s="84" t="s">
        <v>312</v>
      </c>
      <c r="AR761" s="128">
        <v>-594322</v>
      </c>
    </row>
    <row r="762" spans="2:44" ht="15.6" x14ac:dyDescent="0.3">
      <c r="B762" s="131" t="s">
        <v>1823</v>
      </c>
      <c r="C762" s="132" t="s">
        <v>2595</v>
      </c>
      <c r="D762" s="133" t="s">
        <v>300</v>
      </c>
      <c r="E762" s="134" t="s">
        <v>2243</v>
      </c>
      <c r="F762" s="132" t="s">
        <v>2</v>
      </c>
      <c r="G762" s="134" t="s">
        <v>320</v>
      </c>
      <c r="H762" s="135">
        <v>45554</v>
      </c>
      <c r="I762" s="136">
        <v>52.1</v>
      </c>
      <c r="J762" s="136">
        <v>55.96</v>
      </c>
      <c r="K762" s="137">
        <f t="shared" si="33"/>
        <v>0.93102215868477489</v>
      </c>
      <c r="L762" s="135">
        <v>45534</v>
      </c>
      <c r="M762" s="138">
        <v>6782</v>
      </c>
      <c r="N762" s="138">
        <v>439.35575757999999</v>
      </c>
      <c r="O762" s="137">
        <f t="shared" si="34"/>
        <v>15.436237907420846</v>
      </c>
      <c r="P762" s="139">
        <v>2</v>
      </c>
      <c r="Q762" s="140">
        <v>1.7121212121</v>
      </c>
      <c r="R762" s="141">
        <f t="shared" si="35"/>
        <v>1.1681415929348264</v>
      </c>
      <c r="S762" s="23"/>
      <c r="T762" s="142"/>
      <c r="U762" s="143"/>
      <c r="V762" s="143"/>
      <c r="W762" s="143"/>
      <c r="X762" s="143"/>
      <c r="Y762" s="143"/>
      <c r="Z762" s="143"/>
      <c r="AA762" s="143"/>
      <c r="AB762" s="143"/>
      <c r="AC762" s="143"/>
      <c r="AD762" s="144">
        <v>12.121212120999999</v>
      </c>
      <c r="AE762" s="23"/>
      <c r="AF762" s="145"/>
      <c r="AG762" s="146"/>
      <c r="AH762" s="147"/>
      <c r="AI762" s="146">
        <v>-6.8977841316000002E-2</v>
      </c>
      <c r="AJ762" s="146">
        <v>-6.8977841316000002E-2</v>
      </c>
      <c r="AK762" s="148"/>
      <c r="AL762" s="23"/>
      <c r="AM762" s="149"/>
      <c r="AN762" s="137">
        <v>0</v>
      </c>
      <c r="AO762" s="147">
        <v>45473</v>
      </c>
      <c r="AP762" s="135" t="s">
        <v>309</v>
      </c>
      <c r="AQ762" s="133" t="s">
        <v>312</v>
      </c>
      <c r="AR762" s="150">
        <v>207822</v>
      </c>
    </row>
    <row r="763" spans="2:44" ht="15.6" x14ac:dyDescent="0.3">
      <c r="B763" s="82" t="s">
        <v>682</v>
      </c>
      <c r="C763" s="83" t="s">
        <v>1204</v>
      </c>
      <c r="D763" s="84" t="s">
        <v>300</v>
      </c>
      <c r="E763" s="85" t="s">
        <v>1477</v>
      </c>
      <c r="F763" s="83" t="s">
        <v>113</v>
      </c>
      <c r="G763" s="85" t="s">
        <v>315</v>
      </c>
      <c r="H763" s="86">
        <v>45553</v>
      </c>
      <c r="I763" s="87"/>
      <c r="J763" s="87">
        <v>371.85</v>
      </c>
      <c r="K763" s="88">
        <f t="shared" si="33"/>
        <v>0</v>
      </c>
      <c r="L763" s="86">
        <v>45544</v>
      </c>
      <c r="M763" s="89"/>
      <c r="N763" s="89">
        <v>43043.786515</v>
      </c>
      <c r="O763" s="88">
        <f t="shared" si="34"/>
        <v>0</v>
      </c>
      <c r="P763" s="90"/>
      <c r="Q763" s="91">
        <v>2.4696969697000002</v>
      </c>
      <c r="R763" s="92">
        <f t="shared" si="35"/>
        <v>0</v>
      </c>
      <c r="S763" s="23"/>
      <c r="T763" s="107"/>
      <c r="U763" s="108"/>
      <c r="V763" s="108">
        <v>1.2770348819000001E-2</v>
      </c>
      <c r="W763" s="108">
        <v>1.5005476597999999E-4</v>
      </c>
      <c r="X763" s="108">
        <v>0.30626672681</v>
      </c>
      <c r="Y763" s="108">
        <v>-0.18833272143999999</v>
      </c>
      <c r="Z763" s="108">
        <v>-9.9208226918000006E-2</v>
      </c>
      <c r="AA763" s="108">
        <v>-0.53781018969000005</v>
      </c>
      <c r="AB763" s="108">
        <v>0.34350757824</v>
      </c>
      <c r="AC763" s="108">
        <v>-5.5444381575E-2</v>
      </c>
      <c r="AD763" s="109">
        <v>43.939393938999999</v>
      </c>
      <c r="AE763" s="23"/>
      <c r="AF763" s="117"/>
      <c r="AG763" s="118"/>
      <c r="AH763" s="119"/>
      <c r="AI763" s="118">
        <v>0.1156362323</v>
      </c>
      <c r="AJ763" s="118">
        <v>-7.2983425414000005E-2</v>
      </c>
      <c r="AK763" s="120">
        <v>5</v>
      </c>
      <c r="AL763" s="23"/>
      <c r="AM763" s="127">
        <v>2.5850145054999999E-2</v>
      </c>
      <c r="AN763" s="88">
        <v>1.3268896403999999</v>
      </c>
      <c r="AO763" s="119">
        <v>45472</v>
      </c>
      <c r="AP763" s="86" t="s">
        <v>309</v>
      </c>
      <c r="AQ763" s="84" t="s">
        <v>312</v>
      </c>
      <c r="AR763" s="128">
        <v>-7000</v>
      </c>
    </row>
    <row r="764" spans="2:44" ht="15.6" x14ac:dyDescent="0.3">
      <c r="B764" s="131" t="s">
        <v>683</v>
      </c>
      <c r="C764" s="132" t="s">
        <v>1205</v>
      </c>
      <c r="D764" s="133" t="s">
        <v>300</v>
      </c>
      <c r="E764" s="134" t="s">
        <v>1478</v>
      </c>
      <c r="F764" s="132" t="s">
        <v>2</v>
      </c>
      <c r="G764" s="134" t="s">
        <v>316</v>
      </c>
      <c r="H764" s="135">
        <v>45554</v>
      </c>
      <c r="I764" s="136">
        <v>102.47</v>
      </c>
      <c r="J764" s="136">
        <v>102.47</v>
      </c>
      <c r="K764" s="137">
        <f t="shared" si="33"/>
        <v>1</v>
      </c>
      <c r="L764" s="135">
        <v>45554</v>
      </c>
      <c r="M764" s="138">
        <v>1452630.89</v>
      </c>
      <c r="N764" s="138">
        <v>977634.04697000002</v>
      </c>
      <c r="O764" s="137">
        <f t="shared" si="34"/>
        <v>1.4858636465272119</v>
      </c>
      <c r="P764" s="139">
        <v>63</v>
      </c>
      <c r="Q764" s="140">
        <v>251.98484848000001</v>
      </c>
      <c r="R764" s="141">
        <f t="shared" si="35"/>
        <v>0.2500150321736519</v>
      </c>
      <c r="S764" s="23"/>
      <c r="T764" s="142">
        <v>1.7779102105E-2</v>
      </c>
      <c r="U764" s="143">
        <v>5.0542062126999999E-4</v>
      </c>
      <c r="V764" s="143">
        <v>2.3369619493999998E-2</v>
      </c>
      <c r="W764" s="143">
        <v>1.0749325440000001E-2</v>
      </c>
      <c r="X764" s="143">
        <v>0.76216680996999997</v>
      </c>
      <c r="Y764" s="143">
        <v>0.26756736172000001</v>
      </c>
      <c r="Z764" s="143">
        <v>0.96340295076000004</v>
      </c>
      <c r="AA764" s="143">
        <v>0.52480098797999997</v>
      </c>
      <c r="AB764" s="143">
        <v>0.34917709018999998</v>
      </c>
      <c r="AC764" s="143">
        <v>-4.9774869627E-2</v>
      </c>
      <c r="AD764" s="144">
        <v>100</v>
      </c>
      <c r="AE764" s="23"/>
      <c r="AF764" s="145">
        <v>0.36481305597000002</v>
      </c>
      <c r="AG764" s="146">
        <v>3.8474019008000002E-2</v>
      </c>
      <c r="AH764" s="147">
        <v>2.1922231568999999</v>
      </c>
      <c r="AI764" s="146">
        <v>0.26444769567999998</v>
      </c>
      <c r="AJ764" s="146">
        <v>-0.11313717364</v>
      </c>
      <c r="AK764" s="148">
        <v>7</v>
      </c>
      <c r="AL764" s="23"/>
      <c r="AM764" s="149">
        <v>0</v>
      </c>
      <c r="AN764" s="137">
        <v>0</v>
      </c>
      <c r="AO764" s="147">
        <v>45473</v>
      </c>
      <c r="AP764" s="135" t="s">
        <v>309</v>
      </c>
      <c r="AQ764" s="133" t="s">
        <v>312</v>
      </c>
      <c r="AR764" s="150">
        <v>2011000</v>
      </c>
    </row>
    <row r="765" spans="2:44" ht="15.6" x14ac:dyDescent="0.3">
      <c r="B765" s="82" t="s">
        <v>100</v>
      </c>
      <c r="C765" s="83" t="s">
        <v>287</v>
      </c>
      <c r="D765" s="84" t="s">
        <v>304</v>
      </c>
      <c r="E765" s="85" t="s">
        <v>261</v>
      </c>
      <c r="F765" s="83" t="s">
        <v>2</v>
      </c>
      <c r="G765" s="85" t="s">
        <v>319</v>
      </c>
      <c r="H765" s="86">
        <v>45554</v>
      </c>
      <c r="I765" s="87">
        <v>165.12</v>
      </c>
      <c r="J765" s="87">
        <v>173.73</v>
      </c>
      <c r="K765" s="88">
        <f t="shared" si="33"/>
        <v>0.95044033845622522</v>
      </c>
      <c r="L765" s="86">
        <v>45537</v>
      </c>
      <c r="M765" s="89">
        <v>660.48</v>
      </c>
      <c r="N765" s="89">
        <v>9817.7665151000001</v>
      </c>
      <c r="O765" s="88">
        <f t="shared" si="34"/>
        <v>6.7273956758307829E-2</v>
      </c>
      <c r="P765" s="90">
        <v>1</v>
      </c>
      <c r="Q765" s="91">
        <v>1.6969696970000001</v>
      </c>
      <c r="R765" s="92">
        <f t="shared" si="35"/>
        <v>0.58928571427519127</v>
      </c>
      <c r="S765" s="23"/>
      <c r="T765" s="107"/>
      <c r="U765" s="108"/>
      <c r="V765" s="108">
        <v>-7.2621641175E-4</v>
      </c>
      <c r="W765" s="108">
        <v>-1.3346510464999999E-2</v>
      </c>
      <c r="X765" s="108">
        <v>0.32622576838</v>
      </c>
      <c r="Y765" s="108">
        <v>-0.16837367986999999</v>
      </c>
      <c r="Z765" s="108">
        <v>1.0245584836999999</v>
      </c>
      <c r="AA765" s="108">
        <v>0.58595652096999995</v>
      </c>
      <c r="AB765" s="108">
        <v>0.11914068161999999</v>
      </c>
      <c r="AC765" s="108">
        <v>-0.27981127819000001</v>
      </c>
      <c r="AD765" s="109">
        <v>72.727272726999999</v>
      </c>
      <c r="AE765" s="23"/>
      <c r="AF765" s="117">
        <v>0.27133292577000001</v>
      </c>
      <c r="AG765" s="118">
        <v>2.8379892721E-2</v>
      </c>
      <c r="AH765" s="119">
        <v>0.90204094678000002</v>
      </c>
      <c r="AI765" s="118">
        <v>0.18797641306000001</v>
      </c>
      <c r="AJ765" s="118">
        <v>-7.8309506385999997E-2</v>
      </c>
      <c r="AK765" s="120">
        <v>6</v>
      </c>
      <c r="AL765" s="23"/>
      <c r="AM765" s="127">
        <v>8.7797599054999995E-3</v>
      </c>
      <c r="AN765" s="88">
        <v>0.21797077666</v>
      </c>
      <c r="AO765" s="119">
        <v>44926</v>
      </c>
      <c r="AP765" s="86" t="s">
        <v>309</v>
      </c>
      <c r="AQ765" s="84" t="s">
        <v>312</v>
      </c>
      <c r="AR765" s="128">
        <v>7630000</v>
      </c>
    </row>
    <row r="766" spans="2:44" ht="15.6" x14ac:dyDescent="0.3">
      <c r="B766" s="131" t="s">
        <v>684</v>
      </c>
      <c r="C766" s="132" t="s">
        <v>1206</v>
      </c>
      <c r="D766" s="133" t="s">
        <v>300</v>
      </c>
      <c r="E766" s="134" t="s">
        <v>1479</v>
      </c>
      <c r="F766" s="132" t="s">
        <v>2</v>
      </c>
      <c r="G766" s="134" t="s">
        <v>319</v>
      </c>
      <c r="H766" s="135">
        <v>45530</v>
      </c>
      <c r="I766" s="136"/>
      <c r="J766" s="136">
        <v>236.1</v>
      </c>
      <c r="K766" s="137">
        <f t="shared" si="33"/>
        <v>0</v>
      </c>
      <c r="L766" s="135">
        <v>45530</v>
      </c>
      <c r="M766" s="138"/>
      <c r="N766" s="138">
        <v>1225.99</v>
      </c>
      <c r="O766" s="137">
        <f t="shared" si="34"/>
        <v>0</v>
      </c>
      <c r="P766" s="139"/>
      <c r="Q766" s="140">
        <v>7.5757575758000004E-2</v>
      </c>
      <c r="R766" s="141">
        <f t="shared" si="35"/>
        <v>0</v>
      </c>
      <c r="S766" s="23"/>
      <c r="T766" s="142"/>
      <c r="U766" s="143"/>
      <c r="V766" s="143"/>
      <c r="W766" s="143"/>
      <c r="X766" s="143"/>
      <c r="Y766" s="143"/>
      <c r="Z766" s="143"/>
      <c r="AA766" s="143"/>
      <c r="AB766" s="143"/>
      <c r="AC766" s="143"/>
      <c r="AD766" s="144">
        <v>3.0303030302999998</v>
      </c>
      <c r="AE766" s="23"/>
      <c r="AF766" s="145"/>
      <c r="AG766" s="146"/>
      <c r="AH766" s="147"/>
      <c r="AI766" s="146">
        <v>9.7392638037999996E-2</v>
      </c>
      <c r="AJ766" s="146">
        <v>-0.1726206377</v>
      </c>
      <c r="AK766" s="148"/>
      <c r="AL766" s="23"/>
      <c r="AM766" s="149">
        <v>3.0282635564000002E-2</v>
      </c>
      <c r="AN766" s="137">
        <v>1.1380503521000001</v>
      </c>
      <c r="AO766" s="147">
        <v>45473</v>
      </c>
      <c r="AP766" s="135" t="s">
        <v>309</v>
      </c>
      <c r="AQ766" s="133" t="s">
        <v>312</v>
      </c>
      <c r="AR766" s="150">
        <v>137876</v>
      </c>
    </row>
    <row r="767" spans="2:44" ht="15.6" x14ac:dyDescent="0.3">
      <c r="B767" s="82" t="s">
        <v>1824</v>
      </c>
      <c r="C767" s="83" t="s">
        <v>2596</v>
      </c>
      <c r="D767" s="84" t="s">
        <v>300</v>
      </c>
      <c r="E767" s="85" t="s">
        <v>2244</v>
      </c>
      <c r="F767" s="83" t="s">
        <v>113</v>
      </c>
      <c r="G767" s="85" t="s">
        <v>320</v>
      </c>
      <c r="H767" s="86">
        <v>45554</v>
      </c>
      <c r="I767" s="87">
        <v>8.39</v>
      </c>
      <c r="J767" s="87">
        <v>16.37</v>
      </c>
      <c r="K767" s="88">
        <f t="shared" si="33"/>
        <v>0.51252290775809406</v>
      </c>
      <c r="L767" s="86">
        <v>45331</v>
      </c>
      <c r="M767" s="89">
        <v>70190.16</v>
      </c>
      <c r="N767" s="89">
        <v>30740.100909000001</v>
      </c>
      <c r="O767" s="88">
        <f t="shared" si="34"/>
        <v>2.2833418864753932</v>
      </c>
      <c r="P767" s="90">
        <v>5</v>
      </c>
      <c r="Q767" s="91">
        <v>37.409090909</v>
      </c>
      <c r="R767" s="92">
        <f t="shared" si="35"/>
        <v>0.13365735115463828</v>
      </c>
      <c r="S767" s="23"/>
      <c r="T767" s="107">
        <v>-4.7449584808000001E-3</v>
      </c>
      <c r="U767" s="108">
        <v>-2.2018639965E-2</v>
      </c>
      <c r="V767" s="108">
        <v>2.6927784577999998E-2</v>
      </c>
      <c r="W767" s="108">
        <v>1.4307490524E-2</v>
      </c>
      <c r="X767" s="108">
        <v>-0.21661998132999999</v>
      </c>
      <c r="Y767" s="108">
        <v>-0.71121942957999995</v>
      </c>
      <c r="Z767" s="108">
        <v>-0.76372852717999995</v>
      </c>
      <c r="AA767" s="108">
        <v>-1.2023304899</v>
      </c>
      <c r="AB767" s="108">
        <v>-0.45590142672</v>
      </c>
      <c r="AC767" s="108">
        <v>-0.85485338653999998</v>
      </c>
      <c r="AD767" s="109">
        <v>100</v>
      </c>
      <c r="AE767" s="23"/>
      <c r="AF767" s="117">
        <v>0.61089855391000003</v>
      </c>
      <c r="AG767" s="118">
        <v>5.8695478808000003E-2</v>
      </c>
      <c r="AH767" s="119">
        <v>-0.18897199601</v>
      </c>
      <c r="AI767" s="118">
        <v>0.28714524206999997</v>
      </c>
      <c r="AJ767" s="118">
        <v>-0.36501597444</v>
      </c>
      <c r="AK767" s="120">
        <v>3</v>
      </c>
      <c r="AL767" s="23"/>
      <c r="AM767" s="127">
        <v>0</v>
      </c>
      <c r="AN767" s="88">
        <v>0</v>
      </c>
      <c r="AO767" s="119">
        <v>45504</v>
      </c>
      <c r="AP767" s="86" t="s">
        <v>309</v>
      </c>
      <c r="AQ767" s="84" t="s">
        <v>312</v>
      </c>
      <c r="AR767" s="128">
        <v>-112454</v>
      </c>
    </row>
    <row r="768" spans="2:44" ht="15.6" x14ac:dyDescent="0.3">
      <c r="B768" s="131" t="s">
        <v>685</v>
      </c>
      <c r="C768" s="132" t="s">
        <v>1207</v>
      </c>
      <c r="D768" s="133" t="s">
        <v>300</v>
      </c>
      <c r="E768" s="134" t="s">
        <v>1480</v>
      </c>
      <c r="F768" s="132" t="s">
        <v>2</v>
      </c>
      <c r="G768" s="134" t="s">
        <v>317</v>
      </c>
      <c r="H768" s="135">
        <v>45554</v>
      </c>
      <c r="I768" s="136">
        <v>109.59</v>
      </c>
      <c r="J768" s="136">
        <v>141.38999999999999</v>
      </c>
      <c r="K768" s="137">
        <f t="shared" si="33"/>
        <v>0.77509017610863584</v>
      </c>
      <c r="L768" s="135">
        <v>45365</v>
      </c>
      <c r="M768" s="138">
        <v>498528.99</v>
      </c>
      <c r="N768" s="138">
        <v>427912.20439000003</v>
      </c>
      <c r="O768" s="137">
        <f t="shared" si="34"/>
        <v>1.1650263415848725</v>
      </c>
      <c r="P768" s="139">
        <v>14</v>
      </c>
      <c r="Q768" s="140">
        <v>9.7121212120999996</v>
      </c>
      <c r="R768" s="141">
        <f t="shared" si="35"/>
        <v>1.4414976599095446</v>
      </c>
      <c r="S768" s="23"/>
      <c r="T768" s="142">
        <v>-7.2946111140000005E-4</v>
      </c>
      <c r="U768" s="143">
        <v>-1.8003142595E-2</v>
      </c>
      <c r="V768" s="143">
        <v>7.5466143277000006E-2</v>
      </c>
      <c r="W768" s="143">
        <v>6.2845849223000003E-2</v>
      </c>
      <c r="X768" s="143">
        <v>9.5899999999999999E-2</v>
      </c>
      <c r="Y768" s="143">
        <v>-0.39869944824999998</v>
      </c>
      <c r="Z768" s="143">
        <v>7.4517109519999999E-2</v>
      </c>
      <c r="AA768" s="143">
        <v>-0.36408485325000001</v>
      </c>
      <c r="AB768" s="143">
        <v>-4.2882096070999999E-2</v>
      </c>
      <c r="AC768" s="143">
        <v>-0.44183405589000002</v>
      </c>
      <c r="AD768" s="144">
        <v>72.727272726999999</v>
      </c>
      <c r="AE768" s="23"/>
      <c r="AF768" s="145"/>
      <c r="AG768" s="146"/>
      <c r="AH768" s="147"/>
      <c r="AI768" s="146">
        <v>0.14198347107000001</v>
      </c>
      <c r="AJ768" s="146">
        <v>-0.16928406466000001</v>
      </c>
      <c r="AK768" s="148">
        <v>5</v>
      </c>
      <c r="AL768" s="23"/>
      <c r="AM768" s="149">
        <v>0</v>
      </c>
      <c r="AN768" s="137">
        <v>0</v>
      </c>
      <c r="AO768" s="147">
        <v>45507</v>
      </c>
      <c r="AP768" s="135" t="s">
        <v>309</v>
      </c>
      <c r="AQ768" s="133" t="s">
        <v>312</v>
      </c>
      <c r="AR768" s="150">
        <v>1209521</v>
      </c>
    </row>
    <row r="769" spans="2:44" ht="15.6" x14ac:dyDescent="0.3">
      <c r="B769" s="82" t="s">
        <v>1825</v>
      </c>
      <c r="C769" s="83" t="s">
        <v>2597</v>
      </c>
      <c r="D769" s="84" t="s">
        <v>300</v>
      </c>
      <c r="E769" s="85" t="s">
        <v>2245</v>
      </c>
      <c r="F769" s="83" t="s">
        <v>2</v>
      </c>
      <c r="G769" s="85" t="s">
        <v>315</v>
      </c>
      <c r="H769" s="86">
        <v>45418</v>
      </c>
      <c r="I769" s="87"/>
      <c r="J769" s="87">
        <v>23.38</v>
      </c>
      <c r="K769" s="88">
        <f t="shared" si="33"/>
        <v>0</v>
      </c>
      <c r="L769" s="86">
        <v>45370</v>
      </c>
      <c r="M769" s="89"/>
      <c r="N769" s="89">
        <v>0</v>
      </c>
      <c r="O769" s="88" t="str">
        <f t="shared" si="34"/>
        <v/>
      </c>
      <c r="P769" s="90"/>
      <c r="Q769" s="91">
        <v>0</v>
      </c>
      <c r="R769" s="92" t="str">
        <f t="shared" si="35"/>
        <v/>
      </c>
      <c r="S769" s="23"/>
      <c r="T769" s="107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9">
        <v>0</v>
      </c>
      <c r="AE769" s="23"/>
      <c r="AF769" s="117"/>
      <c r="AG769" s="118"/>
      <c r="AH769" s="119"/>
      <c r="AI769" s="118">
        <v>0.21039290241</v>
      </c>
      <c r="AJ769" s="118">
        <v>0.18534031413999999</v>
      </c>
      <c r="AK769" s="120"/>
      <c r="AL769" s="23"/>
      <c r="AM769" s="127"/>
      <c r="AN769" s="88">
        <v>0</v>
      </c>
      <c r="AO769" s="119">
        <v>45473</v>
      </c>
      <c r="AP769" s="86" t="s">
        <v>309</v>
      </c>
      <c r="AQ769" s="84" t="s">
        <v>312</v>
      </c>
      <c r="AR769" s="128">
        <v>-585121</v>
      </c>
    </row>
    <row r="770" spans="2:44" ht="15.6" x14ac:dyDescent="0.3">
      <c r="B770" s="131" t="s">
        <v>686</v>
      </c>
      <c r="C770" s="132" t="s">
        <v>1208</v>
      </c>
      <c r="D770" s="133" t="s">
        <v>300</v>
      </c>
      <c r="E770" s="134" t="s">
        <v>1481</v>
      </c>
      <c r="F770" s="132" t="s">
        <v>113</v>
      </c>
      <c r="G770" s="134" t="s">
        <v>315</v>
      </c>
      <c r="H770" s="135">
        <v>45551</v>
      </c>
      <c r="I770" s="136"/>
      <c r="J770" s="136">
        <v>51.99</v>
      </c>
      <c r="K770" s="137">
        <f t="shared" si="33"/>
        <v>0</v>
      </c>
      <c r="L770" s="135">
        <v>45512</v>
      </c>
      <c r="M770" s="138"/>
      <c r="N770" s="138">
        <v>2043.1384849000001</v>
      </c>
      <c r="O770" s="137">
        <f t="shared" si="34"/>
        <v>0</v>
      </c>
      <c r="P770" s="139"/>
      <c r="Q770" s="140">
        <v>0.84848484848000005</v>
      </c>
      <c r="R770" s="141">
        <f t="shared" si="35"/>
        <v>0</v>
      </c>
      <c r="S770" s="23"/>
      <c r="T770" s="142"/>
      <c r="U770" s="143"/>
      <c r="V770" s="143">
        <v>1.3979496738000001E-2</v>
      </c>
      <c r="W770" s="143">
        <v>1.3592026844000001E-3</v>
      </c>
      <c r="X770" s="143"/>
      <c r="Y770" s="143"/>
      <c r="Z770" s="143">
        <v>-0.55817258882999998</v>
      </c>
      <c r="AA770" s="143">
        <v>-0.99677455159999995</v>
      </c>
      <c r="AB770" s="143">
        <v>4.2644944896999999E-2</v>
      </c>
      <c r="AC770" s="143">
        <v>-0.35630701492</v>
      </c>
      <c r="AD770" s="144">
        <v>36.363636364000001</v>
      </c>
      <c r="AE770" s="23"/>
      <c r="AF770" s="145"/>
      <c r="AG770" s="146"/>
      <c r="AH770" s="147"/>
      <c r="AI770" s="146">
        <v>0.17161716171999999</v>
      </c>
      <c r="AJ770" s="146">
        <v>-0.18239436619999999</v>
      </c>
      <c r="AK770" s="148">
        <v>6</v>
      </c>
      <c r="AL770" s="23"/>
      <c r="AM770" s="149">
        <v>0</v>
      </c>
      <c r="AN770" s="137">
        <v>0</v>
      </c>
      <c r="AO770" s="147">
        <v>45473</v>
      </c>
      <c r="AP770" s="135" t="s">
        <v>309</v>
      </c>
      <c r="AQ770" s="133" t="s">
        <v>312</v>
      </c>
      <c r="AR770" s="150">
        <v>-75101</v>
      </c>
    </row>
    <row r="771" spans="2:44" ht="15.6" x14ac:dyDescent="0.3">
      <c r="B771" s="82" t="s">
        <v>687</v>
      </c>
      <c r="C771" s="83" t="s">
        <v>1209</v>
      </c>
      <c r="D771" s="84" t="s">
        <v>728</v>
      </c>
      <c r="E771" s="85" t="s">
        <v>1482</v>
      </c>
      <c r="F771" s="83" t="s">
        <v>2</v>
      </c>
      <c r="G771" s="85" t="s">
        <v>315</v>
      </c>
      <c r="H771" s="86">
        <v>45554</v>
      </c>
      <c r="I771" s="87">
        <v>350.3</v>
      </c>
      <c r="J771" s="87">
        <v>370.67</v>
      </c>
      <c r="K771" s="88">
        <f t="shared" si="33"/>
        <v>0.94504545822429653</v>
      </c>
      <c r="L771" s="86">
        <v>45537</v>
      </c>
      <c r="M771" s="89">
        <v>58806.25</v>
      </c>
      <c r="N771" s="89">
        <v>59386.120605999997</v>
      </c>
      <c r="O771" s="88">
        <f t="shared" si="34"/>
        <v>0.99023558703476899</v>
      </c>
      <c r="P771" s="90">
        <v>10</v>
      </c>
      <c r="Q771" s="91">
        <v>11.045454545</v>
      </c>
      <c r="R771" s="92">
        <f t="shared" si="35"/>
        <v>0.90534979427594031</v>
      </c>
      <c r="S771" s="23"/>
      <c r="T771" s="107">
        <v>8.5714285705999998E-4</v>
      </c>
      <c r="U771" s="108">
        <v>-1.6416538626999998E-2</v>
      </c>
      <c r="V771" s="108">
        <v>5.3090428088999997E-2</v>
      </c>
      <c r="W771" s="108">
        <v>4.0470134035999999E-2</v>
      </c>
      <c r="X771" s="108">
        <v>0.47256749466999998</v>
      </c>
      <c r="Y771" s="108">
        <v>-2.2031953579000001E-2</v>
      </c>
      <c r="Z771" s="108">
        <v>0.36419971593</v>
      </c>
      <c r="AA771" s="108">
        <v>-7.4402246839E-2</v>
      </c>
      <c r="AB771" s="108">
        <v>0.53554631611000003</v>
      </c>
      <c r="AC771" s="108">
        <v>0.1365943563</v>
      </c>
      <c r="AD771" s="109">
        <v>100</v>
      </c>
      <c r="AE771" s="23"/>
      <c r="AF771" s="117">
        <v>0.17997893571000001</v>
      </c>
      <c r="AG771" s="118">
        <v>1.8639148070999999E-2</v>
      </c>
      <c r="AH771" s="119">
        <v>1.8580719256</v>
      </c>
      <c r="AI771" s="118">
        <v>0.13677811549999999</v>
      </c>
      <c r="AJ771" s="118">
        <v>-4.48E-2</v>
      </c>
      <c r="AK771" s="120">
        <v>4</v>
      </c>
      <c r="AL771" s="23"/>
      <c r="AM771" s="127">
        <v>3.7555676454999999E-2</v>
      </c>
      <c r="AN771" s="88">
        <v>1.7966715722</v>
      </c>
      <c r="AO771" s="119">
        <v>45473</v>
      </c>
      <c r="AP771" s="86" t="s">
        <v>740</v>
      </c>
      <c r="AQ771" s="84" t="s">
        <v>312</v>
      </c>
      <c r="AR771" s="128"/>
    </row>
    <row r="772" spans="2:44" ht="15.6" x14ac:dyDescent="0.3">
      <c r="B772" s="131" t="s">
        <v>101</v>
      </c>
      <c r="C772" s="132" t="s">
        <v>288</v>
      </c>
      <c r="D772" s="133" t="s">
        <v>300</v>
      </c>
      <c r="E772" s="134" t="s">
        <v>262</v>
      </c>
      <c r="F772" s="132" t="s">
        <v>2</v>
      </c>
      <c r="G772" s="134" t="s">
        <v>318</v>
      </c>
      <c r="H772" s="135">
        <v>45553</v>
      </c>
      <c r="I772" s="136"/>
      <c r="J772" s="136">
        <v>350.14122159999999</v>
      </c>
      <c r="K772" s="137">
        <f t="shared" si="33"/>
        <v>0</v>
      </c>
      <c r="L772" s="135">
        <v>45505</v>
      </c>
      <c r="M772" s="138"/>
      <c r="N772" s="138">
        <v>37360.501666999997</v>
      </c>
      <c r="O772" s="137">
        <f t="shared" si="34"/>
        <v>0</v>
      </c>
      <c r="P772" s="139"/>
      <c r="Q772" s="140">
        <v>3.3636363636</v>
      </c>
      <c r="R772" s="141">
        <f t="shared" si="35"/>
        <v>0</v>
      </c>
      <c r="S772" s="23"/>
      <c r="T772" s="142"/>
      <c r="U772" s="143"/>
      <c r="V772" s="143">
        <v>5.2679661214000001E-2</v>
      </c>
      <c r="W772" s="143">
        <v>4.0059367159999998E-2</v>
      </c>
      <c r="X772" s="143">
        <v>0.33902747403</v>
      </c>
      <c r="Y772" s="143">
        <v>-0.15557197421999999</v>
      </c>
      <c r="Z772" s="143"/>
      <c r="AA772" s="143"/>
      <c r="AB772" s="143"/>
      <c r="AC772" s="143"/>
      <c r="AD772" s="144">
        <v>28.787878788</v>
      </c>
      <c r="AE772" s="23"/>
      <c r="AF772" s="145"/>
      <c r="AG772" s="146"/>
      <c r="AH772" s="147"/>
      <c r="AI772" s="146">
        <v>0.15715944914999999</v>
      </c>
      <c r="AJ772" s="146">
        <v>-2.9328287606000002E-2</v>
      </c>
      <c r="AK772" s="148">
        <v>4</v>
      </c>
      <c r="AL772" s="23"/>
      <c r="AM772" s="149">
        <v>1.7685516217E-2</v>
      </c>
      <c r="AN772" s="137">
        <v>0.90569750023999995</v>
      </c>
      <c r="AO772" s="147">
        <v>45473</v>
      </c>
      <c r="AP772" s="135" t="s">
        <v>309</v>
      </c>
      <c r="AQ772" s="133" t="s">
        <v>312</v>
      </c>
      <c r="AR772" s="150">
        <v>6494000</v>
      </c>
    </row>
    <row r="773" spans="2:44" ht="15.6" x14ac:dyDescent="0.3">
      <c r="B773" s="82" t="s">
        <v>688</v>
      </c>
      <c r="C773" s="83" t="s">
        <v>1210</v>
      </c>
      <c r="D773" s="84" t="s">
        <v>300</v>
      </c>
      <c r="E773" s="85" t="s">
        <v>1483</v>
      </c>
      <c r="F773" s="83" t="s">
        <v>2</v>
      </c>
      <c r="G773" s="85" t="s">
        <v>318</v>
      </c>
      <c r="H773" s="86">
        <v>45554</v>
      </c>
      <c r="I773" s="87">
        <v>145.04</v>
      </c>
      <c r="J773" s="87">
        <v>145.04</v>
      </c>
      <c r="K773" s="88">
        <f t="shared" si="33"/>
        <v>1</v>
      </c>
      <c r="L773" s="86">
        <v>45554</v>
      </c>
      <c r="M773" s="89">
        <v>2326.77</v>
      </c>
      <c r="N773" s="89">
        <v>21218.583181999998</v>
      </c>
      <c r="O773" s="88">
        <f t="shared" si="34"/>
        <v>0.10965718021992295</v>
      </c>
      <c r="P773" s="90">
        <v>5</v>
      </c>
      <c r="Q773" s="91">
        <v>23.575757576000001</v>
      </c>
      <c r="R773" s="92">
        <f t="shared" si="35"/>
        <v>0.21208226220861612</v>
      </c>
      <c r="S773" s="23"/>
      <c r="T773" s="107">
        <v>6.8951250796E-5</v>
      </c>
      <c r="U773" s="108">
        <v>-1.7204730232999999E-2</v>
      </c>
      <c r="V773" s="108">
        <v>0.26860841423999998</v>
      </c>
      <c r="W773" s="108">
        <v>0.25598812019</v>
      </c>
      <c r="X773" s="108">
        <v>0.29905956112999998</v>
      </c>
      <c r="Y773" s="108">
        <v>-0.19553988712000001</v>
      </c>
      <c r="Z773" s="108">
        <v>0.23459312223000001</v>
      </c>
      <c r="AA773" s="108">
        <v>-0.20400884054000001</v>
      </c>
      <c r="AB773" s="108">
        <v>0.44462151394999999</v>
      </c>
      <c r="AC773" s="108">
        <v>4.5669554127000002E-2</v>
      </c>
      <c r="AD773" s="109">
        <v>65.151515150999998</v>
      </c>
      <c r="AE773" s="23"/>
      <c r="AF773" s="117">
        <v>0.41392683336000002</v>
      </c>
      <c r="AG773" s="118">
        <v>4.3737568898999997E-2</v>
      </c>
      <c r="AH773" s="119">
        <v>0.73732541825999998</v>
      </c>
      <c r="AI773" s="118">
        <v>0.17918699187000001</v>
      </c>
      <c r="AJ773" s="118">
        <v>-0.21272051995999999</v>
      </c>
      <c r="AK773" s="120">
        <v>5</v>
      </c>
      <c r="AL773" s="23"/>
      <c r="AM773" s="127">
        <v>0</v>
      </c>
      <c r="AN773" s="88">
        <v>0</v>
      </c>
      <c r="AO773" s="119">
        <v>45473</v>
      </c>
      <c r="AP773" s="86" t="s">
        <v>309</v>
      </c>
      <c r="AQ773" s="84" t="s">
        <v>312</v>
      </c>
      <c r="AR773" s="128">
        <v>2936000</v>
      </c>
    </row>
    <row r="774" spans="2:44" ht="15.6" x14ac:dyDescent="0.3">
      <c r="B774" s="131" t="s">
        <v>1826</v>
      </c>
      <c r="C774" s="132" t="s">
        <v>2598</v>
      </c>
      <c r="D774" s="133" t="s">
        <v>300</v>
      </c>
      <c r="E774" s="134" t="s">
        <v>2246</v>
      </c>
      <c r="F774" s="132" t="s">
        <v>2</v>
      </c>
      <c r="G774" s="134" t="s">
        <v>737</v>
      </c>
      <c r="H774" s="135">
        <v>44768</v>
      </c>
      <c r="I774" s="136"/>
      <c r="J774" s="136"/>
      <c r="K774" s="137" t="str">
        <f t="shared" si="33"/>
        <v/>
      </c>
      <c r="L774" s="135"/>
      <c r="M774" s="138"/>
      <c r="N774" s="138">
        <v>0</v>
      </c>
      <c r="O774" s="137" t="str">
        <f t="shared" si="34"/>
        <v/>
      </c>
      <c r="P774" s="139"/>
      <c r="Q774" s="140">
        <v>0</v>
      </c>
      <c r="R774" s="141" t="str">
        <f t="shared" si="35"/>
        <v/>
      </c>
      <c r="S774" s="23"/>
      <c r="T774" s="142"/>
      <c r="U774" s="143"/>
      <c r="V774" s="143"/>
      <c r="W774" s="143"/>
      <c r="X774" s="143"/>
      <c r="Y774" s="143"/>
      <c r="Z774" s="143"/>
      <c r="AA774" s="143"/>
      <c r="AB774" s="143"/>
      <c r="AC774" s="143"/>
      <c r="AD774" s="144">
        <v>0</v>
      </c>
      <c r="AE774" s="23"/>
      <c r="AF774" s="145"/>
      <c r="AG774" s="146"/>
      <c r="AH774" s="147"/>
      <c r="AI774" s="146"/>
      <c r="AJ774" s="146"/>
      <c r="AK774" s="148"/>
      <c r="AL774" s="23"/>
      <c r="AM774" s="149"/>
      <c r="AN774" s="137">
        <v>0</v>
      </c>
      <c r="AO774" s="147">
        <v>45409</v>
      </c>
      <c r="AP774" s="135" t="s">
        <v>309</v>
      </c>
      <c r="AQ774" s="133" t="s">
        <v>312</v>
      </c>
      <c r="AR774" s="150">
        <v>-143000</v>
      </c>
    </row>
    <row r="775" spans="2:44" ht="15.6" x14ac:dyDescent="0.3">
      <c r="B775" s="82" t="s">
        <v>102</v>
      </c>
      <c r="C775" s="83" t="s">
        <v>289</v>
      </c>
      <c r="D775" s="84" t="s">
        <v>300</v>
      </c>
      <c r="E775" s="85" t="s">
        <v>1484</v>
      </c>
      <c r="F775" s="83" t="s">
        <v>116</v>
      </c>
      <c r="G775" s="85" t="s">
        <v>318</v>
      </c>
      <c r="H775" s="86">
        <v>45554</v>
      </c>
      <c r="I775" s="87">
        <v>44.92</v>
      </c>
      <c r="J775" s="87">
        <v>50.286132307999999</v>
      </c>
      <c r="K775" s="88">
        <f t="shared" si="33"/>
        <v>0.89328802869282709</v>
      </c>
      <c r="L775" s="86">
        <v>45492</v>
      </c>
      <c r="M775" s="89">
        <v>1259.82</v>
      </c>
      <c r="N775" s="89">
        <v>507575.13575999998</v>
      </c>
      <c r="O775" s="88">
        <f t="shared" si="34"/>
        <v>2.4820364735038732E-3</v>
      </c>
      <c r="P775" s="90">
        <v>3</v>
      </c>
      <c r="Q775" s="91">
        <v>11.515151514999999</v>
      </c>
      <c r="R775" s="92">
        <f t="shared" si="35"/>
        <v>0.2605263157929017</v>
      </c>
      <c r="S775" s="23"/>
      <c r="T775" s="107">
        <v>-2.6642984012000001E-3</v>
      </c>
      <c r="U775" s="108">
        <v>-1.9937979884999998E-2</v>
      </c>
      <c r="V775" s="108">
        <v>3.1694993109000001E-2</v>
      </c>
      <c r="W775" s="108">
        <v>1.9074699056E-2</v>
      </c>
      <c r="X775" s="108">
        <v>-2.9744914184E-2</v>
      </c>
      <c r="Y775" s="108">
        <v>-0.52434436243000004</v>
      </c>
      <c r="Z775" s="108">
        <v>-0.23327104710999999</v>
      </c>
      <c r="AA775" s="108">
        <v>-0.67187300987999998</v>
      </c>
      <c r="AB775" s="108">
        <v>-2.8368982782E-2</v>
      </c>
      <c r="AC775" s="108">
        <v>-0.42732094259999998</v>
      </c>
      <c r="AD775" s="109">
        <v>93.939393938999999</v>
      </c>
      <c r="AE775" s="23"/>
      <c r="AF775" s="117">
        <v>0.27524043719000002</v>
      </c>
      <c r="AG775" s="118">
        <v>2.7622590717E-2</v>
      </c>
      <c r="AH775" s="119">
        <v>-0.34377892511000002</v>
      </c>
      <c r="AI775" s="118">
        <v>6.0020347111000003E-2</v>
      </c>
      <c r="AJ775" s="118">
        <v>-9.1020658621999997E-2</v>
      </c>
      <c r="AK775" s="120">
        <v>2</v>
      </c>
      <c r="AL775" s="23"/>
      <c r="AM775" s="127">
        <v>3.0020663576999999E-2</v>
      </c>
      <c r="AN775" s="88">
        <v>0.27992315095999998</v>
      </c>
      <c r="AO775" s="119">
        <v>45473</v>
      </c>
      <c r="AP775" s="86" t="s">
        <v>309</v>
      </c>
      <c r="AQ775" s="84" t="s">
        <v>312</v>
      </c>
      <c r="AR775" s="128">
        <v>5254000</v>
      </c>
    </row>
    <row r="776" spans="2:44" ht="15.6" x14ac:dyDescent="0.3">
      <c r="B776" s="131" t="s">
        <v>689</v>
      </c>
      <c r="C776" s="132" t="s">
        <v>1211</v>
      </c>
      <c r="D776" s="133" t="s">
        <v>300</v>
      </c>
      <c r="E776" s="134" t="s">
        <v>1485</v>
      </c>
      <c r="F776" s="132" t="s">
        <v>2</v>
      </c>
      <c r="G776" s="134" t="s">
        <v>323</v>
      </c>
      <c r="H776" s="135">
        <v>45554</v>
      </c>
      <c r="I776" s="136">
        <v>154.5</v>
      </c>
      <c r="J776" s="136">
        <v>154.5</v>
      </c>
      <c r="K776" s="137">
        <f t="shared" ref="K776:K839" si="36">IFERROR(I776/J776,"")</f>
        <v>1</v>
      </c>
      <c r="L776" s="135">
        <v>45554</v>
      </c>
      <c r="M776" s="138">
        <v>12303.45</v>
      </c>
      <c r="N776" s="138">
        <v>182115.62409</v>
      </c>
      <c r="O776" s="137">
        <f t="shared" ref="O776:O839" si="37">IFERROR(M776/N776,"")</f>
        <v>6.7558453929904116E-2</v>
      </c>
      <c r="P776" s="139">
        <v>28</v>
      </c>
      <c r="Q776" s="140">
        <v>43.606060606</v>
      </c>
      <c r="R776" s="141">
        <f t="shared" ref="R776:R839" si="38">IFERROR(P776/Q776,"")</f>
        <v>0.64211257818018364</v>
      </c>
      <c r="S776" s="23"/>
      <c r="T776" s="142">
        <v>1.1787819254E-2</v>
      </c>
      <c r="U776" s="143">
        <v>-5.4858622298000004E-3</v>
      </c>
      <c r="V776" s="143">
        <v>0.11247119815000001</v>
      </c>
      <c r="W776" s="143">
        <v>9.9850904103999993E-2</v>
      </c>
      <c r="X776" s="143">
        <v>0.98274168404999995</v>
      </c>
      <c r="Y776" s="143">
        <v>0.48814223579999999</v>
      </c>
      <c r="Z776" s="143">
        <v>1.433160306</v>
      </c>
      <c r="AA776" s="143">
        <v>0.99455834325000003</v>
      </c>
      <c r="AB776" s="143">
        <v>0.54647496903000004</v>
      </c>
      <c r="AC776" s="143">
        <v>0.14752300921</v>
      </c>
      <c r="AD776" s="144">
        <v>98.484848485000001</v>
      </c>
      <c r="AE776" s="23"/>
      <c r="AF776" s="145">
        <v>0.36619202807000001</v>
      </c>
      <c r="AG776" s="146">
        <v>3.8424872428000002E-2</v>
      </c>
      <c r="AH776" s="147">
        <v>2.5724204061</v>
      </c>
      <c r="AI776" s="146">
        <v>0.20095693780000001</v>
      </c>
      <c r="AJ776" s="146">
        <v>-8.2301438399000004E-2</v>
      </c>
      <c r="AK776" s="148">
        <v>7</v>
      </c>
      <c r="AL776" s="23"/>
      <c r="AM776" s="149">
        <v>1.0138393387000001E-2</v>
      </c>
      <c r="AN776" s="137">
        <v>0.15546839692</v>
      </c>
      <c r="AO776" s="147">
        <v>45473</v>
      </c>
      <c r="AP776" s="135" t="s">
        <v>309</v>
      </c>
      <c r="AQ776" s="133" t="s">
        <v>312</v>
      </c>
      <c r="AR776" s="150">
        <v>2560000</v>
      </c>
    </row>
    <row r="777" spans="2:44" ht="15.6" x14ac:dyDescent="0.3">
      <c r="B777" s="82" t="s">
        <v>103</v>
      </c>
      <c r="C777" s="83" t="s">
        <v>290</v>
      </c>
      <c r="D777" s="84" t="s">
        <v>300</v>
      </c>
      <c r="E777" s="85" t="s">
        <v>263</v>
      </c>
      <c r="F777" s="83" t="s">
        <v>2</v>
      </c>
      <c r="G777" s="85" t="s">
        <v>315</v>
      </c>
      <c r="H777" s="86">
        <v>45553</v>
      </c>
      <c r="I777" s="87"/>
      <c r="J777" s="87">
        <v>242.82030175</v>
      </c>
      <c r="K777" s="88">
        <f t="shared" si="36"/>
        <v>0</v>
      </c>
      <c r="L777" s="86">
        <v>45278</v>
      </c>
      <c r="M777" s="89"/>
      <c r="N777" s="89">
        <v>79357.076667000001</v>
      </c>
      <c r="O777" s="88">
        <f t="shared" si="37"/>
        <v>0</v>
      </c>
      <c r="P777" s="90"/>
      <c r="Q777" s="91">
        <v>2.2424242423999998</v>
      </c>
      <c r="R777" s="92">
        <f t="shared" si="38"/>
        <v>0</v>
      </c>
      <c r="S777" s="23"/>
      <c r="T777" s="107"/>
      <c r="U777" s="108"/>
      <c r="V777" s="108">
        <v>-7.5266337683999998E-2</v>
      </c>
      <c r="W777" s="108">
        <v>-8.7886631738000001E-2</v>
      </c>
      <c r="X777" s="108">
        <v>0.30911410073000001</v>
      </c>
      <c r="Y777" s="108">
        <v>-0.18548534752000001</v>
      </c>
      <c r="Z777" s="108">
        <v>0.55947052739000003</v>
      </c>
      <c r="AA777" s="108">
        <v>0.12086856461999999</v>
      </c>
      <c r="AB777" s="108">
        <v>-0.14795921846000001</v>
      </c>
      <c r="AC777" s="108">
        <v>-0.54691117828000002</v>
      </c>
      <c r="AD777" s="109">
        <v>54.545454544999998</v>
      </c>
      <c r="AE777" s="23"/>
      <c r="AF777" s="117">
        <v>0.44335609990000002</v>
      </c>
      <c r="AG777" s="118">
        <v>4.5535383253000002E-2</v>
      </c>
      <c r="AH777" s="119">
        <v>0.64586709329000003</v>
      </c>
      <c r="AI777" s="118">
        <v>0.33665722380000002</v>
      </c>
      <c r="AJ777" s="118">
        <v>-0.12355623747</v>
      </c>
      <c r="AK777" s="120">
        <v>3</v>
      </c>
      <c r="AL777" s="23"/>
      <c r="AM777" s="127">
        <v>4.6113629083000002E-3</v>
      </c>
      <c r="AN777" s="88">
        <v>0.13656195234999999</v>
      </c>
      <c r="AO777" s="119">
        <v>45473</v>
      </c>
      <c r="AP777" s="86" t="s">
        <v>309</v>
      </c>
      <c r="AQ777" s="84" t="s">
        <v>312</v>
      </c>
      <c r="AR777" s="128">
        <v>573000</v>
      </c>
    </row>
    <row r="778" spans="2:44" ht="15.6" x14ac:dyDescent="0.3">
      <c r="B778" s="131" t="s">
        <v>1827</v>
      </c>
      <c r="C778" s="132" t="s">
        <v>2599</v>
      </c>
      <c r="D778" s="133" t="s">
        <v>300</v>
      </c>
      <c r="E778" s="134" t="s">
        <v>2247</v>
      </c>
      <c r="F778" s="132" t="s">
        <v>2</v>
      </c>
      <c r="G778" s="134" t="s">
        <v>315</v>
      </c>
      <c r="H778" s="135">
        <v>45554</v>
      </c>
      <c r="I778" s="136">
        <v>95.22</v>
      </c>
      <c r="J778" s="136">
        <v>102.5</v>
      </c>
      <c r="K778" s="137">
        <f t="shared" si="36"/>
        <v>0.9289756097560975</v>
      </c>
      <c r="L778" s="135">
        <v>45533</v>
      </c>
      <c r="M778" s="138">
        <v>3808.8</v>
      </c>
      <c r="N778" s="138">
        <v>17886.236667000001</v>
      </c>
      <c r="O778" s="137">
        <f t="shared" si="37"/>
        <v>0.21294585724828372</v>
      </c>
      <c r="P778" s="139">
        <v>1</v>
      </c>
      <c r="Q778" s="140">
        <v>1.3484848485000001</v>
      </c>
      <c r="R778" s="141">
        <f t="shared" si="38"/>
        <v>0.74157303369953287</v>
      </c>
      <c r="S778" s="23"/>
      <c r="T778" s="142">
        <v>1.1579730159999999E-2</v>
      </c>
      <c r="U778" s="143">
        <v>-5.6939513232999997E-3</v>
      </c>
      <c r="V778" s="143">
        <v>1.6330451490000002E-2</v>
      </c>
      <c r="W778" s="143">
        <v>3.7101574362000001E-3</v>
      </c>
      <c r="X778" s="143"/>
      <c r="Y778" s="143"/>
      <c r="Z778" s="143"/>
      <c r="AA778" s="143"/>
      <c r="AB778" s="143"/>
      <c r="AC778" s="143"/>
      <c r="AD778" s="144">
        <v>68.181818182000001</v>
      </c>
      <c r="AE778" s="23"/>
      <c r="AF778" s="145"/>
      <c r="AG778" s="146"/>
      <c r="AH778" s="147"/>
      <c r="AI778" s="146">
        <v>0.16084096479000001</v>
      </c>
      <c r="AJ778" s="146">
        <v>-6.9844681059000005E-2</v>
      </c>
      <c r="AK778" s="148"/>
      <c r="AL778" s="23"/>
      <c r="AM778" s="149"/>
      <c r="AN778" s="137">
        <v>0</v>
      </c>
      <c r="AO778" s="147">
        <v>45473</v>
      </c>
      <c r="AP778" s="135" t="s">
        <v>309</v>
      </c>
      <c r="AQ778" s="133" t="s">
        <v>312</v>
      </c>
      <c r="AR778" s="150">
        <v>1069400</v>
      </c>
    </row>
    <row r="779" spans="2:44" ht="15.6" x14ac:dyDescent="0.3">
      <c r="B779" s="82" t="s">
        <v>691</v>
      </c>
      <c r="C779" s="83" t="s">
        <v>1213</v>
      </c>
      <c r="D779" s="84" t="s">
        <v>300</v>
      </c>
      <c r="E779" s="85" t="s">
        <v>1486</v>
      </c>
      <c r="F779" s="83" t="s">
        <v>2</v>
      </c>
      <c r="G779" s="85" t="s">
        <v>319</v>
      </c>
      <c r="H779" s="86">
        <v>45554</v>
      </c>
      <c r="I779" s="87">
        <v>44.79</v>
      </c>
      <c r="J779" s="87">
        <v>48.363011555</v>
      </c>
      <c r="K779" s="88">
        <f t="shared" si="36"/>
        <v>0.92612098709079238</v>
      </c>
      <c r="L779" s="86">
        <v>45539</v>
      </c>
      <c r="M779" s="89">
        <v>836015.84</v>
      </c>
      <c r="N779" s="89">
        <v>790656.61167000001</v>
      </c>
      <c r="O779" s="88">
        <f t="shared" si="37"/>
        <v>1.0573690621952729</v>
      </c>
      <c r="P779" s="90">
        <v>38</v>
      </c>
      <c r="Q779" s="91">
        <v>193.09090909</v>
      </c>
      <c r="R779" s="92">
        <f t="shared" si="38"/>
        <v>0.19679849340958944</v>
      </c>
      <c r="S779" s="23"/>
      <c r="T779" s="107">
        <v>-9.7280565997000003E-3</v>
      </c>
      <c r="U779" s="108">
        <v>-2.7001738083999999E-2</v>
      </c>
      <c r="V779" s="108">
        <v>-2.5950893177999998E-4</v>
      </c>
      <c r="W779" s="108">
        <v>-1.2879802984999999E-2</v>
      </c>
      <c r="X779" s="108">
        <v>0.35378476745999998</v>
      </c>
      <c r="Y779" s="108">
        <v>-0.14081468079000001</v>
      </c>
      <c r="Z779" s="108">
        <v>0.45413402559999999</v>
      </c>
      <c r="AA779" s="108">
        <v>1.5532062825E-2</v>
      </c>
      <c r="AB779" s="108">
        <v>0.24763753951</v>
      </c>
      <c r="AC779" s="108">
        <v>-0.15131442031</v>
      </c>
      <c r="AD779" s="109">
        <v>100</v>
      </c>
      <c r="AE779" s="23"/>
      <c r="AF779" s="117">
        <v>0.30847537403000003</v>
      </c>
      <c r="AG779" s="118">
        <v>3.2680431465999998E-2</v>
      </c>
      <c r="AH779" s="119">
        <v>0.63498491589999995</v>
      </c>
      <c r="AI779" s="118">
        <v>0.16178660049999999</v>
      </c>
      <c r="AJ779" s="118">
        <v>-6.5339426209999996E-2</v>
      </c>
      <c r="AK779" s="120">
        <v>4</v>
      </c>
      <c r="AL779" s="23"/>
      <c r="AM779" s="127">
        <v>1.2166414178000001E-2</v>
      </c>
      <c r="AN779" s="88">
        <v>7.7530127382000005E-2</v>
      </c>
      <c r="AO779" s="119">
        <v>45473</v>
      </c>
      <c r="AP779" s="86" t="s">
        <v>309</v>
      </c>
      <c r="AQ779" s="84" t="s">
        <v>312</v>
      </c>
      <c r="AR779" s="128">
        <v>14103000</v>
      </c>
    </row>
    <row r="780" spans="2:44" ht="15.6" x14ac:dyDescent="0.3">
      <c r="B780" s="131" t="s">
        <v>1828</v>
      </c>
      <c r="C780" s="132" t="s">
        <v>2600</v>
      </c>
      <c r="D780" s="133" t="s">
        <v>300</v>
      </c>
      <c r="E780" s="134" t="s">
        <v>2248</v>
      </c>
      <c r="F780" s="132" t="s">
        <v>2</v>
      </c>
      <c r="G780" s="134" t="s">
        <v>320</v>
      </c>
      <c r="H780" s="135">
        <v>45554</v>
      </c>
      <c r="I780" s="136">
        <v>5.67</v>
      </c>
      <c r="J780" s="136">
        <v>10.3</v>
      </c>
      <c r="K780" s="137">
        <f t="shared" si="36"/>
        <v>0.55048543689320384</v>
      </c>
      <c r="L780" s="135">
        <v>45288</v>
      </c>
      <c r="M780" s="138">
        <v>449429.68</v>
      </c>
      <c r="N780" s="138">
        <v>79342.585909000001</v>
      </c>
      <c r="O780" s="137">
        <f t="shared" si="37"/>
        <v>5.6644193638390128</v>
      </c>
      <c r="P780" s="139">
        <v>69</v>
      </c>
      <c r="Q780" s="140">
        <v>30.863636364000001</v>
      </c>
      <c r="R780" s="141">
        <f t="shared" si="38"/>
        <v>2.2356406479854414</v>
      </c>
      <c r="S780" s="23"/>
      <c r="T780" s="142">
        <v>2.1621621620999999E-2</v>
      </c>
      <c r="U780" s="143">
        <v>4.3479401374E-3</v>
      </c>
      <c r="V780" s="143">
        <v>0.26845637583999998</v>
      </c>
      <c r="W780" s="143">
        <v>0.25583608178</v>
      </c>
      <c r="X780" s="143">
        <v>-0.32258064516000001</v>
      </c>
      <c r="Y780" s="143">
        <v>-0.81718009340999997</v>
      </c>
      <c r="Z780" s="143">
        <v>-0.84584013050999995</v>
      </c>
      <c r="AA780" s="143">
        <v>-1.2844420933</v>
      </c>
      <c r="AB780" s="143">
        <v>-0.44951456310999999</v>
      </c>
      <c r="AC780" s="143">
        <v>-0.84846652293000002</v>
      </c>
      <c r="AD780" s="144">
        <v>100</v>
      </c>
      <c r="AE780" s="23"/>
      <c r="AF780" s="145">
        <v>0.49745591565000002</v>
      </c>
      <c r="AG780" s="146">
        <v>5.3210802398000002E-2</v>
      </c>
      <c r="AH780" s="147">
        <v>-0.51885270543999995</v>
      </c>
      <c r="AI780" s="146">
        <v>0.42857142857000002</v>
      </c>
      <c r="AJ780" s="146">
        <v>-0.27794561934000001</v>
      </c>
      <c r="AK780" s="148">
        <v>4</v>
      </c>
      <c r="AL780" s="23"/>
      <c r="AM780" s="149">
        <v>0</v>
      </c>
      <c r="AN780" s="137">
        <v>0</v>
      </c>
      <c r="AO780" s="147">
        <v>45473</v>
      </c>
      <c r="AP780" s="135" t="s">
        <v>309</v>
      </c>
      <c r="AQ780" s="133" t="s">
        <v>312</v>
      </c>
      <c r="AR780" s="150">
        <v>-793468</v>
      </c>
    </row>
    <row r="781" spans="2:44" ht="15.6" x14ac:dyDescent="0.3">
      <c r="B781" s="82" t="s">
        <v>1829</v>
      </c>
      <c r="C781" s="83" t="s">
        <v>2601</v>
      </c>
      <c r="D781" s="84" t="s">
        <v>300</v>
      </c>
      <c r="E781" s="85" t="s">
        <v>2249</v>
      </c>
      <c r="F781" s="83" t="s">
        <v>2</v>
      </c>
      <c r="G781" s="85" t="s">
        <v>315</v>
      </c>
      <c r="H781" s="86">
        <v>44897</v>
      </c>
      <c r="I781" s="87"/>
      <c r="J781" s="87"/>
      <c r="K781" s="88" t="str">
        <f t="shared" si="36"/>
        <v/>
      </c>
      <c r="L781" s="86"/>
      <c r="M781" s="89"/>
      <c r="N781" s="89">
        <v>0</v>
      </c>
      <c r="O781" s="88" t="str">
        <f t="shared" si="37"/>
        <v/>
      </c>
      <c r="P781" s="90"/>
      <c r="Q781" s="91">
        <v>0</v>
      </c>
      <c r="R781" s="92" t="str">
        <f t="shared" si="38"/>
        <v/>
      </c>
      <c r="S781" s="23"/>
      <c r="T781" s="107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9">
        <v>0</v>
      </c>
      <c r="AE781" s="23"/>
      <c r="AF781" s="117"/>
      <c r="AG781" s="118"/>
      <c r="AH781" s="119"/>
      <c r="AI781" s="118"/>
      <c r="AJ781" s="118"/>
      <c r="AK781" s="120"/>
      <c r="AL781" s="23"/>
      <c r="AM781" s="127"/>
      <c r="AN781" s="88">
        <v>5.7637298948000001E-2</v>
      </c>
      <c r="AO781" s="119">
        <v>45473</v>
      </c>
      <c r="AP781" s="86" t="s">
        <v>309</v>
      </c>
      <c r="AQ781" s="84" t="s">
        <v>312</v>
      </c>
      <c r="AR781" s="128">
        <v>222684</v>
      </c>
    </row>
    <row r="782" spans="2:44" ht="15.6" x14ac:dyDescent="0.3">
      <c r="B782" s="131" t="s">
        <v>692</v>
      </c>
      <c r="C782" s="132" t="s">
        <v>1214</v>
      </c>
      <c r="D782" s="133" t="s">
        <v>300</v>
      </c>
      <c r="E782" s="134" t="s">
        <v>1487</v>
      </c>
      <c r="F782" s="132" t="s">
        <v>113</v>
      </c>
      <c r="G782" s="134" t="s">
        <v>738</v>
      </c>
      <c r="H782" s="135">
        <v>45516</v>
      </c>
      <c r="I782" s="136"/>
      <c r="J782" s="136">
        <v>299.38260416999998</v>
      </c>
      <c r="K782" s="137">
        <f t="shared" si="36"/>
        <v>0</v>
      </c>
      <c r="L782" s="135">
        <v>45516</v>
      </c>
      <c r="M782" s="138"/>
      <c r="N782" s="138">
        <v>36.311515151999998</v>
      </c>
      <c r="O782" s="137">
        <f t="shared" si="37"/>
        <v>0</v>
      </c>
      <c r="P782" s="139"/>
      <c r="Q782" s="140">
        <v>4.5454545455000002E-2</v>
      </c>
      <c r="R782" s="141">
        <f t="shared" si="38"/>
        <v>0</v>
      </c>
      <c r="S782" s="23"/>
      <c r="T782" s="142"/>
      <c r="U782" s="143"/>
      <c r="V782" s="143"/>
      <c r="W782" s="143"/>
      <c r="X782" s="143"/>
      <c r="Y782" s="143"/>
      <c r="Z782" s="143"/>
      <c r="AA782" s="143"/>
      <c r="AB782" s="143"/>
      <c r="AC782" s="143"/>
      <c r="AD782" s="144">
        <v>1.5151515151999999</v>
      </c>
      <c r="AE782" s="23"/>
      <c r="AF782" s="145"/>
      <c r="AG782" s="146"/>
      <c r="AH782" s="147"/>
      <c r="AI782" s="146"/>
      <c r="AJ782" s="146"/>
      <c r="AK782" s="148"/>
      <c r="AL782" s="23"/>
      <c r="AM782" s="149">
        <v>4.3004655308000002E-3</v>
      </c>
      <c r="AN782" s="137">
        <v>0.13669146368000001</v>
      </c>
      <c r="AO782" s="147">
        <v>45473</v>
      </c>
      <c r="AP782" s="135" t="s">
        <v>309</v>
      </c>
      <c r="AQ782" s="133" t="s">
        <v>312</v>
      </c>
      <c r="AR782" s="150">
        <v>934353</v>
      </c>
    </row>
    <row r="783" spans="2:44" ht="15.6" x14ac:dyDescent="0.3">
      <c r="B783" s="82" t="s">
        <v>693</v>
      </c>
      <c r="C783" s="83" t="s">
        <v>1215</v>
      </c>
      <c r="D783" s="84" t="s">
        <v>300</v>
      </c>
      <c r="E783" s="85" t="s">
        <v>1488</v>
      </c>
      <c r="F783" s="83" t="s">
        <v>2</v>
      </c>
      <c r="G783" s="85" t="s">
        <v>319</v>
      </c>
      <c r="H783" s="86">
        <v>45538</v>
      </c>
      <c r="I783" s="87"/>
      <c r="J783" s="87">
        <v>358.19342763999998</v>
      </c>
      <c r="K783" s="88">
        <f t="shared" si="36"/>
        <v>0</v>
      </c>
      <c r="L783" s="86">
        <v>45496</v>
      </c>
      <c r="M783" s="89"/>
      <c r="N783" s="89">
        <v>10421.916665999999</v>
      </c>
      <c r="O783" s="88">
        <f t="shared" si="37"/>
        <v>0</v>
      </c>
      <c r="P783" s="90"/>
      <c r="Q783" s="91">
        <v>0.37878787878999998</v>
      </c>
      <c r="R783" s="92">
        <f t="shared" si="38"/>
        <v>0</v>
      </c>
      <c r="S783" s="23"/>
      <c r="T783" s="107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9">
        <v>12.121212120999999</v>
      </c>
      <c r="AE783" s="23"/>
      <c r="AF783" s="117"/>
      <c r="AG783" s="118"/>
      <c r="AH783" s="119"/>
      <c r="AI783" s="118">
        <v>0.19006631435999999</v>
      </c>
      <c r="AJ783" s="118">
        <v>-0.15507411631000001</v>
      </c>
      <c r="AK783" s="120"/>
      <c r="AL783" s="23"/>
      <c r="AM783" s="127">
        <v>2.1934844581999999E-2</v>
      </c>
      <c r="AN783" s="88">
        <v>1.0080201498000001</v>
      </c>
      <c r="AO783" s="119">
        <v>45473</v>
      </c>
      <c r="AP783" s="86" t="s">
        <v>309</v>
      </c>
      <c r="AQ783" s="84" t="s">
        <v>312</v>
      </c>
      <c r="AR783" s="128">
        <v>1317300</v>
      </c>
    </row>
    <row r="784" spans="2:44" ht="15.6" x14ac:dyDescent="0.3">
      <c r="B784" s="131" t="s">
        <v>1830</v>
      </c>
      <c r="C784" s="132" t="s">
        <v>2602</v>
      </c>
      <c r="D784" s="133" t="s">
        <v>300</v>
      </c>
      <c r="E784" s="134" t="s">
        <v>2250</v>
      </c>
      <c r="F784" s="132" t="s">
        <v>2</v>
      </c>
      <c r="G784" s="134" t="s">
        <v>319</v>
      </c>
      <c r="H784" s="135">
        <v>45554</v>
      </c>
      <c r="I784" s="136">
        <v>10.85</v>
      </c>
      <c r="J784" s="136">
        <v>12.21</v>
      </c>
      <c r="K784" s="137">
        <f t="shared" si="36"/>
        <v>0.88861588861588847</v>
      </c>
      <c r="L784" s="135">
        <v>45531</v>
      </c>
      <c r="M784" s="138">
        <v>259704.84</v>
      </c>
      <c r="N784" s="138">
        <v>45029.621514999999</v>
      </c>
      <c r="O784" s="137">
        <f t="shared" si="37"/>
        <v>5.7674222270220206</v>
      </c>
      <c r="P784" s="139">
        <v>17</v>
      </c>
      <c r="Q784" s="140">
        <v>14.666666665999999</v>
      </c>
      <c r="R784" s="141">
        <f t="shared" si="38"/>
        <v>1.159090909143595</v>
      </c>
      <c r="S784" s="23"/>
      <c r="T784" s="142">
        <v>3.7284894837000003E-2</v>
      </c>
      <c r="U784" s="143">
        <v>2.0011213353000001E-2</v>
      </c>
      <c r="V784" s="143">
        <v>-5.4995417048999996E-3</v>
      </c>
      <c r="W784" s="143">
        <v>-1.8119835758999999E-2</v>
      </c>
      <c r="X784" s="143">
        <v>0.59558823529000005</v>
      </c>
      <c r="Y784" s="143">
        <v>0.10098878704</v>
      </c>
      <c r="Z784" s="143"/>
      <c r="AA784" s="143"/>
      <c r="AB784" s="143">
        <v>-2.7573529413999999E-3</v>
      </c>
      <c r="AC784" s="143">
        <v>-0.40170931275999999</v>
      </c>
      <c r="AD784" s="144">
        <v>96.969696970000001</v>
      </c>
      <c r="AE784" s="23"/>
      <c r="AF784" s="145">
        <v>0.97593329166999998</v>
      </c>
      <c r="AG784" s="146">
        <v>0.10162547335</v>
      </c>
      <c r="AH784" s="147">
        <v>1.3908110432</v>
      </c>
      <c r="AI784" s="146">
        <v>0.66106870229000003</v>
      </c>
      <c r="AJ784" s="146">
        <v>-0.23345588235</v>
      </c>
      <c r="AK784" s="148">
        <v>6</v>
      </c>
      <c r="AL784" s="23"/>
      <c r="AM784" s="149">
        <v>0</v>
      </c>
      <c r="AN784" s="137">
        <v>0</v>
      </c>
      <c r="AO784" s="147">
        <v>45473</v>
      </c>
      <c r="AP784" s="135" t="s">
        <v>309</v>
      </c>
      <c r="AQ784" s="133" t="s">
        <v>312</v>
      </c>
      <c r="AR784" s="150">
        <v>-201781</v>
      </c>
    </row>
    <row r="785" spans="2:44" ht="15.6" x14ac:dyDescent="0.3">
      <c r="B785" s="82" t="s">
        <v>1831</v>
      </c>
      <c r="C785" s="83" t="s">
        <v>2603</v>
      </c>
      <c r="D785" s="84" t="s">
        <v>300</v>
      </c>
      <c r="E785" s="85" t="s">
        <v>2251</v>
      </c>
      <c r="F785" s="83" t="s">
        <v>2</v>
      </c>
      <c r="G785" s="85" t="s">
        <v>320</v>
      </c>
      <c r="H785" s="86">
        <v>45554</v>
      </c>
      <c r="I785" s="87">
        <v>11.6</v>
      </c>
      <c r="J785" s="87">
        <v>15.3</v>
      </c>
      <c r="K785" s="88">
        <f t="shared" si="36"/>
        <v>0.75816993464052285</v>
      </c>
      <c r="L785" s="86">
        <v>45300</v>
      </c>
      <c r="M785" s="89">
        <v>290</v>
      </c>
      <c r="N785" s="89">
        <v>1539.4530302999999</v>
      </c>
      <c r="O785" s="88">
        <f t="shared" si="37"/>
        <v>0.18837859570388221</v>
      </c>
      <c r="P785" s="90">
        <v>1</v>
      </c>
      <c r="Q785" s="91">
        <v>1.1212121211999999</v>
      </c>
      <c r="R785" s="92">
        <f t="shared" si="38"/>
        <v>0.89189189190153406</v>
      </c>
      <c r="S785" s="23"/>
      <c r="T785" s="107">
        <v>1.7271157176E-3</v>
      </c>
      <c r="U785" s="108">
        <v>-1.5546565766E-2</v>
      </c>
      <c r="V785" s="108">
        <v>5.8394160584000002E-2</v>
      </c>
      <c r="W785" s="108">
        <v>4.5773866529999999E-2</v>
      </c>
      <c r="X785" s="108">
        <v>-4.7619047618000003E-2</v>
      </c>
      <c r="Y785" s="108">
        <v>-0.54221849587000004</v>
      </c>
      <c r="Z785" s="108"/>
      <c r="AA785" s="108"/>
      <c r="AB785" s="108">
        <v>-0.21409214092000001</v>
      </c>
      <c r="AC785" s="108">
        <v>-0.61304410074000004</v>
      </c>
      <c r="AD785" s="109">
        <v>54.545454544999998</v>
      </c>
      <c r="AE785" s="23"/>
      <c r="AF785" s="117"/>
      <c r="AG785" s="118"/>
      <c r="AH785" s="119"/>
      <c r="AI785" s="118">
        <v>0.22980251346</v>
      </c>
      <c r="AJ785" s="118">
        <v>-0.17929482371</v>
      </c>
      <c r="AK785" s="120">
        <v>4</v>
      </c>
      <c r="AL785" s="23"/>
      <c r="AM785" s="127">
        <v>0</v>
      </c>
      <c r="AN785" s="88">
        <v>0</v>
      </c>
      <c r="AO785" s="119">
        <v>45473</v>
      </c>
      <c r="AP785" s="86" t="s">
        <v>309</v>
      </c>
      <c r="AQ785" s="84" t="s">
        <v>312</v>
      </c>
      <c r="AR785" s="128">
        <v>74373</v>
      </c>
    </row>
    <row r="786" spans="2:44" ht="15.6" x14ac:dyDescent="0.3">
      <c r="B786" s="131" t="s">
        <v>104</v>
      </c>
      <c r="C786" s="132" t="s">
        <v>291</v>
      </c>
      <c r="D786" s="133" t="s">
        <v>300</v>
      </c>
      <c r="E786" s="134" t="s">
        <v>264</v>
      </c>
      <c r="F786" s="132" t="s">
        <v>2</v>
      </c>
      <c r="G786" s="134" t="s">
        <v>319</v>
      </c>
      <c r="H786" s="135">
        <v>45553</v>
      </c>
      <c r="I786" s="136"/>
      <c r="J786" s="136">
        <v>66.25</v>
      </c>
      <c r="K786" s="137">
        <f t="shared" si="36"/>
        <v>0</v>
      </c>
      <c r="L786" s="135">
        <v>45534</v>
      </c>
      <c r="M786" s="138"/>
      <c r="N786" s="138">
        <v>4414.7137879000002</v>
      </c>
      <c r="O786" s="137">
        <f t="shared" si="37"/>
        <v>0</v>
      </c>
      <c r="P786" s="139"/>
      <c r="Q786" s="140">
        <v>2.9242424242</v>
      </c>
      <c r="R786" s="141">
        <f t="shared" si="38"/>
        <v>0</v>
      </c>
      <c r="S786" s="23"/>
      <c r="T786" s="142"/>
      <c r="U786" s="143"/>
      <c r="V786" s="143">
        <v>5.0968399592000002E-2</v>
      </c>
      <c r="W786" s="143">
        <v>3.8348105537999999E-2</v>
      </c>
      <c r="X786" s="143">
        <v>0.51041975022999997</v>
      </c>
      <c r="Y786" s="143">
        <v>1.5820301977999999E-2</v>
      </c>
      <c r="Z786" s="143">
        <v>-8.9525909087999997E-2</v>
      </c>
      <c r="AA786" s="143">
        <v>-0.52812787185999999</v>
      </c>
      <c r="AB786" s="143">
        <v>0.18131315371000001</v>
      </c>
      <c r="AC786" s="143">
        <v>-0.2176388061</v>
      </c>
      <c r="AD786" s="144">
        <v>89.393939394</v>
      </c>
      <c r="AE786" s="23"/>
      <c r="AF786" s="145">
        <v>0.34502533536000002</v>
      </c>
      <c r="AG786" s="146">
        <v>3.6179053054000002E-2</v>
      </c>
      <c r="AH786" s="147">
        <v>1.3801287631000001</v>
      </c>
      <c r="AI786" s="146">
        <v>0.17489816700999999</v>
      </c>
      <c r="AJ786" s="146">
        <v>-6.6264150943000005E-2</v>
      </c>
      <c r="AK786" s="148">
        <v>5</v>
      </c>
      <c r="AL786" s="23"/>
      <c r="AM786" s="149">
        <v>3.9266491713E-2</v>
      </c>
      <c r="AN786" s="137">
        <v>0.32655860368</v>
      </c>
      <c r="AO786" s="147">
        <v>45473</v>
      </c>
      <c r="AP786" s="135" t="s">
        <v>309</v>
      </c>
      <c r="AQ786" s="133" t="s">
        <v>312</v>
      </c>
      <c r="AR786" s="150">
        <v>5292000</v>
      </c>
    </row>
    <row r="787" spans="2:44" ht="15.6" x14ac:dyDescent="0.3">
      <c r="B787" s="82" t="s">
        <v>694</v>
      </c>
      <c r="C787" s="83" t="s">
        <v>1216</v>
      </c>
      <c r="D787" s="84" t="s">
        <v>300</v>
      </c>
      <c r="E787" s="85" t="s">
        <v>2252</v>
      </c>
      <c r="F787" s="83" t="s">
        <v>2</v>
      </c>
      <c r="G787" s="85" t="s">
        <v>315</v>
      </c>
      <c r="H787" s="86">
        <v>45541</v>
      </c>
      <c r="I787" s="87"/>
      <c r="J787" s="87">
        <v>51.966870946</v>
      </c>
      <c r="K787" s="88">
        <f t="shared" si="36"/>
        <v>0</v>
      </c>
      <c r="L787" s="86">
        <v>45511</v>
      </c>
      <c r="M787" s="89"/>
      <c r="N787" s="89">
        <v>722.375</v>
      </c>
      <c r="O787" s="88">
        <f t="shared" si="37"/>
        <v>0</v>
      </c>
      <c r="P787" s="90"/>
      <c r="Q787" s="91">
        <v>0.43939393938999999</v>
      </c>
      <c r="R787" s="92">
        <f t="shared" si="38"/>
        <v>0</v>
      </c>
      <c r="S787" s="23"/>
      <c r="T787" s="107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9">
        <v>21.212121212</v>
      </c>
      <c r="AE787" s="23"/>
      <c r="AF787" s="117"/>
      <c r="AG787" s="118"/>
      <c r="AH787" s="119"/>
      <c r="AI787" s="118">
        <v>0.24666666667000001</v>
      </c>
      <c r="AJ787" s="118">
        <v>-0.14039665971000001</v>
      </c>
      <c r="AK787" s="120">
        <v>5</v>
      </c>
      <c r="AL787" s="23"/>
      <c r="AM787" s="127">
        <v>1.4923257302E-2</v>
      </c>
      <c r="AN787" s="88">
        <v>0.12417658224</v>
      </c>
      <c r="AO787" s="119">
        <v>45472</v>
      </c>
      <c r="AP787" s="86" t="s">
        <v>309</v>
      </c>
      <c r="AQ787" s="84" t="s">
        <v>312</v>
      </c>
      <c r="AR787" s="128">
        <v>-1170343</v>
      </c>
    </row>
    <row r="788" spans="2:44" ht="15.6" x14ac:dyDescent="0.3">
      <c r="B788" s="131" t="s">
        <v>105</v>
      </c>
      <c r="C788" s="132" t="s">
        <v>292</v>
      </c>
      <c r="D788" s="133" t="s">
        <v>300</v>
      </c>
      <c r="E788" s="134" t="s">
        <v>265</v>
      </c>
      <c r="F788" s="132" t="s">
        <v>2</v>
      </c>
      <c r="G788" s="134" t="s">
        <v>315</v>
      </c>
      <c r="H788" s="135">
        <v>45554</v>
      </c>
      <c r="I788" s="136">
        <v>377.03</v>
      </c>
      <c r="J788" s="136">
        <v>463.51421439000001</v>
      </c>
      <c r="K788" s="137">
        <f t="shared" si="36"/>
        <v>0.81341626274867085</v>
      </c>
      <c r="L788" s="135">
        <v>45503</v>
      </c>
      <c r="M788" s="138">
        <v>377.03</v>
      </c>
      <c r="N788" s="138">
        <v>2337.7972727000001</v>
      </c>
      <c r="O788" s="137">
        <f t="shared" si="37"/>
        <v>0.16127574636296646</v>
      </c>
      <c r="P788" s="139">
        <v>1</v>
      </c>
      <c r="Q788" s="140">
        <v>1.3030303029999999</v>
      </c>
      <c r="R788" s="141">
        <f t="shared" si="38"/>
        <v>0.76744186048296381</v>
      </c>
      <c r="S788" s="23"/>
      <c r="T788" s="142">
        <v>5.3865230257000001E-3</v>
      </c>
      <c r="U788" s="143">
        <v>-1.1887158457999999E-2</v>
      </c>
      <c r="V788" s="143">
        <v>-7.3590839845999997E-2</v>
      </c>
      <c r="W788" s="143">
        <v>-8.6211133898999995E-2</v>
      </c>
      <c r="X788" s="143">
        <v>0.10826148548</v>
      </c>
      <c r="Y788" s="143">
        <v>-0.38633796276999999</v>
      </c>
      <c r="Z788" s="143">
        <v>1.3384664986999999</v>
      </c>
      <c r="AA788" s="143">
        <v>0.89986453589000004</v>
      </c>
      <c r="AB788" s="143">
        <v>0.19282149546999999</v>
      </c>
      <c r="AC788" s="143">
        <v>-0.20613046434999999</v>
      </c>
      <c r="AD788" s="144">
        <v>56.060606061000001</v>
      </c>
      <c r="AE788" s="23"/>
      <c r="AF788" s="145">
        <v>0.25057158843999999</v>
      </c>
      <c r="AG788" s="146">
        <v>2.5909273395000001E-2</v>
      </c>
      <c r="AH788" s="147">
        <v>-5.1546506389999998E-3</v>
      </c>
      <c r="AI788" s="146">
        <v>0.18807157058000001</v>
      </c>
      <c r="AJ788" s="146">
        <v>-0.16449164238</v>
      </c>
      <c r="AK788" s="148">
        <v>5</v>
      </c>
      <c r="AL788" s="23"/>
      <c r="AM788" s="149">
        <v>2.1141376972000001E-2</v>
      </c>
      <c r="AN788" s="137">
        <v>1.4215092398</v>
      </c>
      <c r="AO788" s="147">
        <v>45473</v>
      </c>
      <c r="AP788" s="135" t="s">
        <v>309</v>
      </c>
      <c r="AQ788" s="133" t="s">
        <v>312</v>
      </c>
      <c r="AR788" s="150">
        <v>5949000</v>
      </c>
    </row>
    <row r="789" spans="2:44" ht="15.6" x14ac:dyDescent="0.3">
      <c r="B789" s="82" t="s">
        <v>695</v>
      </c>
      <c r="C789" s="83" t="s">
        <v>1217</v>
      </c>
      <c r="D789" s="84" t="s">
        <v>300</v>
      </c>
      <c r="E789" s="85" t="s">
        <v>1489</v>
      </c>
      <c r="F789" s="83" t="s">
        <v>2</v>
      </c>
      <c r="G789" s="85" t="s">
        <v>319</v>
      </c>
      <c r="H789" s="86">
        <v>45552</v>
      </c>
      <c r="I789" s="87"/>
      <c r="J789" s="87">
        <v>51.183733279000002</v>
      </c>
      <c r="K789" s="88">
        <f t="shared" si="36"/>
        <v>0</v>
      </c>
      <c r="L789" s="86">
        <v>45282</v>
      </c>
      <c r="M789" s="89"/>
      <c r="N789" s="89">
        <v>625.21045454</v>
      </c>
      <c r="O789" s="88">
        <f t="shared" si="37"/>
        <v>0</v>
      </c>
      <c r="P789" s="90"/>
      <c r="Q789" s="91">
        <v>0.33333333332999998</v>
      </c>
      <c r="R789" s="92">
        <f t="shared" si="38"/>
        <v>0</v>
      </c>
      <c r="S789" s="23"/>
      <c r="T789" s="107"/>
      <c r="U789" s="108"/>
      <c r="V789" s="108"/>
      <c r="W789" s="108"/>
      <c r="X789" s="108">
        <v>0.18692699306999999</v>
      </c>
      <c r="Y789" s="108">
        <v>-0.30767245518000003</v>
      </c>
      <c r="Z789" s="108">
        <v>-0.14257305569000001</v>
      </c>
      <c r="AA789" s="108">
        <v>-0.58117501846999997</v>
      </c>
      <c r="AB789" s="108">
        <v>-3.8639656715999997E-2</v>
      </c>
      <c r="AC789" s="108">
        <v>-0.43759161653</v>
      </c>
      <c r="AD789" s="109">
        <v>19.696969697</v>
      </c>
      <c r="AE789" s="23"/>
      <c r="AF789" s="117"/>
      <c r="AG789" s="118"/>
      <c r="AH789" s="119"/>
      <c r="AI789" s="118">
        <v>0.30434782609</v>
      </c>
      <c r="AJ789" s="118">
        <v>-0.16008146639000001</v>
      </c>
      <c r="AK789" s="120">
        <v>4</v>
      </c>
      <c r="AL789" s="23"/>
      <c r="AM789" s="127">
        <v>3.5847212103999999E-2</v>
      </c>
      <c r="AN789" s="88">
        <v>0.29470022371999999</v>
      </c>
      <c r="AO789" s="119">
        <v>45473</v>
      </c>
      <c r="AP789" s="86" t="s">
        <v>309</v>
      </c>
      <c r="AQ789" s="84" t="s">
        <v>312</v>
      </c>
      <c r="AR789" s="128">
        <v>379604</v>
      </c>
    </row>
    <row r="790" spans="2:44" ht="15.6" x14ac:dyDescent="0.3">
      <c r="B790" s="131" t="s">
        <v>1832</v>
      </c>
      <c r="C790" s="132" t="s">
        <v>2604</v>
      </c>
      <c r="D790" s="133" t="s">
        <v>300</v>
      </c>
      <c r="E790" s="134" t="s">
        <v>2253</v>
      </c>
      <c r="F790" s="132" t="s">
        <v>2</v>
      </c>
      <c r="G790" s="134" t="s">
        <v>320</v>
      </c>
      <c r="H790" s="135">
        <v>45533</v>
      </c>
      <c r="I790" s="136"/>
      <c r="J790" s="136">
        <v>53.6</v>
      </c>
      <c r="K790" s="137">
        <f t="shared" si="36"/>
        <v>0</v>
      </c>
      <c r="L790" s="135">
        <v>45533</v>
      </c>
      <c r="M790" s="138"/>
      <c r="N790" s="138">
        <v>15743.236515000001</v>
      </c>
      <c r="O790" s="137">
        <f t="shared" si="37"/>
        <v>0</v>
      </c>
      <c r="P790" s="139"/>
      <c r="Q790" s="140">
        <v>0.57575757575999997</v>
      </c>
      <c r="R790" s="141">
        <f t="shared" si="38"/>
        <v>0</v>
      </c>
      <c r="S790" s="23"/>
      <c r="T790" s="142"/>
      <c r="U790" s="143"/>
      <c r="V790" s="143"/>
      <c r="W790" s="143"/>
      <c r="X790" s="143"/>
      <c r="Y790" s="143"/>
      <c r="Z790" s="143"/>
      <c r="AA790" s="143"/>
      <c r="AB790" s="143"/>
      <c r="AC790" s="143"/>
      <c r="AD790" s="144">
        <v>13.636363636</v>
      </c>
      <c r="AE790" s="23"/>
      <c r="AF790" s="145"/>
      <c r="AG790" s="146"/>
      <c r="AH790" s="147"/>
      <c r="AI790" s="146">
        <v>0.36117556071000001</v>
      </c>
      <c r="AJ790" s="146">
        <v>-7.2110552763999997E-2</v>
      </c>
      <c r="AK790" s="148"/>
      <c r="AL790" s="23"/>
      <c r="AM790" s="149"/>
      <c r="AN790" s="137">
        <v>0</v>
      </c>
      <c r="AO790" s="147">
        <v>45473</v>
      </c>
      <c r="AP790" s="135" t="s">
        <v>309</v>
      </c>
      <c r="AQ790" s="133" t="s">
        <v>312</v>
      </c>
      <c r="AR790" s="150">
        <v>-88353</v>
      </c>
    </row>
    <row r="791" spans="2:44" ht="15.6" x14ac:dyDescent="0.3">
      <c r="B791" s="82" t="s">
        <v>1833</v>
      </c>
      <c r="C791" s="83" t="s">
        <v>2605</v>
      </c>
      <c r="D791" s="84" t="s">
        <v>300</v>
      </c>
      <c r="E791" s="85" t="s">
        <v>2254</v>
      </c>
      <c r="F791" s="83" t="s">
        <v>113</v>
      </c>
      <c r="G791" s="85" t="s">
        <v>320</v>
      </c>
      <c r="H791" s="86">
        <v>45516</v>
      </c>
      <c r="I791" s="87"/>
      <c r="J791" s="87">
        <v>37</v>
      </c>
      <c r="K791" s="88">
        <f t="shared" si="36"/>
        <v>0</v>
      </c>
      <c r="L791" s="86">
        <v>45355</v>
      </c>
      <c r="M791" s="89"/>
      <c r="N791" s="89">
        <v>56.793787879</v>
      </c>
      <c r="O791" s="88">
        <f t="shared" si="37"/>
        <v>0</v>
      </c>
      <c r="P791" s="90"/>
      <c r="Q791" s="91">
        <v>0.10606060606000001</v>
      </c>
      <c r="R791" s="92">
        <f t="shared" si="38"/>
        <v>0</v>
      </c>
      <c r="S791" s="23"/>
      <c r="T791" s="107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9">
        <v>3.0303030302999998</v>
      </c>
      <c r="AE791" s="23"/>
      <c r="AF791" s="117"/>
      <c r="AG791" s="118"/>
      <c r="AH791" s="119"/>
      <c r="AI791" s="118">
        <v>0.12528622833</v>
      </c>
      <c r="AJ791" s="118">
        <v>-0.12222222222</v>
      </c>
      <c r="AK791" s="120"/>
      <c r="AL791" s="23"/>
      <c r="AM791" s="127">
        <v>0</v>
      </c>
      <c r="AN791" s="88">
        <v>0</v>
      </c>
      <c r="AO791" s="119">
        <v>45504</v>
      </c>
      <c r="AP791" s="86" t="s">
        <v>309</v>
      </c>
      <c r="AQ791" s="84" t="s">
        <v>312</v>
      </c>
      <c r="AR791" s="128">
        <v>615261</v>
      </c>
    </row>
    <row r="792" spans="2:44" ht="15.6" x14ac:dyDescent="0.3">
      <c r="B792" s="131" t="s">
        <v>696</v>
      </c>
      <c r="C792" s="132" t="s">
        <v>1218</v>
      </c>
      <c r="D792" s="133" t="s">
        <v>300</v>
      </c>
      <c r="E792" s="134" t="s">
        <v>1490</v>
      </c>
      <c r="F792" s="132" t="s">
        <v>2</v>
      </c>
      <c r="G792" s="134" t="s">
        <v>319</v>
      </c>
      <c r="H792" s="135">
        <v>45554</v>
      </c>
      <c r="I792" s="136">
        <v>169.2</v>
      </c>
      <c r="J792" s="136">
        <v>184.61</v>
      </c>
      <c r="K792" s="137">
        <f t="shared" si="36"/>
        <v>0.91652673202968404</v>
      </c>
      <c r="L792" s="135">
        <v>45547</v>
      </c>
      <c r="M792" s="138">
        <v>20257.2</v>
      </c>
      <c r="N792" s="138">
        <v>5568.7533333000001</v>
      </c>
      <c r="O792" s="137">
        <f t="shared" si="37"/>
        <v>3.6376543882570824</v>
      </c>
      <c r="P792" s="139">
        <v>2</v>
      </c>
      <c r="Q792" s="140">
        <v>1.9848484848000001</v>
      </c>
      <c r="R792" s="141">
        <f t="shared" si="38"/>
        <v>1.0076335878108735</v>
      </c>
      <c r="S792" s="23"/>
      <c r="T792" s="142">
        <v>-3.6885245901000001E-2</v>
      </c>
      <c r="U792" s="143">
        <v>-5.4158927385E-2</v>
      </c>
      <c r="V792" s="143">
        <v>6.3883299796999998E-2</v>
      </c>
      <c r="W792" s="143">
        <v>5.1263005744000001E-2</v>
      </c>
      <c r="X792" s="143">
        <v>0.64417477458000005</v>
      </c>
      <c r="Y792" s="143">
        <v>0.14957532633000001</v>
      </c>
      <c r="Z792" s="143">
        <v>0.19974195213000001</v>
      </c>
      <c r="AA792" s="143">
        <v>-0.23886001064000001</v>
      </c>
      <c r="AB792" s="143"/>
      <c r="AC792" s="143"/>
      <c r="AD792" s="144">
        <v>31.818181817999999</v>
      </c>
      <c r="AE792" s="23"/>
      <c r="AF792" s="145"/>
      <c r="AG792" s="146"/>
      <c r="AH792" s="147"/>
      <c r="AI792" s="146">
        <v>0.10009737098</v>
      </c>
      <c r="AJ792" s="146">
        <v>-9.8586838363000001E-2</v>
      </c>
      <c r="AK792" s="148"/>
      <c r="AL792" s="23"/>
      <c r="AM792" s="149">
        <v>2.9271454459999999E-2</v>
      </c>
      <c r="AN792" s="137">
        <v>0.60894463225999995</v>
      </c>
      <c r="AO792" s="147">
        <v>45473</v>
      </c>
      <c r="AP792" s="135" t="s">
        <v>309</v>
      </c>
      <c r="AQ792" s="133" t="s">
        <v>312</v>
      </c>
      <c r="AR792" s="150">
        <v>-156868</v>
      </c>
    </row>
    <row r="793" spans="2:44" ht="15.6" x14ac:dyDescent="0.3">
      <c r="B793" s="82" t="s">
        <v>697</v>
      </c>
      <c r="C793" s="83" t="s">
        <v>1219</v>
      </c>
      <c r="D793" s="84" t="s">
        <v>300</v>
      </c>
      <c r="E793" s="85" t="s">
        <v>1491</v>
      </c>
      <c r="F793" s="83" t="s">
        <v>2</v>
      </c>
      <c r="G793" s="85" t="s">
        <v>169</v>
      </c>
      <c r="H793" s="86">
        <v>45498</v>
      </c>
      <c r="I793" s="87"/>
      <c r="J793" s="87">
        <v>273.52</v>
      </c>
      <c r="K793" s="88">
        <f t="shared" si="36"/>
        <v>0</v>
      </c>
      <c r="L793" s="86">
        <v>45205</v>
      </c>
      <c r="M793" s="89"/>
      <c r="N793" s="89">
        <v>41.136363635999999</v>
      </c>
      <c r="O793" s="88">
        <f t="shared" si="37"/>
        <v>0</v>
      </c>
      <c r="P793" s="90"/>
      <c r="Q793" s="91">
        <v>3.0303030303000002E-2</v>
      </c>
      <c r="R793" s="92">
        <f t="shared" si="38"/>
        <v>0</v>
      </c>
      <c r="S793" s="23"/>
      <c r="T793" s="107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9">
        <v>3.0303030302999998</v>
      </c>
      <c r="AE793" s="23"/>
      <c r="AF793" s="117"/>
      <c r="AG793" s="118"/>
      <c r="AH793" s="119"/>
      <c r="AI793" s="118">
        <v>8.0264103485999994E-2</v>
      </c>
      <c r="AJ793" s="118">
        <v>-4.6728971963E-2</v>
      </c>
      <c r="AK793" s="120"/>
      <c r="AL793" s="23"/>
      <c r="AM793" s="127">
        <v>0</v>
      </c>
      <c r="AN793" s="88">
        <v>0</v>
      </c>
      <c r="AO793" s="119">
        <v>45473</v>
      </c>
      <c r="AP793" s="86" t="s">
        <v>309</v>
      </c>
      <c r="AQ793" s="84" t="s">
        <v>312</v>
      </c>
      <c r="AR793" s="128">
        <v>846100</v>
      </c>
    </row>
    <row r="794" spans="2:44" ht="15.6" x14ac:dyDescent="0.3">
      <c r="B794" s="131" t="s">
        <v>698</v>
      </c>
      <c r="C794" s="132" t="s">
        <v>1220</v>
      </c>
      <c r="D794" s="133" t="s">
        <v>300</v>
      </c>
      <c r="E794" s="134" t="s">
        <v>1492</v>
      </c>
      <c r="F794" s="132" t="s">
        <v>2</v>
      </c>
      <c r="G794" s="134" t="s">
        <v>320</v>
      </c>
      <c r="H794" s="135">
        <v>45520</v>
      </c>
      <c r="I794" s="136"/>
      <c r="J794" s="136">
        <v>20.439106305999999</v>
      </c>
      <c r="K794" s="137">
        <f t="shared" si="36"/>
        <v>0</v>
      </c>
      <c r="L794" s="135">
        <v>45491</v>
      </c>
      <c r="M794" s="138"/>
      <c r="N794" s="138">
        <v>7082.7260606</v>
      </c>
      <c r="O794" s="137">
        <f t="shared" si="37"/>
        <v>0</v>
      </c>
      <c r="P794" s="139"/>
      <c r="Q794" s="140">
        <v>0.30303030303</v>
      </c>
      <c r="R794" s="141">
        <f t="shared" si="38"/>
        <v>0</v>
      </c>
      <c r="S794" s="23"/>
      <c r="T794" s="142"/>
      <c r="U794" s="143"/>
      <c r="V794" s="143"/>
      <c r="W794" s="143"/>
      <c r="X794" s="143"/>
      <c r="Y794" s="143"/>
      <c r="Z794" s="143"/>
      <c r="AA794" s="143"/>
      <c r="AB794" s="143"/>
      <c r="AC794" s="143"/>
      <c r="AD794" s="144">
        <v>15.151515151</v>
      </c>
      <c r="AE794" s="23"/>
      <c r="AF794" s="145"/>
      <c r="AG794" s="146"/>
      <c r="AH794" s="147"/>
      <c r="AI794" s="146">
        <v>0.12400530504</v>
      </c>
      <c r="AJ794" s="146">
        <v>-7.2334283141999994E-2</v>
      </c>
      <c r="AK794" s="148"/>
      <c r="AL794" s="23"/>
      <c r="AM794" s="149">
        <v>4.3966970051999999E-3</v>
      </c>
      <c r="AN794" s="137">
        <v>1.3239789881E-2</v>
      </c>
      <c r="AO794" s="147">
        <v>45473</v>
      </c>
      <c r="AP794" s="135" t="s">
        <v>309</v>
      </c>
      <c r="AQ794" s="133" t="s">
        <v>312</v>
      </c>
      <c r="AR794" s="150">
        <v>889100</v>
      </c>
    </row>
    <row r="795" spans="2:44" ht="15.6" x14ac:dyDescent="0.3">
      <c r="B795" s="82" t="s">
        <v>106</v>
      </c>
      <c r="C795" s="83" t="s">
        <v>293</v>
      </c>
      <c r="D795" s="84" t="s">
        <v>300</v>
      </c>
      <c r="E795" s="85" t="s">
        <v>266</v>
      </c>
      <c r="F795" s="83" t="s">
        <v>2</v>
      </c>
      <c r="G795" s="85" t="s">
        <v>320</v>
      </c>
      <c r="H795" s="86">
        <v>45554</v>
      </c>
      <c r="I795" s="87">
        <v>39.71</v>
      </c>
      <c r="J795" s="87">
        <v>41.27</v>
      </c>
      <c r="K795" s="88">
        <f t="shared" si="36"/>
        <v>0.96220014538405618</v>
      </c>
      <c r="L795" s="86">
        <v>45551</v>
      </c>
      <c r="M795" s="89">
        <v>410868.75</v>
      </c>
      <c r="N795" s="89">
        <v>272391.93060999998</v>
      </c>
      <c r="O795" s="88">
        <f t="shared" si="37"/>
        <v>1.5083734275090024</v>
      </c>
      <c r="P795" s="90">
        <v>115</v>
      </c>
      <c r="Q795" s="91">
        <v>121.84848484</v>
      </c>
      <c r="R795" s="92">
        <f t="shared" si="38"/>
        <v>0.94379507591749878</v>
      </c>
      <c r="S795" s="23"/>
      <c r="T795" s="107">
        <v>-5.2605210411999998E-3</v>
      </c>
      <c r="U795" s="108">
        <v>-2.2534202525000002E-2</v>
      </c>
      <c r="V795" s="108">
        <v>7.7904451681999998E-2</v>
      </c>
      <c r="W795" s="108">
        <v>6.5284157627999995E-2</v>
      </c>
      <c r="X795" s="108">
        <v>0.53774430209000001</v>
      </c>
      <c r="Y795" s="108">
        <v>4.3144853839999997E-2</v>
      </c>
      <c r="Z795" s="108">
        <v>-6.1485625540999997E-2</v>
      </c>
      <c r="AA795" s="108">
        <v>-0.50008758831</v>
      </c>
      <c r="AB795" s="108">
        <v>0.36250241415000001</v>
      </c>
      <c r="AC795" s="108">
        <v>-3.6449545669000001E-2</v>
      </c>
      <c r="AD795" s="109">
        <v>100</v>
      </c>
      <c r="AE795" s="23"/>
      <c r="AF795" s="117">
        <v>0.23231650675000001</v>
      </c>
      <c r="AG795" s="118">
        <v>2.4249738103000001E-2</v>
      </c>
      <c r="AH795" s="119">
        <v>1.7434482429</v>
      </c>
      <c r="AI795" s="118">
        <v>0.17838692135000001</v>
      </c>
      <c r="AJ795" s="118">
        <v>-5.6711313765999999E-2</v>
      </c>
      <c r="AK795" s="120">
        <v>6</v>
      </c>
      <c r="AL795" s="23"/>
      <c r="AM795" s="127">
        <v>5.6092976746999999E-2</v>
      </c>
      <c r="AN795" s="88">
        <v>0.29530519406</v>
      </c>
      <c r="AO795" s="119">
        <v>45473</v>
      </c>
      <c r="AP795" s="86" t="s">
        <v>309</v>
      </c>
      <c r="AQ795" s="84" t="s">
        <v>312</v>
      </c>
      <c r="AR795" s="128">
        <v>11252000</v>
      </c>
    </row>
    <row r="796" spans="2:44" ht="15.6" x14ac:dyDescent="0.3">
      <c r="B796" s="131" t="s">
        <v>699</v>
      </c>
      <c r="C796" s="132" t="s">
        <v>1221</v>
      </c>
      <c r="D796" s="133" t="s">
        <v>300</v>
      </c>
      <c r="E796" s="134" t="s">
        <v>1493</v>
      </c>
      <c r="F796" s="132" t="s">
        <v>2</v>
      </c>
      <c r="G796" s="134" t="s">
        <v>315</v>
      </c>
      <c r="H796" s="135">
        <v>45554</v>
      </c>
      <c r="I796" s="136">
        <v>651.41999999999996</v>
      </c>
      <c r="J796" s="136">
        <v>726</v>
      </c>
      <c r="K796" s="137">
        <f t="shared" si="36"/>
        <v>0.89727272727272722</v>
      </c>
      <c r="L796" s="135">
        <v>45505</v>
      </c>
      <c r="M796" s="138">
        <v>42993.72</v>
      </c>
      <c r="N796" s="138">
        <v>165213.13985000001</v>
      </c>
      <c r="O796" s="137">
        <f t="shared" si="37"/>
        <v>0.26023184378091702</v>
      </c>
      <c r="P796" s="139">
        <v>2</v>
      </c>
      <c r="Q796" s="140">
        <v>7.7878787879000004</v>
      </c>
      <c r="R796" s="141">
        <f t="shared" si="38"/>
        <v>0.25680933852070126</v>
      </c>
      <c r="S796" s="23"/>
      <c r="T796" s="142">
        <v>0</v>
      </c>
      <c r="U796" s="143">
        <v>-1.7273681483999999E-2</v>
      </c>
      <c r="V796" s="143">
        <v>-9.6989966550999999E-3</v>
      </c>
      <c r="W796" s="143">
        <v>-2.2319290709E-2</v>
      </c>
      <c r="X796" s="143">
        <v>0.49979278906000002</v>
      </c>
      <c r="Y796" s="143">
        <v>5.1933408085999997E-3</v>
      </c>
      <c r="Z796" s="143">
        <v>1.6266935484</v>
      </c>
      <c r="AA796" s="143">
        <v>1.1880915856000001</v>
      </c>
      <c r="AB796" s="143">
        <v>0.31366459626999998</v>
      </c>
      <c r="AC796" s="143">
        <v>-8.5287363544999995E-2</v>
      </c>
      <c r="AD796" s="144">
        <v>95.454545455000002</v>
      </c>
      <c r="AE796" s="23"/>
      <c r="AF796" s="145">
        <v>0.27870101968</v>
      </c>
      <c r="AG796" s="146">
        <v>2.9488621834999999E-2</v>
      </c>
      <c r="AH796" s="147">
        <v>1.3924842826999999</v>
      </c>
      <c r="AI796" s="146">
        <v>0.16909803922</v>
      </c>
      <c r="AJ796" s="146">
        <v>-7.1694241376000001E-2</v>
      </c>
      <c r="AK796" s="148">
        <v>5</v>
      </c>
      <c r="AL796" s="23"/>
      <c r="AM796" s="149">
        <v>0</v>
      </c>
      <c r="AN796" s="137">
        <v>0</v>
      </c>
      <c r="AO796" s="147">
        <v>45473</v>
      </c>
      <c r="AP796" s="135" t="s">
        <v>309</v>
      </c>
      <c r="AQ796" s="133" t="s">
        <v>312</v>
      </c>
      <c r="AR796" s="150">
        <v>-489900</v>
      </c>
    </row>
    <row r="797" spans="2:44" ht="15.6" x14ac:dyDescent="0.3">
      <c r="B797" s="82" t="s">
        <v>1834</v>
      </c>
      <c r="C797" s="83" t="s">
        <v>2606</v>
      </c>
      <c r="D797" s="84" t="s">
        <v>300</v>
      </c>
      <c r="E797" s="85" t="s">
        <v>2255</v>
      </c>
      <c r="F797" s="83" t="s">
        <v>2</v>
      </c>
      <c r="G797" s="85" t="s">
        <v>169</v>
      </c>
      <c r="H797" s="86">
        <v>45551</v>
      </c>
      <c r="I797" s="87"/>
      <c r="J797" s="87">
        <v>5.69</v>
      </c>
      <c r="K797" s="88">
        <f t="shared" si="36"/>
        <v>0</v>
      </c>
      <c r="L797" s="86">
        <v>45519</v>
      </c>
      <c r="M797" s="89"/>
      <c r="N797" s="89">
        <v>422.24424241999998</v>
      </c>
      <c r="O797" s="88">
        <f t="shared" si="37"/>
        <v>0</v>
      </c>
      <c r="P797" s="90"/>
      <c r="Q797" s="91">
        <v>0.92424242424000003</v>
      </c>
      <c r="R797" s="92">
        <f t="shared" si="38"/>
        <v>0</v>
      </c>
      <c r="S797" s="23"/>
      <c r="T797" s="107"/>
      <c r="U797" s="108"/>
      <c r="V797" s="108">
        <v>1.9891500903999999E-2</v>
      </c>
      <c r="W797" s="108">
        <v>7.2712068504000001E-3</v>
      </c>
      <c r="X797" s="108">
        <v>0.58873239437000002</v>
      </c>
      <c r="Y797" s="108">
        <v>9.4132946113999999E-2</v>
      </c>
      <c r="Z797" s="108">
        <v>-0.84411276949000003</v>
      </c>
      <c r="AA797" s="108">
        <v>-1.2827147323000001</v>
      </c>
      <c r="AB797" s="108"/>
      <c r="AC797" s="108"/>
      <c r="AD797" s="109">
        <v>27.272727273000001</v>
      </c>
      <c r="AE797" s="23"/>
      <c r="AF797" s="117"/>
      <c r="AG797" s="118"/>
      <c r="AH797" s="119"/>
      <c r="AI797" s="118">
        <v>0.32394366197000002</v>
      </c>
      <c r="AJ797" s="118">
        <v>-0.13202933985000001</v>
      </c>
      <c r="AK797" s="120">
        <v>7</v>
      </c>
      <c r="AL797" s="23"/>
      <c r="AM797" s="127">
        <v>0</v>
      </c>
      <c r="AN797" s="88">
        <v>0</v>
      </c>
      <c r="AO797" s="119">
        <v>45473</v>
      </c>
      <c r="AP797" s="86" t="s">
        <v>309</v>
      </c>
      <c r="AQ797" s="84" t="s">
        <v>312</v>
      </c>
      <c r="AR797" s="128">
        <v>33053</v>
      </c>
    </row>
    <row r="798" spans="2:44" ht="15.6" x14ac:dyDescent="0.3">
      <c r="B798" s="131" t="s">
        <v>1835</v>
      </c>
      <c r="C798" s="132" t="s">
        <v>2607</v>
      </c>
      <c r="D798" s="133" t="s">
        <v>730</v>
      </c>
      <c r="E798" s="134" t="s">
        <v>2256</v>
      </c>
      <c r="F798" s="132" t="s">
        <v>113</v>
      </c>
      <c r="G798" s="134" t="s">
        <v>317</v>
      </c>
      <c r="H798" s="135">
        <v>45554</v>
      </c>
      <c r="I798" s="136">
        <v>35.880000000000003</v>
      </c>
      <c r="J798" s="136">
        <v>47.198212628</v>
      </c>
      <c r="K798" s="137">
        <f t="shared" si="36"/>
        <v>0.76019827875249768</v>
      </c>
      <c r="L798" s="135">
        <v>45350</v>
      </c>
      <c r="M798" s="138">
        <v>1971.2</v>
      </c>
      <c r="N798" s="138">
        <v>3443.0075757999998</v>
      </c>
      <c r="O798" s="137">
        <f t="shared" si="37"/>
        <v>0.5725227019118545</v>
      </c>
      <c r="P798" s="139">
        <v>3</v>
      </c>
      <c r="Q798" s="140">
        <v>1.9545454545000001</v>
      </c>
      <c r="R798" s="141">
        <f t="shared" si="38"/>
        <v>1.5348837209659274</v>
      </c>
      <c r="S798" s="23"/>
      <c r="T798" s="142"/>
      <c r="U798" s="143"/>
      <c r="V798" s="143">
        <v>-3.027027027E-2</v>
      </c>
      <c r="W798" s="143">
        <v>-4.2890564324E-2</v>
      </c>
      <c r="X798" s="143">
        <v>2.7970737192000001E-3</v>
      </c>
      <c r="Y798" s="143">
        <v>-0.49180237452999997</v>
      </c>
      <c r="Z798" s="143">
        <v>9.0061565134999993E-2</v>
      </c>
      <c r="AA798" s="143">
        <v>-0.34854039764</v>
      </c>
      <c r="AB798" s="143">
        <v>-9.5109149455E-2</v>
      </c>
      <c r="AC798" s="143">
        <v>-0.49406110927000002</v>
      </c>
      <c r="AD798" s="144">
        <v>63.636363635999999</v>
      </c>
      <c r="AE798" s="23"/>
      <c r="AF798" s="145"/>
      <c r="AG798" s="146"/>
      <c r="AH798" s="147"/>
      <c r="AI798" s="146">
        <v>0.29674796747999999</v>
      </c>
      <c r="AJ798" s="146">
        <v>-0.11603585657</v>
      </c>
      <c r="AK798" s="148">
        <v>4</v>
      </c>
      <c r="AL798" s="23"/>
      <c r="AM798" s="149">
        <v>2.7102108688999999E-2</v>
      </c>
      <c r="AN798" s="137">
        <v>0.19917217397</v>
      </c>
      <c r="AO798" s="147">
        <v>45473</v>
      </c>
      <c r="AP798" s="135" t="s">
        <v>309</v>
      </c>
      <c r="AQ798" s="133" t="s">
        <v>312</v>
      </c>
      <c r="AR798" s="150"/>
    </row>
    <row r="799" spans="2:44" ht="15.6" x14ac:dyDescent="0.3">
      <c r="B799" s="82" t="s">
        <v>107</v>
      </c>
      <c r="C799" s="83" t="s">
        <v>294</v>
      </c>
      <c r="D799" s="84" t="s">
        <v>300</v>
      </c>
      <c r="E799" s="85" t="s">
        <v>267</v>
      </c>
      <c r="F799" s="83" t="s">
        <v>113</v>
      </c>
      <c r="G799" s="85" t="s">
        <v>316</v>
      </c>
      <c r="H799" s="86">
        <v>45554</v>
      </c>
      <c r="I799" s="87">
        <v>77.349999999999994</v>
      </c>
      <c r="J799" s="87">
        <v>80.58</v>
      </c>
      <c r="K799" s="88">
        <f t="shared" si="36"/>
        <v>0.95991561181434593</v>
      </c>
      <c r="L799" s="86">
        <v>45551</v>
      </c>
      <c r="M799" s="89">
        <v>305539.81</v>
      </c>
      <c r="N799" s="89">
        <v>1467658.4874</v>
      </c>
      <c r="O799" s="88">
        <f t="shared" si="37"/>
        <v>0.20818181656229354</v>
      </c>
      <c r="P799" s="90">
        <v>110</v>
      </c>
      <c r="Q799" s="91">
        <v>261.66666666999998</v>
      </c>
      <c r="R799" s="92">
        <f t="shared" si="38"/>
        <v>0.4203821655997404</v>
      </c>
      <c r="S799" s="23"/>
      <c r="T799" s="107">
        <v>-1.3141107425E-2</v>
      </c>
      <c r="U799" s="108">
        <v>-3.0414788908999998E-2</v>
      </c>
      <c r="V799" s="108">
        <v>7.4604056683000006E-2</v>
      </c>
      <c r="W799" s="108">
        <v>6.1983762629000003E-2</v>
      </c>
      <c r="X799" s="108">
        <v>0.31121663466999999</v>
      </c>
      <c r="Y799" s="108">
        <v>-0.18338281358</v>
      </c>
      <c r="Z799" s="108">
        <v>0.287574942</v>
      </c>
      <c r="AA799" s="108">
        <v>-0.15102702076999999</v>
      </c>
      <c r="AB799" s="108">
        <v>0.21738592331000001</v>
      </c>
      <c r="AC799" s="108">
        <v>-0.18156603651</v>
      </c>
      <c r="AD799" s="109">
        <v>100</v>
      </c>
      <c r="AE799" s="23"/>
      <c r="AF799" s="117">
        <v>0.17375367550000001</v>
      </c>
      <c r="AG799" s="118">
        <v>1.8093120428000001E-2</v>
      </c>
      <c r="AH799" s="119">
        <v>1.3487920162</v>
      </c>
      <c r="AI799" s="118">
        <v>6.5537786139999998E-2</v>
      </c>
      <c r="AJ799" s="118">
        <v>-1.0407755917E-2</v>
      </c>
      <c r="AK799" s="120">
        <v>5</v>
      </c>
      <c r="AL799" s="23"/>
      <c r="AM799" s="127">
        <v>5.9944624029999996E-3</v>
      </c>
      <c r="AN799" s="88">
        <v>6.9103577920000006E-2</v>
      </c>
      <c r="AO799" s="119">
        <v>45473</v>
      </c>
      <c r="AP799" s="86" t="s">
        <v>309</v>
      </c>
      <c r="AQ799" s="84" t="s">
        <v>312</v>
      </c>
      <c r="AR799" s="128">
        <v>19106000</v>
      </c>
    </row>
    <row r="800" spans="2:44" ht="15.6" x14ac:dyDescent="0.3">
      <c r="B800" s="131" t="s">
        <v>1836</v>
      </c>
      <c r="C800" s="132" t="s">
        <v>2608</v>
      </c>
      <c r="D800" s="133" t="s">
        <v>728</v>
      </c>
      <c r="E800" s="134" t="s">
        <v>2257</v>
      </c>
      <c r="F800" s="132" t="s">
        <v>2</v>
      </c>
      <c r="G800" s="134" t="s">
        <v>320</v>
      </c>
      <c r="H800" s="135">
        <v>45554</v>
      </c>
      <c r="I800" s="136">
        <v>27.39</v>
      </c>
      <c r="J800" s="136">
        <v>28.5</v>
      </c>
      <c r="K800" s="137">
        <f t="shared" si="36"/>
        <v>0.96105263157894738</v>
      </c>
      <c r="L800" s="135">
        <v>45540</v>
      </c>
      <c r="M800" s="138">
        <v>416169.15</v>
      </c>
      <c r="N800" s="138">
        <v>32863.403636000003</v>
      </c>
      <c r="O800" s="137">
        <f t="shared" si="37"/>
        <v>12.66360461653796</v>
      </c>
      <c r="P800" s="139">
        <v>31</v>
      </c>
      <c r="Q800" s="140">
        <v>22.378787879000001</v>
      </c>
      <c r="R800" s="141">
        <f t="shared" si="38"/>
        <v>1.3852403520518664</v>
      </c>
      <c r="S800" s="23"/>
      <c r="T800" s="142">
        <v>-2.2483940042000002E-2</v>
      </c>
      <c r="U800" s="143">
        <v>-3.9757621525000002E-2</v>
      </c>
      <c r="V800" s="143">
        <v>3.8680318545000002E-2</v>
      </c>
      <c r="W800" s="143">
        <v>2.6060024490999999E-2</v>
      </c>
      <c r="X800" s="143">
        <v>0.23917429980999999</v>
      </c>
      <c r="Y800" s="143">
        <v>-0.25542514844000003</v>
      </c>
      <c r="Z800" s="143">
        <v>-0.17341890084</v>
      </c>
      <c r="AA800" s="143">
        <v>-0.61202086360999997</v>
      </c>
      <c r="AB800" s="143">
        <v>0.35509094369999999</v>
      </c>
      <c r="AC800" s="143">
        <v>-4.3861016118000001E-2</v>
      </c>
      <c r="AD800" s="144">
        <v>100</v>
      </c>
      <c r="AE800" s="23"/>
      <c r="AF800" s="145">
        <v>0.25341029777000001</v>
      </c>
      <c r="AG800" s="146">
        <v>2.6367802199999998E-2</v>
      </c>
      <c r="AH800" s="147">
        <v>0.54355111122999999</v>
      </c>
      <c r="AI800" s="146">
        <v>0.15733944954000001</v>
      </c>
      <c r="AJ800" s="146">
        <v>-4.6741573033999999E-2</v>
      </c>
      <c r="AK800" s="148">
        <v>4</v>
      </c>
      <c r="AL800" s="23"/>
      <c r="AM800" s="149">
        <v>9.5594756623000002E-2</v>
      </c>
      <c r="AN800" s="137">
        <v>0.45956477615000002</v>
      </c>
      <c r="AO800" s="147">
        <v>45382</v>
      </c>
      <c r="AP800" s="135" t="s">
        <v>740</v>
      </c>
      <c r="AQ800" s="133" t="s">
        <v>312</v>
      </c>
      <c r="AR800" s="150">
        <v>1140000</v>
      </c>
    </row>
    <row r="801" spans="2:44" ht="15.6" x14ac:dyDescent="0.3">
      <c r="B801" s="82" t="s">
        <v>701</v>
      </c>
      <c r="C801" s="83" t="s">
        <v>1223</v>
      </c>
      <c r="D801" s="84" t="s">
        <v>300</v>
      </c>
      <c r="E801" s="85" t="s">
        <v>1494</v>
      </c>
      <c r="F801" s="83" t="s">
        <v>2</v>
      </c>
      <c r="G801" s="85" t="s">
        <v>319</v>
      </c>
      <c r="H801" s="86">
        <v>45545</v>
      </c>
      <c r="I801" s="87"/>
      <c r="J801" s="87">
        <v>191.02</v>
      </c>
      <c r="K801" s="88">
        <f t="shared" si="36"/>
        <v>0</v>
      </c>
      <c r="L801" s="86">
        <v>45533</v>
      </c>
      <c r="M801" s="89"/>
      <c r="N801" s="89">
        <v>15303.336969</v>
      </c>
      <c r="O801" s="88">
        <f t="shared" si="37"/>
        <v>0</v>
      </c>
      <c r="P801" s="90"/>
      <c r="Q801" s="91">
        <v>0.65151515151999995</v>
      </c>
      <c r="R801" s="92">
        <f t="shared" si="38"/>
        <v>0</v>
      </c>
      <c r="S801" s="23"/>
      <c r="T801" s="107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9">
        <v>27.272727273000001</v>
      </c>
      <c r="AE801" s="23"/>
      <c r="AF801" s="117"/>
      <c r="AG801" s="118"/>
      <c r="AH801" s="119"/>
      <c r="AI801" s="118">
        <v>0.21137420242999999</v>
      </c>
      <c r="AJ801" s="118">
        <v>-0.20458470717999999</v>
      </c>
      <c r="AK801" s="120">
        <v>6</v>
      </c>
      <c r="AL801" s="23"/>
      <c r="AM801" s="127">
        <v>7.8877133252999998E-3</v>
      </c>
      <c r="AN801" s="88">
        <v>0.19806783158999999</v>
      </c>
      <c r="AO801" s="119">
        <v>45473</v>
      </c>
      <c r="AP801" s="86" t="s">
        <v>309</v>
      </c>
      <c r="AQ801" s="84" t="s">
        <v>312</v>
      </c>
      <c r="AR801" s="128">
        <v>80175</v>
      </c>
    </row>
    <row r="802" spans="2:44" ht="15.6" x14ac:dyDescent="0.3">
      <c r="B802" s="131" t="s">
        <v>1837</v>
      </c>
      <c r="C802" s="132" t="s">
        <v>2609</v>
      </c>
      <c r="D802" s="133" t="s">
        <v>2284</v>
      </c>
      <c r="E802" s="134" t="s">
        <v>2258</v>
      </c>
      <c r="F802" s="132" t="s">
        <v>113</v>
      </c>
      <c r="G802" s="134" t="s">
        <v>320</v>
      </c>
      <c r="H802" s="135">
        <v>45554</v>
      </c>
      <c r="I802" s="136">
        <v>39.53</v>
      </c>
      <c r="J802" s="136"/>
      <c r="K802" s="137" t="str">
        <f t="shared" si="36"/>
        <v/>
      </c>
      <c r="L802" s="135"/>
      <c r="M802" s="138">
        <v>161.06</v>
      </c>
      <c r="N802" s="138">
        <v>39777.243635999999</v>
      </c>
      <c r="O802" s="137">
        <f t="shared" si="37"/>
        <v>4.049048784623031E-3</v>
      </c>
      <c r="P802" s="139">
        <v>2</v>
      </c>
      <c r="Q802" s="140">
        <v>2.0606060606000001</v>
      </c>
      <c r="R802" s="141">
        <f t="shared" si="38"/>
        <v>0.97058823529697225</v>
      </c>
      <c r="S802" s="23"/>
      <c r="T802" s="142"/>
      <c r="U802" s="143"/>
      <c r="V802" s="143">
        <v>2.0129032258000001E-2</v>
      </c>
      <c r="W802" s="143">
        <v>7.5087382047000001E-3</v>
      </c>
      <c r="X802" s="143"/>
      <c r="Y802" s="143"/>
      <c r="Z802" s="143"/>
      <c r="AA802" s="143"/>
      <c r="AB802" s="143"/>
      <c r="AC802" s="143"/>
      <c r="AD802" s="144">
        <v>25.757575758000002</v>
      </c>
      <c r="AE802" s="23"/>
      <c r="AF802" s="145"/>
      <c r="AG802" s="146"/>
      <c r="AH802" s="147"/>
      <c r="AI802" s="146">
        <v>8.5637583892000005E-2</v>
      </c>
      <c r="AJ802" s="146">
        <v>-7.1619325078999999E-2</v>
      </c>
      <c r="AK802" s="148"/>
      <c r="AL802" s="23"/>
      <c r="AM802" s="149"/>
      <c r="AN802" s="137"/>
      <c r="AO802" s="147">
        <v>45473</v>
      </c>
      <c r="AP802" s="135" t="s">
        <v>309</v>
      </c>
      <c r="AQ802" s="133" t="s">
        <v>312</v>
      </c>
      <c r="AR802" s="150">
        <v>3341</v>
      </c>
    </row>
    <row r="803" spans="2:44" ht="15.6" x14ac:dyDescent="0.3">
      <c r="B803" s="82" t="s">
        <v>702</v>
      </c>
      <c r="C803" s="83" t="s">
        <v>1224</v>
      </c>
      <c r="D803" s="84" t="s">
        <v>300</v>
      </c>
      <c r="E803" s="85" t="s">
        <v>1495</v>
      </c>
      <c r="F803" s="83" t="s">
        <v>2</v>
      </c>
      <c r="G803" s="85" t="s">
        <v>321</v>
      </c>
      <c r="H803" s="86">
        <v>45554</v>
      </c>
      <c r="I803" s="87">
        <v>22.68</v>
      </c>
      <c r="J803" s="87">
        <v>25.807579405999999</v>
      </c>
      <c r="K803" s="88">
        <f t="shared" si="36"/>
        <v>0.8788115941910899</v>
      </c>
      <c r="L803" s="86">
        <v>45505</v>
      </c>
      <c r="M803" s="89">
        <v>406.2</v>
      </c>
      <c r="N803" s="89">
        <v>48178.378788000002</v>
      </c>
      <c r="O803" s="88">
        <f t="shared" si="37"/>
        <v>8.4311678852334888E-3</v>
      </c>
      <c r="P803" s="90">
        <v>2</v>
      </c>
      <c r="Q803" s="91">
        <v>2.9696969697000002</v>
      </c>
      <c r="R803" s="92">
        <f t="shared" si="38"/>
        <v>0.67346938775441478</v>
      </c>
      <c r="S803" s="23"/>
      <c r="T803" s="107"/>
      <c r="U803" s="108"/>
      <c r="V803" s="108">
        <v>1.4311270126E-2</v>
      </c>
      <c r="W803" s="108">
        <v>1.6909760725E-3</v>
      </c>
      <c r="X803" s="108">
        <v>0.30271527944999999</v>
      </c>
      <c r="Y803" s="108">
        <v>-0.1918841688</v>
      </c>
      <c r="Z803" s="108"/>
      <c r="AA803" s="108"/>
      <c r="AB803" s="108">
        <v>0.24399421909999999</v>
      </c>
      <c r="AC803" s="108">
        <v>-0.15495774071999999</v>
      </c>
      <c r="AD803" s="109">
        <v>43.939393938999999</v>
      </c>
      <c r="AE803" s="23"/>
      <c r="AF803" s="117"/>
      <c r="AG803" s="118"/>
      <c r="AH803" s="119"/>
      <c r="AI803" s="118">
        <v>0.1650135257</v>
      </c>
      <c r="AJ803" s="118">
        <v>-0.11653860901</v>
      </c>
      <c r="AK803" s="120">
        <v>6</v>
      </c>
      <c r="AL803" s="23"/>
      <c r="AM803" s="127">
        <v>6.0644241142999997E-3</v>
      </c>
      <c r="AN803" s="88">
        <v>2.0675171829999998E-2</v>
      </c>
      <c r="AO803" s="119">
        <v>45473</v>
      </c>
      <c r="AP803" s="86" t="s">
        <v>309</v>
      </c>
      <c r="AQ803" s="84" t="s">
        <v>312</v>
      </c>
      <c r="AR803" s="128">
        <v>914500</v>
      </c>
    </row>
    <row r="804" spans="2:44" ht="15.6" x14ac:dyDescent="0.3">
      <c r="B804" s="131" t="s">
        <v>1838</v>
      </c>
      <c r="C804" s="132" t="s">
        <v>2610</v>
      </c>
      <c r="D804" s="133" t="s">
        <v>300</v>
      </c>
      <c r="E804" s="134" t="s">
        <v>2259</v>
      </c>
      <c r="F804" s="132" t="s">
        <v>2</v>
      </c>
      <c r="G804" s="134" t="s">
        <v>319</v>
      </c>
      <c r="H804" s="135">
        <v>45554</v>
      </c>
      <c r="I804" s="136">
        <v>31.62</v>
      </c>
      <c r="J804" s="136">
        <v>36.116386308000003</v>
      </c>
      <c r="K804" s="137">
        <f t="shared" si="36"/>
        <v>0.87550287369132429</v>
      </c>
      <c r="L804" s="135">
        <v>45273</v>
      </c>
      <c r="M804" s="138">
        <v>31.62</v>
      </c>
      <c r="N804" s="138">
        <v>3.4437878787999998</v>
      </c>
      <c r="O804" s="137">
        <f t="shared" si="37"/>
        <v>9.1817501869534723</v>
      </c>
      <c r="P804" s="139">
        <v>1</v>
      </c>
      <c r="Q804" s="140">
        <v>6.0606060606000003E-2</v>
      </c>
      <c r="R804" s="141">
        <f t="shared" si="38"/>
        <v>16.500000000016499</v>
      </c>
      <c r="S804" s="23"/>
      <c r="T804" s="142"/>
      <c r="U804" s="143"/>
      <c r="V804" s="143"/>
      <c r="W804" s="143"/>
      <c r="X804" s="143"/>
      <c r="Y804" s="143"/>
      <c r="Z804" s="143"/>
      <c r="AA804" s="143"/>
      <c r="AB804" s="143">
        <v>-6.10337933E-2</v>
      </c>
      <c r="AC804" s="143">
        <v>-0.45998575312000001</v>
      </c>
      <c r="AD804" s="144">
        <v>6.0606060605999996</v>
      </c>
      <c r="AE804" s="23"/>
      <c r="AF804" s="145"/>
      <c r="AG804" s="146"/>
      <c r="AH804" s="147"/>
      <c r="AI804" s="146">
        <v>6.4404649704000005E-2</v>
      </c>
      <c r="AJ804" s="146">
        <v>-2.3169601482999999E-2</v>
      </c>
      <c r="AK804" s="148"/>
      <c r="AL804" s="23"/>
      <c r="AM804" s="149"/>
      <c r="AN804" s="137">
        <v>0.13114719971</v>
      </c>
      <c r="AO804" s="147">
        <v>45473</v>
      </c>
      <c r="AP804" s="135" t="s">
        <v>309</v>
      </c>
      <c r="AQ804" s="133" t="s">
        <v>312</v>
      </c>
      <c r="AR804" s="150">
        <v>1545305</v>
      </c>
    </row>
    <row r="805" spans="2:44" ht="15.6" x14ac:dyDescent="0.3">
      <c r="B805" s="82" t="s">
        <v>703</v>
      </c>
      <c r="C805" s="83" t="s">
        <v>1225</v>
      </c>
      <c r="D805" s="84" t="s">
        <v>300</v>
      </c>
      <c r="E805" s="85" t="s">
        <v>1496</v>
      </c>
      <c r="F805" s="83" t="s">
        <v>2</v>
      </c>
      <c r="G805" s="85" t="s">
        <v>737</v>
      </c>
      <c r="H805" s="86">
        <v>45551</v>
      </c>
      <c r="I805" s="87"/>
      <c r="J805" s="87">
        <v>137.94999999999999</v>
      </c>
      <c r="K805" s="88">
        <f t="shared" si="36"/>
        <v>0</v>
      </c>
      <c r="L805" s="86">
        <v>45551</v>
      </c>
      <c r="M805" s="89"/>
      <c r="N805" s="89">
        <v>47270.852423999997</v>
      </c>
      <c r="O805" s="88">
        <f t="shared" si="37"/>
        <v>0</v>
      </c>
      <c r="P805" s="90"/>
      <c r="Q805" s="91">
        <v>0.51515151515000002</v>
      </c>
      <c r="R805" s="92">
        <f t="shared" si="38"/>
        <v>0</v>
      </c>
      <c r="S805" s="23"/>
      <c r="T805" s="107"/>
      <c r="U805" s="108"/>
      <c r="V805" s="108">
        <v>4.3810532688000003E-2</v>
      </c>
      <c r="W805" s="108">
        <v>3.1190238634999999E-2</v>
      </c>
      <c r="X805" s="108"/>
      <c r="Y805" s="108"/>
      <c r="Z805" s="108">
        <v>1.6210444794000001</v>
      </c>
      <c r="AA805" s="108">
        <v>1.1824425166000001</v>
      </c>
      <c r="AB805" s="108">
        <v>0.37923129241999998</v>
      </c>
      <c r="AC805" s="108">
        <v>-1.9720667402E-2</v>
      </c>
      <c r="AD805" s="109">
        <v>25.757575758000002</v>
      </c>
      <c r="AE805" s="23"/>
      <c r="AF805" s="117"/>
      <c r="AG805" s="118"/>
      <c r="AH805" s="119"/>
      <c r="AI805" s="118">
        <v>0.11625647668</v>
      </c>
      <c r="AJ805" s="118">
        <v>-5.9237812034999997E-2</v>
      </c>
      <c r="AK805" s="120">
        <v>6</v>
      </c>
      <c r="AL805" s="23"/>
      <c r="AM805" s="127">
        <v>8.1215062699000005E-3</v>
      </c>
      <c r="AN805" s="88">
        <v>0.13326364263000001</v>
      </c>
      <c r="AO805" s="119">
        <v>45473</v>
      </c>
      <c r="AP805" s="86" t="s">
        <v>309</v>
      </c>
      <c r="AQ805" s="84" t="s">
        <v>312</v>
      </c>
      <c r="AR805" s="128">
        <v>1819000</v>
      </c>
    </row>
    <row r="806" spans="2:44" ht="15.6" x14ac:dyDescent="0.3">
      <c r="B806" s="131" t="s">
        <v>704</v>
      </c>
      <c r="C806" s="132" t="s">
        <v>1226</v>
      </c>
      <c r="D806" s="133" t="s">
        <v>300</v>
      </c>
      <c r="E806" s="134" t="s">
        <v>1497</v>
      </c>
      <c r="F806" s="132" t="s">
        <v>2</v>
      </c>
      <c r="G806" s="134" t="s">
        <v>317</v>
      </c>
      <c r="H806" s="135">
        <v>45554</v>
      </c>
      <c r="I806" s="136">
        <v>24.66</v>
      </c>
      <c r="J806" s="136">
        <v>63.636916493999998</v>
      </c>
      <c r="K806" s="137">
        <f t="shared" si="36"/>
        <v>0.38751091911131597</v>
      </c>
      <c r="L806" s="135">
        <v>45293</v>
      </c>
      <c r="M806" s="138">
        <v>1292.58</v>
      </c>
      <c r="N806" s="138">
        <v>116074.95166000001</v>
      </c>
      <c r="O806" s="137">
        <f t="shared" si="37"/>
        <v>1.113573584580203E-2</v>
      </c>
      <c r="P806" s="139">
        <v>3</v>
      </c>
      <c r="Q806" s="140">
        <v>25.393939394</v>
      </c>
      <c r="R806" s="141">
        <f t="shared" si="38"/>
        <v>0.11813842482072043</v>
      </c>
      <c r="S806" s="23"/>
      <c r="T806" s="142">
        <v>-1.1226944666999999E-2</v>
      </c>
      <c r="U806" s="143">
        <v>-2.8500626150999998E-2</v>
      </c>
      <c r="V806" s="143">
        <v>-0.16442387088999999</v>
      </c>
      <c r="W806" s="143">
        <v>-0.17704416494</v>
      </c>
      <c r="X806" s="143">
        <v>-0.52096002867000002</v>
      </c>
      <c r="Y806" s="143">
        <v>-1.0155594769</v>
      </c>
      <c r="Z806" s="143">
        <v>-0.78895950575999996</v>
      </c>
      <c r="AA806" s="143">
        <v>-1.2275614685</v>
      </c>
      <c r="AB806" s="143">
        <v>-0.60674817837999995</v>
      </c>
      <c r="AC806" s="143">
        <v>-1.0057001381999999</v>
      </c>
      <c r="AD806" s="144">
        <v>96.969696970000001</v>
      </c>
      <c r="AE806" s="23"/>
      <c r="AF806" s="145">
        <v>0.45251927169</v>
      </c>
      <c r="AG806" s="146">
        <v>4.5451375246999999E-2</v>
      </c>
      <c r="AH806" s="147">
        <v>-1.1622740077</v>
      </c>
      <c r="AI806" s="146">
        <v>0.33333333333999998</v>
      </c>
      <c r="AJ806" s="146">
        <v>-0.20947689420999999</v>
      </c>
      <c r="AK806" s="148">
        <v>2</v>
      </c>
      <c r="AL806" s="23"/>
      <c r="AM806" s="149">
        <v>3.9585555688999997E-2</v>
      </c>
      <c r="AN806" s="137">
        <v>0.42166749295</v>
      </c>
      <c r="AO806" s="147">
        <v>45443</v>
      </c>
      <c r="AP806" s="135" t="s">
        <v>309</v>
      </c>
      <c r="AQ806" s="133" t="s">
        <v>312</v>
      </c>
      <c r="AR806" s="150">
        <v>-5811000</v>
      </c>
    </row>
    <row r="807" spans="2:44" ht="15.6" x14ac:dyDescent="0.3">
      <c r="B807" s="82" t="s">
        <v>108</v>
      </c>
      <c r="C807" s="83" t="s">
        <v>295</v>
      </c>
      <c r="D807" s="84" t="s">
        <v>300</v>
      </c>
      <c r="E807" s="85" t="s">
        <v>268</v>
      </c>
      <c r="F807" s="83" t="s">
        <v>2</v>
      </c>
      <c r="G807" s="85" t="s">
        <v>317</v>
      </c>
      <c r="H807" s="86">
        <v>45554</v>
      </c>
      <c r="I807" s="87">
        <v>26.41</v>
      </c>
      <c r="J807" s="87">
        <v>27.96</v>
      </c>
      <c r="K807" s="88">
        <f t="shared" si="36"/>
        <v>0.94456366237482114</v>
      </c>
      <c r="L807" s="86">
        <v>45548</v>
      </c>
      <c r="M807" s="89">
        <v>456899.85</v>
      </c>
      <c r="N807" s="89">
        <v>1141603.3991</v>
      </c>
      <c r="O807" s="88">
        <f t="shared" si="37"/>
        <v>0.40022642746176451</v>
      </c>
      <c r="P807" s="90">
        <v>204</v>
      </c>
      <c r="Q807" s="91">
        <v>368.56060606</v>
      </c>
      <c r="R807" s="92">
        <f t="shared" si="38"/>
        <v>0.55350462487244156</v>
      </c>
      <c r="S807" s="23"/>
      <c r="T807" s="107">
        <v>-1.6020864381000002E-2</v>
      </c>
      <c r="U807" s="108">
        <v>-3.3294545864999997E-2</v>
      </c>
      <c r="V807" s="108">
        <v>5.8517034066999998E-2</v>
      </c>
      <c r="W807" s="108">
        <v>4.5896740014000001E-2</v>
      </c>
      <c r="X807" s="108">
        <v>0.60837070513000002</v>
      </c>
      <c r="Y807" s="108">
        <v>0.11377125687</v>
      </c>
      <c r="Z807" s="108">
        <v>0.70141175397</v>
      </c>
      <c r="AA807" s="108">
        <v>0.26280979119999998</v>
      </c>
      <c r="AB807" s="108">
        <v>0.68143994290999998</v>
      </c>
      <c r="AC807" s="108">
        <v>0.28248798309000001</v>
      </c>
      <c r="AD807" s="109">
        <v>100</v>
      </c>
      <c r="AE807" s="23"/>
      <c r="AF807" s="117">
        <v>0.18218435673</v>
      </c>
      <c r="AG807" s="118">
        <v>1.8892372240999999E-2</v>
      </c>
      <c r="AH807" s="119">
        <v>2.5340339484999999</v>
      </c>
      <c r="AI807" s="118">
        <v>0.12189559166</v>
      </c>
      <c r="AJ807" s="118">
        <v>-7.0650058387999995E-2</v>
      </c>
      <c r="AK807" s="120">
        <v>7</v>
      </c>
      <c r="AL807" s="23"/>
      <c r="AM807" s="127">
        <v>1.0424130436E-2</v>
      </c>
      <c r="AN807" s="88">
        <v>3.3861865986000002E-2</v>
      </c>
      <c r="AO807" s="119">
        <v>45504</v>
      </c>
      <c r="AP807" s="86" t="s">
        <v>309</v>
      </c>
      <c r="AQ807" s="84" t="s">
        <v>312</v>
      </c>
      <c r="AR807" s="128">
        <v>15552000</v>
      </c>
    </row>
    <row r="808" spans="2:44" ht="15.6" x14ac:dyDescent="0.3">
      <c r="B808" s="131" t="s">
        <v>109</v>
      </c>
      <c r="C808" s="132" t="s">
        <v>296</v>
      </c>
      <c r="D808" s="133" t="s">
        <v>300</v>
      </c>
      <c r="E808" s="134" t="s">
        <v>269</v>
      </c>
      <c r="F808" s="132" t="s">
        <v>2</v>
      </c>
      <c r="G808" s="134" t="s">
        <v>1519</v>
      </c>
      <c r="H808" s="135">
        <v>45554</v>
      </c>
      <c r="I808" s="136">
        <v>33.700000000000003</v>
      </c>
      <c r="J808" s="136">
        <v>41.349087515999997</v>
      </c>
      <c r="K808" s="137">
        <f t="shared" si="36"/>
        <v>0.81501193918631976</v>
      </c>
      <c r="L808" s="135">
        <v>45384</v>
      </c>
      <c r="M808" s="138">
        <v>1008405.3</v>
      </c>
      <c r="N808" s="138">
        <v>2889389.7494999999</v>
      </c>
      <c r="O808" s="137">
        <f t="shared" si="37"/>
        <v>0.34900286476564868</v>
      </c>
      <c r="P808" s="139">
        <v>460</v>
      </c>
      <c r="Q808" s="140">
        <v>1287.1515151999999</v>
      </c>
      <c r="R808" s="141">
        <f t="shared" si="38"/>
        <v>0.35737828419409068</v>
      </c>
      <c r="S808" s="23"/>
      <c r="T808" s="142">
        <v>-1.1730205277E-2</v>
      </c>
      <c r="U808" s="143">
        <v>-2.9003886762000001E-2</v>
      </c>
      <c r="V808" s="143">
        <v>2.8379615502000001E-2</v>
      </c>
      <c r="W808" s="143">
        <v>1.5759321448000001E-2</v>
      </c>
      <c r="X808" s="143">
        <v>0.27159863625000003</v>
      </c>
      <c r="Y808" s="143">
        <v>-0.22300081199999999</v>
      </c>
      <c r="Z808" s="143">
        <v>-0.46990182085999999</v>
      </c>
      <c r="AA808" s="143">
        <v>-0.90850378362999995</v>
      </c>
      <c r="AB808" s="143">
        <v>0.15799845778999999</v>
      </c>
      <c r="AC808" s="143">
        <v>-0.24095350202999999</v>
      </c>
      <c r="AD808" s="144">
        <v>100</v>
      </c>
      <c r="AE808" s="23"/>
      <c r="AF808" s="145">
        <v>0.26075544790999999</v>
      </c>
      <c r="AG808" s="146">
        <v>2.7208381008E-2</v>
      </c>
      <c r="AH808" s="147">
        <v>0.64704697704000003</v>
      </c>
      <c r="AI808" s="146">
        <v>0.16176935229</v>
      </c>
      <c r="AJ808" s="146">
        <v>-6.8894601543000006E-2</v>
      </c>
      <c r="AK808" s="148">
        <v>6</v>
      </c>
      <c r="AL808" s="23"/>
      <c r="AM808" s="149">
        <v>6.1199767930999998E-3</v>
      </c>
      <c r="AN808" s="137">
        <v>3.1131784262999999E-2</v>
      </c>
      <c r="AO808" s="147">
        <v>45472</v>
      </c>
      <c r="AP808" s="135" t="s">
        <v>309</v>
      </c>
      <c r="AQ808" s="133" t="s">
        <v>312</v>
      </c>
      <c r="AR808" s="150">
        <v>4776000</v>
      </c>
    </row>
    <row r="809" spans="2:44" ht="15.6" x14ac:dyDescent="0.3">
      <c r="B809" s="82" t="s">
        <v>1839</v>
      </c>
      <c r="C809" s="83" t="s">
        <v>2611</v>
      </c>
      <c r="D809" s="84" t="s">
        <v>300</v>
      </c>
      <c r="E809" s="85" t="s">
        <v>2260</v>
      </c>
      <c r="F809" s="83" t="s">
        <v>2</v>
      </c>
      <c r="G809" s="85" t="s">
        <v>320</v>
      </c>
      <c r="H809" s="86">
        <v>45554</v>
      </c>
      <c r="I809" s="87">
        <v>45.75</v>
      </c>
      <c r="J809" s="87">
        <v>61.17</v>
      </c>
      <c r="K809" s="88">
        <f t="shared" si="36"/>
        <v>0.74791564492398233</v>
      </c>
      <c r="L809" s="86">
        <v>45274</v>
      </c>
      <c r="M809" s="89">
        <v>1378.9</v>
      </c>
      <c r="N809" s="89">
        <v>44435.187424000003</v>
      </c>
      <c r="O809" s="88">
        <f t="shared" si="37"/>
        <v>3.1031713377116056E-2</v>
      </c>
      <c r="P809" s="90">
        <v>3</v>
      </c>
      <c r="Q809" s="91">
        <v>33.303030303</v>
      </c>
      <c r="R809" s="92">
        <f t="shared" si="38"/>
        <v>9.0081892629745294E-2</v>
      </c>
      <c r="S809" s="23"/>
      <c r="T809" s="107">
        <v>-1.8240343347000001E-2</v>
      </c>
      <c r="U809" s="108">
        <v>-3.5514024831000003E-2</v>
      </c>
      <c r="V809" s="108">
        <v>0.11449451887000001</v>
      </c>
      <c r="W809" s="108">
        <v>0.10187422482</v>
      </c>
      <c r="X809" s="108">
        <v>-0.18854203618000001</v>
      </c>
      <c r="Y809" s="108">
        <v>-0.68314148444</v>
      </c>
      <c r="Z809" s="108">
        <v>-0.67939733707000005</v>
      </c>
      <c r="AA809" s="108">
        <v>-1.1179992997999999</v>
      </c>
      <c r="AB809" s="108">
        <v>-0.17478354977999999</v>
      </c>
      <c r="AC809" s="108">
        <v>-0.57373550959999997</v>
      </c>
      <c r="AD809" s="109">
        <v>98.484848485000001</v>
      </c>
      <c r="AE809" s="23"/>
      <c r="AF809" s="117">
        <v>0.52537453235999998</v>
      </c>
      <c r="AG809" s="118">
        <v>5.4520392167999997E-2</v>
      </c>
      <c r="AH809" s="119">
        <v>-0.34648749807000001</v>
      </c>
      <c r="AI809" s="118">
        <v>0.19334619094</v>
      </c>
      <c r="AJ809" s="118">
        <v>-0.15205479452000001</v>
      </c>
      <c r="AK809" s="120">
        <v>4</v>
      </c>
      <c r="AL809" s="23"/>
      <c r="AM809" s="127">
        <v>0</v>
      </c>
      <c r="AN809" s="88">
        <v>0</v>
      </c>
      <c r="AO809" s="119">
        <v>45473</v>
      </c>
      <c r="AP809" s="86" t="s">
        <v>309</v>
      </c>
      <c r="AQ809" s="84" t="s">
        <v>312</v>
      </c>
      <c r="AR809" s="128">
        <v>-11769000</v>
      </c>
    </row>
    <row r="810" spans="2:44" ht="15.6" x14ac:dyDescent="0.3">
      <c r="B810" s="131" t="s">
        <v>1840</v>
      </c>
      <c r="C810" s="132" t="s">
        <v>2612</v>
      </c>
      <c r="D810" s="133" t="s">
        <v>300</v>
      </c>
      <c r="E810" s="134" t="s">
        <v>2261</v>
      </c>
      <c r="F810" s="132" t="s">
        <v>113</v>
      </c>
      <c r="G810" s="134" t="s">
        <v>1519</v>
      </c>
      <c r="H810" s="135">
        <v>45554</v>
      </c>
      <c r="I810" s="136">
        <v>41.24</v>
      </c>
      <c r="J810" s="136">
        <v>45.637226480000002</v>
      </c>
      <c r="K810" s="137">
        <f t="shared" si="36"/>
        <v>0.90364825342909405</v>
      </c>
      <c r="L810" s="135">
        <v>45321</v>
      </c>
      <c r="M810" s="138">
        <v>2639.36</v>
      </c>
      <c r="N810" s="138">
        <v>1444.7286363999999</v>
      </c>
      <c r="O810" s="137">
        <f t="shared" si="37"/>
        <v>1.826889793350261</v>
      </c>
      <c r="P810" s="139">
        <v>1</v>
      </c>
      <c r="Q810" s="140">
        <v>1.2878787879</v>
      </c>
      <c r="R810" s="141">
        <f t="shared" si="38"/>
        <v>0.77647058822250514</v>
      </c>
      <c r="S810" s="23"/>
      <c r="T810" s="142">
        <v>-1.6221374045999999E-2</v>
      </c>
      <c r="U810" s="143">
        <v>-3.3495055529999998E-2</v>
      </c>
      <c r="V810" s="143">
        <v>6.1851838834999999E-2</v>
      </c>
      <c r="W810" s="143">
        <v>4.9231544781000003E-2</v>
      </c>
      <c r="X810" s="143">
        <v>7.7688649624000003E-2</v>
      </c>
      <c r="Y810" s="143">
        <v>-0.41691079863000002</v>
      </c>
      <c r="Z810" s="143">
        <v>-0.20789784895999999</v>
      </c>
      <c r="AA810" s="143">
        <v>-0.64649981174000004</v>
      </c>
      <c r="AB810" s="143">
        <v>-2.8346530847E-2</v>
      </c>
      <c r="AC810" s="143">
        <v>-0.42729849066999998</v>
      </c>
      <c r="AD810" s="144">
        <v>93.939393938999999</v>
      </c>
      <c r="AE810" s="23"/>
      <c r="AF810" s="145">
        <v>0.26146738215999998</v>
      </c>
      <c r="AG810" s="146">
        <v>2.7173156770000002E-2</v>
      </c>
      <c r="AH810" s="147">
        <v>0.11276979588</v>
      </c>
      <c r="AI810" s="146">
        <v>9.7125097125000004E-2</v>
      </c>
      <c r="AJ810" s="146">
        <v>-9.2816283488000001E-2</v>
      </c>
      <c r="AK810" s="148">
        <v>5</v>
      </c>
      <c r="AL810" s="23"/>
      <c r="AM810" s="149">
        <v>1.5495270056E-2</v>
      </c>
      <c r="AN810" s="137">
        <v>0.11759084271</v>
      </c>
      <c r="AO810" s="147">
        <v>45473</v>
      </c>
      <c r="AP810" s="135" t="s">
        <v>309</v>
      </c>
      <c r="AQ810" s="133" t="s">
        <v>312</v>
      </c>
      <c r="AR810" s="150">
        <v>546000</v>
      </c>
    </row>
    <row r="811" spans="2:44" ht="15.6" x14ac:dyDescent="0.3">
      <c r="B811" s="82" t="s">
        <v>705</v>
      </c>
      <c r="C811" s="83" t="s">
        <v>1227</v>
      </c>
      <c r="D811" s="84" t="s">
        <v>300</v>
      </c>
      <c r="E811" s="85" t="s">
        <v>1498</v>
      </c>
      <c r="F811" s="83" t="s">
        <v>2</v>
      </c>
      <c r="G811" s="85" t="s">
        <v>316</v>
      </c>
      <c r="H811" s="86">
        <v>45554</v>
      </c>
      <c r="I811" s="87">
        <v>556.6</v>
      </c>
      <c r="J811" s="87">
        <v>623.77236407999999</v>
      </c>
      <c r="K811" s="88">
        <f t="shared" si="36"/>
        <v>0.89231269618834064</v>
      </c>
      <c r="L811" s="86">
        <v>45491</v>
      </c>
      <c r="M811" s="89">
        <v>5559.67</v>
      </c>
      <c r="N811" s="89">
        <v>97134.729242000001</v>
      </c>
      <c r="O811" s="88">
        <f t="shared" si="37"/>
        <v>5.723668602759701E-2</v>
      </c>
      <c r="P811" s="90">
        <v>5</v>
      </c>
      <c r="Q811" s="91">
        <v>3.4393939393999999</v>
      </c>
      <c r="R811" s="92">
        <f t="shared" si="38"/>
        <v>1.453744493389509</v>
      </c>
      <c r="S811" s="23"/>
      <c r="T811" s="107">
        <v>7.0198292087E-3</v>
      </c>
      <c r="U811" s="108">
        <v>-1.0253852274999999E-2</v>
      </c>
      <c r="V811" s="108">
        <v>-1.7203813168000001E-3</v>
      </c>
      <c r="W811" s="108">
        <v>-1.434067537E-2</v>
      </c>
      <c r="X811" s="108">
        <v>0.44980666484999998</v>
      </c>
      <c r="Y811" s="108">
        <v>-4.4792783402999997E-2</v>
      </c>
      <c r="Z811" s="108">
        <v>0.42225119591999999</v>
      </c>
      <c r="AA811" s="108">
        <v>-1.6350766855000001E-2</v>
      </c>
      <c r="AB811" s="108">
        <v>0.29877195978999999</v>
      </c>
      <c r="AC811" s="108">
        <v>-0.10018000002000001</v>
      </c>
      <c r="AD811" s="109">
        <v>95.454545455000002</v>
      </c>
      <c r="AE811" s="23"/>
      <c r="AF811" s="117">
        <v>0.22425808320999999</v>
      </c>
      <c r="AG811" s="118">
        <v>2.3065196616999999E-2</v>
      </c>
      <c r="AH811" s="119">
        <v>1.5376911734000001</v>
      </c>
      <c r="AI811" s="118">
        <v>0.11333333332999999</v>
      </c>
      <c r="AJ811" s="118">
        <v>-7.1095678982999996E-2</v>
      </c>
      <c r="AK811" s="120">
        <v>7</v>
      </c>
      <c r="AL811" s="23"/>
      <c r="AM811" s="127">
        <v>1.3446128496E-2</v>
      </c>
      <c r="AN811" s="88">
        <v>1.0027883076999999</v>
      </c>
      <c r="AO811" s="119">
        <v>45473</v>
      </c>
      <c r="AP811" s="86" t="s">
        <v>309</v>
      </c>
      <c r="AQ811" s="84" t="s">
        <v>312</v>
      </c>
      <c r="AR811" s="128">
        <v>2544000</v>
      </c>
    </row>
    <row r="812" spans="2:44" ht="15.6" x14ac:dyDescent="0.3">
      <c r="B812" s="131" t="s">
        <v>706</v>
      </c>
      <c r="C812" s="132" t="s">
        <v>1228</v>
      </c>
      <c r="D812" s="133" t="s">
        <v>300</v>
      </c>
      <c r="E812" s="134" t="s">
        <v>1499</v>
      </c>
      <c r="F812" s="132" t="s">
        <v>2</v>
      </c>
      <c r="G812" s="134" t="s">
        <v>315</v>
      </c>
      <c r="H812" s="135">
        <v>45541</v>
      </c>
      <c r="I812" s="136"/>
      <c r="J812" s="136">
        <v>473</v>
      </c>
      <c r="K812" s="137">
        <f t="shared" si="36"/>
        <v>0</v>
      </c>
      <c r="L812" s="135">
        <v>45510</v>
      </c>
      <c r="M812" s="138"/>
      <c r="N812" s="138">
        <v>283.43196970000002</v>
      </c>
      <c r="O812" s="137">
        <f t="shared" si="37"/>
        <v>0</v>
      </c>
      <c r="P812" s="139"/>
      <c r="Q812" s="140">
        <v>0.19696969697</v>
      </c>
      <c r="R812" s="141">
        <f t="shared" si="38"/>
        <v>0</v>
      </c>
      <c r="S812" s="23"/>
      <c r="T812" s="142"/>
      <c r="U812" s="143"/>
      <c r="V812" s="143"/>
      <c r="W812" s="143"/>
      <c r="X812" s="143"/>
      <c r="Y812" s="143"/>
      <c r="Z812" s="143"/>
      <c r="AA812" s="143"/>
      <c r="AB812" s="143"/>
      <c r="AC812" s="143"/>
      <c r="AD812" s="144">
        <v>12.121212120999999</v>
      </c>
      <c r="AE812" s="23"/>
      <c r="AF812" s="145"/>
      <c r="AG812" s="146"/>
      <c r="AH812" s="147"/>
      <c r="AI812" s="146">
        <v>9.3879093199999999E-2</v>
      </c>
      <c r="AJ812" s="146">
        <v>4.3844265165000002E-3</v>
      </c>
      <c r="AK812" s="148"/>
      <c r="AL812" s="23"/>
      <c r="AM812" s="149"/>
      <c r="AN812" s="137">
        <v>0</v>
      </c>
      <c r="AO812" s="147">
        <v>45472</v>
      </c>
      <c r="AP812" s="135" t="s">
        <v>309</v>
      </c>
      <c r="AQ812" s="133" t="s">
        <v>312</v>
      </c>
      <c r="AR812" s="150">
        <v>595690</v>
      </c>
    </row>
    <row r="813" spans="2:44" ht="15.6" x14ac:dyDescent="0.3">
      <c r="B813" s="82" t="s">
        <v>1841</v>
      </c>
      <c r="C813" s="83" t="s">
        <v>2613</v>
      </c>
      <c r="D813" s="84" t="s">
        <v>300</v>
      </c>
      <c r="E813" s="85" t="s">
        <v>2262</v>
      </c>
      <c r="F813" s="83" t="s">
        <v>2</v>
      </c>
      <c r="G813" s="85" t="s">
        <v>737</v>
      </c>
      <c r="H813" s="86">
        <v>45547</v>
      </c>
      <c r="I813" s="87"/>
      <c r="J813" s="87">
        <v>104.6</v>
      </c>
      <c r="K813" s="88">
        <f t="shared" si="36"/>
        <v>0</v>
      </c>
      <c r="L813" s="86">
        <v>45547</v>
      </c>
      <c r="M813" s="89"/>
      <c r="N813" s="89">
        <v>359.10606060999999</v>
      </c>
      <c r="O813" s="88">
        <f t="shared" si="37"/>
        <v>0</v>
      </c>
      <c r="P813" s="90"/>
      <c r="Q813" s="91">
        <v>6.0606060606000003E-2</v>
      </c>
      <c r="R813" s="92">
        <f t="shared" si="38"/>
        <v>0</v>
      </c>
      <c r="S813" s="23"/>
      <c r="T813" s="107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9">
        <v>4.5454545455000002</v>
      </c>
      <c r="AE813" s="23"/>
      <c r="AF813" s="117"/>
      <c r="AG813" s="118"/>
      <c r="AH813" s="119"/>
      <c r="AI813" s="118">
        <v>3.5353535353000003E-2</v>
      </c>
      <c r="AJ813" s="118">
        <v>-1.8018018016999999E-2</v>
      </c>
      <c r="AK813" s="120"/>
      <c r="AL813" s="23"/>
      <c r="AM813" s="127"/>
      <c r="AN813" s="88">
        <v>0.28132157655000001</v>
      </c>
      <c r="AO813" s="119">
        <v>45473</v>
      </c>
      <c r="AP813" s="86" t="s">
        <v>309</v>
      </c>
      <c r="AQ813" s="84" t="s">
        <v>312</v>
      </c>
      <c r="AR813" s="128">
        <v>521914</v>
      </c>
    </row>
    <row r="814" spans="2:44" ht="15.6" x14ac:dyDescent="0.3">
      <c r="B814" s="131" t="s">
        <v>1842</v>
      </c>
      <c r="C814" s="132" t="s">
        <v>2614</v>
      </c>
      <c r="D814" s="133" t="s">
        <v>300</v>
      </c>
      <c r="E814" s="134" t="s">
        <v>2263</v>
      </c>
      <c r="F814" s="132" t="s">
        <v>113</v>
      </c>
      <c r="G814" s="134" t="s">
        <v>317</v>
      </c>
      <c r="H814" s="135">
        <v>45554</v>
      </c>
      <c r="I814" s="136">
        <v>8.57</v>
      </c>
      <c r="J814" s="136">
        <v>10.7</v>
      </c>
      <c r="K814" s="137">
        <f t="shared" si="36"/>
        <v>0.80093457943925239</v>
      </c>
      <c r="L814" s="135">
        <v>45426</v>
      </c>
      <c r="M814" s="138">
        <v>591.69000000000005</v>
      </c>
      <c r="N814" s="138">
        <v>208.43393939000001</v>
      </c>
      <c r="O814" s="137">
        <f t="shared" si="37"/>
        <v>2.8387411461474659</v>
      </c>
      <c r="P814" s="139">
        <v>5</v>
      </c>
      <c r="Q814" s="140">
        <v>0.87878787878999998</v>
      </c>
      <c r="R814" s="141">
        <f t="shared" si="38"/>
        <v>5.6896551724000597</v>
      </c>
      <c r="S814" s="23"/>
      <c r="T814" s="142">
        <v>6.5920398012000003E-2</v>
      </c>
      <c r="U814" s="143">
        <v>4.8646716527999997E-2</v>
      </c>
      <c r="V814" s="143">
        <v>0.24745269286999999</v>
      </c>
      <c r="W814" s="143">
        <v>0.23483239881000001</v>
      </c>
      <c r="X814" s="143">
        <v>-1.9450800915E-2</v>
      </c>
      <c r="Y814" s="143">
        <v>-0.51405024916999997</v>
      </c>
      <c r="Z814" s="143"/>
      <c r="AA814" s="143"/>
      <c r="AB814" s="143">
        <v>-2.8344671201999998E-2</v>
      </c>
      <c r="AC814" s="143">
        <v>-0.42729663101999998</v>
      </c>
      <c r="AD814" s="144">
        <v>40.909090909</v>
      </c>
      <c r="AE814" s="23"/>
      <c r="AF814" s="145"/>
      <c r="AG814" s="146"/>
      <c r="AH814" s="147"/>
      <c r="AI814" s="146">
        <v>0.41964285713999999</v>
      </c>
      <c r="AJ814" s="146">
        <v>-0.36291240045000001</v>
      </c>
      <c r="AK814" s="148">
        <v>7</v>
      </c>
      <c r="AL814" s="23"/>
      <c r="AM814" s="149">
        <v>0</v>
      </c>
      <c r="AN814" s="137">
        <v>0</v>
      </c>
      <c r="AO814" s="147">
        <v>45473</v>
      </c>
      <c r="AP814" s="135" t="s">
        <v>309</v>
      </c>
      <c r="AQ814" s="133" t="s">
        <v>312</v>
      </c>
      <c r="AR814" s="150">
        <v>-627000</v>
      </c>
    </row>
    <row r="815" spans="2:44" ht="15.6" x14ac:dyDescent="0.3">
      <c r="B815" s="82" t="s">
        <v>707</v>
      </c>
      <c r="C815" s="83" t="s">
        <v>1229</v>
      </c>
      <c r="D815" s="84" t="s">
        <v>300</v>
      </c>
      <c r="E815" s="85" t="s">
        <v>1500</v>
      </c>
      <c r="F815" s="83" t="s">
        <v>2</v>
      </c>
      <c r="G815" s="85" t="s">
        <v>3</v>
      </c>
      <c r="H815" s="86">
        <v>45552</v>
      </c>
      <c r="I815" s="87"/>
      <c r="J815" s="87">
        <v>266.76</v>
      </c>
      <c r="K815" s="88">
        <f t="shared" si="36"/>
        <v>0</v>
      </c>
      <c r="L815" s="86">
        <v>45552</v>
      </c>
      <c r="M815" s="89"/>
      <c r="N815" s="89">
        <v>106.6110606</v>
      </c>
      <c r="O815" s="88">
        <f t="shared" si="37"/>
        <v>0</v>
      </c>
      <c r="P815" s="90"/>
      <c r="Q815" s="91">
        <v>0.24242424241999999</v>
      </c>
      <c r="R815" s="92">
        <f t="shared" si="38"/>
        <v>0</v>
      </c>
      <c r="S815" s="23"/>
      <c r="T815" s="107"/>
      <c r="U815" s="108"/>
      <c r="V815" s="108">
        <v>9.5523613962000001E-2</v>
      </c>
      <c r="W815" s="108">
        <v>8.2903319907999998E-2</v>
      </c>
      <c r="X815" s="108">
        <v>0.29561841431000002</v>
      </c>
      <c r="Y815" s="108">
        <v>-0.19898103394</v>
      </c>
      <c r="Z815" s="108"/>
      <c r="AA815" s="108"/>
      <c r="AB815" s="108">
        <v>0.35015232009000002</v>
      </c>
      <c r="AC815" s="108">
        <v>-4.8799639727999999E-2</v>
      </c>
      <c r="AD815" s="109">
        <v>21.212121212</v>
      </c>
      <c r="AE815" s="23"/>
      <c r="AF815" s="117"/>
      <c r="AG815" s="118"/>
      <c r="AH815" s="119"/>
      <c r="AI815" s="118">
        <v>0.20865341342999999</v>
      </c>
      <c r="AJ815" s="118">
        <v>-1.7449741522E-2</v>
      </c>
      <c r="AK815" s="120"/>
      <c r="AL815" s="23"/>
      <c r="AM815" s="127">
        <v>2.7176400180000001E-2</v>
      </c>
      <c r="AN815" s="88">
        <v>1.1180900964</v>
      </c>
      <c r="AO815" s="119">
        <v>45473</v>
      </c>
      <c r="AP815" s="86" t="s">
        <v>309</v>
      </c>
      <c r="AQ815" s="84" t="s">
        <v>312</v>
      </c>
      <c r="AR815" s="128">
        <v>1366700</v>
      </c>
    </row>
    <row r="816" spans="2:44" ht="15.6" x14ac:dyDescent="0.3">
      <c r="B816" s="131" t="s">
        <v>1843</v>
      </c>
      <c r="C816" s="132" t="s">
        <v>2615</v>
      </c>
      <c r="D816" s="133" t="s">
        <v>730</v>
      </c>
      <c r="E816" s="134" t="s">
        <v>2264</v>
      </c>
      <c r="F816" s="132" t="s">
        <v>113</v>
      </c>
      <c r="G816" s="134" t="s">
        <v>169</v>
      </c>
      <c r="H816" s="135">
        <v>45553</v>
      </c>
      <c r="I816" s="136"/>
      <c r="J816" s="136">
        <v>15.2798497</v>
      </c>
      <c r="K816" s="137">
        <f t="shared" si="36"/>
        <v>0</v>
      </c>
      <c r="L816" s="135">
        <v>45209</v>
      </c>
      <c r="M816" s="138"/>
      <c r="N816" s="138">
        <v>3454.6980303</v>
      </c>
      <c r="O816" s="137">
        <f t="shared" si="37"/>
        <v>0</v>
      </c>
      <c r="P816" s="139"/>
      <c r="Q816" s="140">
        <v>5.2272727272999999</v>
      </c>
      <c r="R816" s="141">
        <f t="shared" si="38"/>
        <v>0</v>
      </c>
      <c r="S816" s="23"/>
      <c r="T816" s="142"/>
      <c r="U816" s="143"/>
      <c r="V816" s="143">
        <v>-9.1555555556000007E-2</v>
      </c>
      <c r="W816" s="143">
        <v>-0.1041758496</v>
      </c>
      <c r="X816" s="143">
        <v>-0.23546377352</v>
      </c>
      <c r="Y816" s="143">
        <v>-0.73006322177000005</v>
      </c>
      <c r="Z816" s="143">
        <v>-0.82485402408999997</v>
      </c>
      <c r="AA816" s="143">
        <v>-1.2634559868999999</v>
      </c>
      <c r="AB816" s="143">
        <v>-0.15251333315999999</v>
      </c>
      <c r="AC816" s="143">
        <v>-0.55146529298000002</v>
      </c>
      <c r="AD816" s="144">
        <v>95.454545455000002</v>
      </c>
      <c r="AE816" s="23"/>
      <c r="AF816" s="145">
        <v>0.46890552946000003</v>
      </c>
      <c r="AG816" s="146">
        <v>4.7212649935000003E-2</v>
      </c>
      <c r="AH816" s="147">
        <v>-0.44133837659000003</v>
      </c>
      <c r="AI816" s="146">
        <v>0.14688128773</v>
      </c>
      <c r="AJ816" s="146">
        <v>-0.24582701062000001</v>
      </c>
      <c r="AK816" s="148">
        <v>4</v>
      </c>
      <c r="AL816" s="23"/>
      <c r="AM816" s="149">
        <v>6.7926381314000001E-2</v>
      </c>
      <c r="AN816" s="137">
        <v>0.19591827515999999</v>
      </c>
      <c r="AO816" s="147">
        <v>45473</v>
      </c>
      <c r="AP816" s="135" t="s">
        <v>309</v>
      </c>
      <c r="AQ816" s="133" t="s">
        <v>312</v>
      </c>
      <c r="AR816" s="150">
        <v>322088</v>
      </c>
    </row>
    <row r="817" spans="2:44" ht="15.6" x14ac:dyDescent="0.3">
      <c r="B817" s="82" t="s">
        <v>110</v>
      </c>
      <c r="C817" s="83" t="s">
        <v>297</v>
      </c>
      <c r="D817" s="84" t="s">
        <v>300</v>
      </c>
      <c r="E817" s="85" t="s">
        <v>270</v>
      </c>
      <c r="F817" s="83" t="s">
        <v>2</v>
      </c>
      <c r="G817" s="85" t="s">
        <v>319</v>
      </c>
      <c r="H817" s="86">
        <v>45554</v>
      </c>
      <c r="I817" s="87">
        <v>75.489999999999995</v>
      </c>
      <c r="J817" s="87">
        <v>86.056888995999998</v>
      </c>
      <c r="K817" s="88">
        <f t="shared" si="36"/>
        <v>0.87721042302039109</v>
      </c>
      <c r="L817" s="86">
        <v>45475</v>
      </c>
      <c r="M817" s="89">
        <v>21046.59</v>
      </c>
      <c r="N817" s="89">
        <v>537104.97878999996</v>
      </c>
      <c r="O817" s="88">
        <f t="shared" si="37"/>
        <v>3.9185244656294471E-2</v>
      </c>
      <c r="P817" s="90">
        <v>15</v>
      </c>
      <c r="Q817" s="91">
        <v>62.666666667000001</v>
      </c>
      <c r="R817" s="92">
        <f t="shared" si="38"/>
        <v>0.23936170212638638</v>
      </c>
      <c r="S817" s="23"/>
      <c r="T817" s="107">
        <v>2.1930418303E-2</v>
      </c>
      <c r="U817" s="108">
        <v>4.6567368189999996E-3</v>
      </c>
      <c r="V817" s="108">
        <v>-1.204030886E-2</v>
      </c>
      <c r="W817" s="108">
        <v>-2.4660602914000001E-2</v>
      </c>
      <c r="X817" s="108">
        <v>0.46374784064000002</v>
      </c>
      <c r="Y817" s="108">
        <v>-3.0851607606999999E-2</v>
      </c>
      <c r="Z817" s="108">
        <v>0.29869862724000001</v>
      </c>
      <c r="AA817" s="108">
        <v>-0.13990333553000001</v>
      </c>
      <c r="AB817" s="108">
        <v>0.28300171858000001</v>
      </c>
      <c r="AC817" s="108">
        <v>-0.11595024123</v>
      </c>
      <c r="AD817" s="109">
        <v>100</v>
      </c>
      <c r="AE817" s="23"/>
      <c r="AF817" s="117">
        <v>0.29896858267999998</v>
      </c>
      <c r="AG817" s="118">
        <v>3.0916386117000001E-2</v>
      </c>
      <c r="AH817" s="119">
        <v>1.3821286754</v>
      </c>
      <c r="AI817" s="118">
        <v>0.11039864012</v>
      </c>
      <c r="AJ817" s="118">
        <v>-7.5104141141999994E-2</v>
      </c>
      <c r="AK817" s="120">
        <v>6</v>
      </c>
      <c r="AL817" s="23"/>
      <c r="AM817" s="127">
        <v>2.4221711444999999E-2</v>
      </c>
      <c r="AN817" s="88">
        <v>0.24541642012000001</v>
      </c>
      <c r="AO817" s="119">
        <v>45473</v>
      </c>
      <c r="AP817" s="86" t="s">
        <v>309</v>
      </c>
      <c r="AQ817" s="84" t="s">
        <v>312</v>
      </c>
      <c r="AR817" s="128">
        <v>18742000</v>
      </c>
    </row>
    <row r="818" spans="2:44" ht="15.6" x14ac:dyDescent="0.3">
      <c r="B818" s="131" t="s">
        <v>708</v>
      </c>
      <c r="C818" s="132" t="s">
        <v>1230</v>
      </c>
      <c r="D818" s="133" t="s">
        <v>300</v>
      </c>
      <c r="E818" s="134" t="s">
        <v>1501</v>
      </c>
      <c r="F818" s="132" t="s">
        <v>2</v>
      </c>
      <c r="G818" s="134" t="s">
        <v>319</v>
      </c>
      <c r="H818" s="135">
        <v>45554</v>
      </c>
      <c r="I818" s="136">
        <v>340</v>
      </c>
      <c r="J818" s="136">
        <v>364</v>
      </c>
      <c r="K818" s="137">
        <f t="shared" si="36"/>
        <v>0.93406593406593408</v>
      </c>
      <c r="L818" s="135">
        <v>45546</v>
      </c>
      <c r="M818" s="138">
        <v>1020</v>
      </c>
      <c r="N818" s="138">
        <v>3433.5640908999999</v>
      </c>
      <c r="O818" s="137">
        <f t="shared" si="37"/>
        <v>0.29706741246022272</v>
      </c>
      <c r="P818" s="139">
        <v>2</v>
      </c>
      <c r="Q818" s="140">
        <v>2.7727272727000001</v>
      </c>
      <c r="R818" s="141">
        <f t="shared" si="38"/>
        <v>0.72131147541693086</v>
      </c>
      <c r="S818" s="23"/>
      <c r="T818" s="142">
        <v>-2.7599027599000001E-2</v>
      </c>
      <c r="U818" s="143">
        <v>-4.4872709082000001E-2</v>
      </c>
      <c r="V818" s="143">
        <v>8.6400817995999996E-2</v>
      </c>
      <c r="W818" s="143">
        <v>7.3780523942000006E-2</v>
      </c>
      <c r="X818" s="143">
        <v>0.69478699240999997</v>
      </c>
      <c r="Y818" s="143">
        <v>0.20018754416000001</v>
      </c>
      <c r="Z818" s="143">
        <v>0.57240082158000005</v>
      </c>
      <c r="AA818" s="143">
        <v>0.13379885881</v>
      </c>
      <c r="AB818" s="143">
        <v>0.56501566904</v>
      </c>
      <c r="AC818" s="143">
        <v>0.16606370921999999</v>
      </c>
      <c r="AD818" s="144">
        <v>98.484848485000001</v>
      </c>
      <c r="AE818" s="23"/>
      <c r="AF818" s="145">
        <v>0.19886218752000001</v>
      </c>
      <c r="AG818" s="146">
        <v>2.0737826615E-2</v>
      </c>
      <c r="AH818" s="147">
        <v>2.6754088796</v>
      </c>
      <c r="AI818" s="146">
        <v>9.8932044275000006E-2</v>
      </c>
      <c r="AJ818" s="146">
        <v>-2.2181818182000001E-2</v>
      </c>
      <c r="AK818" s="148">
        <v>7</v>
      </c>
      <c r="AL818" s="23"/>
      <c r="AM818" s="149">
        <v>2.1441324633000001E-2</v>
      </c>
      <c r="AN818" s="137">
        <v>0.84681181341</v>
      </c>
      <c r="AO818" s="147">
        <v>45473</v>
      </c>
      <c r="AP818" s="135" t="s">
        <v>309</v>
      </c>
      <c r="AQ818" s="133" t="s">
        <v>312</v>
      </c>
      <c r="AR818" s="150">
        <v>593241</v>
      </c>
    </row>
    <row r="819" spans="2:44" ht="15.6" x14ac:dyDescent="0.3">
      <c r="B819" s="82" t="s">
        <v>1844</v>
      </c>
      <c r="C819" s="83" t="s">
        <v>2616</v>
      </c>
      <c r="D819" s="84" t="s">
        <v>300</v>
      </c>
      <c r="E819" s="85" t="s">
        <v>2265</v>
      </c>
      <c r="F819" s="83" t="s">
        <v>2</v>
      </c>
      <c r="G819" s="85" t="s">
        <v>315</v>
      </c>
      <c r="H819" s="86">
        <v>45530</v>
      </c>
      <c r="I819" s="87"/>
      <c r="J819" s="87">
        <v>57.695856462999998</v>
      </c>
      <c r="K819" s="88">
        <f t="shared" si="36"/>
        <v>0</v>
      </c>
      <c r="L819" s="86">
        <v>45405</v>
      </c>
      <c r="M819" s="89"/>
      <c r="N819" s="89">
        <v>68.754242423999997</v>
      </c>
      <c r="O819" s="88">
        <f t="shared" si="37"/>
        <v>0</v>
      </c>
      <c r="P819" s="90"/>
      <c r="Q819" s="91">
        <v>0.21212121212000001</v>
      </c>
      <c r="R819" s="92">
        <f t="shared" si="38"/>
        <v>0</v>
      </c>
      <c r="S819" s="23"/>
      <c r="T819" s="107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9">
        <v>13.636363636</v>
      </c>
      <c r="AE819" s="23"/>
      <c r="AF819" s="117"/>
      <c r="AG819" s="118"/>
      <c r="AH819" s="119"/>
      <c r="AI819" s="118">
        <v>4.4605809129000001E-2</v>
      </c>
      <c r="AJ819" s="118">
        <v>-0.15527514897</v>
      </c>
      <c r="AK819" s="120"/>
      <c r="AL819" s="23"/>
      <c r="AM819" s="127"/>
      <c r="AN819" s="88">
        <v>1.4947813133999999E-2</v>
      </c>
      <c r="AO819" s="119">
        <v>45473</v>
      </c>
      <c r="AP819" s="86" t="s">
        <v>309</v>
      </c>
      <c r="AQ819" s="84" t="s">
        <v>312</v>
      </c>
      <c r="AR819" s="128">
        <v>524900</v>
      </c>
    </row>
    <row r="820" spans="2:44" ht="15.6" x14ac:dyDescent="0.3">
      <c r="B820" s="131" t="s">
        <v>709</v>
      </c>
      <c r="C820" s="132" t="s">
        <v>1231</v>
      </c>
      <c r="D820" s="133" t="s">
        <v>300</v>
      </c>
      <c r="E820" s="134" t="s">
        <v>1502</v>
      </c>
      <c r="F820" s="132" t="s">
        <v>2</v>
      </c>
      <c r="G820" s="134" t="s">
        <v>319</v>
      </c>
      <c r="H820" s="135">
        <v>45516</v>
      </c>
      <c r="I820" s="136"/>
      <c r="J820" s="136">
        <v>404.65199999999999</v>
      </c>
      <c r="K820" s="137">
        <f t="shared" si="36"/>
        <v>0</v>
      </c>
      <c r="L820" s="135">
        <v>45516</v>
      </c>
      <c r="M820" s="138"/>
      <c r="N820" s="138">
        <v>30.762878787999998</v>
      </c>
      <c r="O820" s="137">
        <f t="shared" si="37"/>
        <v>0</v>
      </c>
      <c r="P820" s="139"/>
      <c r="Q820" s="140">
        <v>4.5454545455000002E-2</v>
      </c>
      <c r="R820" s="141">
        <f t="shared" si="38"/>
        <v>0</v>
      </c>
      <c r="S820" s="23"/>
      <c r="T820" s="142"/>
      <c r="U820" s="143"/>
      <c r="V820" s="143"/>
      <c r="W820" s="143"/>
      <c r="X820" s="143"/>
      <c r="Y820" s="143"/>
      <c r="Z820" s="143"/>
      <c r="AA820" s="143"/>
      <c r="AB820" s="143"/>
      <c r="AC820" s="143"/>
      <c r="AD820" s="144">
        <v>1.5151515151999999</v>
      </c>
      <c r="AE820" s="23"/>
      <c r="AF820" s="145"/>
      <c r="AG820" s="146"/>
      <c r="AH820" s="147"/>
      <c r="AI820" s="146">
        <v>0.28220349043999998</v>
      </c>
      <c r="AJ820" s="146">
        <v>-0.17075524813000001</v>
      </c>
      <c r="AK820" s="148"/>
      <c r="AL820" s="23"/>
      <c r="AM820" s="149">
        <v>2.0912171997999999E-2</v>
      </c>
      <c r="AN820" s="137">
        <v>1.0176975693999999</v>
      </c>
      <c r="AO820" s="147">
        <v>45473</v>
      </c>
      <c r="AP820" s="135" t="s">
        <v>309</v>
      </c>
      <c r="AQ820" s="133" t="s">
        <v>312</v>
      </c>
      <c r="AR820" s="150">
        <v>735500</v>
      </c>
    </row>
    <row r="821" spans="2:44" ht="15.6" x14ac:dyDescent="0.3">
      <c r="B821" s="82" t="s">
        <v>710</v>
      </c>
      <c r="C821" s="83" t="s">
        <v>1232</v>
      </c>
      <c r="D821" s="84" t="s">
        <v>300</v>
      </c>
      <c r="E821" s="85" t="s">
        <v>1503</v>
      </c>
      <c r="F821" s="83" t="s">
        <v>2</v>
      </c>
      <c r="G821" s="85" t="s">
        <v>315</v>
      </c>
      <c r="H821" s="86">
        <v>45534</v>
      </c>
      <c r="I821" s="87"/>
      <c r="J821" s="87">
        <v>443.75</v>
      </c>
      <c r="K821" s="88">
        <f t="shared" si="36"/>
        <v>0</v>
      </c>
      <c r="L821" s="86">
        <v>45475</v>
      </c>
      <c r="M821" s="89"/>
      <c r="N821" s="89">
        <v>103097.97606</v>
      </c>
      <c r="O821" s="88">
        <f t="shared" si="37"/>
        <v>0</v>
      </c>
      <c r="P821" s="90"/>
      <c r="Q821" s="91">
        <v>1.0151515151999999</v>
      </c>
      <c r="R821" s="92">
        <f t="shared" si="38"/>
        <v>0</v>
      </c>
      <c r="S821" s="23"/>
      <c r="T821" s="107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9">
        <v>33.333333332999999</v>
      </c>
      <c r="AE821" s="23"/>
      <c r="AF821" s="117"/>
      <c r="AG821" s="118"/>
      <c r="AH821" s="119"/>
      <c r="AI821" s="118">
        <v>0.22352185525000001</v>
      </c>
      <c r="AJ821" s="118">
        <v>-0.11380482912000001</v>
      </c>
      <c r="AK821" s="120"/>
      <c r="AL821" s="23"/>
      <c r="AM821" s="127">
        <v>0</v>
      </c>
      <c r="AN821" s="88">
        <v>0</v>
      </c>
      <c r="AO821" s="119">
        <v>45471</v>
      </c>
      <c r="AP821" s="86" t="s">
        <v>309</v>
      </c>
      <c r="AQ821" s="84" t="s">
        <v>312</v>
      </c>
      <c r="AR821" s="128">
        <v>-798000</v>
      </c>
    </row>
    <row r="822" spans="2:44" ht="15.6" x14ac:dyDescent="0.3">
      <c r="B822" s="131" t="s">
        <v>111</v>
      </c>
      <c r="C822" s="132" t="s">
        <v>298</v>
      </c>
      <c r="D822" s="133" t="s">
        <v>300</v>
      </c>
      <c r="E822" s="134" t="s">
        <v>271</v>
      </c>
      <c r="F822" s="132" t="s">
        <v>2</v>
      </c>
      <c r="G822" s="134" t="s">
        <v>316</v>
      </c>
      <c r="H822" s="135">
        <v>45553</v>
      </c>
      <c r="I822" s="136"/>
      <c r="J822" s="136">
        <v>71.978308648999999</v>
      </c>
      <c r="K822" s="137">
        <f t="shared" si="36"/>
        <v>0</v>
      </c>
      <c r="L822" s="135">
        <v>45503</v>
      </c>
      <c r="M822" s="138"/>
      <c r="N822" s="138">
        <v>940.95909090999999</v>
      </c>
      <c r="O822" s="137">
        <f t="shared" si="37"/>
        <v>0</v>
      </c>
      <c r="P822" s="139"/>
      <c r="Q822" s="140">
        <v>0.93939393939000004</v>
      </c>
      <c r="R822" s="141">
        <f t="shared" si="38"/>
        <v>0</v>
      </c>
      <c r="S822" s="23"/>
      <c r="T822" s="142"/>
      <c r="U822" s="143"/>
      <c r="V822" s="143">
        <v>3.2915276123999998E-2</v>
      </c>
      <c r="W822" s="143">
        <v>2.0294982069999998E-2</v>
      </c>
      <c r="X822" s="143">
        <v>0.11096655175</v>
      </c>
      <c r="Y822" s="143">
        <v>-0.38363289648999999</v>
      </c>
      <c r="Z822" s="143">
        <v>-0.33331868213999999</v>
      </c>
      <c r="AA822" s="143">
        <v>-0.77192064491000001</v>
      </c>
      <c r="AB822" s="143">
        <v>0.17742101996000001</v>
      </c>
      <c r="AC822" s="143">
        <v>-0.22153093986</v>
      </c>
      <c r="AD822" s="144">
        <v>43.939393938999999</v>
      </c>
      <c r="AE822" s="23"/>
      <c r="AF822" s="145"/>
      <c r="AG822" s="146"/>
      <c r="AH822" s="147"/>
      <c r="AI822" s="146">
        <v>9.4253928432999998E-2</v>
      </c>
      <c r="AJ822" s="146">
        <v>-0.15090123641</v>
      </c>
      <c r="AK822" s="148">
        <v>4</v>
      </c>
      <c r="AL822" s="23"/>
      <c r="AM822" s="149">
        <v>5.3037641054000002E-2</v>
      </c>
      <c r="AN822" s="137">
        <v>0.62809485154</v>
      </c>
      <c r="AO822" s="147">
        <v>45473</v>
      </c>
      <c r="AP822" s="135" t="s">
        <v>309</v>
      </c>
      <c r="AQ822" s="133" t="s">
        <v>312</v>
      </c>
      <c r="AR822" s="150">
        <v>581700</v>
      </c>
    </row>
    <row r="823" spans="2:44" ht="15.6" x14ac:dyDescent="0.3">
      <c r="B823" s="82" t="s">
        <v>711</v>
      </c>
      <c r="C823" s="83" t="s">
        <v>1233</v>
      </c>
      <c r="D823" s="84" t="s">
        <v>300</v>
      </c>
      <c r="E823" s="85" t="s">
        <v>1504</v>
      </c>
      <c r="F823" s="83" t="s">
        <v>2</v>
      </c>
      <c r="G823" s="85" t="s">
        <v>315</v>
      </c>
      <c r="H823" s="86">
        <v>45553</v>
      </c>
      <c r="I823" s="87"/>
      <c r="J823" s="87">
        <v>479</v>
      </c>
      <c r="K823" s="88">
        <f t="shared" si="36"/>
        <v>0</v>
      </c>
      <c r="L823" s="86">
        <v>45534</v>
      </c>
      <c r="M823" s="89"/>
      <c r="N823" s="89">
        <v>14522.700454</v>
      </c>
      <c r="O823" s="88">
        <f t="shared" si="37"/>
        <v>0</v>
      </c>
      <c r="P823" s="90"/>
      <c r="Q823" s="91">
        <v>1.1212121211999999</v>
      </c>
      <c r="R823" s="92">
        <f t="shared" si="38"/>
        <v>0</v>
      </c>
      <c r="S823" s="23"/>
      <c r="T823" s="107"/>
      <c r="U823" s="108"/>
      <c r="V823" s="108">
        <v>9.5764695087000001E-2</v>
      </c>
      <c r="W823" s="108">
        <v>8.3144401032999998E-2</v>
      </c>
      <c r="X823" s="108">
        <v>0.82519739668000003</v>
      </c>
      <c r="Y823" s="108">
        <v>0.33059794843000001</v>
      </c>
      <c r="Z823" s="108">
        <v>1.0572801849</v>
      </c>
      <c r="AA823" s="108">
        <v>0.61867822217000001</v>
      </c>
      <c r="AB823" s="108">
        <v>0.55572084286000001</v>
      </c>
      <c r="AC823" s="108">
        <v>0.15676888304</v>
      </c>
      <c r="AD823" s="109">
        <v>87.878787879000001</v>
      </c>
      <c r="AE823" s="23"/>
      <c r="AF823" s="117">
        <v>0.19750517386999999</v>
      </c>
      <c r="AG823" s="118">
        <v>2.0813276211000001E-2</v>
      </c>
      <c r="AH823" s="119">
        <v>3.4198424246000001</v>
      </c>
      <c r="AI823" s="118">
        <v>0.13815215017999999</v>
      </c>
      <c r="AJ823" s="118">
        <v>-2.9928918801999998E-3</v>
      </c>
      <c r="AK823" s="120">
        <v>10</v>
      </c>
      <c r="AL823" s="23"/>
      <c r="AM823" s="127">
        <v>5.1769754693000002E-3</v>
      </c>
      <c r="AN823" s="88">
        <v>0.26495864294999999</v>
      </c>
      <c r="AO823" s="119">
        <v>45473</v>
      </c>
      <c r="AP823" s="86" t="s">
        <v>309</v>
      </c>
      <c r="AQ823" s="84" t="s">
        <v>312</v>
      </c>
      <c r="AR823" s="128">
        <v>1016000</v>
      </c>
    </row>
    <row r="824" spans="2:44" ht="15.6" x14ac:dyDescent="0.3">
      <c r="B824" s="131" t="s">
        <v>712</v>
      </c>
      <c r="C824" s="132" t="s">
        <v>1234</v>
      </c>
      <c r="D824" s="133" t="s">
        <v>300</v>
      </c>
      <c r="E824" s="134" t="s">
        <v>1505</v>
      </c>
      <c r="F824" s="132" t="s">
        <v>2</v>
      </c>
      <c r="G824" s="134" t="s">
        <v>315</v>
      </c>
      <c r="H824" s="135">
        <v>45191</v>
      </c>
      <c r="I824" s="136"/>
      <c r="J824" s="136">
        <v>174.42</v>
      </c>
      <c r="K824" s="137">
        <f t="shared" si="36"/>
        <v>0</v>
      </c>
      <c r="L824" s="135">
        <v>45191</v>
      </c>
      <c r="M824" s="138"/>
      <c r="N824" s="138">
        <v>0</v>
      </c>
      <c r="O824" s="137" t="str">
        <f t="shared" si="37"/>
        <v/>
      </c>
      <c r="P824" s="139"/>
      <c r="Q824" s="140">
        <v>0</v>
      </c>
      <c r="R824" s="141" t="str">
        <f t="shared" si="38"/>
        <v/>
      </c>
      <c r="S824" s="23"/>
      <c r="T824" s="142"/>
      <c r="U824" s="143"/>
      <c r="V824" s="143"/>
      <c r="W824" s="143"/>
      <c r="X824" s="143"/>
      <c r="Y824" s="143"/>
      <c r="Z824" s="143"/>
      <c r="AA824" s="143"/>
      <c r="AB824" s="143"/>
      <c r="AC824" s="143"/>
      <c r="AD824" s="144">
        <v>0</v>
      </c>
      <c r="AE824" s="23"/>
      <c r="AF824" s="145"/>
      <c r="AG824" s="146"/>
      <c r="AH824" s="147"/>
      <c r="AI824" s="146"/>
      <c r="AJ824" s="146"/>
      <c r="AK824" s="148"/>
      <c r="AL824" s="23"/>
      <c r="AM824" s="149">
        <v>0</v>
      </c>
      <c r="AN824" s="137">
        <v>0</v>
      </c>
      <c r="AO824" s="147">
        <v>45382</v>
      </c>
      <c r="AP824" s="135" t="s">
        <v>309</v>
      </c>
      <c r="AQ824" s="133" t="s">
        <v>312</v>
      </c>
      <c r="AR824" s="150">
        <v>304900</v>
      </c>
    </row>
    <row r="825" spans="2:44" ht="15.6" x14ac:dyDescent="0.3">
      <c r="B825" s="82" t="s">
        <v>1845</v>
      </c>
      <c r="C825" s="83" t="s">
        <v>2617</v>
      </c>
      <c r="D825" s="84" t="s">
        <v>300</v>
      </c>
      <c r="E825" s="85" t="s">
        <v>2266</v>
      </c>
      <c r="F825" s="83" t="s">
        <v>2</v>
      </c>
      <c r="G825" s="85" t="s">
        <v>316</v>
      </c>
      <c r="H825" s="86">
        <v>45488</v>
      </c>
      <c r="I825" s="87"/>
      <c r="J825" s="87">
        <v>67.44</v>
      </c>
      <c r="K825" s="88">
        <f t="shared" si="36"/>
        <v>0</v>
      </c>
      <c r="L825" s="86">
        <v>45488</v>
      </c>
      <c r="M825" s="89"/>
      <c r="N825" s="89">
        <v>1.0218181818000001</v>
      </c>
      <c r="O825" s="88">
        <f t="shared" si="37"/>
        <v>0</v>
      </c>
      <c r="P825" s="90"/>
      <c r="Q825" s="91">
        <v>1.5151515151E-2</v>
      </c>
      <c r="R825" s="92">
        <f t="shared" si="38"/>
        <v>0</v>
      </c>
      <c r="S825" s="23"/>
      <c r="T825" s="107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9">
        <v>1.5151515151999999</v>
      </c>
      <c r="AE825" s="23"/>
      <c r="AF825" s="117"/>
      <c r="AG825" s="118"/>
      <c r="AH825" s="119"/>
      <c r="AI825" s="118"/>
      <c r="AJ825" s="118"/>
      <c r="AK825" s="120"/>
      <c r="AL825" s="23"/>
      <c r="AM825" s="127"/>
      <c r="AN825" s="88">
        <v>0</v>
      </c>
      <c r="AO825" s="119">
        <v>45473</v>
      </c>
      <c r="AP825" s="86" t="s">
        <v>309</v>
      </c>
      <c r="AQ825" s="84" t="s">
        <v>312</v>
      </c>
      <c r="AR825" s="128">
        <v>246000</v>
      </c>
    </row>
    <row r="826" spans="2:44" ht="15.6" x14ac:dyDescent="0.3">
      <c r="B826" s="131" t="s">
        <v>713</v>
      </c>
      <c r="C826" s="132" t="s">
        <v>1235</v>
      </c>
      <c r="D826" s="133" t="s">
        <v>300</v>
      </c>
      <c r="E826" s="134" t="s">
        <v>2267</v>
      </c>
      <c r="F826" s="132" t="s">
        <v>2</v>
      </c>
      <c r="G826" s="134" t="s">
        <v>319</v>
      </c>
      <c r="H826" s="135">
        <v>45489</v>
      </c>
      <c r="I826" s="136"/>
      <c r="J826" s="136">
        <v>175.9164289</v>
      </c>
      <c r="K826" s="137">
        <f t="shared" si="36"/>
        <v>0</v>
      </c>
      <c r="L826" s="135">
        <v>45373</v>
      </c>
      <c r="M826" s="138"/>
      <c r="N826" s="138">
        <v>4.7689393939000002</v>
      </c>
      <c r="O826" s="137">
        <f t="shared" si="37"/>
        <v>0</v>
      </c>
      <c r="P826" s="139"/>
      <c r="Q826" s="140">
        <v>3.0303030303000002E-2</v>
      </c>
      <c r="R826" s="141">
        <f t="shared" si="38"/>
        <v>0</v>
      </c>
      <c r="S826" s="23"/>
      <c r="T826" s="142"/>
      <c r="U826" s="143"/>
      <c r="V826" s="143"/>
      <c r="W826" s="143"/>
      <c r="X826" s="143"/>
      <c r="Y826" s="143"/>
      <c r="Z826" s="143"/>
      <c r="AA826" s="143"/>
      <c r="AB826" s="143"/>
      <c r="AC826" s="143"/>
      <c r="AD826" s="144">
        <v>1.5151515151999999</v>
      </c>
      <c r="AE826" s="23"/>
      <c r="AF826" s="145"/>
      <c r="AG826" s="146"/>
      <c r="AH826" s="147"/>
      <c r="AI826" s="146">
        <v>6.9048089546000002E-2</v>
      </c>
      <c r="AJ826" s="146">
        <v>-0.11353908538</v>
      </c>
      <c r="AK826" s="148"/>
      <c r="AL826" s="23"/>
      <c r="AM826" s="149">
        <v>2.4562374363E-2</v>
      </c>
      <c r="AN826" s="137">
        <v>0.77387410795</v>
      </c>
      <c r="AO826" s="147">
        <v>45473</v>
      </c>
      <c r="AP826" s="135" t="s">
        <v>309</v>
      </c>
      <c r="AQ826" s="133" t="s">
        <v>312</v>
      </c>
      <c r="AR826" s="150">
        <v>745000</v>
      </c>
    </row>
    <row r="827" spans="2:44" ht="15.6" x14ac:dyDescent="0.3">
      <c r="B827" s="82" t="s">
        <v>714</v>
      </c>
      <c r="C827" s="83" t="s">
        <v>1236</v>
      </c>
      <c r="D827" s="84" t="s">
        <v>300</v>
      </c>
      <c r="E827" s="85" t="s">
        <v>1506</v>
      </c>
      <c r="F827" s="83" t="s">
        <v>2</v>
      </c>
      <c r="G827" s="85" t="s">
        <v>315</v>
      </c>
      <c r="H827" s="86">
        <v>45553</v>
      </c>
      <c r="I827" s="87"/>
      <c r="J827" s="87">
        <v>158.21493111999999</v>
      </c>
      <c r="K827" s="88">
        <f t="shared" si="36"/>
        <v>0</v>
      </c>
      <c r="L827" s="86">
        <v>45216</v>
      </c>
      <c r="M827" s="89"/>
      <c r="N827" s="89">
        <v>38296.502423999998</v>
      </c>
      <c r="O827" s="88">
        <f t="shared" si="37"/>
        <v>0</v>
      </c>
      <c r="P827" s="90"/>
      <c r="Q827" s="91">
        <v>4.7575757575999997</v>
      </c>
      <c r="R827" s="92">
        <f t="shared" si="38"/>
        <v>0</v>
      </c>
      <c r="S827" s="23"/>
      <c r="T827" s="107"/>
      <c r="U827" s="108"/>
      <c r="V827" s="108">
        <v>7.9256630597E-2</v>
      </c>
      <c r="W827" s="108">
        <v>6.6636336544000002E-2</v>
      </c>
      <c r="X827" s="108"/>
      <c r="Y827" s="108"/>
      <c r="Z827" s="108">
        <v>-0.44560134588</v>
      </c>
      <c r="AA827" s="108">
        <v>-0.88420330864999996</v>
      </c>
      <c r="AB827" s="108">
        <v>-2.5938519322E-2</v>
      </c>
      <c r="AC827" s="108">
        <v>-0.42489047914</v>
      </c>
      <c r="AD827" s="109">
        <v>36.363636364000001</v>
      </c>
      <c r="AE827" s="23"/>
      <c r="AF827" s="117"/>
      <c r="AG827" s="118"/>
      <c r="AH827" s="119"/>
      <c r="AI827" s="118">
        <v>0.22083444060999999</v>
      </c>
      <c r="AJ827" s="118">
        <v>-0.13273001508000001</v>
      </c>
      <c r="AK827" s="120"/>
      <c r="AL827" s="23"/>
      <c r="AM827" s="127">
        <v>3.6712170156E-2</v>
      </c>
      <c r="AN827" s="88">
        <v>1.2025297573</v>
      </c>
      <c r="AO827" s="119">
        <v>45473</v>
      </c>
      <c r="AP827" s="86" t="s">
        <v>309</v>
      </c>
      <c r="AQ827" s="84" t="s">
        <v>312</v>
      </c>
      <c r="AR827" s="128">
        <v>534000</v>
      </c>
    </row>
    <row r="828" spans="2:44" ht="15.6" x14ac:dyDescent="0.3">
      <c r="B828" s="131" t="s">
        <v>715</v>
      </c>
      <c r="C828" s="132" t="s">
        <v>1237</v>
      </c>
      <c r="D828" s="133" t="s">
        <v>300</v>
      </c>
      <c r="E828" s="134" t="s">
        <v>1507</v>
      </c>
      <c r="F828" s="132" t="s">
        <v>2</v>
      </c>
      <c r="G828" s="134" t="s">
        <v>318</v>
      </c>
      <c r="H828" s="135">
        <v>45553</v>
      </c>
      <c r="I828" s="136"/>
      <c r="J828" s="136">
        <v>253.68369091</v>
      </c>
      <c r="K828" s="137">
        <f t="shared" si="36"/>
        <v>0</v>
      </c>
      <c r="L828" s="135">
        <v>45546</v>
      </c>
      <c r="M828" s="138"/>
      <c r="N828" s="138">
        <v>745.14803029999996</v>
      </c>
      <c r="O828" s="137">
        <f t="shared" si="37"/>
        <v>0</v>
      </c>
      <c r="P828" s="139"/>
      <c r="Q828" s="140">
        <v>0.80303030303</v>
      </c>
      <c r="R828" s="141">
        <f t="shared" si="38"/>
        <v>0</v>
      </c>
      <c r="S828" s="23"/>
      <c r="T828" s="142"/>
      <c r="U828" s="143"/>
      <c r="V828" s="143">
        <v>3.7709919323000003E-2</v>
      </c>
      <c r="W828" s="143">
        <v>2.5089625269E-2</v>
      </c>
      <c r="X828" s="143">
        <v>0.55891103874000003</v>
      </c>
      <c r="Y828" s="143">
        <v>6.4311590483999995E-2</v>
      </c>
      <c r="Z828" s="143">
        <v>1.0957552211999999</v>
      </c>
      <c r="AA828" s="143">
        <v>0.65715325840000005</v>
      </c>
      <c r="AB828" s="143">
        <v>0.52614118670999999</v>
      </c>
      <c r="AC828" s="143">
        <v>0.12718922689000001</v>
      </c>
      <c r="AD828" s="144">
        <v>39.393939394</v>
      </c>
      <c r="AE828" s="23"/>
      <c r="AF828" s="145"/>
      <c r="AG828" s="146"/>
      <c r="AH828" s="147"/>
      <c r="AI828" s="146">
        <v>0.14739290087000001</v>
      </c>
      <c r="AJ828" s="146">
        <v>-1.4920464214E-2</v>
      </c>
      <c r="AK828" s="148"/>
      <c r="AL828" s="23"/>
      <c r="AM828" s="149">
        <v>4.9135986351999998E-2</v>
      </c>
      <c r="AN828" s="137">
        <v>1.5975635566999999</v>
      </c>
      <c r="AO828" s="147">
        <v>45473</v>
      </c>
      <c r="AP828" s="135" t="s">
        <v>309</v>
      </c>
      <c r="AQ828" s="133" t="s">
        <v>312</v>
      </c>
      <c r="AR828" s="150">
        <v>2825000</v>
      </c>
    </row>
    <row r="829" spans="2:44" ht="15.6" x14ac:dyDescent="0.3">
      <c r="B829" s="82" t="s">
        <v>716</v>
      </c>
      <c r="C829" s="83" t="s">
        <v>1238</v>
      </c>
      <c r="D829" s="84" t="s">
        <v>728</v>
      </c>
      <c r="E829" s="85" t="s">
        <v>1508</v>
      </c>
      <c r="F829" s="83" t="s">
        <v>2</v>
      </c>
      <c r="G829" s="85" t="s">
        <v>319</v>
      </c>
      <c r="H829" s="86">
        <v>45356</v>
      </c>
      <c r="I829" s="87"/>
      <c r="J829" s="87">
        <v>333.34125</v>
      </c>
      <c r="K829" s="88">
        <f t="shared" si="36"/>
        <v>0</v>
      </c>
      <c r="L829" s="86">
        <v>45356</v>
      </c>
      <c r="M829" s="89"/>
      <c r="N829" s="89">
        <v>0</v>
      </c>
      <c r="O829" s="88" t="str">
        <f t="shared" si="37"/>
        <v/>
      </c>
      <c r="P829" s="90"/>
      <c r="Q829" s="91">
        <v>0</v>
      </c>
      <c r="R829" s="92" t="str">
        <f t="shared" si="38"/>
        <v/>
      </c>
      <c r="S829" s="23"/>
      <c r="T829" s="107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9">
        <v>0</v>
      </c>
      <c r="AE829" s="23"/>
      <c r="AF829" s="117"/>
      <c r="AG829" s="118"/>
      <c r="AH829" s="119"/>
      <c r="AI829" s="118"/>
      <c r="AJ829" s="118"/>
      <c r="AK829" s="120"/>
      <c r="AL829" s="23"/>
      <c r="AM829" s="127"/>
      <c r="AN829" s="88">
        <v>0.62437622332999998</v>
      </c>
      <c r="AO829" s="119">
        <v>45473</v>
      </c>
      <c r="AP829" s="86" t="s">
        <v>309</v>
      </c>
      <c r="AQ829" s="84" t="s">
        <v>312</v>
      </c>
      <c r="AR829" s="128">
        <v>1089000</v>
      </c>
    </row>
    <row r="830" spans="2:44" ht="15.6" x14ac:dyDescent="0.3">
      <c r="B830" s="131" t="s">
        <v>1846</v>
      </c>
      <c r="C830" s="132" t="s">
        <v>2618</v>
      </c>
      <c r="D830" s="133" t="s">
        <v>735</v>
      </c>
      <c r="E830" s="134" t="s">
        <v>2268</v>
      </c>
      <c r="F830" s="132" t="s">
        <v>2</v>
      </c>
      <c r="G830" s="134" t="s">
        <v>169</v>
      </c>
      <c r="H830" s="135">
        <v>45554</v>
      </c>
      <c r="I830" s="136">
        <v>29.13</v>
      </c>
      <c r="J830" s="136">
        <v>32.159999999999997</v>
      </c>
      <c r="K830" s="137">
        <f t="shared" si="36"/>
        <v>0.90578358208955234</v>
      </c>
      <c r="L830" s="135">
        <v>45530</v>
      </c>
      <c r="M830" s="138">
        <v>436.95</v>
      </c>
      <c r="N830" s="138">
        <v>6727.3751515000004</v>
      </c>
      <c r="O830" s="137">
        <f t="shared" si="37"/>
        <v>6.4951038132989122E-2</v>
      </c>
      <c r="P830" s="139">
        <v>1</v>
      </c>
      <c r="Q830" s="140">
        <v>1.9696969697</v>
      </c>
      <c r="R830" s="141">
        <f t="shared" si="38"/>
        <v>0.50769230769152662</v>
      </c>
      <c r="S830" s="23"/>
      <c r="T830" s="142"/>
      <c r="U830" s="143"/>
      <c r="V830" s="143">
        <v>-3.9881344759000001E-2</v>
      </c>
      <c r="W830" s="143">
        <v>-5.2501638812999997E-2</v>
      </c>
      <c r="X830" s="143">
        <v>0.91392904074000003</v>
      </c>
      <c r="Y830" s="143">
        <v>0.41932959249000001</v>
      </c>
      <c r="Z830" s="143">
        <v>-0.22028907922999999</v>
      </c>
      <c r="AA830" s="143">
        <v>-0.65889104200000004</v>
      </c>
      <c r="AB830" s="143">
        <v>0.47568389057999999</v>
      </c>
      <c r="AC830" s="143">
        <v>7.6731930759000005E-2</v>
      </c>
      <c r="AD830" s="144">
        <v>69.696969697</v>
      </c>
      <c r="AE830" s="23"/>
      <c r="AF830" s="145"/>
      <c r="AG830" s="146"/>
      <c r="AH830" s="147"/>
      <c r="AI830" s="146">
        <v>0.35219512195000002</v>
      </c>
      <c r="AJ830" s="146">
        <v>-0.11865864144</v>
      </c>
      <c r="AK830" s="148">
        <v>6</v>
      </c>
      <c r="AL830" s="23"/>
      <c r="AM830" s="149">
        <v>0</v>
      </c>
      <c r="AN830" s="137">
        <v>0</v>
      </c>
      <c r="AO830" s="147">
        <v>45473</v>
      </c>
      <c r="AP830" s="135" t="s">
        <v>309</v>
      </c>
      <c r="AQ830" s="133" t="s">
        <v>312</v>
      </c>
      <c r="AR830" s="150">
        <v>73449</v>
      </c>
    </row>
    <row r="831" spans="2:44" ht="15.6" x14ac:dyDescent="0.3">
      <c r="B831" s="82" t="s">
        <v>1847</v>
      </c>
      <c r="C831" s="83" t="s">
        <v>2619</v>
      </c>
      <c r="D831" s="84" t="s">
        <v>300</v>
      </c>
      <c r="E831" s="85" t="s">
        <v>2269</v>
      </c>
      <c r="F831" s="83" t="s">
        <v>2</v>
      </c>
      <c r="G831" s="85" t="s">
        <v>315</v>
      </c>
      <c r="H831" s="86">
        <v>45551</v>
      </c>
      <c r="I831" s="87"/>
      <c r="J831" s="87">
        <v>13.13</v>
      </c>
      <c r="K831" s="88">
        <f t="shared" si="36"/>
        <v>0</v>
      </c>
      <c r="L831" s="86">
        <v>45268</v>
      </c>
      <c r="M831" s="89"/>
      <c r="N831" s="89">
        <v>2033.5075758</v>
      </c>
      <c r="O831" s="88">
        <f t="shared" si="37"/>
        <v>0</v>
      </c>
      <c r="P831" s="90"/>
      <c r="Q831" s="91">
        <v>1.9242424242</v>
      </c>
      <c r="R831" s="92">
        <f t="shared" si="38"/>
        <v>0</v>
      </c>
      <c r="S831" s="23"/>
      <c r="T831" s="107"/>
      <c r="U831" s="108"/>
      <c r="V831" s="108">
        <v>-0.31934731934999999</v>
      </c>
      <c r="W831" s="108">
        <v>-0.33196761340000003</v>
      </c>
      <c r="X831" s="108"/>
      <c r="Y831" s="108"/>
      <c r="Z831" s="108"/>
      <c r="AA831" s="108"/>
      <c r="AB831" s="108"/>
      <c r="AC831" s="108"/>
      <c r="AD831" s="109">
        <v>57.575757576000001</v>
      </c>
      <c r="AE831" s="23"/>
      <c r="AF831" s="117"/>
      <c r="AG831" s="118"/>
      <c r="AH831" s="119"/>
      <c r="AI831" s="118">
        <v>0.25209205020999997</v>
      </c>
      <c r="AJ831" s="118">
        <v>-0.47398030942000002</v>
      </c>
      <c r="AK831" s="120"/>
      <c r="AL831" s="23"/>
      <c r="AM831" s="127">
        <v>0</v>
      </c>
      <c r="AN831" s="88">
        <v>0</v>
      </c>
      <c r="AO831" s="119">
        <v>45473</v>
      </c>
      <c r="AP831" s="86" t="s">
        <v>309</v>
      </c>
      <c r="AQ831" s="84" t="s">
        <v>312</v>
      </c>
      <c r="AR831" s="128">
        <v>-864200</v>
      </c>
    </row>
    <row r="832" spans="2:44" ht="15.6" x14ac:dyDescent="0.3">
      <c r="B832" s="131" t="s">
        <v>717</v>
      </c>
      <c r="C832" s="132" t="s">
        <v>1239</v>
      </c>
      <c r="D832" s="133" t="s">
        <v>300</v>
      </c>
      <c r="E832" s="134" t="s">
        <v>1509</v>
      </c>
      <c r="F832" s="132" t="s">
        <v>113</v>
      </c>
      <c r="G832" s="134" t="s">
        <v>320</v>
      </c>
      <c r="H832" s="135">
        <v>45552</v>
      </c>
      <c r="I832" s="136"/>
      <c r="J832" s="136">
        <v>95.81</v>
      </c>
      <c r="K832" s="137">
        <f t="shared" si="36"/>
        <v>0</v>
      </c>
      <c r="L832" s="135">
        <v>45348</v>
      </c>
      <c r="M832" s="138"/>
      <c r="N832" s="138">
        <v>28132.794849000002</v>
      </c>
      <c r="O832" s="137">
        <f t="shared" si="37"/>
        <v>0</v>
      </c>
      <c r="P832" s="139"/>
      <c r="Q832" s="140">
        <v>0.66666666666999996</v>
      </c>
      <c r="R832" s="141">
        <f t="shared" si="38"/>
        <v>0</v>
      </c>
      <c r="S832" s="23"/>
      <c r="T832" s="142"/>
      <c r="U832" s="143"/>
      <c r="V832" s="143"/>
      <c r="W832" s="143"/>
      <c r="X832" s="143"/>
      <c r="Y832" s="143"/>
      <c r="Z832" s="143">
        <v>-4.2898210946999998E-2</v>
      </c>
      <c r="AA832" s="143">
        <v>-0.48150017371999998</v>
      </c>
      <c r="AB832" s="143"/>
      <c r="AC832" s="143"/>
      <c r="AD832" s="144">
        <v>18.181818182000001</v>
      </c>
      <c r="AE832" s="23"/>
      <c r="AF832" s="145"/>
      <c r="AG832" s="146"/>
      <c r="AH832" s="147"/>
      <c r="AI832" s="146">
        <v>0.24342105263</v>
      </c>
      <c r="AJ832" s="146">
        <v>-0.15493646139</v>
      </c>
      <c r="AK832" s="148">
        <v>6</v>
      </c>
      <c r="AL832" s="23"/>
      <c r="AM832" s="149">
        <v>0</v>
      </c>
      <c r="AN832" s="137">
        <v>0</v>
      </c>
      <c r="AO832" s="147">
        <v>45504</v>
      </c>
      <c r="AP832" s="135" t="s">
        <v>309</v>
      </c>
      <c r="AQ832" s="133" t="s">
        <v>312</v>
      </c>
      <c r="AR832" s="150">
        <v>1541204</v>
      </c>
    </row>
    <row r="833" spans="2:44" ht="15.6" x14ac:dyDescent="0.3">
      <c r="B833" s="82" t="s">
        <v>1848</v>
      </c>
      <c r="C833" s="83" t="s">
        <v>2620</v>
      </c>
      <c r="D833" s="84" t="s">
        <v>728</v>
      </c>
      <c r="E833" s="85" t="s">
        <v>2270</v>
      </c>
      <c r="F833" s="83" t="s">
        <v>2</v>
      </c>
      <c r="G833" s="85" t="s">
        <v>169</v>
      </c>
      <c r="H833" s="86">
        <v>45545</v>
      </c>
      <c r="I833" s="87"/>
      <c r="J833" s="87">
        <v>54.35</v>
      </c>
      <c r="K833" s="88">
        <f t="shared" si="36"/>
        <v>0</v>
      </c>
      <c r="L833" s="86">
        <v>45545</v>
      </c>
      <c r="M833" s="89"/>
      <c r="N833" s="89">
        <v>11.156060606</v>
      </c>
      <c r="O833" s="88">
        <f t="shared" si="37"/>
        <v>0</v>
      </c>
      <c r="P833" s="90"/>
      <c r="Q833" s="91">
        <v>7.5757575758000004E-2</v>
      </c>
      <c r="R833" s="92">
        <f t="shared" si="38"/>
        <v>0</v>
      </c>
      <c r="S833" s="23"/>
      <c r="T833" s="107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9">
        <v>7.5757575758</v>
      </c>
      <c r="AE833" s="23"/>
      <c r="AF833" s="117"/>
      <c r="AG833" s="118"/>
      <c r="AH833" s="119"/>
      <c r="AI833" s="118">
        <v>0.12625698324000001</v>
      </c>
      <c r="AJ833" s="118">
        <v>-7.8985884928999994E-2</v>
      </c>
      <c r="AK833" s="120"/>
      <c r="AL833" s="23"/>
      <c r="AM833" s="127">
        <v>4.9067917708000001E-2</v>
      </c>
      <c r="AN833" s="88">
        <v>0.44789693452000001</v>
      </c>
      <c r="AO833" s="119">
        <v>45473</v>
      </c>
      <c r="AP833" s="86" t="s">
        <v>744</v>
      </c>
      <c r="AQ833" s="84" t="s">
        <v>312</v>
      </c>
      <c r="AR833" s="128"/>
    </row>
    <row r="834" spans="2:44" ht="15.6" x14ac:dyDescent="0.3">
      <c r="B834" s="131" t="s">
        <v>718</v>
      </c>
      <c r="C834" s="132" t="s">
        <v>1240</v>
      </c>
      <c r="D834" s="133" t="s">
        <v>300</v>
      </c>
      <c r="E834" s="134" t="s">
        <v>1510</v>
      </c>
      <c r="F834" s="132" t="s">
        <v>2</v>
      </c>
      <c r="G834" s="134" t="s">
        <v>322</v>
      </c>
      <c r="H834" s="135">
        <v>45539</v>
      </c>
      <c r="I834" s="136"/>
      <c r="J834" s="136">
        <v>249.47065451</v>
      </c>
      <c r="K834" s="137">
        <f t="shared" si="36"/>
        <v>0</v>
      </c>
      <c r="L834" s="135">
        <v>45428</v>
      </c>
      <c r="M834" s="138"/>
      <c r="N834" s="138">
        <v>311.65333333000001</v>
      </c>
      <c r="O834" s="137">
        <f t="shared" si="37"/>
        <v>0</v>
      </c>
      <c r="P834" s="139"/>
      <c r="Q834" s="140">
        <v>0.10606060606000001</v>
      </c>
      <c r="R834" s="141">
        <f t="shared" si="38"/>
        <v>0</v>
      </c>
      <c r="S834" s="23"/>
      <c r="T834" s="142"/>
      <c r="U834" s="143"/>
      <c r="V834" s="143"/>
      <c r="W834" s="143"/>
      <c r="X834" s="143"/>
      <c r="Y834" s="143"/>
      <c r="Z834" s="143"/>
      <c r="AA834" s="143"/>
      <c r="AB834" s="143"/>
      <c r="AC834" s="143"/>
      <c r="AD834" s="144">
        <v>6.0606060605999996</v>
      </c>
      <c r="AE834" s="23"/>
      <c r="AF834" s="145"/>
      <c r="AG834" s="146"/>
      <c r="AH834" s="147"/>
      <c r="AI834" s="146">
        <v>7.5829146154999999E-2</v>
      </c>
      <c r="AJ834" s="146">
        <v>-0.10190492987999999</v>
      </c>
      <c r="AK834" s="148"/>
      <c r="AL834" s="23"/>
      <c r="AM834" s="149"/>
      <c r="AN834" s="137">
        <v>0.34367705905000001</v>
      </c>
      <c r="AO834" s="147">
        <v>45473</v>
      </c>
      <c r="AP834" s="135" t="s">
        <v>309</v>
      </c>
      <c r="AQ834" s="133" t="s">
        <v>312</v>
      </c>
      <c r="AR834" s="150">
        <v>868637</v>
      </c>
    </row>
    <row r="835" spans="2:44" ht="15.6" x14ac:dyDescent="0.3">
      <c r="B835" s="82" t="s">
        <v>719</v>
      </c>
      <c r="C835" s="83" t="s">
        <v>1241</v>
      </c>
      <c r="D835" s="84" t="s">
        <v>300</v>
      </c>
      <c r="E835" s="85" t="s">
        <v>1511</v>
      </c>
      <c r="F835" s="83" t="s">
        <v>2</v>
      </c>
      <c r="G835" s="85" t="s">
        <v>3</v>
      </c>
      <c r="H835" s="86">
        <v>45519</v>
      </c>
      <c r="I835" s="87"/>
      <c r="J835" s="87">
        <v>159.75151041999999</v>
      </c>
      <c r="K835" s="88">
        <f t="shared" si="36"/>
        <v>0</v>
      </c>
      <c r="L835" s="86">
        <v>45519</v>
      </c>
      <c r="M835" s="89"/>
      <c r="N835" s="89">
        <v>4.6086363635999996</v>
      </c>
      <c r="O835" s="88">
        <f t="shared" si="37"/>
        <v>0</v>
      </c>
      <c r="P835" s="90"/>
      <c r="Q835" s="91">
        <v>3.0303030303000002E-2</v>
      </c>
      <c r="R835" s="92">
        <f t="shared" si="38"/>
        <v>0</v>
      </c>
      <c r="S835" s="23"/>
      <c r="T835" s="107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9">
        <v>3.0303030302999998</v>
      </c>
      <c r="AE835" s="23"/>
      <c r="AF835" s="117"/>
      <c r="AG835" s="118"/>
      <c r="AH835" s="119"/>
      <c r="AI835" s="118"/>
      <c r="AJ835" s="118"/>
      <c r="AK835" s="120"/>
      <c r="AL835" s="23"/>
      <c r="AM835" s="127">
        <v>2.7056448598999999E-2</v>
      </c>
      <c r="AN835" s="88">
        <v>0.73557604508999996</v>
      </c>
      <c r="AO835" s="119">
        <v>45473</v>
      </c>
      <c r="AP835" s="86" t="s">
        <v>309</v>
      </c>
      <c r="AQ835" s="84" t="s">
        <v>312</v>
      </c>
      <c r="AR835" s="128">
        <v>1855000</v>
      </c>
    </row>
    <row r="836" spans="2:44" ht="15.6" x14ac:dyDescent="0.3">
      <c r="B836" s="131" t="s">
        <v>112</v>
      </c>
      <c r="C836" s="132" t="s">
        <v>299</v>
      </c>
      <c r="D836" s="133" t="s">
        <v>300</v>
      </c>
      <c r="E836" s="134" t="s">
        <v>272</v>
      </c>
      <c r="F836" s="132" t="s">
        <v>2</v>
      </c>
      <c r="G836" s="134" t="s">
        <v>315</v>
      </c>
      <c r="H836" s="135">
        <v>45554</v>
      </c>
      <c r="I836" s="136">
        <v>59.05</v>
      </c>
      <c r="J836" s="136">
        <v>94.492049445999996</v>
      </c>
      <c r="K836" s="137">
        <f t="shared" si="36"/>
        <v>0.62492030119153774</v>
      </c>
      <c r="L836" s="135">
        <v>45321</v>
      </c>
      <c r="M836" s="138">
        <v>6908.32</v>
      </c>
      <c r="N836" s="138">
        <v>1664.4734848999999</v>
      </c>
      <c r="O836" s="137">
        <f t="shared" si="37"/>
        <v>4.1504536195210378</v>
      </c>
      <c r="P836" s="139">
        <v>5</v>
      </c>
      <c r="Q836" s="140">
        <v>3.3787878787999999</v>
      </c>
      <c r="R836" s="141">
        <f t="shared" si="38"/>
        <v>1.4798206277973818</v>
      </c>
      <c r="S836" s="23"/>
      <c r="T836" s="142">
        <v>8.4745762615000004E-4</v>
      </c>
      <c r="U836" s="143">
        <v>-1.6426223858000001E-2</v>
      </c>
      <c r="V836" s="143">
        <v>5.5972818313000001E-2</v>
      </c>
      <c r="W836" s="143">
        <v>4.3352524258999998E-2</v>
      </c>
      <c r="X836" s="143"/>
      <c r="Y836" s="143"/>
      <c r="Z836" s="143">
        <v>-0.40012176175000003</v>
      </c>
      <c r="AA836" s="143">
        <v>-0.83872372451999999</v>
      </c>
      <c r="AB836" s="143">
        <v>-0.32770721957999999</v>
      </c>
      <c r="AC836" s="143">
        <v>-0.72665917940000002</v>
      </c>
      <c r="AD836" s="144">
        <v>69.696969697</v>
      </c>
      <c r="AE836" s="23"/>
      <c r="AF836" s="145"/>
      <c r="AG836" s="146"/>
      <c r="AH836" s="147"/>
      <c r="AI836" s="146">
        <v>0.35430364613999998</v>
      </c>
      <c r="AJ836" s="146">
        <v>-0.20662371425000001</v>
      </c>
      <c r="AK836" s="148"/>
      <c r="AL836" s="23"/>
      <c r="AM836" s="149">
        <v>4.2749803868000001E-2</v>
      </c>
      <c r="AN836" s="137">
        <v>0.66141322052999996</v>
      </c>
      <c r="AO836" s="147">
        <v>45473</v>
      </c>
      <c r="AP836" s="135" t="s">
        <v>309</v>
      </c>
      <c r="AQ836" s="133" t="s">
        <v>312</v>
      </c>
      <c r="AR836" s="150">
        <v>-103000</v>
      </c>
    </row>
    <row r="837" spans="2:44" ht="15.6" x14ac:dyDescent="0.3">
      <c r="B837" s="82" t="s">
        <v>1849</v>
      </c>
      <c r="C837" s="83" t="s">
        <v>2621</v>
      </c>
      <c r="D837" s="84" t="s">
        <v>2284</v>
      </c>
      <c r="E837" s="85" t="s">
        <v>2271</v>
      </c>
      <c r="F837" s="83" t="s">
        <v>113</v>
      </c>
      <c r="G837" s="85" t="s">
        <v>319</v>
      </c>
      <c r="H837" s="86">
        <v>45554</v>
      </c>
      <c r="I837" s="87">
        <v>107.51</v>
      </c>
      <c r="J837" s="87">
        <v>129.87</v>
      </c>
      <c r="K837" s="88">
        <f t="shared" si="36"/>
        <v>0.82782782782782782</v>
      </c>
      <c r="L837" s="86">
        <v>45320</v>
      </c>
      <c r="M837" s="89">
        <v>61621278.530000001</v>
      </c>
      <c r="N837" s="89">
        <v>42698711.049000002</v>
      </c>
      <c r="O837" s="88">
        <f t="shared" si="37"/>
        <v>1.4431648407204827</v>
      </c>
      <c r="P837" s="90">
        <v>17025</v>
      </c>
      <c r="Q837" s="91">
        <v>9753.9242424000004</v>
      </c>
      <c r="R837" s="92">
        <f t="shared" si="38"/>
        <v>1.7454513257333764</v>
      </c>
      <c r="S837" s="23"/>
      <c r="T837" s="107">
        <v>4.2970574486E-3</v>
      </c>
      <c r="U837" s="108">
        <v>-1.2976624035E-2</v>
      </c>
      <c r="V837" s="108">
        <v>-7.4778434264E-3</v>
      </c>
      <c r="W837" s="108">
        <v>-2.009813748E-2</v>
      </c>
      <c r="X837" s="108">
        <v>-0.1090720535</v>
      </c>
      <c r="Y837" s="108">
        <v>-0.60367150175999995</v>
      </c>
      <c r="Z837" s="108"/>
      <c r="AA837" s="108"/>
      <c r="AB837" s="108">
        <v>-0.16360665940999999</v>
      </c>
      <c r="AC837" s="108">
        <v>-0.56255861921999994</v>
      </c>
      <c r="AD837" s="109">
        <v>100</v>
      </c>
      <c r="AE837" s="23"/>
      <c r="AF837" s="117">
        <v>0.32315433446000003</v>
      </c>
      <c r="AG837" s="118">
        <v>3.3161027585000002E-2</v>
      </c>
      <c r="AH837" s="119">
        <v>-0.27755463041</v>
      </c>
      <c r="AI837" s="118">
        <v>0.15520611495</v>
      </c>
      <c r="AJ837" s="118">
        <v>-0.1718969555</v>
      </c>
      <c r="AK837" s="120">
        <v>5</v>
      </c>
      <c r="AL837" s="23"/>
      <c r="AM837" s="127">
        <v>2.832968755E-2</v>
      </c>
      <c r="AN837" s="88">
        <v>0.71339929206999997</v>
      </c>
      <c r="AO837" s="119">
        <v>45473</v>
      </c>
      <c r="AP837" s="86" t="s">
        <v>1863</v>
      </c>
      <c r="AQ837" s="84" t="s">
        <v>312</v>
      </c>
      <c r="AR837" s="128">
        <v>4275597</v>
      </c>
    </row>
    <row r="838" spans="2:44" ht="15.6" x14ac:dyDescent="0.3">
      <c r="B838" s="131" t="s">
        <v>720</v>
      </c>
      <c r="C838" s="132" t="s">
        <v>1242</v>
      </c>
      <c r="D838" s="133" t="s">
        <v>300</v>
      </c>
      <c r="E838" s="134" t="s">
        <v>1512</v>
      </c>
      <c r="F838" s="132" t="s">
        <v>2</v>
      </c>
      <c r="G838" s="134" t="s">
        <v>315</v>
      </c>
      <c r="H838" s="135">
        <v>45544</v>
      </c>
      <c r="I838" s="136"/>
      <c r="J838" s="136">
        <v>379.28834059000002</v>
      </c>
      <c r="K838" s="137">
        <f t="shared" si="36"/>
        <v>0</v>
      </c>
      <c r="L838" s="135">
        <v>45455</v>
      </c>
      <c r="M838" s="138"/>
      <c r="N838" s="138">
        <v>10274.871818</v>
      </c>
      <c r="O838" s="137">
        <f t="shared" si="37"/>
        <v>0</v>
      </c>
      <c r="P838" s="139"/>
      <c r="Q838" s="140">
        <v>0.19696969697</v>
      </c>
      <c r="R838" s="141">
        <f t="shared" si="38"/>
        <v>0</v>
      </c>
      <c r="S838" s="23"/>
      <c r="T838" s="142"/>
      <c r="U838" s="143"/>
      <c r="V838" s="143"/>
      <c r="W838" s="143"/>
      <c r="X838" s="143"/>
      <c r="Y838" s="143"/>
      <c r="Z838" s="143"/>
      <c r="AA838" s="143"/>
      <c r="AB838" s="143"/>
      <c r="AC838" s="143"/>
      <c r="AD838" s="144">
        <v>6.0606060605999996</v>
      </c>
      <c r="AE838" s="23"/>
      <c r="AF838" s="145"/>
      <c r="AG838" s="146"/>
      <c r="AH838" s="147"/>
      <c r="AI838" s="146">
        <v>4.3999087410999997E-2</v>
      </c>
      <c r="AJ838" s="146">
        <v>-4.9182058047000002E-2</v>
      </c>
      <c r="AK838" s="148"/>
      <c r="AL838" s="23"/>
      <c r="AM838" s="149">
        <v>9.9737119426999993E-3</v>
      </c>
      <c r="AN838" s="137">
        <v>0.47554545051000002</v>
      </c>
      <c r="AO838" s="147">
        <v>45473</v>
      </c>
      <c r="AP838" s="135" t="s">
        <v>309</v>
      </c>
      <c r="AQ838" s="133" t="s">
        <v>312</v>
      </c>
      <c r="AR838" s="150">
        <v>765000</v>
      </c>
    </row>
    <row r="839" spans="2:44" ht="15.6" x14ac:dyDescent="0.3">
      <c r="B839" s="82" t="s">
        <v>1850</v>
      </c>
      <c r="C839" s="83" t="s">
        <v>2622</v>
      </c>
      <c r="D839" s="84" t="s">
        <v>302</v>
      </c>
      <c r="E839" s="85" t="s">
        <v>2272</v>
      </c>
      <c r="F839" s="83" t="s">
        <v>1877</v>
      </c>
      <c r="G839" s="85" t="s">
        <v>321</v>
      </c>
      <c r="H839" s="86">
        <v>45553</v>
      </c>
      <c r="I839" s="87"/>
      <c r="J839" s="87">
        <v>134.16</v>
      </c>
      <c r="K839" s="88">
        <f t="shared" si="36"/>
        <v>0</v>
      </c>
      <c r="L839" s="86">
        <v>45539</v>
      </c>
      <c r="M839" s="89"/>
      <c r="N839" s="89">
        <v>132069.87364000001</v>
      </c>
      <c r="O839" s="88">
        <f t="shared" si="37"/>
        <v>0</v>
      </c>
      <c r="P839" s="90"/>
      <c r="Q839" s="91">
        <v>4.3939393939000002</v>
      </c>
      <c r="R839" s="92">
        <f t="shared" si="38"/>
        <v>0</v>
      </c>
      <c r="S839" s="23"/>
      <c r="T839" s="107"/>
      <c r="U839" s="108"/>
      <c r="V839" s="108">
        <v>0.10256410256</v>
      </c>
      <c r="W839" s="108">
        <v>8.9943808511000006E-2</v>
      </c>
      <c r="X839" s="108"/>
      <c r="Y839" s="108"/>
      <c r="Z839" s="108"/>
      <c r="AA839" s="108"/>
      <c r="AB839" s="108">
        <v>0.52988614801</v>
      </c>
      <c r="AC839" s="108">
        <v>0.13093418818999999</v>
      </c>
      <c r="AD839" s="109">
        <v>60.606060606</v>
      </c>
      <c r="AE839" s="23"/>
      <c r="AF839" s="117"/>
      <c r="AG839" s="118"/>
      <c r="AH839" s="119"/>
      <c r="AI839" s="118">
        <v>0.18738305265999999</v>
      </c>
      <c r="AJ839" s="118">
        <v>-5.4393305439999998E-2</v>
      </c>
      <c r="AK839" s="120"/>
      <c r="AL839" s="23"/>
      <c r="AM839" s="127">
        <v>0</v>
      </c>
      <c r="AN839" s="88">
        <v>0</v>
      </c>
      <c r="AO839" s="119">
        <v>45473</v>
      </c>
      <c r="AP839" s="86" t="s">
        <v>310</v>
      </c>
      <c r="AQ839" s="84" t="s">
        <v>312</v>
      </c>
      <c r="AR839" s="128">
        <v>-699045000</v>
      </c>
    </row>
    <row r="840" spans="2:44" ht="15.6" x14ac:dyDescent="0.3">
      <c r="B840" s="131" t="s">
        <v>721</v>
      </c>
      <c r="C840" s="132" t="s">
        <v>1243</v>
      </c>
      <c r="D840" s="133" t="s">
        <v>300</v>
      </c>
      <c r="E840" s="134" t="s">
        <v>2273</v>
      </c>
      <c r="F840" s="132" t="s">
        <v>2</v>
      </c>
      <c r="G840" s="134" t="s">
        <v>322</v>
      </c>
      <c r="H840" s="135">
        <v>45513</v>
      </c>
      <c r="I840" s="136"/>
      <c r="J840" s="136">
        <v>374.96154761999998</v>
      </c>
      <c r="K840" s="137">
        <f t="shared" ref="K840:K903" si="39">IFERROR(I840/J840,"")</f>
        <v>0</v>
      </c>
      <c r="L840" s="135">
        <v>45513</v>
      </c>
      <c r="M840" s="138"/>
      <c r="N840" s="138">
        <v>28.5</v>
      </c>
      <c r="O840" s="137">
        <f t="shared" ref="O840:O903" si="40">IFERROR(M840/N840,"")</f>
        <v>0</v>
      </c>
      <c r="P840" s="139"/>
      <c r="Q840" s="140">
        <v>1.5151515151E-2</v>
      </c>
      <c r="R840" s="141">
        <f t="shared" ref="R840:R903" si="41">IFERROR(P840/Q840,"")</f>
        <v>0</v>
      </c>
      <c r="S840" s="23"/>
      <c r="T840" s="142"/>
      <c r="U840" s="143"/>
      <c r="V840" s="143"/>
      <c r="W840" s="143"/>
      <c r="X840" s="143"/>
      <c r="Y840" s="143"/>
      <c r="Z840" s="143"/>
      <c r="AA840" s="143"/>
      <c r="AB840" s="143"/>
      <c r="AC840" s="143"/>
      <c r="AD840" s="144">
        <v>1.5151515151999999</v>
      </c>
      <c r="AE840" s="23"/>
      <c r="AF840" s="145"/>
      <c r="AG840" s="146"/>
      <c r="AH840" s="147"/>
      <c r="AI840" s="146">
        <v>8.9135705531999995E-2</v>
      </c>
      <c r="AJ840" s="146">
        <v>-4.2339743589000001E-2</v>
      </c>
      <c r="AK840" s="148"/>
      <c r="AL840" s="23"/>
      <c r="AM840" s="149">
        <v>1.4723834886999999E-2</v>
      </c>
      <c r="AN840" s="137">
        <v>0.89438233356999997</v>
      </c>
      <c r="AO840" s="147">
        <v>45473</v>
      </c>
      <c r="AP840" s="135" t="s">
        <v>309</v>
      </c>
      <c r="AQ840" s="133" t="s">
        <v>312</v>
      </c>
      <c r="AR840" s="150">
        <v>1560000</v>
      </c>
    </row>
    <row r="841" spans="2:44" ht="15.6" x14ac:dyDescent="0.3">
      <c r="B841" s="82" t="s">
        <v>1851</v>
      </c>
      <c r="C841" s="83" t="s">
        <v>2623</v>
      </c>
      <c r="D841" s="84" t="s">
        <v>300</v>
      </c>
      <c r="E841" s="85" t="s">
        <v>2274</v>
      </c>
      <c r="F841" s="83" t="s">
        <v>113</v>
      </c>
      <c r="G841" s="85" t="s">
        <v>315</v>
      </c>
      <c r="H841" s="86">
        <v>45516</v>
      </c>
      <c r="I841" s="87"/>
      <c r="J841" s="87">
        <v>67.2</v>
      </c>
      <c r="K841" s="88">
        <f t="shared" si="39"/>
        <v>0</v>
      </c>
      <c r="L841" s="86">
        <v>45504</v>
      </c>
      <c r="M841" s="89"/>
      <c r="N841" s="89">
        <v>180.27606061</v>
      </c>
      <c r="O841" s="88">
        <f t="shared" si="40"/>
        <v>0</v>
      </c>
      <c r="P841" s="90"/>
      <c r="Q841" s="91">
        <v>0.22727272727</v>
      </c>
      <c r="R841" s="92">
        <f t="shared" si="41"/>
        <v>0</v>
      </c>
      <c r="S841" s="23"/>
      <c r="T841" s="107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9">
        <v>13.636363636</v>
      </c>
      <c r="AE841" s="23"/>
      <c r="AF841" s="117"/>
      <c r="AG841" s="118"/>
      <c r="AH841" s="119"/>
      <c r="AI841" s="118">
        <v>0.23756906077000001</v>
      </c>
      <c r="AJ841" s="118">
        <v>-0.12529761905</v>
      </c>
      <c r="AK841" s="120"/>
      <c r="AL841" s="23"/>
      <c r="AM841" s="127">
        <v>0</v>
      </c>
      <c r="AN841" s="88">
        <v>0</v>
      </c>
      <c r="AO841" s="119">
        <v>45472</v>
      </c>
      <c r="AP841" s="86" t="s">
        <v>309</v>
      </c>
      <c r="AQ841" s="84" t="s">
        <v>312</v>
      </c>
      <c r="AR841" s="128">
        <v>230000</v>
      </c>
    </row>
    <row r="842" spans="2:44" ht="15.6" x14ac:dyDescent="0.3">
      <c r="B842" s="131" t="s">
        <v>1852</v>
      </c>
      <c r="C842" s="132" t="s">
        <v>2624</v>
      </c>
      <c r="D842" s="133" t="s">
        <v>300</v>
      </c>
      <c r="E842" s="134" t="s">
        <v>2275</v>
      </c>
      <c r="F842" s="132" t="s">
        <v>2</v>
      </c>
      <c r="G842" s="134" t="s">
        <v>320</v>
      </c>
      <c r="H842" s="135">
        <v>45516</v>
      </c>
      <c r="I842" s="136"/>
      <c r="J842" s="136">
        <v>22.8</v>
      </c>
      <c r="K842" s="137">
        <f t="shared" si="39"/>
        <v>0</v>
      </c>
      <c r="L842" s="135">
        <v>45313</v>
      </c>
      <c r="M842" s="138"/>
      <c r="N842" s="138">
        <v>133.23333332999999</v>
      </c>
      <c r="O842" s="137">
        <f t="shared" si="40"/>
        <v>0</v>
      </c>
      <c r="P842" s="139"/>
      <c r="Q842" s="140">
        <v>4.5454545455000002E-2</v>
      </c>
      <c r="R842" s="141">
        <f t="shared" si="41"/>
        <v>0</v>
      </c>
      <c r="S842" s="23"/>
      <c r="T842" s="142"/>
      <c r="U842" s="143"/>
      <c r="V842" s="143"/>
      <c r="W842" s="143"/>
      <c r="X842" s="143"/>
      <c r="Y842" s="143"/>
      <c r="Z842" s="143"/>
      <c r="AA842" s="143"/>
      <c r="AB842" s="143"/>
      <c r="AC842" s="143"/>
      <c r="AD842" s="144">
        <v>1.5151515151999999</v>
      </c>
      <c r="AE842" s="23"/>
      <c r="AF842" s="145"/>
      <c r="AG842" s="146"/>
      <c r="AH842" s="147"/>
      <c r="AI842" s="146">
        <v>-4.6491228070000001E-2</v>
      </c>
      <c r="AJ842" s="146">
        <v>-4.6491228070000001E-2</v>
      </c>
      <c r="AK842" s="148"/>
      <c r="AL842" s="23"/>
      <c r="AM842" s="149"/>
      <c r="AN842" s="137">
        <v>0</v>
      </c>
      <c r="AO842" s="147">
        <v>45473</v>
      </c>
      <c r="AP842" s="135" t="s">
        <v>309</v>
      </c>
      <c r="AQ842" s="133" t="s">
        <v>312</v>
      </c>
      <c r="AR842" s="150">
        <v>79988</v>
      </c>
    </row>
    <row r="843" spans="2:44" ht="15.6" x14ac:dyDescent="0.3">
      <c r="B843" s="82" t="s">
        <v>1853</v>
      </c>
      <c r="C843" s="83" t="s">
        <v>2625</v>
      </c>
      <c r="D843" s="84" t="s">
        <v>300</v>
      </c>
      <c r="E843" s="85" t="s">
        <v>2276</v>
      </c>
      <c r="F843" s="83" t="s">
        <v>113</v>
      </c>
      <c r="G843" s="85" t="s">
        <v>316</v>
      </c>
      <c r="H843" s="86">
        <v>45545</v>
      </c>
      <c r="I843" s="87"/>
      <c r="J843" s="87">
        <v>26.31</v>
      </c>
      <c r="K843" s="88">
        <f t="shared" si="39"/>
        <v>0</v>
      </c>
      <c r="L843" s="86">
        <v>45545</v>
      </c>
      <c r="M843" s="89"/>
      <c r="N843" s="89">
        <v>45.771060605999999</v>
      </c>
      <c r="O843" s="88">
        <f t="shared" si="40"/>
        <v>0</v>
      </c>
      <c r="P843" s="90"/>
      <c r="Q843" s="91">
        <v>0.16666666666999999</v>
      </c>
      <c r="R843" s="92">
        <f t="shared" si="41"/>
        <v>0</v>
      </c>
      <c r="S843" s="23"/>
      <c r="T843" s="107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9">
        <v>6.0606060605999996</v>
      </c>
      <c r="AE843" s="23"/>
      <c r="AF843" s="117"/>
      <c r="AG843" s="118"/>
      <c r="AH843" s="119"/>
      <c r="AI843" s="118">
        <v>0.49746192894000002</v>
      </c>
      <c r="AJ843" s="118">
        <v>-0.21465968586</v>
      </c>
      <c r="AK843" s="120"/>
      <c r="AL843" s="23"/>
      <c r="AM843" s="127">
        <v>0</v>
      </c>
      <c r="AN843" s="88">
        <v>0</v>
      </c>
      <c r="AO843" s="119">
        <v>45473</v>
      </c>
      <c r="AP843" s="86" t="s">
        <v>309</v>
      </c>
      <c r="AQ843" s="84" t="s">
        <v>312</v>
      </c>
      <c r="AR843" s="128">
        <v>-141000</v>
      </c>
    </row>
    <row r="844" spans="2:44" ht="15.6" x14ac:dyDescent="0.3">
      <c r="B844" s="131" t="s">
        <v>1854</v>
      </c>
      <c r="C844" s="132" t="s">
        <v>2626</v>
      </c>
      <c r="D844" s="133" t="s">
        <v>300</v>
      </c>
      <c r="E844" s="134" t="s">
        <v>2276</v>
      </c>
      <c r="F844" s="132" t="s">
        <v>739</v>
      </c>
      <c r="G844" s="134" t="s">
        <v>316</v>
      </c>
      <c r="H844" s="135">
        <v>45370</v>
      </c>
      <c r="I844" s="136"/>
      <c r="J844" s="136">
        <v>39.44</v>
      </c>
      <c r="K844" s="137">
        <f t="shared" si="39"/>
        <v>0</v>
      </c>
      <c r="L844" s="135">
        <v>45370</v>
      </c>
      <c r="M844" s="138"/>
      <c r="N844" s="138">
        <v>0</v>
      </c>
      <c r="O844" s="137" t="str">
        <f t="shared" si="40"/>
        <v/>
      </c>
      <c r="P844" s="139"/>
      <c r="Q844" s="140">
        <v>0</v>
      </c>
      <c r="R844" s="141" t="str">
        <f t="shared" si="41"/>
        <v/>
      </c>
      <c r="S844" s="23"/>
      <c r="T844" s="142"/>
      <c r="U844" s="143"/>
      <c r="V844" s="143"/>
      <c r="W844" s="143"/>
      <c r="X844" s="143"/>
      <c r="Y844" s="143"/>
      <c r="Z844" s="143"/>
      <c r="AA844" s="143"/>
      <c r="AB844" s="143"/>
      <c r="AC844" s="143"/>
      <c r="AD844" s="144">
        <v>0</v>
      </c>
      <c r="AE844" s="23"/>
      <c r="AF844" s="145"/>
      <c r="AG844" s="146"/>
      <c r="AH844" s="147"/>
      <c r="AI844" s="146"/>
      <c r="AJ844" s="146"/>
      <c r="AK844" s="148"/>
      <c r="AL844" s="23"/>
      <c r="AM844" s="149"/>
      <c r="AN844" s="137">
        <v>0</v>
      </c>
      <c r="AO844" s="147">
        <v>45473</v>
      </c>
      <c r="AP844" s="135" t="s">
        <v>309</v>
      </c>
      <c r="AQ844" s="133" t="s">
        <v>312</v>
      </c>
      <c r="AR844" s="150">
        <v>-141000</v>
      </c>
    </row>
    <row r="845" spans="2:44" ht="15.6" x14ac:dyDescent="0.3">
      <c r="B845" s="82" t="s">
        <v>722</v>
      </c>
      <c r="C845" s="83" t="s">
        <v>1244</v>
      </c>
      <c r="D845" s="84" t="s">
        <v>300</v>
      </c>
      <c r="E845" s="85" t="s">
        <v>1513</v>
      </c>
      <c r="F845" s="83" t="s">
        <v>2</v>
      </c>
      <c r="G845" s="85" t="s">
        <v>315</v>
      </c>
      <c r="H845" s="86">
        <v>45552</v>
      </c>
      <c r="I845" s="87"/>
      <c r="J845" s="87">
        <v>157.83369999999999</v>
      </c>
      <c r="K845" s="88">
        <f t="shared" si="39"/>
        <v>0</v>
      </c>
      <c r="L845" s="86">
        <v>45343</v>
      </c>
      <c r="M845" s="89"/>
      <c r="N845" s="89">
        <v>101.31681818</v>
      </c>
      <c r="O845" s="88">
        <f t="shared" si="40"/>
        <v>0</v>
      </c>
      <c r="P845" s="90"/>
      <c r="Q845" s="91">
        <v>0.13636363636000001</v>
      </c>
      <c r="R845" s="92">
        <f t="shared" si="41"/>
        <v>0</v>
      </c>
      <c r="S845" s="23"/>
      <c r="T845" s="107"/>
      <c r="U845" s="108"/>
      <c r="V845" s="108"/>
      <c r="W845" s="108"/>
      <c r="X845" s="108"/>
      <c r="Y845" s="108"/>
      <c r="Z845" s="108">
        <v>-0.24446706759</v>
      </c>
      <c r="AA845" s="108">
        <v>-0.68306903036</v>
      </c>
      <c r="AB845" s="108"/>
      <c r="AC845" s="108"/>
      <c r="AD845" s="109">
        <v>6.0606060605999996</v>
      </c>
      <c r="AE845" s="23"/>
      <c r="AF845" s="117"/>
      <c r="AG845" s="118"/>
      <c r="AH845" s="119"/>
      <c r="AI845" s="118">
        <v>4.6626984126999997E-2</v>
      </c>
      <c r="AJ845" s="118">
        <v>-6.0635226180000001E-2</v>
      </c>
      <c r="AK845" s="120"/>
      <c r="AL845" s="23"/>
      <c r="AM845" s="127"/>
      <c r="AN845" s="88">
        <v>0.16196110872</v>
      </c>
      <c r="AO845" s="119">
        <v>45473</v>
      </c>
      <c r="AP845" s="86" t="s">
        <v>309</v>
      </c>
      <c r="AQ845" s="84" t="s">
        <v>312</v>
      </c>
      <c r="AR845" s="128">
        <v>997100</v>
      </c>
    </row>
    <row r="846" spans="2:44" ht="15.6" x14ac:dyDescent="0.3">
      <c r="B846" s="131" t="s">
        <v>723</v>
      </c>
      <c r="C846" s="132" t="s">
        <v>1245</v>
      </c>
      <c r="D846" s="133" t="s">
        <v>300</v>
      </c>
      <c r="E846" s="134" t="s">
        <v>1514</v>
      </c>
      <c r="F846" s="132" t="s">
        <v>2</v>
      </c>
      <c r="G846" s="134" t="s">
        <v>319</v>
      </c>
      <c r="H846" s="135">
        <v>45516</v>
      </c>
      <c r="I846" s="136"/>
      <c r="J846" s="136">
        <v>290.76085867</v>
      </c>
      <c r="K846" s="137">
        <f t="shared" si="39"/>
        <v>0</v>
      </c>
      <c r="L846" s="135">
        <v>45498</v>
      </c>
      <c r="M846" s="138"/>
      <c r="N846" s="138">
        <v>32841.810453999999</v>
      </c>
      <c r="O846" s="137">
        <f t="shared" si="40"/>
        <v>0</v>
      </c>
      <c r="P846" s="139"/>
      <c r="Q846" s="140">
        <v>0.42424242424000003</v>
      </c>
      <c r="R846" s="141">
        <f t="shared" si="41"/>
        <v>0</v>
      </c>
      <c r="S846" s="23"/>
      <c r="T846" s="142"/>
      <c r="U846" s="143"/>
      <c r="V846" s="143"/>
      <c r="W846" s="143"/>
      <c r="X846" s="143"/>
      <c r="Y846" s="143"/>
      <c r="Z846" s="143"/>
      <c r="AA846" s="143"/>
      <c r="AB846" s="143"/>
      <c r="AC846" s="143"/>
      <c r="AD846" s="144">
        <v>15.151515151</v>
      </c>
      <c r="AE846" s="23"/>
      <c r="AF846" s="145"/>
      <c r="AG846" s="146"/>
      <c r="AH846" s="147"/>
      <c r="AI846" s="146">
        <v>0.29256118032</v>
      </c>
      <c r="AJ846" s="146">
        <v>-0.13963979358</v>
      </c>
      <c r="AK846" s="148"/>
      <c r="AL846" s="23"/>
      <c r="AM846" s="149">
        <v>3.4786146451999997E-2</v>
      </c>
      <c r="AN846" s="137">
        <v>1.1243111905000001</v>
      </c>
      <c r="AO846" s="147">
        <v>45473</v>
      </c>
      <c r="AP846" s="135" t="s">
        <v>309</v>
      </c>
      <c r="AQ846" s="133" t="s">
        <v>312</v>
      </c>
      <c r="AR846" s="150">
        <v>655000</v>
      </c>
    </row>
    <row r="847" spans="2:44" ht="15.6" x14ac:dyDescent="0.3">
      <c r="B847" s="82" t="s">
        <v>724</v>
      </c>
      <c r="C847" s="83" t="s">
        <v>1246</v>
      </c>
      <c r="D847" s="84" t="s">
        <v>300</v>
      </c>
      <c r="E847" s="85" t="s">
        <v>1515</v>
      </c>
      <c r="F847" s="83" t="s">
        <v>2</v>
      </c>
      <c r="G847" s="85" t="s">
        <v>315</v>
      </c>
      <c r="H847" s="86">
        <v>45553</v>
      </c>
      <c r="I847" s="87"/>
      <c r="J847" s="87">
        <v>67.27</v>
      </c>
      <c r="K847" s="88">
        <f t="shared" si="39"/>
        <v>0</v>
      </c>
      <c r="L847" s="86">
        <v>45544</v>
      </c>
      <c r="M847" s="89"/>
      <c r="N847" s="89">
        <v>76212.485757999995</v>
      </c>
      <c r="O847" s="88">
        <f t="shared" si="40"/>
        <v>0</v>
      </c>
      <c r="P847" s="90"/>
      <c r="Q847" s="91">
        <v>7.6666666667000003</v>
      </c>
      <c r="R847" s="92">
        <f t="shared" si="41"/>
        <v>0</v>
      </c>
      <c r="S847" s="23"/>
      <c r="T847" s="107"/>
      <c r="U847" s="108"/>
      <c r="V847" s="108">
        <v>7.7530625404000006E-2</v>
      </c>
      <c r="W847" s="108">
        <v>6.4910331350000003E-2</v>
      </c>
      <c r="X847" s="108">
        <v>0.21576874598000001</v>
      </c>
      <c r="Y847" s="108">
        <v>-0.27883070227000001</v>
      </c>
      <c r="Z847" s="108">
        <v>3.0249026573E-2</v>
      </c>
      <c r="AA847" s="108">
        <v>-0.40835293620000002</v>
      </c>
      <c r="AB847" s="108">
        <v>0.11069481789000001</v>
      </c>
      <c r="AC847" s="108">
        <v>-0.28825714192000002</v>
      </c>
      <c r="AD847" s="109">
        <v>89.393939394</v>
      </c>
      <c r="AE847" s="23"/>
      <c r="AF847" s="117">
        <v>0.24717144448</v>
      </c>
      <c r="AG847" s="118">
        <v>2.5412065726000001E-2</v>
      </c>
      <c r="AH847" s="119">
        <v>0.57070804835</v>
      </c>
      <c r="AI847" s="118">
        <v>0.12018518518</v>
      </c>
      <c r="AJ847" s="118">
        <v>-0.13589245221999999</v>
      </c>
      <c r="AK847" s="120">
        <v>4</v>
      </c>
      <c r="AL847" s="23"/>
      <c r="AM847" s="127">
        <v>6.4637818790000004E-3</v>
      </c>
      <c r="AN847" s="88">
        <v>6.9378478647999994E-2</v>
      </c>
      <c r="AO847" s="119">
        <v>45473</v>
      </c>
      <c r="AP847" s="86" t="s">
        <v>309</v>
      </c>
      <c r="AQ847" s="84" t="s">
        <v>312</v>
      </c>
      <c r="AR847" s="128">
        <v>2344000</v>
      </c>
    </row>
    <row r="848" spans="2:44" ht="15.6" x14ac:dyDescent="0.3">
      <c r="B848" s="131" t="s">
        <v>1855</v>
      </c>
      <c r="C848" s="132" t="s">
        <v>2627</v>
      </c>
      <c r="D848" s="133" t="s">
        <v>300</v>
      </c>
      <c r="E848" s="134" t="s">
        <v>2277</v>
      </c>
      <c r="F848" s="132" t="s">
        <v>113</v>
      </c>
      <c r="G848" s="134" t="s">
        <v>169</v>
      </c>
      <c r="H848" s="135">
        <v>45554</v>
      </c>
      <c r="I848" s="136">
        <v>14.53</v>
      </c>
      <c r="J848" s="136">
        <v>16</v>
      </c>
      <c r="K848" s="137">
        <f t="shared" si="39"/>
        <v>0.90812499999999996</v>
      </c>
      <c r="L848" s="135">
        <v>45545</v>
      </c>
      <c r="M848" s="138">
        <v>406.84</v>
      </c>
      <c r="N848" s="138">
        <v>20670.233182</v>
      </c>
      <c r="O848" s="137">
        <f t="shared" si="40"/>
        <v>1.9682409792758572E-2</v>
      </c>
      <c r="P848" s="139">
        <v>1</v>
      </c>
      <c r="Q848" s="140">
        <v>10.848484848</v>
      </c>
      <c r="R848" s="141">
        <f t="shared" si="41"/>
        <v>9.2178770953840389E-2</v>
      </c>
      <c r="S848" s="23"/>
      <c r="T848" s="142">
        <v>2.7605244994999998E-3</v>
      </c>
      <c r="U848" s="143">
        <v>-1.4513156984000001E-2</v>
      </c>
      <c r="V848" s="143">
        <v>0.12461300308999999</v>
      </c>
      <c r="W848" s="143">
        <v>0.11199270904</v>
      </c>
      <c r="X848" s="143">
        <v>8.2712369598000005E-2</v>
      </c>
      <c r="Y848" s="143">
        <v>-0.41188707865000002</v>
      </c>
      <c r="Z848" s="143">
        <v>-0.76606021575000005</v>
      </c>
      <c r="AA848" s="143">
        <v>-1.2046621785</v>
      </c>
      <c r="AB848" s="143">
        <v>1.3956734124E-2</v>
      </c>
      <c r="AC848" s="143">
        <v>-0.38499522569</v>
      </c>
      <c r="AD848" s="144">
        <v>96.969696970000001</v>
      </c>
      <c r="AE848" s="23"/>
      <c r="AF848" s="145">
        <v>0.36988857277999998</v>
      </c>
      <c r="AG848" s="146">
        <v>3.9240567943000002E-2</v>
      </c>
      <c r="AH848" s="147">
        <v>9.0689858718999997E-2</v>
      </c>
      <c r="AI848" s="146">
        <v>0.14358600583</v>
      </c>
      <c r="AJ848" s="146">
        <v>-0.14275568182000001</v>
      </c>
      <c r="AK848" s="148">
        <v>5</v>
      </c>
      <c r="AL848" s="23"/>
      <c r="AM848" s="149">
        <v>0</v>
      </c>
      <c r="AN848" s="137">
        <v>0</v>
      </c>
      <c r="AO848" s="147">
        <v>45504</v>
      </c>
      <c r="AP848" s="135" t="s">
        <v>309</v>
      </c>
      <c r="AQ848" s="133" t="s">
        <v>312</v>
      </c>
      <c r="AR848" s="150">
        <v>875367</v>
      </c>
    </row>
    <row r="849" spans="2:44" ht="15.6" x14ac:dyDescent="0.3">
      <c r="B849" s="82" t="s">
        <v>1856</v>
      </c>
      <c r="C849" s="83" t="s">
        <v>2628</v>
      </c>
      <c r="D849" s="84" t="s">
        <v>300</v>
      </c>
      <c r="E849" s="85" t="s">
        <v>2278</v>
      </c>
      <c r="F849" s="83" t="s">
        <v>113</v>
      </c>
      <c r="G849" s="85" t="s">
        <v>320</v>
      </c>
      <c r="H849" s="86">
        <v>45545</v>
      </c>
      <c r="I849" s="87"/>
      <c r="J849" s="87">
        <v>11.41</v>
      </c>
      <c r="K849" s="88">
        <f t="shared" si="39"/>
        <v>0</v>
      </c>
      <c r="L849" s="86">
        <v>45287</v>
      </c>
      <c r="M849" s="89"/>
      <c r="N849" s="89">
        <v>4036.7530302999999</v>
      </c>
      <c r="O849" s="88">
        <f t="shared" si="40"/>
        <v>0</v>
      </c>
      <c r="P849" s="90"/>
      <c r="Q849" s="91">
        <v>1.0606060606000001</v>
      </c>
      <c r="R849" s="92">
        <f t="shared" si="41"/>
        <v>0</v>
      </c>
      <c r="S849" s="23"/>
      <c r="T849" s="107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9">
        <v>37.878787879000001</v>
      </c>
      <c r="AE849" s="23"/>
      <c r="AF849" s="117"/>
      <c r="AG849" s="118"/>
      <c r="AH849" s="119"/>
      <c r="AI849" s="118">
        <v>0.18238341968999999</v>
      </c>
      <c r="AJ849" s="118">
        <v>-0.10867659947</v>
      </c>
      <c r="AK849" s="120"/>
      <c r="AL849" s="23"/>
      <c r="AM849" s="127">
        <v>0</v>
      </c>
      <c r="AN849" s="88">
        <v>0</v>
      </c>
      <c r="AO849" s="119">
        <v>45473</v>
      </c>
      <c r="AP849" s="86" t="s">
        <v>309</v>
      </c>
      <c r="AQ849" s="84" t="s">
        <v>312</v>
      </c>
      <c r="AR849" s="128">
        <v>15400</v>
      </c>
    </row>
    <row r="850" spans="2:44" ht="15.6" x14ac:dyDescent="0.3">
      <c r="B850" s="131" t="s">
        <v>1857</v>
      </c>
      <c r="C850" s="132" t="s">
        <v>2629</v>
      </c>
      <c r="D850" s="133" t="s">
        <v>300</v>
      </c>
      <c r="E850" s="134" t="s">
        <v>2279</v>
      </c>
      <c r="F850" s="132" t="s">
        <v>2</v>
      </c>
      <c r="G850" s="134" t="s">
        <v>169</v>
      </c>
      <c r="H850" s="135">
        <v>45552</v>
      </c>
      <c r="I850" s="136"/>
      <c r="J850" s="136">
        <v>42.4</v>
      </c>
      <c r="K850" s="137">
        <f t="shared" si="39"/>
        <v>0</v>
      </c>
      <c r="L850" s="135">
        <v>45331</v>
      </c>
      <c r="M850" s="138"/>
      <c r="N850" s="138">
        <v>105966.13121000001</v>
      </c>
      <c r="O850" s="137">
        <f t="shared" si="40"/>
        <v>0</v>
      </c>
      <c r="P850" s="139"/>
      <c r="Q850" s="140">
        <v>4.1060606060999998</v>
      </c>
      <c r="R850" s="141">
        <f t="shared" si="41"/>
        <v>0</v>
      </c>
      <c r="S850" s="23"/>
      <c r="T850" s="142"/>
      <c r="U850" s="143"/>
      <c r="V850" s="143">
        <v>-0.10673515980999999</v>
      </c>
      <c r="W850" s="143">
        <v>-0.11935545387</v>
      </c>
      <c r="X850" s="143">
        <v>0.24206349206</v>
      </c>
      <c r="Y850" s="143">
        <v>-0.25253595619000002</v>
      </c>
      <c r="Z850" s="143"/>
      <c r="AA850" s="143"/>
      <c r="AB850" s="143">
        <v>-0.13678985108</v>
      </c>
      <c r="AC850" s="143">
        <v>-0.53574181088999995</v>
      </c>
      <c r="AD850" s="144">
        <v>66.666666667000001</v>
      </c>
      <c r="AE850" s="23"/>
      <c r="AF850" s="145">
        <v>0.47790114182999999</v>
      </c>
      <c r="AG850" s="146">
        <v>4.7903709982999997E-2</v>
      </c>
      <c r="AH850" s="147">
        <v>0.74030143168999996</v>
      </c>
      <c r="AI850" s="146">
        <v>0.24349635795999999</v>
      </c>
      <c r="AJ850" s="146">
        <v>-0.20262896825000001</v>
      </c>
      <c r="AK850" s="148">
        <v>6</v>
      </c>
      <c r="AL850" s="23"/>
      <c r="AM850" s="149">
        <v>0</v>
      </c>
      <c r="AN850" s="137">
        <v>0</v>
      </c>
      <c r="AO850" s="147">
        <v>45504</v>
      </c>
      <c r="AP850" s="135" t="s">
        <v>309</v>
      </c>
      <c r="AQ850" s="133" t="s">
        <v>312</v>
      </c>
      <c r="AR850" s="150">
        <v>-57706</v>
      </c>
    </row>
    <row r="851" spans="2:44" ht="15.6" x14ac:dyDescent="0.3">
      <c r="B851" s="82" t="s">
        <v>1858</v>
      </c>
      <c r="C851" s="83" t="s">
        <v>2630</v>
      </c>
      <c r="D851" s="84" t="s">
        <v>730</v>
      </c>
      <c r="E851" s="85" t="s">
        <v>2280</v>
      </c>
      <c r="F851" s="83" t="s">
        <v>113</v>
      </c>
      <c r="G851" s="85" t="s">
        <v>318</v>
      </c>
      <c r="H851" s="86">
        <v>45554</v>
      </c>
      <c r="I851" s="87">
        <v>30.93</v>
      </c>
      <c r="J851" s="87">
        <v>31.212361034000001</v>
      </c>
      <c r="K851" s="88">
        <f t="shared" si="39"/>
        <v>0.99095355094437032</v>
      </c>
      <c r="L851" s="86">
        <v>45433</v>
      </c>
      <c r="M851" s="89">
        <v>1546.5</v>
      </c>
      <c r="N851" s="89">
        <v>255.68393939000001</v>
      </c>
      <c r="O851" s="88">
        <f t="shared" si="40"/>
        <v>6.0484831534181405</v>
      </c>
      <c r="P851" s="90">
        <v>2</v>
      </c>
      <c r="Q851" s="91">
        <v>0.72727272727000003</v>
      </c>
      <c r="R851" s="92">
        <f t="shared" si="41"/>
        <v>2.7500000000103122</v>
      </c>
      <c r="S851" s="23"/>
      <c r="T851" s="107"/>
      <c r="U851" s="108"/>
      <c r="V851" s="108">
        <v>0.16142835715000001</v>
      </c>
      <c r="W851" s="108">
        <v>0.1488080631</v>
      </c>
      <c r="X851" s="108"/>
      <c r="Y851" s="108"/>
      <c r="Z851" s="108">
        <v>-0.17805705046</v>
      </c>
      <c r="AA851" s="108">
        <v>-0.61665901323000005</v>
      </c>
      <c r="AB851" s="108">
        <v>0.27202850410000001</v>
      </c>
      <c r="AC851" s="108">
        <v>-0.12692345571999999</v>
      </c>
      <c r="AD851" s="109">
        <v>36.363636364000001</v>
      </c>
      <c r="AE851" s="23"/>
      <c r="AF851" s="117"/>
      <c r="AG851" s="118"/>
      <c r="AH851" s="119"/>
      <c r="AI851" s="118">
        <v>0.16473988439000001</v>
      </c>
      <c r="AJ851" s="118">
        <v>-0.1833202203</v>
      </c>
      <c r="AK851" s="120"/>
      <c r="AL851" s="23"/>
      <c r="AM851" s="127"/>
      <c r="AN851" s="88">
        <v>0.23262451672000001</v>
      </c>
      <c r="AO851" s="119">
        <v>45473</v>
      </c>
      <c r="AP851" s="86" t="s">
        <v>309</v>
      </c>
      <c r="AQ851" s="84" t="s">
        <v>312</v>
      </c>
      <c r="AR851" s="128">
        <v>1210659</v>
      </c>
    </row>
    <row r="852" spans="2:44" ht="15.6" x14ac:dyDescent="0.3">
      <c r="B852" s="131"/>
      <c r="C852" s="132"/>
      <c r="D852" s="133"/>
      <c r="E852" s="134"/>
      <c r="F852" s="132"/>
      <c r="G852" s="134"/>
      <c r="H852" s="135"/>
      <c r="I852" s="136"/>
      <c r="J852" s="136"/>
      <c r="K852" s="137" t="str">
        <f t="shared" si="39"/>
        <v/>
      </c>
      <c r="L852" s="135"/>
      <c r="M852" s="138"/>
      <c r="N852" s="138"/>
      <c r="O852" s="137" t="str">
        <f t="shared" si="40"/>
        <v/>
      </c>
      <c r="P852" s="139"/>
      <c r="Q852" s="140"/>
      <c r="R852" s="141" t="str">
        <f t="shared" si="41"/>
        <v/>
      </c>
      <c r="S852" s="23"/>
      <c r="T852" s="142"/>
      <c r="U852" s="143"/>
      <c r="V852" s="143"/>
      <c r="W852" s="143"/>
      <c r="X852" s="143"/>
      <c r="Y852" s="143"/>
      <c r="Z852" s="143"/>
      <c r="AA852" s="143"/>
      <c r="AB852" s="143"/>
      <c r="AC852" s="143"/>
      <c r="AD852" s="144"/>
      <c r="AE852" s="23"/>
      <c r="AF852" s="145"/>
      <c r="AG852" s="146"/>
      <c r="AH852" s="147"/>
      <c r="AI852" s="146"/>
      <c r="AJ852" s="146"/>
      <c r="AK852" s="148"/>
      <c r="AL852" s="23"/>
      <c r="AM852" s="149"/>
      <c r="AN852" s="137"/>
      <c r="AO852" s="147"/>
      <c r="AP852" s="135"/>
      <c r="AQ852" s="133"/>
      <c r="AR852" s="150"/>
    </row>
    <row r="853" spans="2:44" ht="15.6" x14ac:dyDescent="0.3">
      <c r="B853" s="82"/>
      <c r="C853" s="83"/>
      <c r="D853" s="84"/>
      <c r="E853" s="85"/>
      <c r="F853" s="83"/>
      <c r="G853" s="85"/>
      <c r="H853" s="86"/>
      <c r="I853" s="87"/>
      <c r="J853" s="87"/>
      <c r="K853" s="88" t="str">
        <f t="shared" si="39"/>
        <v/>
      </c>
      <c r="L853" s="86"/>
      <c r="M853" s="89"/>
      <c r="N853" s="89"/>
      <c r="O853" s="88" t="str">
        <f t="shared" si="40"/>
        <v/>
      </c>
      <c r="P853" s="90"/>
      <c r="Q853" s="91"/>
      <c r="R853" s="92" t="str">
        <f t="shared" si="41"/>
        <v/>
      </c>
      <c r="S853" s="23"/>
      <c r="T853" s="107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9"/>
      <c r="AE853" s="23"/>
      <c r="AF853" s="117"/>
      <c r="AG853" s="118"/>
      <c r="AH853" s="119"/>
      <c r="AI853" s="118"/>
      <c r="AJ853" s="118"/>
      <c r="AK853" s="120"/>
      <c r="AL853" s="23"/>
      <c r="AM853" s="127"/>
      <c r="AN853" s="88"/>
      <c r="AO853" s="119"/>
      <c r="AP853" s="86"/>
      <c r="AQ853" s="84"/>
      <c r="AR853" s="128"/>
    </row>
    <row r="854" spans="2:44" ht="15.6" x14ac:dyDescent="0.3">
      <c r="B854" s="131"/>
      <c r="C854" s="132"/>
      <c r="D854" s="133"/>
      <c r="E854" s="134"/>
      <c r="F854" s="132"/>
      <c r="G854" s="134"/>
      <c r="H854" s="135"/>
      <c r="I854" s="136"/>
      <c r="J854" s="136"/>
      <c r="K854" s="137" t="str">
        <f t="shared" si="39"/>
        <v/>
      </c>
      <c r="L854" s="135"/>
      <c r="M854" s="138"/>
      <c r="N854" s="138"/>
      <c r="O854" s="137" t="str">
        <f t="shared" si="40"/>
        <v/>
      </c>
      <c r="P854" s="139"/>
      <c r="Q854" s="140"/>
      <c r="R854" s="141" t="str">
        <f t="shared" si="41"/>
        <v/>
      </c>
      <c r="S854" s="23"/>
      <c r="T854" s="142"/>
      <c r="U854" s="143"/>
      <c r="V854" s="143"/>
      <c r="W854" s="143"/>
      <c r="X854" s="143"/>
      <c r="Y854" s="143"/>
      <c r="Z854" s="143"/>
      <c r="AA854" s="143"/>
      <c r="AB854" s="143"/>
      <c r="AC854" s="143"/>
      <c r="AD854" s="144"/>
      <c r="AE854" s="23"/>
      <c r="AF854" s="145"/>
      <c r="AG854" s="146"/>
      <c r="AH854" s="147"/>
      <c r="AI854" s="146"/>
      <c r="AJ854" s="146"/>
      <c r="AK854" s="148"/>
      <c r="AL854" s="23"/>
      <c r="AM854" s="149"/>
      <c r="AN854" s="137"/>
      <c r="AO854" s="147"/>
      <c r="AP854" s="135"/>
      <c r="AQ854" s="133"/>
      <c r="AR854" s="150"/>
    </row>
    <row r="855" spans="2:44" ht="15.6" x14ac:dyDescent="0.3">
      <c r="B855" s="82"/>
      <c r="C855" s="83"/>
      <c r="D855" s="84"/>
      <c r="E855" s="85"/>
      <c r="F855" s="83"/>
      <c r="G855" s="85"/>
      <c r="H855" s="86"/>
      <c r="I855" s="87"/>
      <c r="J855" s="87"/>
      <c r="K855" s="88" t="str">
        <f t="shared" si="39"/>
        <v/>
      </c>
      <c r="L855" s="86"/>
      <c r="M855" s="89"/>
      <c r="N855" s="89"/>
      <c r="O855" s="88" t="str">
        <f t="shared" si="40"/>
        <v/>
      </c>
      <c r="P855" s="90"/>
      <c r="Q855" s="91"/>
      <c r="R855" s="92" t="str">
        <f t="shared" si="41"/>
        <v/>
      </c>
      <c r="S855" s="23"/>
      <c r="T855" s="107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9"/>
      <c r="AE855" s="23"/>
      <c r="AF855" s="117"/>
      <c r="AG855" s="118"/>
      <c r="AH855" s="119"/>
      <c r="AI855" s="118"/>
      <c r="AJ855" s="118"/>
      <c r="AK855" s="120"/>
      <c r="AL855" s="23"/>
      <c r="AM855" s="127"/>
      <c r="AN855" s="88"/>
      <c r="AO855" s="119"/>
      <c r="AP855" s="86"/>
      <c r="AQ855" s="84"/>
      <c r="AR855" s="128"/>
    </row>
    <row r="856" spans="2:44" ht="15.6" x14ac:dyDescent="0.3">
      <c r="B856" s="131"/>
      <c r="C856" s="132"/>
      <c r="D856" s="133"/>
      <c r="E856" s="134"/>
      <c r="F856" s="132"/>
      <c r="G856" s="134"/>
      <c r="H856" s="135"/>
      <c r="I856" s="136"/>
      <c r="J856" s="136"/>
      <c r="K856" s="137" t="str">
        <f t="shared" si="39"/>
        <v/>
      </c>
      <c r="L856" s="135"/>
      <c r="M856" s="138"/>
      <c r="N856" s="138"/>
      <c r="O856" s="137" t="str">
        <f t="shared" si="40"/>
        <v/>
      </c>
      <c r="P856" s="139"/>
      <c r="Q856" s="140"/>
      <c r="R856" s="141" t="str">
        <f t="shared" si="41"/>
        <v/>
      </c>
      <c r="S856" s="23"/>
      <c r="T856" s="142"/>
      <c r="U856" s="143"/>
      <c r="V856" s="143"/>
      <c r="W856" s="143"/>
      <c r="X856" s="143"/>
      <c r="Y856" s="143"/>
      <c r="Z856" s="143"/>
      <c r="AA856" s="143"/>
      <c r="AB856" s="143"/>
      <c r="AC856" s="143"/>
      <c r="AD856" s="144"/>
      <c r="AE856" s="23"/>
      <c r="AF856" s="145"/>
      <c r="AG856" s="146"/>
      <c r="AH856" s="147"/>
      <c r="AI856" s="146"/>
      <c r="AJ856" s="146"/>
      <c r="AK856" s="148"/>
      <c r="AL856" s="23"/>
      <c r="AM856" s="149"/>
      <c r="AN856" s="137"/>
      <c r="AO856" s="147"/>
      <c r="AP856" s="135"/>
      <c r="AQ856" s="133"/>
      <c r="AR856" s="150"/>
    </row>
    <row r="857" spans="2:44" ht="15.6" x14ac:dyDescent="0.3">
      <c r="B857" s="82"/>
      <c r="C857" s="83"/>
      <c r="D857" s="84"/>
      <c r="E857" s="85"/>
      <c r="F857" s="83"/>
      <c r="G857" s="85"/>
      <c r="H857" s="86"/>
      <c r="I857" s="87"/>
      <c r="J857" s="87"/>
      <c r="K857" s="88" t="str">
        <f t="shared" si="39"/>
        <v/>
      </c>
      <c r="L857" s="86"/>
      <c r="M857" s="89"/>
      <c r="N857" s="89"/>
      <c r="O857" s="88" t="str">
        <f t="shared" si="40"/>
        <v/>
      </c>
      <c r="P857" s="90"/>
      <c r="Q857" s="91"/>
      <c r="R857" s="92" t="str">
        <f t="shared" si="41"/>
        <v/>
      </c>
      <c r="S857" s="23"/>
      <c r="T857" s="107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9"/>
      <c r="AE857" s="23"/>
      <c r="AF857" s="117"/>
      <c r="AG857" s="118"/>
      <c r="AH857" s="119"/>
      <c r="AI857" s="118"/>
      <c r="AJ857" s="118"/>
      <c r="AK857" s="120"/>
      <c r="AL857" s="23"/>
      <c r="AM857" s="127"/>
      <c r="AN857" s="88"/>
      <c r="AO857" s="119"/>
      <c r="AP857" s="86"/>
      <c r="AQ857" s="84"/>
      <c r="AR857" s="128"/>
    </row>
    <row r="858" spans="2:44" ht="15.6" x14ac:dyDescent="0.3">
      <c r="B858" s="131"/>
      <c r="C858" s="132"/>
      <c r="D858" s="133"/>
      <c r="E858" s="134"/>
      <c r="F858" s="132"/>
      <c r="G858" s="134"/>
      <c r="H858" s="135"/>
      <c r="I858" s="136"/>
      <c r="J858" s="136"/>
      <c r="K858" s="137" t="str">
        <f t="shared" si="39"/>
        <v/>
      </c>
      <c r="L858" s="135"/>
      <c r="M858" s="138"/>
      <c r="N858" s="138"/>
      <c r="O858" s="137" t="str">
        <f t="shared" si="40"/>
        <v/>
      </c>
      <c r="P858" s="139"/>
      <c r="Q858" s="140"/>
      <c r="R858" s="141" t="str">
        <f t="shared" si="41"/>
        <v/>
      </c>
      <c r="S858" s="23"/>
      <c r="T858" s="142"/>
      <c r="U858" s="143"/>
      <c r="V858" s="143"/>
      <c r="W858" s="143"/>
      <c r="X858" s="143"/>
      <c r="Y858" s="143"/>
      <c r="Z858" s="143"/>
      <c r="AA858" s="143"/>
      <c r="AB858" s="143"/>
      <c r="AC858" s="143"/>
      <c r="AD858" s="144"/>
      <c r="AE858" s="23"/>
      <c r="AF858" s="145"/>
      <c r="AG858" s="146"/>
      <c r="AH858" s="147"/>
      <c r="AI858" s="146"/>
      <c r="AJ858" s="146"/>
      <c r="AK858" s="148"/>
      <c r="AL858" s="23"/>
      <c r="AM858" s="149"/>
      <c r="AN858" s="137"/>
      <c r="AO858" s="147"/>
      <c r="AP858" s="135"/>
      <c r="AQ858" s="133"/>
      <c r="AR858" s="150"/>
    </row>
    <row r="859" spans="2:44" ht="15.6" x14ac:dyDescent="0.3">
      <c r="B859" s="82"/>
      <c r="C859" s="83"/>
      <c r="D859" s="84"/>
      <c r="E859" s="85"/>
      <c r="F859" s="83"/>
      <c r="G859" s="85"/>
      <c r="H859" s="86"/>
      <c r="I859" s="87"/>
      <c r="J859" s="87"/>
      <c r="K859" s="88" t="str">
        <f t="shared" si="39"/>
        <v/>
      </c>
      <c r="L859" s="86"/>
      <c r="M859" s="89"/>
      <c r="N859" s="89"/>
      <c r="O859" s="88" t="str">
        <f t="shared" si="40"/>
        <v/>
      </c>
      <c r="P859" s="90"/>
      <c r="Q859" s="91"/>
      <c r="R859" s="92" t="str">
        <f t="shared" si="41"/>
        <v/>
      </c>
      <c r="S859" s="23"/>
      <c r="T859" s="107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9"/>
      <c r="AE859" s="23"/>
      <c r="AF859" s="117"/>
      <c r="AG859" s="118"/>
      <c r="AH859" s="119"/>
      <c r="AI859" s="118"/>
      <c r="AJ859" s="118"/>
      <c r="AK859" s="120"/>
      <c r="AL859" s="23"/>
      <c r="AM859" s="127"/>
      <c r="AN859" s="88"/>
      <c r="AO859" s="119"/>
      <c r="AP859" s="86"/>
      <c r="AQ859" s="84"/>
      <c r="AR859" s="128"/>
    </row>
    <row r="860" spans="2:44" ht="15.6" x14ac:dyDescent="0.3">
      <c r="B860" s="131"/>
      <c r="C860" s="132"/>
      <c r="D860" s="133"/>
      <c r="E860" s="134"/>
      <c r="F860" s="132"/>
      <c r="G860" s="134"/>
      <c r="H860" s="135"/>
      <c r="I860" s="136"/>
      <c r="J860" s="136"/>
      <c r="K860" s="137" t="str">
        <f t="shared" si="39"/>
        <v/>
      </c>
      <c r="L860" s="135"/>
      <c r="M860" s="138"/>
      <c r="N860" s="138"/>
      <c r="O860" s="137" t="str">
        <f t="shared" si="40"/>
        <v/>
      </c>
      <c r="P860" s="139"/>
      <c r="Q860" s="140"/>
      <c r="R860" s="141" t="str">
        <f t="shared" si="41"/>
        <v/>
      </c>
      <c r="S860" s="23"/>
      <c r="T860" s="142"/>
      <c r="U860" s="143"/>
      <c r="V860" s="143"/>
      <c r="W860" s="143"/>
      <c r="X860" s="143"/>
      <c r="Y860" s="143"/>
      <c r="Z860" s="143"/>
      <c r="AA860" s="143"/>
      <c r="AB860" s="143"/>
      <c r="AC860" s="143"/>
      <c r="AD860" s="144"/>
      <c r="AE860" s="23"/>
      <c r="AF860" s="145"/>
      <c r="AG860" s="146"/>
      <c r="AH860" s="147"/>
      <c r="AI860" s="146"/>
      <c r="AJ860" s="146"/>
      <c r="AK860" s="148"/>
      <c r="AL860" s="23"/>
      <c r="AM860" s="149"/>
      <c r="AN860" s="137"/>
      <c r="AO860" s="147"/>
      <c r="AP860" s="135"/>
      <c r="AQ860" s="133"/>
      <c r="AR860" s="150"/>
    </row>
    <row r="861" spans="2:44" ht="15.6" x14ac:dyDescent="0.3">
      <c r="B861" s="82"/>
      <c r="C861" s="83"/>
      <c r="D861" s="84"/>
      <c r="E861" s="85"/>
      <c r="F861" s="83"/>
      <c r="G861" s="85"/>
      <c r="H861" s="86"/>
      <c r="I861" s="87"/>
      <c r="J861" s="87"/>
      <c r="K861" s="88" t="str">
        <f t="shared" si="39"/>
        <v/>
      </c>
      <c r="L861" s="86"/>
      <c r="M861" s="89"/>
      <c r="N861" s="89"/>
      <c r="O861" s="88" t="str">
        <f t="shared" si="40"/>
        <v/>
      </c>
      <c r="P861" s="90"/>
      <c r="Q861" s="91"/>
      <c r="R861" s="92" t="str">
        <f t="shared" si="41"/>
        <v/>
      </c>
      <c r="S861" s="23"/>
      <c r="T861" s="107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9"/>
      <c r="AE861" s="23"/>
      <c r="AF861" s="117"/>
      <c r="AG861" s="118"/>
      <c r="AH861" s="119"/>
      <c r="AI861" s="118"/>
      <c r="AJ861" s="118"/>
      <c r="AK861" s="120"/>
      <c r="AL861" s="23"/>
      <c r="AM861" s="127"/>
      <c r="AN861" s="88"/>
      <c r="AO861" s="119"/>
      <c r="AP861" s="86"/>
      <c r="AQ861" s="84"/>
      <c r="AR861" s="128"/>
    </row>
    <row r="862" spans="2:44" ht="15.6" x14ac:dyDescent="0.3">
      <c r="B862" s="131"/>
      <c r="C862" s="132"/>
      <c r="D862" s="133"/>
      <c r="E862" s="134"/>
      <c r="F862" s="132"/>
      <c r="G862" s="134"/>
      <c r="H862" s="135"/>
      <c r="I862" s="136"/>
      <c r="J862" s="136"/>
      <c r="K862" s="137" t="str">
        <f t="shared" si="39"/>
        <v/>
      </c>
      <c r="L862" s="135"/>
      <c r="M862" s="138"/>
      <c r="N862" s="138"/>
      <c r="O862" s="137" t="str">
        <f t="shared" si="40"/>
        <v/>
      </c>
      <c r="P862" s="139"/>
      <c r="Q862" s="140"/>
      <c r="R862" s="141" t="str">
        <f t="shared" si="41"/>
        <v/>
      </c>
      <c r="S862" s="23"/>
      <c r="T862" s="142"/>
      <c r="U862" s="143"/>
      <c r="V862" s="143"/>
      <c r="W862" s="143"/>
      <c r="X862" s="143"/>
      <c r="Y862" s="143"/>
      <c r="Z862" s="143"/>
      <c r="AA862" s="143"/>
      <c r="AB862" s="143"/>
      <c r="AC862" s="143"/>
      <c r="AD862" s="144"/>
      <c r="AE862" s="23"/>
      <c r="AF862" s="145"/>
      <c r="AG862" s="146"/>
      <c r="AH862" s="147"/>
      <c r="AI862" s="146"/>
      <c r="AJ862" s="146"/>
      <c r="AK862" s="148"/>
      <c r="AL862" s="23"/>
      <c r="AM862" s="149"/>
      <c r="AN862" s="137"/>
      <c r="AO862" s="147"/>
      <c r="AP862" s="135"/>
      <c r="AQ862" s="133"/>
      <c r="AR862" s="150"/>
    </row>
    <row r="863" spans="2:44" ht="15.6" x14ac:dyDescent="0.3">
      <c r="B863" s="82"/>
      <c r="C863" s="83"/>
      <c r="D863" s="84"/>
      <c r="E863" s="85"/>
      <c r="F863" s="83"/>
      <c r="G863" s="85"/>
      <c r="H863" s="86"/>
      <c r="I863" s="87"/>
      <c r="J863" s="87"/>
      <c r="K863" s="88" t="str">
        <f t="shared" si="39"/>
        <v/>
      </c>
      <c r="L863" s="86"/>
      <c r="M863" s="89"/>
      <c r="N863" s="89"/>
      <c r="O863" s="88" t="str">
        <f t="shared" si="40"/>
        <v/>
      </c>
      <c r="P863" s="90"/>
      <c r="Q863" s="91"/>
      <c r="R863" s="92" t="str">
        <f t="shared" si="41"/>
        <v/>
      </c>
      <c r="S863" s="23"/>
      <c r="T863" s="107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9"/>
      <c r="AE863" s="23"/>
      <c r="AF863" s="117"/>
      <c r="AG863" s="118"/>
      <c r="AH863" s="119"/>
      <c r="AI863" s="118"/>
      <c r="AJ863" s="118"/>
      <c r="AK863" s="120"/>
      <c r="AL863" s="23"/>
      <c r="AM863" s="127"/>
      <c r="AN863" s="88"/>
      <c r="AO863" s="119"/>
      <c r="AP863" s="86"/>
      <c r="AQ863" s="84"/>
      <c r="AR863" s="128"/>
    </row>
    <row r="864" spans="2:44" ht="15.6" x14ac:dyDescent="0.3">
      <c r="B864" s="131"/>
      <c r="C864" s="132"/>
      <c r="D864" s="133"/>
      <c r="E864" s="134"/>
      <c r="F864" s="132"/>
      <c r="G864" s="134"/>
      <c r="H864" s="135"/>
      <c r="I864" s="136"/>
      <c r="J864" s="136"/>
      <c r="K864" s="137" t="str">
        <f t="shared" si="39"/>
        <v/>
      </c>
      <c r="L864" s="135"/>
      <c r="M864" s="138"/>
      <c r="N864" s="138"/>
      <c r="O864" s="137" t="str">
        <f t="shared" si="40"/>
        <v/>
      </c>
      <c r="P864" s="139"/>
      <c r="Q864" s="140"/>
      <c r="R864" s="141" t="str">
        <f t="shared" si="41"/>
        <v/>
      </c>
      <c r="S864" s="23"/>
      <c r="T864" s="142"/>
      <c r="U864" s="143"/>
      <c r="V864" s="143"/>
      <c r="W864" s="143"/>
      <c r="X864" s="143"/>
      <c r="Y864" s="143"/>
      <c r="Z864" s="143"/>
      <c r="AA864" s="143"/>
      <c r="AB864" s="143"/>
      <c r="AC864" s="143"/>
      <c r="AD864" s="144"/>
      <c r="AE864" s="23"/>
      <c r="AF864" s="145"/>
      <c r="AG864" s="146"/>
      <c r="AH864" s="147"/>
      <c r="AI864" s="146"/>
      <c r="AJ864" s="146"/>
      <c r="AK864" s="148"/>
      <c r="AL864" s="23"/>
      <c r="AM864" s="149"/>
      <c r="AN864" s="137"/>
      <c r="AO864" s="147"/>
      <c r="AP864" s="135"/>
      <c r="AQ864" s="133"/>
      <c r="AR864" s="150"/>
    </row>
    <row r="865" spans="2:44" ht="15.6" x14ac:dyDescent="0.3">
      <c r="B865" s="82"/>
      <c r="C865" s="83"/>
      <c r="D865" s="84"/>
      <c r="E865" s="85"/>
      <c r="F865" s="83"/>
      <c r="G865" s="85"/>
      <c r="H865" s="86"/>
      <c r="I865" s="87"/>
      <c r="J865" s="87"/>
      <c r="K865" s="88" t="str">
        <f t="shared" si="39"/>
        <v/>
      </c>
      <c r="L865" s="86"/>
      <c r="M865" s="89"/>
      <c r="N865" s="89"/>
      <c r="O865" s="88" t="str">
        <f t="shared" si="40"/>
        <v/>
      </c>
      <c r="P865" s="90"/>
      <c r="Q865" s="91"/>
      <c r="R865" s="92" t="str">
        <f t="shared" si="41"/>
        <v/>
      </c>
      <c r="S865" s="23"/>
      <c r="T865" s="107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9"/>
      <c r="AE865" s="23"/>
      <c r="AF865" s="117"/>
      <c r="AG865" s="118"/>
      <c r="AH865" s="119"/>
      <c r="AI865" s="118"/>
      <c r="AJ865" s="118"/>
      <c r="AK865" s="120"/>
      <c r="AL865" s="23"/>
      <c r="AM865" s="127"/>
      <c r="AN865" s="88"/>
      <c r="AO865" s="119"/>
      <c r="AP865" s="86"/>
      <c r="AQ865" s="84"/>
      <c r="AR865" s="128"/>
    </row>
    <row r="866" spans="2:44" ht="15.6" x14ac:dyDescent="0.3">
      <c r="B866" s="131"/>
      <c r="C866" s="132"/>
      <c r="D866" s="133"/>
      <c r="E866" s="134"/>
      <c r="F866" s="132"/>
      <c r="G866" s="134"/>
      <c r="H866" s="135"/>
      <c r="I866" s="136"/>
      <c r="J866" s="136"/>
      <c r="K866" s="137" t="str">
        <f t="shared" si="39"/>
        <v/>
      </c>
      <c r="L866" s="135"/>
      <c r="M866" s="138"/>
      <c r="N866" s="138"/>
      <c r="O866" s="137" t="str">
        <f t="shared" si="40"/>
        <v/>
      </c>
      <c r="P866" s="139"/>
      <c r="Q866" s="140"/>
      <c r="R866" s="141" t="str">
        <f t="shared" si="41"/>
        <v/>
      </c>
      <c r="S866" s="23"/>
      <c r="T866" s="142"/>
      <c r="U866" s="143"/>
      <c r="V866" s="143"/>
      <c r="W866" s="143"/>
      <c r="X866" s="143"/>
      <c r="Y866" s="143"/>
      <c r="Z866" s="143"/>
      <c r="AA866" s="143"/>
      <c r="AB866" s="143"/>
      <c r="AC866" s="143"/>
      <c r="AD866" s="144"/>
      <c r="AE866" s="23"/>
      <c r="AF866" s="145"/>
      <c r="AG866" s="146"/>
      <c r="AH866" s="147"/>
      <c r="AI866" s="146"/>
      <c r="AJ866" s="146"/>
      <c r="AK866" s="148"/>
      <c r="AL866" s="23"/>
      <c r="AM866" s="149"/>
      <c r="AN866" s="137"/>
      <c r="AO866" s="147"/>
      <c r="AP866" s="135"/>
      <c r="AQ866" s="133"/>
      <c r="AR866" s="150"/>
    </row>
    <row r="867" spans="2:44" ht="15.6" x14ac:dyDescent="0.3">
      <c r="B867" s="82"/>
      <c r="C867" s="83"/>
      <c r="D867" s="84"/>
      <c r="E867" s="85"/>
      <c r="F867" s="83"/>
      <c r="G867" s="85"/>
      <c r="H867" s="86"/>
      <c r="I867" s="87"/>
      <c r="J867" s="87"/>
      <c r="K867" s="88" t="str">
        <f t="shared" si="39"/>
        <v/>
      </c>
      <c r="L867" s="86"/>
      <c r="M867" s="89"/>
      <c r="N867" s="89"/>
      <c r="O867" s="88" t="str">
        <f t="shared" si="40"/>
        <v/>
      </c>
      <c r="P867" s="90"/>
      <c r="Q867" s="91"/>
      <c r="R867" s="92" t="str">
        <f t="shared" si="41"/>
        <v/>
      </c>
      <c r="S867" s="23"/>
      <c r="T867" s="107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9"/>
      <c r="AE867" s="23"/>
      <c r="AF867" s="117"/>
      <c r="AG867" s="118"/>
      <c r="AH867" s="119"/>
      <c r="AI867" s="118"/>
      <c r="AJ867" s="118"/>
      <c r="AK867" s="120"/>
      <c r="AL867" s="23"/>
      <c r="AM867" s="127"/>
      <c r="AN867" s="88"/>
      <c r="AO867" s="119"/>
      <c r="AP867" s="86"/>
      <c r="AQ867" s="84"/>
      <c r="AR867" s="128"/>
    </row>
    <row r="868" spans="2:44" ht="15.6" x14ac:dyDescent="0.3">
      <c r="B868" s="131"/>
      <c r="C868" s="132"/>
      <c r="D868" s="133"/>
      <c r="E868" s="134"/>
      <c r="F868" s="132"/>
      <c r="G868" s="134"/>
      <c r="H868" s="135"/>
      <c r="I868" s="136"/>
      <c r="J868" s="136"/>
      <c r="K868" s="137" t="str">
        <f t="shared" si="39"/>
        <v/>
      </c>
      <c r="L868" s="135"/>
      <c r="M868" s="138"/>
      <c r="N868" s="138"/>
      <c r="O868" s="137" t="str">
        <f t="shared" si="40"/>
        <v/>
      </c>
      <c r="P868" s="139"/>
      <c r="Q868" s="140"/>
      <c r="R868" s="141" t="str">
        <f t="shared" si="41"/>
        <v/>
      </c>
      <c r="S868" s="23"/>
      <c r="T868" s="142"/>
      <c r="U868" s="143"/>
      <c r="V868" s="143"/>
      <c r="W868" s="143"/>
      <c r="X868" s="143"/>
      <c r="Y868" s="143"/>
      <c r="Z868" s="143"/>
      <c r="AA868" s="143"/>
      <c r="AB868" s="143"/>
      <c r="AC868" s="143"/>
      <c r="AD868" s="144"/>
      <c r="AE868" s="23"/>
      <c r="AF868" s="145"/>
      <c r="AG868" s="146"/>
      <c r="AH868" s="147"/>
      <c r="AI868" s="146"/>
      <c r="AJ868" s="146"/>
      <c r="AK868" s="148"/>
      <c r="AL868" s="23"/>
      <c r="AM868" s="149"/>
      <c r="AN868" s="137"/>
      <c r="AO868" s="147"/>
      <c r="AP868" s="135"/>
      <c r="AQ868" s="133"/>
      <c r="AR868" s="150"/>
    </row>
    <row r="869" spans="2:44" ht="15.6" x14ac:dyDescent="0.3">
      <c r="B869" s="82"/>
      <c r="C869" s="83"/>
      <c r="D869" s="84"/>
      <c r="E869" s="85"/>
      <c r="F869" s="83"/>
      <c r="G869" s="85"/>
      <c r="H869" s="86"/>
      <c r="I869" s="87"/>
      <c r="J869" s="87"/>
      <c r="K869" s="88" t="str">
        <f t="shared" si="39"/>
        <v/>
      </c>
      <c r="L869" s="86"/>
      <c r="M869" s="89"/>
      <c r="N869" s="89"/>
      <c r="O869" s="88" t="str">
        <f t="shared" si="40"/>
        <v/>
      </c>
      <c r="P869" s="90"/>
      <c r="Q869" s="91"/>
      <c r="R869" s="92" t="str">
        <f t="shared" si="41"/>
        <v/>
      </c>
      <c r="S869" s="23"/>
      <c r="T869" s="107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9"/>
      <c r="AE869" s="23"/>
      <c r="AF869" s="117"/>
      <c r="AG869" s="118"/>
      <c r="AH869" s="119"/>
      <c r="AI869" s="118"/>
      <c r="AJ869" s="118"/>
      <c r="AK869" s="120"/>
      <c r="AL869" s="23"/>
      <c r="AM869" s="127"/>
      <c r="AN869" s="88"/>
      <c r="AO869" s="119"/>
      <c r="AP869" s="86"/>
      <c r="AQ869" s="84"/>
      <c r="AR869" s="128"/>
    </row>
    <row r="870" spans="2:44" ht="15.6" x14ac:dyDescent="0.3">
      <c r="B870" s="131"/>
      <c r="C870" s="132"/>
      <c r="D870" s="133"/>
      <c r="E870" s="134"/>
      <c r="F870" s="132"/>
      <c r="G870" s="134"/>
      <c r="H870" s="135"/>
      <c r="I870" s="136"/>
      <c r="J870" s="136"/>
      <c r="K870" s="137" t="str">
        <f t="shared" si="39"/>
        <v/>
      </c>
      <c r="L870" s="135"/>
      <c r="M870" s="138"/>
      <c r="N870" s="138"/>
      <c r="O870" s="137" t="str">
        <f t="shared" si="40"/>
        <v/>
      </c>
      <c r="P870" s="139"/>
      <c r="Q870" s="140"/>
      <c r="R870" s="141" t="str">
        <f t="shared" si="41"/>
        <v/>
      </c>
      <c r="S870" s="23"/>
      <c r="T870" s="142"/>
      <c r="U870" s="143"/>
      <c r="V870" s="143"/>
      <c r="W870" s="143"/>
      <c r="X870" s="143"/>
      <c r="Y870" s="143"/>
      <c r="Z870" s="143"/>
      <c r="AA870" s="143"/>
      <c r="AB870" s="143"/>
      <c r="AC870" s="143"/>
      <c r="AD870" s="144"/>
      <c r="AE870" s="23"/>
      <c r="AF870" s="145"/>
      <c r="AG870" s="146"/>
      <c r="AH870" s="147"/>
      <c r="AI870" s="146"/>
      <c r="AJ870" s="146"/>
      <c r="AK870" s="148"/>
      <c r="AL870" s="23"/>
      <c r="AM870" s="149"/>
      <c r="AN870" s="137"/>
      <c r="AO870" s="147"/>
      <c r="AP870" s="135"/>
      <c r="AQ870" s="133"/>
      <c r="AR870" s="150"/>
    </row>
    <row r="871" spans="2:44" ht="15.6" x14ac:dyDescent="0.3">
      <c r="B871" s="82"/>
      <c r="C871" s="83"/>
      <c r="D871" s="84"/>
      <c r="E871" s="85"/>
      <c r="F871" s="83"/>
      <c r="G871" s="85"/>
      <c r="H871" s="86"/>
      <c r="I871" s="87"/>
      <c r="J871" s="87"/>
      <c r="K871" s="88" t="str">
        <f t="shared" si="39"/>
        <v/>
      </c>
      <c r="L871" s="86"/>
      <c r="M871" s="89"/>
      <c r="N871" s="89"/>
      <c r="O871" s="88" t="str">
        <f t="shared" si="40"/>
        <v/>
      </c>
      <c r="P871" s="90"/>
      <c r="Q871" s="91"/>
      <c r="R871" s="92" t="str">
        <f t="shared" si="41"/>
        <v/>
      </c>
      <c r="S871" s="23"/>
      <c r="T871" s="107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9"/>
      <c r="AE871" s="23"/>
      <c r="AF871" s="117"/>
      <c r="AG871" s="118"/>
      <c r="AH871" s="119"/>
      <c r="AI871" s="118"/>
      <c r="AJ871" s="118"/>
      <c r="AK871" s="120"/>
      <c r="AL871" s="23"/>
      <c r="AM871" s="127"/>
      <c r="AN871" s="88"/>
      <c r="AO871" s="119"/>
      <c r="AP871" s="86"/>
      <c r="AQ871" s="84"/>
      <c r="AR871" s="128"/>
    </row>
    <row r="872" spans="2:44" ht="15.6" x14ac:dyDescent="0.3">
      <c r="B872" s="131"/>
      <c r="C872" s="132"/>
      <c r="D872" s="133"/>
      <c r="E872" s="134"/>
      <c r="F872" s="132"/>
      <c r="G872" s="134"/>
      <c r="H872" s="135"/>
      <c r="I872" s="136"/>
      <c r="J872" s="136"/>
      <c r="K872" s="137" t="str">
        <f t="shared" si="39"/>
        <v/>
      </c>
      <c r="L872" s="135"/>
      <c r="M872" s="138"/>
      <c r="N872" s="138"/>
      <c r="O872" s="137" t="str">
        <f t="shared" si="40"/>
        <v/>
      </c>
      <c r="P872" s="139"/>
      <c r="Q872" s="140"/>
      <c r="R872" s="141" t="str">
        <f t="shared" si="41"/>
        <v/>
      </c>
      <c r="S872" s="23"/>
      <c r="T872" s="142"/>
      <c r="U872" s="143"/>
      <c r="V872" s="143"/>
      <c r="W872" s="143"/>
      <c r="X872" s="143"/>
      <c r="Y872" s="143"/>
      <c r="Z872" s="143"/>
      <c r="AA872" s="143"/>
      <c r="AB872" s="143"/>
      <c r="AC872" s="143"/>
      <c r="AD872" s="144"/>
      <c r="AE872" s="23"/>
      <c r="AF872" s="145"/>
      <c r="AG872" s="146"/>
      <c r="AH872" s="147"/>
      <c r="AI872" s="146"/>
      <c r="AJ872" s="146"/>
      <c r="AK872" s="148"/>
      <c r="AL872" s="23"/>
      <c r="AM872" s="149"/>
      <c r="AN872" s="137"/>
      <c r="AO872" s="147"/>
      <c r="AP872" s="135"/>
      <c r="AQ872" s="133"/>
      <c r="AR872" s="150"/>
    </row>
    <row r="873" spans="2:44" ht="15.6" x14ac:dyDescent="0.3">
      <c r="B873" s="82"/>
      <c r="C873" s="83"/>
      <c r="D873" s="84"/>
      <c r="E873" s="85"/>
      <c r="F873" s="83"/>
      <c r="G873" s="85"/>
      <c r="H873" s="86"/>
      <c r="I873" s="87"/>
      <c r="J873" s="87"/>
      <c r="K873" s="88" t="str">
        <f t="shared" si="39"/>
        <v/>
      </c>
      <c r="L873" s="86"/>
      <c r="M873" s="89"/>
      <c r="N873" s="89"/>
      <c r="O873" s="88" t="str">
        <f t="shared" si="40"/>
        <v/>
      </c>
      <c r="P873" s="90"/>
      <c r="Q873" s="91"/>
      <c r="R873" s="92" t="str">
        <f t="shared" si="41"/>
        <v/>
      </c>
      <c r="S873" s="23"/>
      <c r="T873" s="107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9"/>
      <c r="AE873" s="23"/>
      <c r="AF873" s="117"/>
      <c r="AG873" s="118"/>
      <c r="AH873" s="119"/>
      <c r="AI873" s="118"/>
      <c r="AJ873" s="118"/>
      <c r="AK873" s="120"/>
      <c r="AL873" s="23"/>
      <c r="AM873" s="127"/>
      <c r="AN873" s="88"/>
      <c r="AO873" s="119"/>
      <c r="AP873" s="86"/>
      <c r="AQ873" s="84"/>
      <c r="AR873" s="128"/>
    </row>
    <row r="874" spans="2:44" ht="15.6" x14ac:dyDescent="0.3">
      <c r="B874" s="131"/>
      <c r="C874" s="132"/>
      <c r="D874" s="133"/>
      <c r="E874" s="134"/>
      <c r="F874" s="132"/>
      <c r="G874" s="134"/>
      <c r="H874" s="135"/>
      <c r="I874" s="136"/>
      <c r="J874" s="136"/>
      <c r="K874" s="137" t="str">
        <f t="shared" si="39"/>
        <v/>
      </c>
      <c r="L874" s="135"/>
      <c r="M874" s="138"/>
      <c r="N874" s="138"/>
      <c r="O874" s="137" t="str">
        <f t="shared" si="40"/>
        <v/>
      </c>
      <c r="P874" s="139"/>
      <c r="Q874" s="140"/>
      <c r="R874" s="141" t="str">
        <f t="shared" si="41"/>
        <v/>
      </c>
      <c r="S874" s="23"/>
      <c r="T874" s="142"/>
      <c r="U874" s="143"/>
      <c r="V874" s="143"/>
      <c r="W874" s="143"/>
      <c r="X874" s="143"/>
      <c r="Y874" s="143"/>
      <c r="Z874" s="143"/>
      <c r="AA874" s="143"/>
      <c r="AB874" s="143"/>
      <c r="AC874" s="143"/>
      <c r="AD874" s="144"/>
      <c r="AE874" s="23"/>
      <c r="AF874" s="145"/>
      <c r="AG874" s="146"/>
      <c r="AH874" s="147"/>
      <c r="AI874" s="146"/>
      <c r="AJ874" s="146"/>
      <c r="AK874" s="148"/>
      <c r="AL874" s="23"/>
      <c r="AM874" s="149"/>
      <c r="AN874" s="137"/>
      <c r="AO874" s="147"/>
      <c r="AP874" s="135"/>
      <c r="AQ874" s="133"/>
      <c r="AR874" s="150"/>
    </row>
    <row r="875" spans="2:44" ht="15.6" x14ac:dyDescent="0.3">
      <c r="B875" s="82"/>
      <c r="C875" s="83"/>
      <c r="D875" s="84"/>
      <c r="E875" s="85"/>
      <c r="F875" s="83"/>
      <c r="G875" s="85"/>
      <c r="H875" s="86"/>
      <c r="I875" s="87"/>
      <c r="J875" s="87"/>
      <c r="K875" s="88" t="str">
        <f t="shared" si="39"/>
        <v/>
      </c>
      <c r="L875" s="86"/>
      <c r="M875" s="89"/>
      <c r="N875" s="89"/>
      <c r="O875" s="88" t="str">
        <f t="shared" si="40"/>
        <v/>
      </c>
      <c r="P875" s="90"/>
      <c r="Q875" s="91"/>
      <c r="R875" s="92" t="str">
        <f t="shared" si="41"/>
        <v/>
      </c>
      <c r="S875" s="23"/>
      <c r="T875" s="107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9"/>
      <c r="AE875" s="23"/>
      <c r="AF875" s="117"/>
      <c r="AG875" s="118"/>
      <c r="AH875" s="119"/>
      <c r="AI875" s="118"/>
      <c r="AJ875" s="118"/>
      <c r="AK875" s="120"/>
      <c r="AL875" s="23"/>
      <c r="AM875" s="127"/>
      <c r="AN875" s="88"/>
      <c r="AO875" s="119"/>
      <c r="AP875" s="86"/>
      <c r="AQ875" s="84"/>
      <c r="AR875" s="128"/>
    </row>
    <row r="876" spans="2:44" ht="15.6" x14ac:dyDescent="0.3">
      <c r="B876" s="131"/>
      <c r="C876" s="132"/>
      <c r="D876" s="133"/>
      <c r="E876" s="134"/>
      <c r="F876" s="132"/>
      <c r="G876" s="134"/>
      <c r="H876" s="135"/>
      <c r="I876" s="136"/>
      <c r="J876" s="136"/>
      <c r="K876" s="137" t="str">
        <f t="shared" si="39"/>
        <v/>
      </c>
      <c r="L876" s="135"/>
      <c r="M876" s="138"/>
      <c r="N876" s="138"/>
      <c r="O876" s="137" t="str">
        <f t="shared" si="40"/>
        <v/>
      </c>
      <c r="P876" s="139"/>
      <c r="Q876" s="140"/>
      <c r="R876" s="141" t="str">
        <f t="shared" si="41"/>
        <v/>
      </c>
      <c r="S876" s="23"/>
      <c r="T876" s="142"/>
      <c r="U876" s="143"/>
      <c r="V876" s="143"/>
      <c r="W876" s="143"/>
      <c r="X876" s="143"/>
      <c r="Y876" s="143"/>
      <c r="Z876" s="143"/>
      <c r="AA876" s="143"/>
      <c r="AB876" s="143"/>
      <c r="AC876" s="143"/>
      <c r="AD876" s="144"/>
      <c r="AE876" s="23"/>
      <c r="AF876" s="145"/>
      <c r="AG876" s="146"/>
      <c r="AH876" s="147"/>
      <c r="AI876" s="146"/>
      <c r="AJ876" s="146"/>
      <c r="AK876" s="148"/>
      <c r="AL876" s="23"/>
      <c r="AM876" s="149"/>
      <c r="AN876" s="137"/>
      <c r="AO876" s="147"/>
      <c r="AP876" s="135"/>
      <c r="AQ876" s="133"/>
      <c r="AR876" s="150"/>
    </row>
    <row r="877" spans="2:44" ht="15.6" x14ac:dyDescent="0.3">
      <c r="B877" s="82"/>
      <c r="C877" s="83"/>
      <c r="D877" s="84"/>
      <c r="E877" s="85"/>
      <c r="F877" s="83"/>
      <c r="G877" s="85"/>
      <c r="H877" s="86"/>
      <c r="I877" s="87"/>
      <c r="J877" s="87"/>
      <c r="K877" s="88" t="str">
        <f t="shared" si="39"/>
        <v/>
      </c>
      <c r="L877" s="86"/>
      <c r="M877" s="89"/>
      <c r="N877" s="89"/>
      <c r="O877" s="88" t="str">
        <f t="shared" si="40"/>
        <v/>
      </c>
      <c r="P877" s="90"/>
      <c r="Q877" s="91"/>
      <c r="R877" s="92" t="str">
        <f t="shared" si="41"/>
        <v/>
      </c>
      <c r="S877" s="23"/>
      <c r="T877" s="107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9"/>
      <c r="AE877" s="23"/>
      <c r="AF877" s="117"/>
      <c r="AG877" s="118"/>
      <c r="AH877" s="119"/>
      <c r="AI877" s="118"/>
      <c r="AJ877" s="118"/>
      <c r="AK877" s="120"/>
      <c r="AL877" s="23"/>
      <c r="AM877" s="127"/>
      <c r="AN877" s="88"/>
      <c r="AO877" s="119"/>
      <c r="AP877" s="86"/>
      <c r="AQ877" s="84"/>
      <c r="AR877" s="128"/>
    </row>
    <row r="878" spans="2:44" ht="15.6" x14ac:dyDescent="0.3">
      <c r="B878" s="131"/>
      <c r="C878" s="132"/>
      <c r="D878" s="133"/>
      <c r="E878" s="134"/>
      <c r="F878" s="132"/>
      <c r="G878" s="134"/>
      <c r="H878" s="135"/>
      <c r="I878" s="136"/>
      <c r="J878" s="136"/>
      <c r="K878" s="137" t="str">
        <f t="shared" si="39"/>
        <v/>
      </c>
      <c r="L878" s="135"/>
      <c r="M878" s="138"/>
      <c r="N878" s="138"/>
      <c r="O878" s="137" t="str">
        <f t="shared" si="40"/>
        <v/>
      </c>
      <c r="P878" s="139"/>
      <c r="Q878" s="140"/>
      <c r="R878" s="141" t="str">
        <f t="shared" si="41"/>
        <v/>
      </c>
      <c r="S878" s="23"/>
      <c r="T878" s="142"/>
      <c r="U878" s="143"/>
      <c r="V878" s="143"/>
      <c r="W878" s="143"/>
      <c r="X878" s="143"/>
      <c r="Y878" s="143"/>
      <c r="Z878" s="143"/>
      <c r="AA878" s="143"/>
      <c r="AB878" s="143"/>
      <c r="AC878" s="143"/>
      <c r="AD878" s="144"/>
      <c r="AE878" s="23"/>
      <c r="AF878" s="145"/>
      <c r="AG878" s="146"/>
      <c r="AH878" s="147"/>
      <c r="AI878" s="146"/>
      <c r="AJ878" s="146"/>
      <c r="AK878" s="148"/>
      <c r="AL878" s="23"/>
      <c r="AM878" s="149"/>
      <c r="AN878" s="137"/>
      <c r="AO878" s="147"/>
      <c r="AP878" s="135"/>
      <c r="AQ878" s="133"/>
      <c r="AR878" s="150"/>
    </row>
    <row r="879" spans="2:44" ht="15.6" x14ac:dyDescent="0.3">
      <c r="B879" s="82"/>
      <c r="C879" s="83"/>
      <c r="D879" s="84"/>
      <c r="E879" s="85"/>
      <c r="F879" s="83"/>
      <c r="G879" s="85"/>
      <c r="H879" s="86"/>
      <c r="I879" s="87"/>
      <c r="J879" s="87"/>
      <c r="K879" s="88" t="str">
        <f t="shared" si="39"/>
        <v/>
      </c>
      <c r="L879" s="86"/>
      <c r="M879" s="89"/>
      <c r="N879" s="89"/>
      <c r="O879" s="88" t="str">
        <f t="shared" si="40"/>
        <v/>
      </c>
      <c r="P879" s="90"/>
      <c r="Q879" s="91"/>
      <c r="R879" s="92" t="str">
        <f t="shared" si="41"/>
        <v/>
      </c>
      <c r="S879" s="23"/>
      <c r="T879" s="107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9"/>
      <c r="AE879" s="23"/>
      <c r="AF879" s="117"/>
      <c r="AG879" s="118"/>
      <c r="AH879" s="119"/>
      <c r="AI879" s="118"/>
      <c r="AJ879" s="118"/>
      <c r="AK879" s="120"/>
      <c r="AL879" s="23"/>
      <c r="AM879" s="127"/>
      <c r="AN879" s="88"/>
      <c r="AO879" s="119"/>
      <c r="AP879" s="86"/>
      <c r="AQ879" s="84"/>
      <c r="AR879" s="128"/>
    </row>
    <row r="880" spans="2:44" ht="15.6" x14ac:dyDescent="0.3">
      <c r="B880" s="131"/>
      <c r="C880" s="132"/>
      <c r="D880" s="133"/>
      <c r="E880" s="134"/>
      <c r="F880" s="132"/>
      <c r="G880" s="134"/>
      <c r="H880" s="135"/>
      <c r="I880" s="136"/>
      <c r="J880" s="136"/>
      <c r="K880" s="137" t="str">
        <f t="shared" si="39"/>
        <v/>
      </c>
      <c r="L880" s="135"/>
      <c r="M880" s="138"/>
      <c r="N880" s="138"/>
      <c r="O880" s="137" t="str">
        <f t="shared" si="40"/>
        <v/>
      </c>
      <c r="P880" s="139"/>
      <c r="Q880" s="140"/>
      <c r="R880" s="141" t="str">
        <f t="shared" si="41"/>
        <v/>
      </c>
      <c r="S880" s="23"/>
      <c r="T880" s="142"/>
      <c r="U880" s="143"/>
      <c r="V880" s="143"/>
      <c r="W880" s="143"/>
      <c r="X880" s="143"/>
      <c r="Y880" s="143"/>
      <c r="Z880" s="143"/>
      <c r="AA880" s="143"/>
      <c r="AB880" s="143"/>
      <c r="AC880" s="143"/>
      <c r="AD880" s="144"/>
      <c r="AE880" s="23"/>
      <c r="AF880" s="145"/>
      <c r="AG880" s="146"/>
      <c r="AH880" s="147"/>
      <c r="AI880" s="146"/>
      <c r="AJ880" s="146"/>
      <c r="AK880" s="148"/>
      <c r="AL880" s="23"/>
      <c r="AM880" s="149"/>
      <c r="AN880" s="137"/>
      <c r="AO880" s="147"/>
      <c r="AP880" s="135"/>
      <c r="AQ880" s="133"/>
      <c r="AR880" s="150"/>
    </row>
    <row r="881" spans="2:44" ht="15.6" x14ac:dyDescent="0.3">
      <c r="B881" s="82"/>
      <c r="C881" s="83"/>
      <c r="D881" s="84"/>
      <c r="E881" s="85"/>
      <c r="F881" s="83"/>
      <c r="G881" s="85"/>
      <c r="H881" s="86"/>
      <c r="I881" s="87"/>
      <c r="J881" s="87"/>
      <c r="K881" s="88" t="str">
        <f t="shared" si="39"/>
        <v/>
      </c>
      <c r="L881" s="86"/>
      <c r="M881" s="89"/>
      <c r="N881" s="89"/>
      <c r="O881" s="88" t="str">
        <f t="shared" si="40"/>
        <v/>
      </c>
      <c r="P881" s="90"/>
      <c r="Q881" s="91"/>
      <c r="R881" s="92" t="str">
        <f t="shared" si="41"/>
        <v/>
      </c>
      <c r="S881" s="23"/>
      <c r="T881" s="107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9"/>
      <c r="AE881" s="23"/>
      <c r="AF881" s="117"/>
      <c r="AG881" s="118"/>
      <c r="AH881" s="119"/>
      <c r="AI881" s="118"/>
      <c r="AJ881" s="118"/>
      <c r="AK881" s="120"/>
      <c r="AL881" s="23"/>
      <c r="AM881" s="127"/>
      <c r="AN881" s="88"/>
      <c r="AO881" s="119"/>
      <c r="AP881" s="86"/>
      <c r="AQ881" s="84"/>
      <c r="AR881" s="128"/>
    </row>
    <row r="882" spans="2:44" ht="15.6" x14ac:dyDescent="0.3">
      <c r="B882" s="131"/>
      <c r="C882" s="132"/>
      <c r="D882" s="133"/>
      <c r="E882" s="134"/>
      <c r="F882" s="132"/>
      <c r="G882" s="134"/>
      <c r="H882" s="135"/>
      <c r="I882" s="136"/>
      <c r="J882" s="136"/>
      <c r="K882" s="137" t="str">
        <f t="shared" si="39"/>
        <v/>
      </c>
      <c r="L882" s="135"/>
      <c r="M882" s="138"/>
      <c r="N882" s="138"/>
      <c r="O882" s="137" t="str">
        <f t="shared" si="40"/>
        <v/>
      </c>
      <c r="P882" s="139"/>
      <c r="Q882" s="140"/>
      <c r="R882" s="141" t="str">
        <f t="shared" si="41"/>
        <v/>
      </c>
      <c r="S882" s="23"/>
      <c r="T882" s="142"/>
      <c r="U882" s="143"/>
      <c r="V882" s="143"/>
      <c r="W882" s="143"/>
      <c r="X882" s="143"/>
      <c r="Y882" s="143"/>
      <c r="Z882" s="143"/>
      <c r="AA882" s="143"/>
      <c r="AB882" s="143"/>
      <c r="AC882" s="143"/>
      <c r="AD882" s="144"/>
      <c r="AE882" s="23"/>
      <c r="AF882" s="145"/>
      <c r="AG882" s="146"/>
      <c r="AH882" s="147"/>
      <c r="AI882" s="146"/>
      <c r="AJ882" s="146"/>
      <c r="AK882" s="148"/>
      <c r="AL882" s="23"/>
      <c r="AM882" s="149"/>
      <c r="AN882" s="137"/>
      <c r="AO882" s="147"/>
      <c r="AP882" s="135"/>
      <c r="AQ882" s="133"/>
      <c r="AR882" s="150"/>
    </row>
    <row r="883" spans="2:44" ht="15.6" x14ac:dyDescent="0.3">
      <c r="B883" s="82"/>
      <c r="C883" s="83"/>
      <c r="D883" s="84"/>
      <c r="E883" s="85"/>
      <c r="F883" s="83"/>
      <c r="G883" s="85"/>
      <c r="H883" s="86"/>
      <c r="I883" s="87"/>
      <c r="J883" s="87"/>
      <c r="K883" s="88" t="str">
        <f t="shared" si="39"/>
        <v/>
      </c>
      <c r="L883" s="86"/>
      <c r="M883" s="89"/>
      <c r="N883" s="89"/>
      <c r="O883" s="88" t="str">
        <f t="shared" si="40"/>
        <v/>
      </c>
      <c r="P883" s="90"/>
      <c r="Q883" s="91"/>
      <c r="R883" s="92" t="str">
        <f t="shared" si="41"/>
        <v/>
      </c>
      <c r="S883" s="23"/>
      <c r="T883" s="107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9"/>
      <c r="AE883" s="23"/>
      <c r="AF883" s="117"/>
      <c r="AG883" s="118"/>
      <c r="AH883" s="119"/>
      <c r="AI883" s="118"/>
      <c r="AJ883" s="118"/>
      <c r="AK883" s="120"/>
      <c r="AL883" s="23"/>
      <c r="AM883" s="127"/>
      <c r="AN883" s="88"/>
      <c r="AO883" s="119"/>
      <c r="AP883" s="86"/>
      <c r="AQ883" s="84"/>
      <c r="AR883" s="128"/>
    </row>
    <row r="884" spans="2:44" ht="15.6" x14ac:dyDescent="0.3">
      <c r="B884" s="131"/>
      <c r="C884" s="132"/>
      <c r="D884" s="133"/>
      <c r="E884" s="134"/>
      <c r="F884" s="132"/>
      <c r="G884" s="134"/>
      <c r="H884" s="135"/>
      <c r="I884" s="136"/>
      <c r="J884" s="136"/>
      <c r="K884" s="137" t="str">
        <f t="shared" si="39"/>
        <v/>
      </c>
      <c r="L884" s="135"/>
      <c r="M884" s="138"/>
      <c r="N884" s="138"/>
      <c r="O884" s="137" t="str">
        <f t="shared" si="40"/>
        <v/>
      </c>
      <c r="P884" s="139"/>
      <c r="Q884" s="140"/>
      <c r="R884" s="141" t="str">
        <f t="shared" si="41"/>
        <v/>
      </c>
      <c r="S884" s="23"/>
      <c r="T884" s="142"/>
      <c r="U884" s="143"/>
      <c r="V884" s="143"/>
      <c r="W884" s="143"/>
      <c r="X884" s="143"/>
      <c r="Y884" s="143"/>
      <c r="Z884" s="143"/>
      <c r="AA884" s="143"/>
      <c r="AB884" s="143"/>
      <c r="AC884" s="143"/>
      <c r="AD884" s="144"/>
      <c r="AE884" s="23"/>
      <c r="AF884" s="145"/>
      <c r="AG884" s="146"/>
      <c r="AH884" s="147"/>
      <c r="AI884" s="146"/>
      <c r="AJ884" s="146"/>
      <c r="AK884" s="148"/>
      <c r="AL884" s="23"/>
      <c r="AM884" s="149"/>
      <c r="AN884" s="137"/>
      <c r="AO884" s="147"/>
      <c r="AP884" s="135"/>
      <c r="AQ884" s="133"/>
      <c r="AR884" s="150"/>
    </row>
    <row r="885" spans="2:44" ht="15.6" x14ac:dyDescent="0.3">
      <c r="B885" s="82"/>
      <c r="C885" s="83"/>
      <c r="D885" s="84"/>
      <c r="E885" s="85"/>
      <c r="F885" s="83"/>
      <c r="G885" s="85"/>
      <c r="H885" s="86"/>
      <c r="I885" s="87"/>
      <c r="J885" s="87"/>
      <c r="K885" s="88" t="str">
        <f t="shared" si="39"/>
        <v/>
      </c>
      <c r="L885" s="86"/>
      <c r="M885" s="89"/>
      <c r="N885" s="89"/>
      <c r="O885" s="88" t="str">
        <f t="shared" si="40"/>
        <v/>
      </c>
      <c r="P885" s="90"/>
      <c r="Q885" s="91"/>
      <c r="R885" s="92" t="str">
        <f t="shared" si="41"/>
        <v/>
      </c>
      <c r="S885" s="23"/>
      <c r="T885" s="107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9"/>
      <c r="AE885" s="23"/>
      <c r="AF885" s="117"/>
      <c r="AG885" s="118"/>
      <c r="AH885" s="119"/>
      <c r="AI885" s="118"/>
      <c r="AJ885" s="118"/>
      <c r="AK885" s="120"/>
      <c r="AL885" s="23"/>
      <c r="AM885" s="127"/>
      <c r="AN885" s="88"/>
      <c r="AO885" s="119"/>
      <c r="AP885" s="86"/>
      <c r="AQ885" s="84"/>
      <c r="AR885" s="128"/>
    </row>
    <row r="886" spans="2:44" ht="15.6" x14ac:dyDescent="0.3">
      <c r="B886" s="131"/>
      <c r="C886" s="132"/>
      <c r="D886" s="133"/>
      <c r="E886" s="134"/>
      <c r="F886" s="132"/>
      <c r="G886" s="134"/>
      <c r="H886" s="135"/>
      <c r="I886" s="136"/>
      <c r="J886" s="136"/>
      <c r="K886" s="137" t="str">
        <f t="shared" si="39"/>
        <v/>
      </c>
      <c r="L886" s="135"/>
      <c r="M886" s="138"/>
      <c r="N886" s="138"/>
      <c r="O886" s="137" t="str">
        <f t="shared" si="40"/>
        <v/>
      </c>
      <c r="P886" s="139"/>
      <c r="Q886" s="140"/>
      <c r="R886" s="141" t="str">
        <f t="shared" si="41"/>
        <v/>
      </c>
      <c r="S886" s="23"/>
      <c r="T886" s="142"/>
      <c r="U886" s="143"/>
      <c r="V886" s="143"/>
      <c r="W886" s="143"/>
      <c r="X886" s="143"/>
      <c r="Y886" s="143"/>
      <c r="Z886" s="143"/>
      <c r="AA886" s="143"/>
      <c r="AB886" s="143"/>
      <c r="AC886" s="143"/>
      <c r="AD886" s="144"/>
      <c r="AE886" s="23"/>
      <c r="AF886" s="145"/>
      <c r="AG886" s="146"/>
      <c r="AH886" s="147"/>
      <c r="AI886" s="146"/>
      <c r="AJ886" s="146"/>
      <c r="AK886" s="148"/>
      <c r="AL886" s="23"/>
      <c r="AM886" s="149"/>
      <c r="AN886" s="137"/>
      <c r="AO886" s="147"/>
      <c r="AP886" s="135"/>
      <c r="AQ886" s="133"/>
      <c r="AR886" s="150"/>
    </row>
    <row r="887" spans="2:44" ht="15.6" x14ac:dyDescent="0.3">
      <c r="B887" s="82"/>
      <c r="C887" s="83"/>
      <c r="D887" s="84"/>
      <c r="E887" s="85"/>
      <c r="F887" s="83"/>
      <c r="G887" s="85"/>
      <c r="H887" s="86"/>
      <c r="I887" s="87"/>
      <c r="J887" s="87"/>
      <c r="K887" s="88" t="str">
        <f t="shared" si="39"/>
        <v/>
      </c>
      <c r="L887" s="86"/>
      <c r="M887" s="89"/>
      <c r="N887" s="89"/>
      <c r="O887" s="88" t="str">
        <f t="shared" si="40"/>
        <v/>
      </c>
      <c r="P887" s="90"/>
      <c r="Q887" s="91"/>
      <c r="R887" s="92" t="str">
        <f t="shared" si="41"/>
        <v/>
      </c>
      <c r="S887" s="23"/>
      <c r="T887" s="107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9"/>
      <c r="AE887" s="23"/>
      <c r="AF887" s="117"/>
      <c r="AG887" s="118"/>
      <c r="AH887" s="119"/>
      <c r="AI887" s="118"/>
      <c r="AJ887" s="118"/>
      <c r="AK887" s="120"/>
      <c r="AL887" s="23"/>
      <c r="AM887" s="127"/>
      <c r="AN887" s="88"/>
      <c r="AO887" s="119"/>
      <c r="AP887" s="86"/>
      <c r="AQ887" s="84"/>
      <c r="AR887" s="128"/>
    </row>
    <row r="888" spans="2:44" ht="15.6" x14ac:dyDescent="0.3">
      <c r="B888" s="131"/>
      <c r="C888" s="132"/>
      <c r="D888" s="133"/>
      <c r="E888" s="134"/>
      <c r="F888" s="132"/>
      <c r="G888" s="134"/>
      <c r="H888" s="135"/>
      <c r="I888" s="136"/>
      <c r="J888" s="136"/>
      <c r="K888" s="137" t="str">
        <f t="shared" si="39"/>
        <v/>
      </c>
      <c r="L888" s="135"/>
      <c r="M888" s="138"/>
      <c r="N888" s="138"/>
      <c r="O888" s="137" t="str">
        <f t="shared" si="40"/>
        <v/>
      </c>
      <c r="P888" s="139"/>
      <c r="Q888" s="140"/>
      <c r="R888" s="141" t="str">
        <f t="shared" si="41"/>
        <v/>
      </c>
      <c r="S888" s="23"/>
      <c r="T888" s="142"/>
      <c r="U888" s="143"/>
      <c r="V888" s="143"/>
      <c r="W888" s="143"/>
      <c r="X888" s="143"/>
      <c r="Y888" s="143"/>
      <c r="Z888" s="143"/>
      <c r="AA888" s="143"/>
      <c r="AB888" s="143"/>
      <c r="AC888" s="143"/>
      <c r="AD888" s="144"/>
      <c r="AE888" s="23"/>
      <c r="AF888" s="145"/>
      <c r="AG888" s="146"/>
      <c r="AH888" s="147"/>
      <c r="AI888" s="146"/>
      <c r="AJ888" s="146"/>
      <c r="AK888" s="148"/>
      <c r="AL888" s="23"/>
      <c r="AM888" s="149"/>
      <c r="AN888" s="137"/>
      <c r="AO888" s="147"/>
      <c r="AP888" s="135"/>
      <c r="AQ888" s="133"/>
      <c r="AR888" s="150"/>
    </row>
    <row r="889" spans="2:44" ht="15.6" x14ac:dyDescent="0.3">
      <c r="B889" s="82"/>
      <c r="C889" s="83"/>
      <c r="D889" s="84"/>
      <c r="E889" s="85"/>
      <c r="F889" s="83"/>
      <c r="G889" s="85"/>
      <c r="H889" s="86"/>
      <c r="I889" s="87"/>
      <c r="J889" s="87"/>
      <c r="K889" s="88" t="str">
        <f t="shared" si="39"/>
        <v/>
      </c>
      <c r="L889" s="86"/>
      <c r="M889" s="89"/>
      <c r="N889" s="89"/>
      <c r="O889" s="88" t="str">
        <f t="shared" si="40"/>
        <v/>
      </c>
      <c r="P889" s="90"/>
      <c r="Q889" s="91"/>
      <c r="R889" s="92" t="str">
        <f t="shared" si="41"/>
        <v/>
      </c>
      <c r="S889" s="23"/>
      <c r="T889" s="107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9"/>
      <c r="AE889" s="23"/>
      <c r="AF889" s="117"/>
      <c r="AG889" s="118"/>
      <c r="AH889" s="119"/>
      <c r="AI889" s="118"/>
      <c r="AJ889" s="118"/>
      <c r="AK889" s="120"/>
      <c r="AL889" s="23"/>
      <c r="AM889" s="127"/>
      <c r="AN889" s="88"/>
      <c r="AO889" s="119"/>
      <c r="AP889" s="86"/>
      <c r="AQ889" s="84"/>
      <c r="AR889" s="128"/>
    </row>
    <row r="890" spans="2:44" ht="15.6" x14ac:dyDescent="0.3">
      <c r="B890" s="131"/>
      <c r="C890" s="132"/>
      <c r="D890" s="133"/>
      <c r="E890" s="134"/>
      <c r="F890" s="132"/>
      <c r="G890" s="134"/>
      <c r="H890" s="135"/>
      <c r="I890" s="136"/>
      <c r="J890" s="136"/>
      <c r="K890" s="137" t="str">
        <f t="shared" si="39"/>
        <v/>
      </c>
      <c r="L890" s="135"/>
      <c r="M890" s="138"/>
      <c r="N890" s="138"/>
      <c r="O890" s="137" t="str">
        <f t="shared" si="40"/>
        <v/>
      </c>
      <c r="P890" s="139"/>
      <c r="Q890" s="140"/>
      <c r="R890" s="141" t="str">
        <f t="shared" si="41"/>
        <v/>
      </c>
      <c r="S890" s="23"/>
      <c r="T890" s="142"/>
      <c r="U890" s="143"/>
      <c r="V890" s="143"/>
      <c r="W890" s="143"/>
      <c r="X890" s="143"/>
      <c r="Y890" s="143"/>
      <c r="Z890" s="143"/>
      <c r="AA890" s="143"/>
      <c r="AB890" s="143"/>
      <c r="AC890" s="143"/>
      <c r="AD890" s="144"/>
      <c r="AE890" s="23"/>
      <c r="AF890" s="145"/>
      <c r="AG890" s="146"/>
      <c r="AH890" s="147"/>
      <c r="AI890" s="146"/>
      <c r="AJ890" s="146"/>
      <c r="AK890" s="148"/>
      <c r="AL890" s="23"/>
      <c r="AM890" s="149"/>
      <c r="AN890" s="137"/>
      <c r="AO890" s="147"/>
      <c r="AP890" s="135"/>
      <c r="AQ890" s="133"/>
      <c r="AR890" s="150"/>
    </row>
    <row r="891" spans="2:44" ht="15.6" x14ac:dyDescent="0.3">
      <c r="B891" s="82"/>
      <c r="C891" s="83"/>
      <c r="D891" s="84"/>
      <c r="E891" s="85"/>
      <c r="F891" s="83"/>
      <c r="G891" s="85"/>
      <c r="H891" s="86"/>
      <c r="I891" s="87"/>
      <c r="J891" s="87"/>
      <c r="K891" s="88" t="str">
        <f t="shared" si="39"/>
        <v/>
      </c>
      <c r="L891" s="86"/>
      <c r="M891" s="89"/>
      <c r="N891" s="89"/>
      <c r="O891" s="88" t="str">
        <f t="shared" si="40"/>
        <v/>
      </c>
      <c r="P891" s="90"/>
      <c r="Q891" s="91"/>
      <c r="R891" s="92" t="str">
        <f t="shared" si="41"/>
        <v/>
      </c>
      <c r="S891" s="23"/>
      <c r="T891" s="107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9"/>
      <c r="AE891" s="23"/>
      <c r="AF891" s="117"/>
      <c r="AG891" s="118"/>
      <c r="AH891" s="119"/>
      <c r="AI891" s="118"/>
      <c r="AJ891" s="118"/>
      <c r="AK891" s="120"/>
      <c r="AL891" s="23"/>
      <c r="AM891" s="127"/>
      <c r="AN891" s="88"/>
      <c r="AO891" s="119"/>
      <c r="AP891" s="86"/>
      <c r="AQ891" s="84"/>
      <c r="AR891" s="128"/>
    </row>
    <row r="892" spans="2:44" ht="15.6" x14ac:dyDescent="0.3">
      <c r="B892" s="131"/>
      <c r="C892" s="132"/>
      <c r="D892" s="133"/>
      <c r="E892" s="134"/>
      <c r="F892" s="132"/>
      <c r="G892" s="134"/>
      <c r="H892" s="135"/>
      <c r="I892" s="136"/>
      <c r="J892" s="136"/>
      <c r="K892" s="137" t="str">
        <f t="shared" si="39"/>
        <v/>
      </c>
      <c r="L892" s="135"/>
      <c r="M892" s="138"/>
      <c r="N892" s="138"/>
      <c r="O892" s="137" t="str">
        <f t="shared" si="40"/>
        <v/>
      </c>
      <c r="P892" s="139"/>
      <c r="Q892" s="140"/>
      <c r="R892" s="141" t="str">
        <f t="shared" si="41"/>
        <v/>
      </c>
      <c r="S892" s="23"/>
      <c r="T892" s="142"/>
      <c r="U892" s="143"/>
      <c r="V892" s="143"/>
      <c r="W892" s="143"/>
      <c r="X892" s="143"/>
      <c r="Y892" s="143"/>
      <c r="Z892" s="143"/>
      <c r="AA892" s="143"/>
      <c r="AB892" s="143"/>
      <c r="AC892" s="143"/>
      <c r="AD892" s="144"/>
      <c r="AE892" s="23"/>
      <c r="AF892" s="145"/>
      <c r="AG892" s="146"/>
      <c r="AH892" s="147"/>
      <c r="AI892" s="146"/>
      <c r="AJ892" s="146"/>
      <c r="AK892" s="148"/>
      <c r="AL892" s="23"/>
      <c r="AM892" s="149"/>
      <c r="AN892" s="137"/>
      <c r="AO892" s="147"/>
      <c r="AP892" s="135"/>
      <c r="AQ892" s="133"/>
      <c r="AR892" s="150"/>
    </row>
    <row r="893" spans="2:44" ht="15.6" x14ac:dyDescent="0.3">
      <c r="B893" s="82"/>
      <c r="C893" s="83"/>
      <c r="D893" s="84"/>
      <c r="E893" s="85"/>
      <c r="F893" s="83"/>
      <c r="G893" s="85"/>
      <c r="H893" s="86"/>
      <c r="I893" s="87"/>
      <c r="J893" s="87"/>
      <c r="K893" s="88" t="str">
        <f t="shared" si="39"/>
        <v/>
      </c>
      <c r="L893" s="86"/>
      <c r="M893" s="89"/>
      <c r="N893" s="89"/>
      <c r="O893" s="88" t="str">
        <f t="shared" si="40"/>
        <v/>
      </c>
      <c r="P893" s="90"/>
      <c r="Q893" s="91"/>
      <c r="R893" s="92" t="str">
        <f t="shared" si="41"/>
        <v/>
      </c>
      <c r="S893" s="23"/>
      <c r="T893" s="107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9"/>
      <c r="AE893" s="23"/>
      <c r="AF893" s="117"/>
      <c r="AG893" s="118"/>
      <c r="AH893" s="119"/>
      <c r="AI893" s="118"/>
      <c r="AJ893" s="118"/>
      <c r="AK893" s="120"/>
      <c r="AL893" s="23"/>
      <c r="AM893" s="127"/>
      <c r="AN893" s="88"/>
      <c r="AO893" s="119"/>
      <c r="AP893" s="86"/>
      <c r="AQ893" s="84"/>
      <c r="AR893" s="128"/>
    </row>
    <row r="894" spans="2:44" ht="15.6" x14ac:dyDescent="0.3">
      <c r="B894" s="131"/>
      <c r="C894" s="132"/>
      <c r="D894" s="133"/>
      <c r="E894" s="134"/>
      <c r="F894" s="132"/>
      <c r="G894" s="134"/>
      <c r="H894" s="135"/>
      <c r="I894" s="136"/>
      <c r="J894" s="136"/>
      <c r="K894" s="137" t="str">
        <f t="shared" si="39"/>
        <v/>
      </c>
      <c r="L894" s="135"/>
      <c r="M894" s="138"/>
      <c r="N894" s="138"/>
      <c r="O894" s="137" t="str">
        <f t="shared" si="40"/>
        <v/>
      </c>
      <c r="P894" s="139"/>
      <c r="Q894" s="140"/>
      <c r="R894" s="141" t="str">
        <f t="shared" si="41"/>
        <v/>
      </c>
      <c r="S894" s="23"/>
      <c r="T894" s="142"/>
      <c r="U894" s="143"/>
      <c r="V894" s="143"/>
      <c r="W894" s="143"/>
      <c r="X894" s="143"/>
      <c r="Y894" s="143"/>
      <c r="Z894" s="143"/>
      <c r="AA894" s="143"/>
      <c r="AB894" s="143"/>
      <c r="AC894" s="143"/>
      <c r="AD894" s="144"/>
      <c r="AE894" s="23"/>
      <c r="AF894" s="145"/>
      <c r="AG894" s="146"/>
      <c r="AH894" s="147"/>
      <c r="AI894" s="146"/>
      <c r="AJ894" s="146"/>
      <c r="AK894" s="148"/>
      <c r="AL894" s="23"/>
      <c r="AM894" s="149"/>
      <c r="AN894" s="137"/>
      <c r="AO894" s="147"/>
      <c r="AP894" s="135"/>
      <c r="AQ894" s="133"/>
      <c r="AR894" s="150"/>
    </row>
    <row r="895" spans="2:44" ht="15.6" x14ac:dyDescent="0.3">
      <c r="B895" s="82"/>
      <c r="C895" s="83"/>
      <c r="D895" s="84"/>
      <c r="E895" s="85"/>
      <c r="F895" s="83"/>
      <c r="G895" s="85"/>
      <c r="H895" s="86"/>
      <c r="I895" s="87"/>
      <c r="J895" s="87"/>
      <c r="K895" s="88" t="str">
        <f t="shared" si="39"/>
        <v/>
      </c>
      <c r="L895" s="86"/>
      <c r="M895" s="89"/>
      <c r="N895" s="89"/>
      <c r="O895" s="88" t="str">
        <f t="shared" si="40"/>
        <v/>
      </c>
      <c r="P895" s="90"/>
      <c r="Q895" s="91"/>
      <c r="R895" s="92" t="str">
        <f t="shared" si="41"/>
        <v/>
      </c>
      <c r="S895" s="23"/>
      <c r="T895" s="107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9"/>
      <c r="AE895" s="23"/>
      <c r="AF895" s="117"/>
      <c r="AG895" s="118"/>
      <c r="AH895" s="119"/>
      <c r="AI895" s="118"/>
      <c r="AJ895" s="118"/>
      <c r="AK895" s="120"/>
      <c r="AL895" s="23"/>
      <c r="AM895" s="127"/>
      <c r="AN895" s="88"/>
      <c r="AO895" s="119"/>
      <c r="AP895" s="86"/>
      <c r="AQ895" s="84"/>
      <c r="AR895" s="128"/>
    </row>
    <row r="896" spans="2:44" ht="15.6" x14ac:dyDescent="0.3">
      <c r="B896" s="131"/>
      <c r="C896" s="132"/>
      <c r="D896" s="133"/>
      <c r="E896" s="134"/>
      <c r="F896" s="132"/>
      <c r="G896" s="134"/>
      <c r="H896" s="135"/>
      <c r="I896" s="136"/>
      <c r="J896" s="136"/>
      <c r="K896" s="137" t="str">
        <f t="shared" si="39"/>
        <v/>
      </c>
      <c r="L896" s="135"/>
      <c r="M896" s="138"/>
      <c r="N896" s="138"/>
      <c r="O896" s="137" t="str">
        <f t="shared" si="40"/>
        <v/>
      </c>
      <c r="P896" s="139"/>
      <c r="Q896" s="140"/>
      <c r="R896" s="141" t="str">
        <f t="shared" si="41"/>
        <v/>
      </c>
      <c r="S896" s="23"/>
      <c r="T896" s="142"/>
      <c r="U896" s="143"/>
      <c r="V896" s="143"/>
      <c r="W896" s="143"/>
      <c r="X896" s="143"/>
      <c r="Y896" s="143"/>
      <c r="Z896" s="143"/>
      <c r="AA896" s="143"/>
      <c r="AB896" s="143"/>
      <c r="AC896" s="143"/>
      <c r="AD896" s="144"/>
      <c r="AE896" s="23"/>
      <c r="AF896" s="145"/>
      <c r="AG896" s="146"/>
      <c r="AH896" s="147"/>
      <c r="AI896" s="146"/>
      <c r="AJ896" s="146"/>
      <c r="AK896" s="148"/>
      <c r="AL896" s="23"/>
      <c r="AM896" s="149"/>
      <c r="AN896" s="137"/>
      <c r="AO896" s="147"/>
      <c r="AP896" s="135"/>
      <c r="AQ896" s="133"/>
      <c r="AR896" s="150"/>
    </row>
    <row r="897" spans="2:44" ht="15.6" x14ac:dyDescent="0.3">
      <c r="B897" s="82"/>
      <c r="C897" s="83"/>
      <c r="D897" s="84"/>
      <c r="E897" s="85"/>
      <c r="F897" s="83"/>
      <c r="G897" s="85"/>
      <c r="H897" s="86"/>
      <c r="I897" s="87"/>
      <c r="J897" s="87"/>
      <c r="K897" s="88" t="str">
        <f t="shared" si="39"/>
        <v/>
      </c>
      <c r="L897" s="86"/>
      <c r="M897" s="89"/>
      <c r="N897" s="89"/>
      <c r="O897" s="88" t="str">
        <f t="shared" si="40"/>
        <v/>
      </c>
      <c r="P897" s="90"/>
      <c r="Q897" s="91"/>
      <c r="R897" s="92" t="str">
        <f t="shared" si="41"/>
        <v/>
      </c>
      <c r="S897" s="23"/>
      <c r="T897" s="107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9"/>
      <c r="AE897" s="23"/>
      <c r="AF897" s="117"/>
      <c r="AG897" s="118"/>
      <c r="AH897" s="119"/>
      <c r="AI897" s="118"/>
      <c r="AJ897" s="118"/>
      <c r="AK897" s="120"/>
      <c r="AL897" s="23"/>
      <c r="AM897" s="127"/>
      <c r="AN897" s="88"/>
      <c r="AO897" s="119"/>
      <c r="AP897" s="86"/>
      <c r="AQ897" s="84"/>
      <c r="AR897" s="128"/>
    </row>
    <row r="898" spans="2:44" ht="15.6" x14ac:dyDescent="0.3">
      <c r="B898" s="131"/>
      <c r="C898" s="132"/>
      <c r="D898" s="133"/>
      <c r="E898" s="134"/>
      <c r="F898" s="132"/>
      <c r="G898" s="134"/>
      <c r="H898" s="135"/>
      <c r="I898" s="136"/>
      <c r="J898" s="136"/>
      <c r="K898" s="137" t="str">
        <f t="shared" si="39"/>
        <v/>
      </c>
      <c r="L898" s="135"/>
      <c r="M898" s="138"/>
      <c r="N898" s="138"/>
      <c r="O898" s="137" t="str">
        <f t="shared" si="40"/>
        <v/>
      </c>
      <c r="P898" s="139"/>
      <c r="Q898" s="140"/>
      <c r="R898" s="141" t="str">
        <f t="shared" si="41"/>
        <v/>
      </c>
      <c r="S898" s="23"/>
      <c r="T898" s="142"/>
      <c r="U898" s="143"/>
      <c r="V898" s="143"/>
      <c r="W898" s="143"/>
      <c r="X898" s="143"/>
      <c r="Y898" s="143"/>
      <c r="Z898" s="143"/>
      <c r="AA898" s="143"/>
      <c r="AB898" s="143"/>
      <c r="AC898" s="143"/>
      <c r="AD898" s="144"/>
      <c r="AE898" s="23"/>
      <c r="AF898" s="145"/>
      <c r="AG898" s="146"/>
      <c r="AH898" s="147"/>
      <c r="AI898" s="146"/>
      <c r="AJ898" s="146"/>
      <c r="AK898" s="148"/>
      <c r="AL898" s="23"/>
      <c r="AM898" s="149"/>
      <c r="AN898" s="137"/>
      <c r="AO898" s="147"/>
      <c r="AP898" s="135"/>
      <c r="AQ898" s="133"/>
      <c r="AR898" s="150"/>
    </row>
    <row r="899" spans="2:44" ht="15.6" x14ac:dyDescent="0.3">
      <c r="B899" s="82"/>
      <c r="C899" s="83"/>
      <c r="D899" s="84"/>
      <c r="E899" s="85"/>
      <c r="F899" s="83"/>
      <c r="G899" s="85"/>
      <c r="H899" s="86"/>
      <c r="I899" s="87"/>
      <c r="J899" s="87"/>
      <c r="K899" s="88" t="str">
        <f t="shared" si="39"/>
        <v/>
      </c>
      <c r="L899" s="86"/>
      <c r="M899" s="89"/>
      <c r="N899" s="89"/>
      <c r="O899" s="88" t="str">
        <f t="shared" si="40"/>
        <v/>
      </c>
      <c r="P899" s="90"/>
      <c r="Q899" s="91"/>
      <c r="R899" s="92" t="str">
        <f t="shared" si="41"/>
        <v/>
      </c>
      <c r="S899" s="23"/>
      <c r="T899" s="107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9"/>
      <c r="AE899" s="23"/>
      <c r="AF899" s="117"/>
      <c r="AG899" s="118"/>
      <c r="AH899" s="119"/>
      <c r="AI899" s="118"/>
      <c r="AJ899" s="118"/>
      <c r="AK899" s="120"/>
      <c r="AL899" s="23"/>
      <c r="AM899" s="127"/>
      <c r="AN899" s="88"/>
      <c r="AO899" s="119"/>
      <c r="AP899" s="86"/>
      <c r="AQ899" s="84"/>
      <c r="AR899" s="128"/>
    </row>
    <row r="900" spans="2:44" ht="15.6" x14ac:dyDescent="0.3">
      <c r="B900" s="131"/>
      <c r="C900" s="132"/>
      <c r="D900" s="133"/>
      <c r="E900" s="134"/>
      <c r="F900" s="132"/>
      <c r="G900" s="134"/>
      <c r="H900" s="135"/>
      <c r="I900" s="136"/>
      <c r="J900" s="136"/>
      <c r="K900" s="137" t="str">
        <f t="shared" si="39"/>
        <v/>
      </c>
      <c r="L900" s="135"/>
      <c r="M900" s="138"/>
      <c r="N900" s="138"/>
      <c r="O900" s="137" t="str">
        <f t="shared" si="40"/>
        <v/>
      </c>
      <c r="P900" s="139"/>
      <c r="Q900" s="140"/>
      <c r="R900" s="141" t="str">
        <f t="shared" si="41"/>
        <v/>
      </c>
      <c r="S900" s="23"/>
      <c r="T900" s="142"/>
      <c r="U900" s="143"/>
      <c r="V900" s="143"/>
      <c r="W900" s="143"/>
      <c r="X900" s="143"/>
      <c r="Y900" s="143"/>
      <c r="Z900" s="143"/>
      <c r="AA900" s="143"/>
      <c r="AB900" s="143"/>
      <c r="AC900" s="143"/>
      <c r="AD900" s="144"/>
      <c r="AE900" s="23"/>
      <c r="AF900" s="145"/>
      <c r="AG900" s="146"/>
      <c r="AH900" s="147"/>
      <c r="AI900" s="146"/>
      <c r="AJ900" s="146"/>
      <c r="AK900" s="148"/>
      <c r="AL900" s="23"/>
      <c r="AM900" s="149"/>
      <c r="AN900" s="137"/>
      <c r="AO900" s="147"/>
      <c r="AP900" s="135"/>
      <c r="AQ900" s="133"/>
      <c r="AR900" s="150"/>
    </row>
    <row r="901" spans="2:44" ht="15.6" x14ac:dyDescent="0.3">
      <c r="B901" s="82"/>
      <c r="C901" s="83"/>
      <c r="D901" s="84"/>
      <c r="E901" s="85"/>
      <c r="F901" s="83"/>
      <c r="G901" s="85"/>
      <c r="H901" s="86"/>
      <c r="I901" s="87"/>
      <c r="J901" s="87"/>
      <c r="K901" s="88" t="str">
        <f t="shared" si="39"/>
        <v/>
      </c>
      <c r="L901" s="86"/>
      <c r="M901" s="89"/>
      <c r="N901" s="89"/>
      <c r="O901" s="88" t="str">
        <f t="shared" si="40"/>
        <v/>
      </c>
      <c r="P901" s="90"/>
      <c r="Q901" s="91"/>
      <c r="R901" s="92" t="str">
        <f t="shared" si="41"/>
        <v/>
      </c>
      <c r="S901" s="23"/>
      <c r="T901" s="107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9"/>
      <c r="AE901" s="23"/>
      <c r="AF901" s="117"/>
      <c r="AG901" s="118"/>
      <c r="AH901" s="119"/>
      <c r="AI901" s="118"/>
      <c r="AJ901" s="118"/>
      <c r="AK901" s="120"/>
      <c r="AL901" s="23"/>
      <c r="AM901" s="127"/>
      <c r="AN901" s="88"/>
      <c r="AO901" s="119"/>
      <c r="AP901" s="86"/>
      <c r="AQ901" s="84"/>
      <c r="AR901" s="128"/>
    </row>
    <row r="902" spans="2:44" ht="15.6" x14ac:dyDescent="0.3">
      <c r="B902" s="131"/>
      <c r="C902" s="132"/>
      <c r="D902" s="133"/>
      <c r="E902" s="134"/>
      <c r="F902" s="132"/>
      <c r="G902" s="134"/>
      <c r="H902" s="135"/>
      <c r="I902" s="136"/>
      <c r="J902" s="136"/>
      <c r="K902" s="137" t="str">
        <f t="shared" si="39"/>
        <v/>
      </c>
      <c r="L902" s="135"/>
      <c r="M902" s="138"/>
      <c r="N902" s="138"/>
      <c r="O902" s="137" t="str">
        <f t="shared" si="40"/>
        <v/>
      </c>
      <c r="P902" s="139"/>
      <c r="Q902" s="140"/>
      <c r="R902" s="141" t="str">
        <f t="shared" si="41"/>
        <v/>
      </c>
      <c r="S902" s="23"/>
      <c r="T902" s="142"/>
      <c r="U902" s="143"/>
      <c r="V902" s="143"/>
      <c r="W902" s="143"/>
      <c r="X902" s="143"/>
      <c r="Y902" s="143"/>
      <c r="Z902" s="143"/>
      <c r="AA902" s="143"/>
      <c r="AB902" s="143"/>
      <c r="AC902" s="143"/>
      <c r="AD902" s="144"/>
      <c r="AE902" s="23"/>
      <c r="AF902" s="145"/>
      <c r="AG902" s="146"/>
      <c r="AH902" s="147"/>
      <c r="AI902" s="146"/>
      <c r="AJ902" s="146"/>
      <c r="AK902" s="148"/>
      <c r="AL902" s="23"/>
      <c r="AM902" s="149"/>
      <c r="AN902" s="137"/>
      <c r="AO902" s="147"/>
      <c r="AP902" s="135"/>
      <c r="AQ902" s="133"/>
      <c r="AR902" s="150"/>
    </row>
    <row r="903" spans="2:44" ht="15.6" x14ac:dyDescent="0.3">
      <c r="B903" s="82"/>
      <c r="C903" s="83"/>
      <c r="D903" s="84"/>
      <c r="E903" s="85"/>
      <c r="F903" s="83"/>
      <c r="G903" s="85"/>
      <c r="H903" s="86"/>
      <c r="I903" s="87"/>
      <c r="J903" s="87"/>
      <c r="K903" s="88" t="str">
        <f t="shared" si="39"/>
        <v/>
      </c>
      <c r="L903" s="86"/>
      <c r="M903" s="89"/>
      <c r="N903" s="89"/>
      <c r="O903" s="88" t="str">
        <f t="shared" si="40"/>
        <v/>
      </c>
      <c r="P903" s="90"/>
      <c r="Q903" s="91"/>
      <c r="R903" s="92" t="str">
        <f t="shared" si="41"/>
        <v/>
      </c>
      <c r="S903" s="23"/>
      <c r="T903" s="107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9"/>
      <c r="AE903" s="23"/>
      <c r="AF903" s="117"/>
      <c r="AG903" s="118"/>
      <c r="AH903" s="119"/>
      <c r="AI903" s="118"/>
      <c r="AJ903" s="118"/>
      <c r="AK903" s="120"/>
      <c r="AL903" s="23"/>
      <c r="AM903" s="127"/>
      <c r="AN903" s="88"/>
      <c r="AO903" s="119"/>
      <c r="AP903" s="86"/>
      <c r="AQ903" s="84"/>
      <c r="AR903" s="128"/>
    </row>
    <row r="904" spans="2:44" ht="15.6" x14ac:dyDescent="0.3">
      <c r="B904" s="131"/>
      <c r="C904" s="132"/>
      <c r="D904" s="133"/>
      <c r="E904" s="134"/>
      <c r="F904" s="132"/>
      <c r="G904" s="134"/>
      <c r="H904" s="135"/>
      <c r="I904" s="136"/>
      <c r="J904" s="136"/>
      <c r="K904" s="137" t="str">
        <f t="shared" ref="K904:K967" si="42">IFERROR(I904/J904,"")</f>
        <v/>
      </c>
      <c r="L904" s="135"/>
      <c r="M904" s="138"/>
      <c r="N904" s="138"/>
      <c r="O904" s="137" t="str">
        <f t="shared" ref="O904:O967" si="43">IFERROR(M904/N904,"")</f>
        <v/>
      </c>
      <c r="P904" s="139"/>
      <c r="Q904" s="140"/>
      <c r="R904" s="141" t="str">
        <f t="shared" ref="R904:R967" si="44">IFERROR(P904/Q904,"")</f>
        <v/>
      </c>
      <c r="S904" s="23"/>
      <c r="T904" s="142"/>
      <c r="U904" s="143"/>
      <c r="V904" s="143"/>
      <c r="W904" s="143"/>
      <c r="X904" s="143"/>
      <c r="Y904" s="143"/>
      <c r="Z904" s="143"/>
      <c r="AA904" s="143"/>
      <c r="AB904" s="143"/>
      <c r="AC904" s="143"/>
      <c r="AD904" s="144"/>
      <c r="AE904" s="23"/>
      <c r="AF904" s="145"/>
      <c r="AG904" s="146"/>
      <c r="AH904" s="147"/>
      <c r="AI904" s="146"/>
      <c r="AJ904" s="146"/>
      <c r="AK904" s="148"/>
      <c r="AL904" s="23"/>
      <c r="AM904" s="149"/>
      <c r="AN904" s="137"/>
      <c r="AO904" s="147"/>
      <c r="AP904" s="135"/>
      <c r="AQ904" s="133"/>
      <c r="AR904" s="150"/>
    </row>
    <row r="905" spans="2:44" ht="15.6" x14ac:dyDescent="0.3">
      <c r="B905" s="82"/>
      <c r="C905" s="83"/>
      <c r="D905" s="84"/>
      <c r="E905" s="85"/>
      <c r="F905" s="83"/>
      <c r="G905" s="85"/>
      <c r="H905" s="86"/>
      <c r="I905" s="87"/>
      <c r="J905" s="87"/>
      <c r="K905" s="88" t="str">
        <f t="shared" si="42"/>
        <v/>
      </c>
      <c r="L905" s="86"/>
      <c r="M905" s="89"/>
      <c r="N905" s="89"/>
      <c r="O905" s="88" t="str">
        <f t="shared" si="43"/>
        <v/>
      </c>
      <c r="P905" s="90"/>
      <c r="Q905" s="91"/>
      <c r="R905" s="92" t="str">
        <f t="shared" si="44"/>
        <v/>
      </c>
      <c r="S905" s="23"/>
      <c r="T905" s="107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9"/>
      <c r="AE905" s="23"/>
      <c r="AF905" s="117"/>
      <c r="AG905" s="118"/>
      <c r="AH905" s="119"/>
      <c r="AI905" s="118"/>
      <c r="AJ905" s="118"/>
      <c r="AK905" s="120"/>
      <c r="AL905" s="23"/>
      <c r="AM905" s="127"/>
      <c r="AN905" s="88"/>
      <c r="AO905" s="119"/>
      <c r="AP905" s="86"/>
      <c r="AQ905" s="84"/>
      <c r="AR905" s="128"/>
    </row>
    <row r="906" spans="2:44" ht="15.6" x14ac:dyDescent="0.3">
      <c r="B906" s="131"/>
      <c r="C906" s="132"/>
      <c r="D906" s="133"/>
      <c r="E906" s="134"/>
      <c r="F906" s="132"/>
      <c r="G906" s="134"/>
      <c r="H906" s="135"/>
      <c r="I906" s="136"/>
      <c r="J906" s="136"/>
      <c r="K906" s="137" t="str">
        <f t="shared" si="42"/>
        <v/>
      </c>
      <c r="L906" s="135"/>
      <c r="M906" s="138"/>
      <c r="N906" s="138"/>
      <c r="O906" s="137" t="str">
        <f t="shared" si="43"/>
        <v/>
      </c>
      <c r="P906" s="139"/>
      <c r="Q906" s="140"/>
      <c r="R906" s="141" t="str">
        <f t="shared" si="44"/>
        <v/>
      </c>
      <c r="S906" s="23"/>
      <c r="T906" s="142"/>
      <c r="U906" s="143"/>
      <c r="V906" s="143"/>
      <c r="W906" s="143"/>
      <c r="X906" s="143"/>
      <c r="Y906" s="143"/>
      <c r="Z906" s="143"/>
      <c r="AA906" s="143"/>
      <c r="AB906" s="143"/>
      <c r="AC906" s="143"/>
      <c r="AD906" s="144"/>
      <c r="AE906" s="23"/>
      <c r="AF906" s="145"/>
      <c r="AG906" s="146"/>
      <c r="AH906" s="147"/>
      <c r="AI906" s="146"/>
      <c r="AJ906" s="146"/>
      <c r="AK906" s="148"/>
      <c r="AL906" s="23"/>
      <c r="AM906" s="149"/>
      <c r="AN906" s="137"/>
      <c r="AO906" s="147"/>
      <c r="AP906" s="135"/>
      <c r="AQ906" s="133"/>
      <c r="AR906" s="150"/>
    </row>
    <row r="907" spans="2:44" ht="15.6" x14ac:dyDescent="0.3">
      <c r="B907" s="82"/>
      <c r="C907" s="83"/>
      <c r="D907" s="84"/>
      <c r="E907" s="85"/>
      <c r="F907" s="83"/>
      <c r="G907" s="85"/>
      <c r="H907" s="86"/>
      <c r="I907" s="87"/>
      <c r="J907" s="87"/>
      <c r="K907" s="88" t="str">
        <f t="shared" si="42"/>
        <v/>
      </c>
      <c r="L907" s="86"/>
      <c r="M907" s="89"/>
      <c r="N907" s="89"/>
      <c r="O907" s="88" t="str">
        <f t="shared" si="43"/>
        <v/>
      </c>
      <c r="P907" s="90"/>
      <c r="Q907" s="91"/>
      <c r="R907" s="92" t="str">
        <f t="shared" si="44"/>
        <v/>
      </c>
      <c r="S907" s="23"/>
      <c r="T907" s="107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9"/>
      <c r="AE907" s="23"/>
      <c r="AF907" s="117"/>
      <c r="AG907" s="118"/>
      <c r="AH907" s="119"/>
      <c r="AI907" s="118"/>
      <c r="AJ907" s="118"/>
      <c r="AK907" s="120"/>
      <c r="AL907" s="23"/>
      <c r="AM907" s="127"/>
      <c r="AN907" s="88"/>
      <c r="AO907" s="119"/>
      <c r="AP907" s="86"/>
      <c r="AQ907" s="84"/>
      <c r="AR907" s="128"/>
    </row>
    <row r="908" spans="2:44" ht="15.6" x14ac:dyDescent="0.3">
      <c r="B908" s="131"/>
      <c r="C908" s="132"/>
      <c r="D908" s="133"/>
      <c r="E908" s="134"/>
      <c r="F908" s="132"/>
      <c r="G908" s="134"/>
      <c r="H908" s="135"/>
      <c r="I908" s="136"/>
      <c r="J908" s="136"/>
      <c r="K908" s="137" t="str">
        <f t="shared" si="42"/>
        <v/>
      </c>
      <c r="L908" s="135"/>
      <c r="M908" s="138"/>
      <c r="N908" s="138"/>
      <c r="O908" s="137" t="str">
        <f t="shared" si="43"/>
        <v/>
      </c>
      <c r="P908" s="139"/>
      <c r="Q908" s="140"/>
      <c r="R908" s="141" t="str">
        <f t="shared" si="44"/>
        <v/>
      </c>
      <c r="S908" s="23"/>
      <c r="T908" s="142"/>
      <c r="U908" s="143"/>
      <c r="V908" s="143"/>
      <c r="W908" s="143"/>
      <c r="X908" s="143"/>
      <c r="Y908" s="143"/>
      <c r="Z908" s="143"/>
      <c r="AA908" s="143"/>
      <c r="AB908" s="143"/>
      <c r="AC908" s="143"/>
      <c r="AD908" s="144"/>
      <c r="AE908" s="23"/>
      <c r="AF908" s="145"/>
      <c r="AG908" s="146"/>
      <c r="AH908" s="147"/>
      <c r="AI908" s="146"/>
      <c r="AJ908" s="146"/>
      <c r="AK908" s="148"/>
      <c r="AL908" s="23"/>
      <c r="AM908" s="149"/>
      <c r="AN908" s="137"/>
      <c r="AO908" s="147"/>
      <c r="AP908" s="135"/>
      <c r="AQ908" s="133"/>
      <c r="AR908" s="150"/>
    </row>
    <row r="909" spans="2:44" ht="15.6" x14ac:dyDescent="0.3">
      <c r="B909" s="82"/>
      <c r="C909" s="83"/>
      <c r="D909" s="84"/>
      <c r="E909" s="85"/>
      <c r="F909" s="83"/>
      <c r="G909" s="85"/>
      <c r="H909" s="86"/>
      <c r="I909" s="87"/>
      <c r="J909" s="87"/>
      <c r="K909" s="88" t="str">
        <f t="shared" si="42"/>
        <v/>
      </c>
      <c r="L909" s="86"/>
      <c r="M909" s="89"/>
      <c r="N909" s="89"/>
      <c r="O909" s="88" t="str">
        <f t="shared" si="43"/>
        <v/>
      </c>
      <c r="P909" s="90"/>
      <c r="Q909" s="91"/>
      <c r="R909" s="92" t="str">
        <f t="shared" si="44"/>
        <v/>
      </c>
      <c r="S909" s="23"/>
      <c r="T909" s="107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9"/>
      <c r="AE909" s="23"/>
      <c r="AF909" s="117"/>
      <c r="AG909" s="118"/>
      <c r="AH909" s="119"/>
      <c r="AI909" s="118"/>
      <c r="AJ909" s="118"/>
      <c r="AK909" s="120"/>
      <c r="AL909" s="23"/>
      <c r="AM909" s="127"/>
      <c r="AN909" s="88"/>
      <c r="AO909" s="119"/>
      <c r="AP909" s="86"/>
      <c r="AQ909" s="84"/>
      <c r="AR909" s="128"/>
    </row>
    <row r="910" spans="2:44" ht="15.6" x14ac:dyDescent="0.3">
      <c r="B910" s="131"/>
      <c r="C910" s="132"/>
      <c r="D910" s="133"/>
      <c r="E910" s="134"/>
      <c r="F910" s="132"/>
      <c r="G910" s="134"/>
      <c r="H910" s="135"/>
      <c r="I910" s="136"/>
      <c r="J910" s="136"/>
      <c r="K910" s="137" t="str">
        <f t="shared" si="42"/>
        <v/>
      </c>
      <c r="L910" s="135"/>
      <c r="M910" s="138"/>
      <c r="N910" s="138"/>
      <c r="O910" s="137" t="str">
        <f t="shared" si="43"/>
        <v/>
      </c>
      <c r="P910" s="139"/>
      <c r="Q910" s="140"/>
      <c r="R910" s="141" t="str">
        <f t="shared" si="44"/>
        <v/>
      </c>
      <c r="S910" s="23"/>
      <c r="T910" s="142"/>
      <c r="U910" s="143"/>
      <c r="V910" s="143"/>
      <c r="W910" s="143"/>
      <c r="X910" s="143"/>
      <c r="Y910" s="143"/>
      <c r="Z910" s="143"/>
      <c r="AA910" s="143"/>
      <c r="AB910" s="143"/>
      <c r="AC910" s="143"/>
      <c r="AD910" s="144"/>
      <c r="AE910" s="23"/>
      <c r="AF910" s="145"/>
      <c r="AG910" s="146"/>
      <c r="AH910" s="147"/>
      <c r="AI910" s="146"/>
      <c r="AJ910" s="146"/>
      <c r="AK910" s="148"/>
      <c r="AL910" s="23"/>
      <c r="AM910" s="149"/>
      <c r="AN910" s="137"/>
      <c r="AO910" s="147"/>
      <c r="AP910" s="135"/>
      <c r="AQ910" s="133"/>
      <c r="AR910" s="150"/>
    </row>
    <row r="911" spans="2:44" ht="15.6" x14ac:dyDescent="0.3">
      <c r="B911" s="82"/>
      <c r="C911" s="83"/>
      <c r="D911" s="84"/>
      <c r="E911" s="85"/>
      <c r="F911" s="83"/>
      <c r="G911" s="85"/>
      <c r="H911" s="86"/>
      <c r="I911" s="87"/>
      <c r="J911" s="87"/>
      <c r="K911" s="88" t="str">
        <f t="shared" si="42"/>
        <v/>
      </c>
      <c r="L911" s="86"/>
      <c r="M911" s="89"/>
      <c r="N911" s="89"/>
      <c r="O911" s="88" t="str">
        <f t="shared" si="43"/>
        <v/>
      </c>
      <c r="P911" s="90"/>
      <c r="Q911" s="91"/>
      <c r="R911" s="92" t="str">
        <f t="shared" si="44"/>
        <v/>
      </c>
      <c r="S911" s="23"/>
      <c r="T911" s="107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9"/>
      <c r="AE911" s="23"/>
      <c r="AF911" s="117"/>
      <c r="AG911" s="118"/>
      <c r="AH911" s="119"/>
      <c r="AI911" s="118"/>
      <c r="AJ911" s="118"/>
      <c r="AK911" s="120"/>
      <c r="AL911" s="23"/>
      <c r="AM911" s="127"/>
      <c r="AN911" s="88"/>
      <c r="AO911" s="119"/>
      <c r="AP911" s="86"/>
      <c r="AQ911" s="84"/>
      <c r="AR911" s="128"/>
    </row>
    <row r="912" spans="2:44" ht="15.6" x14ac:dyDescent="0.3">
      <c r="B912" s="131"/>
      <c r="C912" s="132"/>
      <c r="D912" s="133"/>
      <c r="E912" s="134"/>
      <c r="F912" s="132"/>
      <c r="G912" s="134"/>
      <c r="H912" s="135"/>
      <c r="I912" s="136"/>
      <c r="J912" s="136"/>
      <c r="K912" s="137" t="str">
        <f t="shared" si="42"/>
        <v/>
      </c>
      <c r="L912" s="135"/>
      <c r="M912" s="138"/>
      <c r="N912" s="138"/>
      <c r="O912" s="137" t="str">
        <f t="shared" si="43"/>
        <v/>
      </c>
      <c r="P912" s="139"/>
      <c r="Q912" s="140"/>
      <c r="R912" s="141" t="str">
        <f t="shared" si="44"/>
        <v/>
      </c>
      <c r="S912" s="23"/>
      <c r="T912" s="142"/>
      <c r="U912" s="143"/>
      <c r="V912" s="143"/>
      <c r="W912" s="143"/>
      <c r="X912" s="143"/>
      <c r="Y912" s="143"/>
      <c r="Z912" s="143"/>
      <c r="AA912" s="143"/>
      <c r="AB912" s="143"/>
      <c r="AC912" s="143"/>
      <c r="AD912" s="144"/>
      <c r="AE912" s="23"/>
      <c r="AF912" s="145"/>
      <c r="AG912" s="146"/>
      <c r="AH912" s="147"/>
      <c r="AI912" s="146"/>
      <c r="AJ912" s="146"/>
      <c r="AK912" s="148"/>
      <c r="AL912" s="23"/>
      <c r="AM912" s="149"/>
      <c r="AN912" s="137"/>
      <c r="AO912" s="147"/>
      <c r="AP912" s="135"/>
      <c r="AQ912" s="133"/>
      <c r="AR912" s="150"/>
    </row>
    <row r="913" spans="2:44" ht="15.6" x14ac:dyDescent="0.3">
      <c r="B913" s="82"/>
      <c r="C913" s="83"/>
      <c r="D913" s="84"/>
      <c r="E913" s="85"/>
      <c r="F913" s="83"/>
      <c r="G913" s="85"/>
      <c r="H913" s="86"/>
      <c r="I913" s="87"/>
      <c r="J913" s="87"/>
      <c r="K913" s="88" t="str">
        <f t="shared" si="42"/>
        <v/>
      </c>
      <c r="L913" s="86"/>
      <c r="M913" s="89"/>
      <c r="N913" s="89"/>
      <c r="O913" s="88" t="str">
        <f t="shared" si="43"/>
        <v/>
      </c>
      <c r="P913" s="90"/>
      <c r="Q913" s="91"/>
      <c r="R913" s="92" t="str">
        <f t="shared" si="44"/>
        <v/>
      </c>
      <c r="S913" s="23"/>
      <c r="T913" s="107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9"/>
      <c r="AE913" s="23"/>
      <c r="AF913" s="117"/>
      <c r="AG913" s="118"/>
      <c r="AH913" s="119"/>
      <c r="AI913" s="118"/>
      <c r="AJ913" s="118"/>
      <c r="AK913" s="120"/>
      <c r="AL913" s="23"/>
      <c r="AM913" s="127"/>
      <c r="AN913" s="88"/>
      <c r="AO913" s="119"/>
      <c r="AP913" s="86"/>
      <c r="AQ913" s="84"/>
      <c r="AR913" s="128"/>
    </row>
    <row r="914" spans="2:44" ht="15.6" x14ac:dyDescent="0.3">
      <c r="B914" s="131"/>
      <c r="C914" s="132"/>
      <c r="D914" s="133"/>
      <c r="E914" s="134"/>
      <c r="F914" s="132"/>
      <c r="G914" s="134"/>
      <c r="H914" s="135"/>
      <c r="I914" s="136"/>
      <c r="J914" s="136"/>
      <c r="K914" s="137" t="str">
        <f t="shared" si="42"/>
        <v/>
      </c>
      <c r="L914" s="135"/>
      <c r="M914" s="138"/>
      <c r="N914" s="138"/>
      <c r="O914" s="137" t="str">
        <f t="shared" si="43"/>
        <v/>
      </c>
      <c r="P914" s="139"/>
      <c r="Q914" s="140"/>
      <c r="R914" s="141" t="str">
        <f t="shared" si="44"/>
        <v/>
      </c>
      <c r="S914" s="23"/>
      <c r="T914" s="142"/>
      <c r="U914" s="143"/>
      <c r="V914" s="143"/>
      <c r="W914" s="143"/>
      <c r="X914" s="143"/>
      <c r="Y914" s="143"/>
      <c r="Z914" s="143"/>
      <c r="AA914" s="143"/>
      <c r="AB914" s="143"/>
      <c r="AC914" s="143"/>
      <c r="AD914" s="144"/>
      <c r="AE914" s="23"/>
      <c r="AF914" s="145"/>
      <c r="AG914" s="146"/>
      <c r="AH914" s="147"/>
      <c r="AI914" s="146"/>
      <c r="AJ914" s="146"/>
      <c r="AK914" s="148"/>
      <c r="AL914" s="23"/>
      <c r="AM914" s="149"/>
      <c r="AN914" s="137"/>
      <c r="AO914" s="147"/>
      <c r="AP914" s="135"/>
      <c r="AQ914" s="133"/>
      <c r="AR914" s="150"/>
    </row>
    <row r="915" spans="2:44" ht="15.6" x14ac:dyDescent="0.3">
      <c r="B915" s="82"/>
      <c r="C915" s="83"/>
      <c r="D915" s="84"/>
      <c r="E915" s="85"/>
      <c r="F915" s="83"/>
      <c r="G915" s="85"/>
      <c r="H915" s="86"/>
      <c r="I915" s="87"/>
      <c r="J915" s="87"/>
      <c r="K915" s="88" t="str">
        <f t="shared" si="42"/>
        <v/>
      </c>
      <c r="L915" s="86"/>
      <c r="M915" s="89"/>
      <c r="N915" s="89"/>
      <c r="O915" s="88" t="str">
        <f t="shared" si="43"/>
        <v/>
      </c>
      <c r="P915" s="90"/>
      <c r="Q915" s="91"/>
      <c r="R915" s="92" t="str">
        <f t="shared" si="44"/>
        <v/>
      </c>
      <c r="S915" s="23"/>
      <c r="T915" s="107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9"/>
      <c r="AE915" s="23"/>
      <c r="AF915" s="117"/>
      <c r="AG915" s="118"/>
      <c r="AH915" s="119"/>
      <c r="AI915" s="118"/>
      <c r="AJ915" s="118"/>
      <c r="AK915" s="120"/>
      <c r="AL915" s="23"/>
      <c r="AM915" s="127"/>
      <c r="AN915" s="88"/>
      <c r="AO915" s="119"/>
      <c r="AP915" s="86"/>
      <c r="AQ915" s="84"/>
      <c r="AR915" s="128"/>
    </row>
    <row r="916" spans="2:44" ht="15.6" x14ac:dyDescent="0.3">
      <c r="B916" s="131"/>
      <c r="C916" s="132"/>
      <c r="D916" s="133"/>
      <c r="E916" s="134"/>
      <c r="F916" s="132"/>
      <c r="G916" s="134"/>
      <c r="H916" s="135"/>
      <c r="I916" s="136"/>
      <c r="J916" s="136"/>
      <c r="K916" s="137" t="str">
        <f t="shared" si="42"/>
        <v/>
      </c>
      <c r="L916" s="135"/>
      <c r="M916" s="138"/>
      <c r="N916" s="138"/>
      <c r="O916" s="137" t="str">
        <f t="shared" si="43"/>
        <v/>
      </c>
      <c r="P916" s="139"/>
      <c r="Q916" s="140"/>
      <c r="R916" s="141" t="str">
        <f t="shared" si="44"/>
        <v/>
      </c>
      <c r="S916" s="23"/>
      <c r="T916" s="142"/>
      <c r="U916" s="143"/>
      <c r="V916" s="143"/>
      <c r="W916" s="143"/>
      <c r="X916" s="143"/>
      <c r="Y916" s="143"/>
      <c r="Z916" s="143"/>
      <c r="AA916" s="143"/>
      <c r="AB916" s="143"/>
      <c r="AC916" s="143"/>
      <c r="AD916" s="144"/>
      <c r="AE916" s="23"/>
      <c r="AF916" s="145"/>
      <c r="AG916" s="146"/>
      <c r="AH916" s="147"/>
      <c r="AI916" s="146"/>
      <c r="AJ916" s="146"/>
      <c r="AK916" s="148"/>
      <c r="AL916" s="23"/>
      <c r="AM916" s="149"/>
      <c r="AN916" s="137"/>
      <c r="AO916" s="147"/>
      <c r="AP916" s="135"/>
      <c r="AQ916" s="133"/>
      <c r="AR916" s="150"/>
    </row>
    <row r="917" spans="2:44" ht="15.6" x14ac:dyDescent="0.3">
      <c r="B917" s="82"/>
      <c r="C917" s="83"/>
      <c r="D917" s="84"/>
      <c r="E917" s="85"/>
      <c r="F917" s="83"/>
      <c r="G917" s="85"/>
      <c r="H917" s="86"/>
      <c r="I917" s="87"/>
      <c r="J917" s="87"/>
      <c r="K917" s="88" t="str">
        <f t="shared" si="42"/>
        <v/>
      </c>
      <c r="L917" s="86"/>
      <c r="M917" s="89"/>
      <c r="N917" s="89"/>
      <c r="O917" s="88" t="str">
        <f t="shared" si="43"/>
        <v/>
      </c>
      <c r="P917" s="90"/>
      <c r="Q917" s="91"/>
      <c r="R917" s="92" t="str">
        <f t="shared" si="44"/>
        <v/>
      </c>
      <c r="S917" s="23"/>
      <c r="T917" s="107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9"/>
      <c r="AE917" s="23"/>
      <c r="AF917" s="117"/>
      <c r="AG917" s="118"/>
      <c r="AH917" s="119"/>
      <c r="AI917" s="118"/>
      <c r="AJ917" s="118"/>
      <c r="AK917" s="120"/>
      <c r="AL917" s="23"/>
      <c r="AM917" s="127"/>
      <c r="AN917" s="88"/>
      <c r="AO917" s="119"/>
      <c r="AP917" s="86"/>
      <c r="AQ917" s="84"/>
      <c r="AR917" s="128"/>
    </row>
    <row r="918" spans="2:44" ht="15.6" x14ac:dyDescent="0.3">
      <c r="B918" s="131"/>
      <c r="C918" s="132"/>
      <c r="D918" s="133"/>
      <c r="E918" s="134"/>
      <c r="F918" s="132"/>
      <c r="G918" s="134"/>
      <c r="H918" s="135"/>
      <c r="I918" s="136"/>
      <c r="J918" s="136"/>
      <c r="K918" s="137" t="str">
        <f t="shared" si="42"/>
        <v/>
      </c>
      <c r="L918" s="135"/>
      <c r="M918" s="138"/>
      <c r="N918" s="138"/>
      <c r="O918" s="137" t="str">
        <f t="shared" si="43"/>
        <v/>
      </c>
      <c r="P918" s="139"/>
      <c r="Q918" s="140"/>
      <c r="R918" s="141" t="str">
        <f t="shared" si="44"/>
        <v/>
      </c>
      <c r="S918" s="23"/>
      <c r="T918" s="142"/>
      <c r="U918" s="143"/>
      <c r="V918" s="143"/>
      <c r="W918" s="143"/>
      <c r="X918" s="143"/>
      <c r="Y918" s="143"/>
      <c r="Z918" s="143"/>
      <c r="AA918" s="143"/>
      <c r="AB918" s="143"/>
      <c r="AC918" s="143"/>
      <c r="AD918" s="144"/>
      <c r="AE918" s="23"/>
      <c r="AF918" s="145"/>
      <c r="AG918" s="146"/>
      <c r="AH918" s="147"/>
      <c r="AI918" s="146"/>
      <c r="AJ918" s="146"/>
      <c r="AK918" s="148"/>
      <c r="AL918" s="23"/>
      <c r="AM918" s="149"/>
      <c r="AN918" s="137"/>
      <c r="AO918" s="147"/>
      <c r="AP918" s="135"/>
      <c r="AQ918" s="133"/>
      <c r="AR918" s="150"/>
    </row>
    <row r="919" spans="2:44" ht="15.6" x14ac:dyDescent="0.3">
      <c r="B919" s="82"/>
      <c r="C919" s="83"/>
      <c r="D919" s="84"/>
      <c r="E919" s="85"/>
      <c r="F919" s="83"/>
      <c r="G919" s="85"/>
      <c r="H919" s="86"/>
      <c r="I919" s="87"/>
      <c r="J919" s="87"/>
      <c r="K919" s="88" t="str">
        <f t="shared" si="42"/>
        <v/>
      </c>
      <c r="L919" s="86"/>
      <c r="M919" s="89"/>
      <c r="N919" s="89"/>
      <c r="O919" s="88" t="str">
        <f t="shared" si="43"/>
        <v/>
      </c>
      <c r="P919" s="90"/>
      <c r="Q919" s="91"/>
      <c r="R919" s="92" t="str">
        <f t="shared" si="44"/>
        <v/>
      </c>
      <c r="S919" s="23"/>
      <c r="T919" s="107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9"/>
      <c r="AE919" s="23"/>
      <c r="AF919" s="117"/>
      <c r="AG919" s="118"/>
      <c r="AH919" s="119"/>
      <c r="AI919" s="118"/>
      <c r="AJ919" s="118"/>
      <c r="AK919" s="120"/>
      <c r="AL919" s="23"/>
      <c r="AM919" s="127"/>
      <c r="AN919" s="88"/>
      <c r="AO919" s="119"/>
      <c r="AP919" s="86"/>
      <c r="AQ919" s="84"/>
      <c r="AR919" s="128"/>
    </row>
    <row r="920" spans="2:44" ht="15.6" x14ac:dyDescent="0.3">
      <c r="B920" s="131"/>
      <c r="C920" s="132"/>
      <c r="D920" s="133"/>
      <c r="E920" s="134"/>
      <c r="F920" s="132"/>
      <c r="G920" s="134"/>
      <c r="H920" s="135"/>
      <c r="I920" s="136"/>
      <c r="J920" s="136"/>
      <c r="K920" s="137" t="str">
        <f t="shared" si="42"/>
        <v/>
      </c>
      <c r="L920" s="135"/>
      <c r="M920" s="138"/>
      <c r="N920" s="138"/>
      <c r="O920" s="137" t="str">
        <f t="shared" si="43"/>
        <v/>
      </c>
      <c r="P920" s="139"/>
      <c r="Q920" s="140"/>
      <c r="R920" s="141" t="str">
        <f t="shared" si="44"/>
        <v/>
      </c>
      <c r="S920" s="23"/>
      <c r="T920" s="142"/>
      <c r="U920" s="143"/>
      <c r="V920" s="143"/>
      <c r="W920" s="143"/>
      <c r="X920" s="143"/>
      <c r="Y920" s="143"/>
      <c r="Z920" s="143"/>
      <c r="AA920" s="143"/>
      <c r="AB920" s="143"/>
      <c r="AC920" s="143"/>
      <c r="AD920" s="144"/>
      <c r="AE920" s="23"/>
      <c r="AF920" s="145"/>
      <c r="AG920" s="146"/>
      <c r="AH920" s="147"/>
      <c r="AI920" s="146"/>
      <c r="AJ920" s="146"/>
      <c r="AK920" s="148"/>
      <c r="AL920" s="23"/>
      <c r="AM920" s="149"/>
      <c r="AN920" s="137"/>
      <c r="AO920" s="147"/>
      <c r="AP920" s="135"/>
      <c r="AQ920" s="133"/>
      <c r="AR920" s="150"/>
    </row>
    <row r="921" spans="2:44" ht="15.6" x14ac:dyDescent="0.3">
      <c r="B921" s="82"/>
      <c r="C921" s="83"/>
      <c r="D921" s="84"/>
      <c r="E921" s="85"/>
      <c r="F921" s="83"/>
      <c r="G921" s="85"/>
      <c r="H921" s="86"/>
      <c r="I921" s="87"/>
      <c r="J921" s="87"/>
      <c r="K921" s="88" t="str">
        <f t="shared" si="42"/>
        <v/>
      </c>
      <c r="L921" s="86"/>
      <c r="M921" s="89"/>
      <c r="N921" s="89"/>
      <c r="O921" s="88" t="str">
        <f t="shared" si="43"/>
        <v/>
      </c>
      <c r="P921" s="90"/>
      <c r="Q921" s="91"/>
      <c r="R921" s="92" t="str">
        <f t="shared" si="44"/>
        <v/>
      </c>
      <c r="S921" s="23"/>
      <c r="T921" s="107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9"/>
      <c r="AE921" s="23"/>
      <c r="AF921" s="117"/>
      <c r="AG921" s="118"/>
      <c r="AH921" s="119"/>
      <c r="AI921" s="118"/>
      <c r="AJ921" s="118"/>
      <c r="AK921" s="120"/>
      <c r="AL921" s="23"/>
      <c r="AM921" s="127"/>
      <c r="AN921" s="88"/>
      <c r="AO921" s="119"/>
      <c r="AP921" s="86"/>
      <c r="AQ921" s="84"/>
      <c r="AR921" s="128"/>
    </row>
    <row r="922" spans="2:44" ht="15.6" x14ac:dyDescent="0.3">
      <c r="B922" s="131"/>
      <c r="C922" s="132"/>
      <c r="D922" s="133"/>
      <c r="E922" s="134"/>
      <c r="F922" s="132"/>
      <c r="G922" s="134"/>
      <c r="H922" s="135"/>
      <c r="I922" s="136"/>
      <c r="J922" s="136"/>
      <c r="K922" s="137" t="str">
        <f t="shared" si="42"/>
        <v/>
      </c>
      <c r="L922" s="135"/>
      <c r="M922" s="138"/>
      <c r="N922" s="138"/>
      <c r="O922" s="137" t="str">
        <f t="shared" si="43"/>
        <v/>
      </c>
      <c r="P922" s="139"/>
      <c r="Q922" s="140"/>
      <c r="R922" s="141" t="str">
        <f t="shared" si="44"/>
        <v/>
      </c>
      <c r="S922" s="23"/>
      <c r="T922" s="142"/>
      <c r="U922" s="143"/>
      <c r="V922" s="143"/>
      <c r="W922" s="143"/>
      <c r="X922" s="143"/>
      <c r="Y922" s="143"/>
      <c r="Z922" s="143"/>
      <c r="AA922" s="143"/>
      <c r="AB922" s="143"/>
      <c r="AC922" s="143"/>
      <c r="AD922" s="144"/>
      <c r="AE922" s="23"/>
      <c r="AF922" s="145"/>
      <c r="AG922" s="146"/>
      <c r="AH922" s="147"/>
      <c r="AI922" s="146"/>
      <c r="AJ922" s="146"/>
      <c r="AK922" s="148"/>
      <c r="AL922" s="23"/>
      <c r="AM922" s="149"/>
      <c r="AN922" s="137"/>
      <c r="AO922" s="147"/>
      <c r="AP922" s="135"/>
      <c r="AQ922" s="133"/>
      <c r="AR922" s="150"/>
    </row>
    <row r="923" spans="2:44" ht="15.6" x14ac:dyDescent="0.3">
      <c r="B923" s="82"/>
      <c r="C923" s="83"/>
      <c r="D923" s="84"/>
      <c r="E923" s="85"/>
      <c r="F923" s="83"/>
      <c r="G923" s="85"/>
      <c r="H923" s="86"/>
      <c r="I923" s="87"/>
      <c r="J923" s="87"/>
      <c r="K923" s="88" t="str">
        <f t="shared" si="42"/>
        <v/>
      </c>
      <c r="L923" s="86"/>
      <c r="M923" s="89"/>
      <c r="N923" s="89"/>
      <c r="O923" s="88" t="str">
        <f t="shared" si="43"/>
        <v/>
      </c>
      <c r="P923" s="90"/>
      <c r="Q923" s="91"/>
      <c r="R923" s="92" t="str">
        <f t="shared" si="44"/>
        <v/>
      </c>
      <c r="S923" s="23"/>
      <c r="T923" s="107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9"/>
      <c r="AE923" s="23"/>
      <c r="AF923" s="117"/>
      <c r="AG923" s="118"/>
      <c r="AH923" s="119"/>
      <c r="AI923" s="118"/>
      <c r="AJ923" s="118"/>
      <c r="AK923" s="120"/>
      <c r="AL923" s="23"/>
      <c r="AM923" s="127"/>
      <c r="AN923" s="88"/>
      <c r="AO923" s="119"/>
      <c r="AP923" s="86"/>
      <c r="AQ923" s="84"/>
      <c r="AR923" s="128"/>
    </row>
    <row r="924" spans="2:44" ht="15.6" x14ac:dyDescent="0.3">
      <c r="B924" s="131"/>
      <c r="C924" s="132"/>
      <c r="D924" s="133"/>
      <c r="E924" s="134"/>
      <c r="F924" s="132"/>
      <c r="G924" s="134"/>
      <c r="H924" s="135"/>
      <c r="I924" s="136"/>
      <c r="J924" s="136"/>
      <c r="K924" s="137" t="str">
        <f t="shared" si="42"/>
        <v/>
      </c>
      <c r="L924" s="135"/>
      <c r="M924" s="138"/>
      <c r="N924" s="138"/>
      <c r="O924" s="137" t="str">
        <f t="shared" si="43"/>
        <v/>
      </c>
      <c r="P924" s="139"/>
      <c r="Q924" s="140"/>
      <c r="R924" s="141" t="str">
        <f t="shared" si="44"/>
        <v/>
      </c>
      <c r="S924" s="23"/>
      <c r="T924" s="142"/>
      <c r="U924" s="143"/>
      <c r="V924" s="143"/>
      <c r="W924" s="143"/>
      <c r="X924" s="143"/>
      <c r="Y924" s="143"/>
      <c r="Z924" s="143"/>
      <c r="AA924" s="143"/>
      <c r="AB924" s="143"/>
      <c r="AC924" s="143"/>
      <c r="AD924" s="144"/>
      <c r="AE924" s="23"/>
      <c r="AF924" s="145"/>
      <c r="AG924" s="146"/>
      <c r="AH924" s="147"/>
      <c r="AI924" s="146"/>
      <c r="AJ924" s="146"/>
      <c r="AK924" s="148"/>
      <c r="AL924" s="23"/>
      <c r="AM924" s="149"/>
      <c r="AN924" s="137"/>
      <c r="AO924" s="147"/>
      <c r="AP924" s="135"/>
      <c r="AQ924" s="133"/>
      <c r="AR924" s="150"/>
    </row>
    <row r="925" spans="2:44" ht="15.6" x14ac:dyDescent="0.3">
      <c r="B925" s="82"/>
      <c r="C925" s="83"/>
      <c r="D925" s="84"/>
      <c r="E925" s="85"/>
      <c r="F925" s="83"/>
      <c r="G925" s="85"/>
      <c r="H925" s="86"/>
      <c r="I925" s="87"/>
      <c r="J925" s="87"/>
      <c r="K925" s="88" t="str">
        <f t="shared" si="42"/>
        <v/>
      </c>
      <c r="L925" s="86"/>
      <c r="M925" s="89"/>
      <c r="N925" s="89"/>
      <c r="O925" s="88" t="str">
        <f t="shared" si="43"/>
        <v/>
      </c>
      <c r="P925" s="90"/>
      <c r="Q925" s="91"/>
      <c r="R925" s="92" t="str">
        <f t="shared" si="44"/>
        <v/>
      </c>
      <c r="S925" s="23"/>
      <c r="T925" s="107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9"/>
      <c r="AE925" s="23"/>
      <c r="AF925" s="117"/>
      <c r="AG925" s="118"/>
      <c r="AH925" s="119"/>
      <c r="AI925" s="118"/>
      <c r="AJ925" s="118"/>
      <c r="AK925" s="120"/>
      <c r="AL925" s="23"/>
      <c r="AM925" s="127"/>
      <c r="AN925" s="88"/>
      <c r="AO925" s="119"/>
      <c r="AP925" s="86"/>
      <c r="AQ925" s="84"/>
      <c r="AR925" s="128"/>
    </row>
    <row r="926" spans="2:44" ht="15.6" x14ac:dyDescent="0.3">
      <c r="B926" s="131"/>
      <c r="C926" s="132"/>
      <c r="D926" s="133"/>
      <c r="E926" s="134"/>
      <c r="F926" s="132"/>
      <c r="G926" s="134"/>
      <c r="H926" s="135"/>
      <c r="I926" s="136"/>
      <c r="J926" s="136"/>
      <c r="K926" s="137" t="str">
        <f t="shared" si="42"/>
        <v/>
      </c>
      <c r="L926" s="135"/>
      <c r="M926" s="138"/>
      <c r="N926" s="138"/>
      <c r="O926" s="137" t="str">
        <f t="shared" si="43"/>
        <v/>
      </c>
      <c r="P926" s="139"/>
      <c r="Q926" s="140"/>
      <c r="R926" s="141" t="str">
        <f t="shared" si="44"/>
        <v/>
      </c>
      <c r="S926" s="23"/>
      <c r="T926" s="142"/>
      <c r="U926" s="143"/>
      <c r="V926" s="143"/>
      <c r="W926" s="143"/>
      <c r="X926" s="143"/>
      <c r="Y926" s="143"/>
      <c r="Z926" s="143"/>
      <c r="AA926" s="143"/>
      <c r="AB926" s="143"/>
      <c r="AC926" s="143"/>
      <c r="AD926" s="144"/>
      <c r="AE926" s="23"/>
      <c r="AF926" s="145"/>
      <c r="AG926" s="146"/>
      <c r="AH926" s="147"/>
      <c r="AI926" s="146"/>
      <c r="AJ926" s="146"/>
      <c r="AK926" s="148"/>
      <c r="AL926" s="23"/>
      <c r="AM926" s="149"/>
      <c r="AN926" s="137"/>
      <c r="AO926" s="147"/>
      <c r="AP926" s="135"/>
      <c r="AQ926" s="133"/>
      <c r="AR926" s="150"/>
    </row>
    <row r="927" spans="2:44" ht="15.6" x14ac:dyDescent="0.3">
      <c r="B927" s="82"/>
      <c r="C927" s="83"/>
      <c r="D927" s="84"/>
      <c r="E927" s="85"/>
      <c r="F927" s="83"/>
      <c r="G927" s="85"/>
      <c r="H927" s="86"/>
      <c r="I927" s="87"/>
      <c r="J927" s="87"/>
      <c r="K927" s="88" t="str">
        <f t="shared" si="42"/>
        <v/>
      </c>
      <c r="L927" s="86"/>
      <c r="M927" s="89"/>
      <c r="N927" s="89"/>
      <c r="O927" s="88" t="str">
        <f t="shared" si="43"/>
        <v/>
      </c>
      <c r="P927" s="90"/>
      <c r="Q927" s="91"/>
      <c r="R927" s="92" t="str">
        <f t="shared" si="44"/>
        <v/>
      </c>
      <c r="S927" s="23"/>
      <c r="T927" s="107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9"/>
      <c r="AE927" s="23"/>
      <c r="AF927" s="117"/>
      <c r="AG927" s="118"/>
      <c r="AH927" s="119"/>
      <c r="AI927" s="118"/>
      <c r="AJ927" s="118"/>
      <c r="AK927" s="120"/>
      <c r="AL927" s="23"/>
      <c r="AM927" s="127"/>
      <c r="AN927" s="88"/>
      <c r="AO927" s="119"/>
      <c r="AP927" s="86"/>
      <c r="AQ927" s="84"/>
      <c r="AR927" s="128"/>
    </row>
    <row r="928" spans="2:44" ht="15.6" x14ac:dyDescent="0.3">
      <c r="B928" s="131"/>
      <c r="C928" s="132"/>
      <c r="D928" s="133"/>
      <c r="E928" s="134"/>
      <c r="F928" s="132"/>
      <c r="G928" s="134"/>
      <c r="H928" s="135"/>
      <c r="I928" s="136"/>
      <c r="J928" s="136"/>
      <c r="K928" s="137" t="str">
        <f t="shared" si="42"/>
        <v/>
      </c>
      <c r="L928" s="135"/>
      <c r="M928" s="138"/>
      <c r="N928" s="138"/>
      <c r="O928" s="137" t="str">
        <f t="shared" si="43"/>
        <v/>
      </c>
      <c r="P928" s="139"/>
      <c r="Q928" s="140"/>
      <c r="R928" s="141" t="str">
        <f t="shared" si="44"/>
        <v/>
      </c>
      <c r="S928" s="23"/>
      <c r="T928" s="142"/>
      <c r="U928" s="143"/>
      <c r="V928" s="143"/>
      <c r="W928" s="143"/>
      <c r="X928" s="143"/>
      <c r="Y928" s="143"/>
      <c r="Z928" s="143"/>
      <c r="AA928" s="143"/>
      <c r="AB928" s="143"/>
      <c r="AC928" s="143"/>
      <c r="AD928" s="144"/>
      <c r="AE928" s="23"/>
      <c r="AF928" s="145"/>
      <c r="AG928" s="146"/>
      <c r="AH928" s="147"/>
      <c r="AI928" s="146"/>
      <c r="AJ928" s="146"/>
      <c r="AK928" s="148"/>
      <c r="AL928" s="23"/>
      <c r="AM928" s="149"/>
      <c r="AN928" s="137"/>
      <c r="AO928" s="147"/>
      <c r="AP928" s="135"/>
      <c r="AQ928" s="133"/>
      <c r="AR928" s="150"/>
    </row>
    <row r="929" spans="2:44" ht="15.6" x14ac:dyDescent="0.3">
      <c r="B929" s="82"/>
      <c r="C929" s="83"/>
      <c r="D929" s="84"/>
      <c r="E929" s="85"/>
      <c r="F929" s="83"/>
      <c r="G929" s="85"/>
      <c r="H929" s="86"/>
      <c r="I929" s="87"/>
      <c r="J929" s="87"/>
      <c r="K929" s="88" t="str">
        <f t="shared" si="42"/>
        <v/>
      </c>
      <c r="L929" s="86"/>
      <c r="M929" s="89"/>
      <c r="N929" s="89"/>
      <c r="O929" s="88" t="str">
        <f t="shared" si="43"/>
        <v/>
      </c>
      <c r="P929" s="90"/>
      <c r="Q929" s="91"/>
      <c r="R929" s="92" t="str">
        <f t="shared" si="44"/>
        <v/>
      </c>
      <c r="S929" s="23"/>
      <c r="T929" s="107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9"/>
      <c r="AE929" s="23"/>
      <c r="AF929" s="117"/>
      <c r="AG929" s="118"/>
      <c r="AH929" s="119"/>
      <c r="AI929" s="118"/>
      <c r="AJ929" s="118"/>
      <c r="AK929" s="120"/>
      <c r="AL929" s="23"/>
      <c r="AM929" s="127"/>
      <c r="AN929" s="88"/>
      <c r="AO929" s="119"/>
      <c r="AP929" s="86"/>
      <c r="AQ929" s="84"/>
      <c r="AR929" s="128"/>
    </row>
    <row r="930" spans="2:44" ht="15.6" x14ac:dyDescent="0.3">
      <c r="B930" s="131"/>
      <c r="C930" s="132"/>
      <c r="D930" s="133"/>
      <c r="E930" s="134"/>
      <c r="F930" s="132"/>
      <c r="G930" s="134"/>
      <c r="H930" s="135"/>
      <c r="I930" s="136"/>
      <c r="J930" s="136"/>
      <c r="K930" s="137" t="str">
        <f t="shared" si="42"/>
        <v/>
      </c>
      <c r="L930" s="135"/>
      <c r="M930" s="138"/>
      <c r="N930" s="138"/>
      <c r="O930" s="137" t="str">
        <f t="shared" si="43"/>
        <v/>
      </c>
      <c r="P930" s="139"/>
      <c r="Q930" s="140"/>
      <c r="R930" s="141" t="str">
        <f t="shared" si="44"/>
        <v/>
      </c>
      <c r="S930" s="23"/>
      <c r="T930" s="142"/>
      <c r="U930" s="143"/>
      <c r="V930" s="143"/>
      <c r="W930" s="143"/>
      <c r="X930" s="143"/>
      <c r="Y930" s="143"/>
      <c r="Z930" s="143"/>
      <c r="AA930" s="143"/>
      <c r="AB930" s="143"/>
      <c r="AC930" s="143"/>
      <c r="AD930" s="144"/>
      <c r="AE930" s="23"/>
      <c r="AF930" s="145"/>
      <c r="AG930" s="146"/>
      <c r="AH930" s="147"/>
      <c r="AI930" s="146"/>
      <c r="AJ930" s="146"/>
      <c r="AK930" s="148"/>
      <c r="AL930" s="23"/>
      <c r="AM930" s="149"/>
      <c r="AN930" s="137"/>
      <c r="AO930" s="147"/>
      <c r="AP930" s="135"/>
      <c r="AQ930" s="133"/>
      <c r="AR930" s="150"/>
    </row>
    <row r="931" spans="2:44" ht="15.6" x14ac:dyDescent="0.3">
      <c r="B931" s="82"/>
      <c r="C931" s="83"/>
      <c r="D931" s="84"/>
      <c r="E931" s="85"/>
      <c r="F931" s="83"/>
      <c r="G931" s="85"/>
      <c r="H931" s="86"/>
      <c r="I931" s="87"/>
      <c r="J931" s="87"/>
      <c r="K931" s="88" t="str">
        <f t="shared" si="42"/>
        <v/>
      </c>
      <c r="L931" s="86"/>
      <c r="M931" s="89"/>
      <c r="N931" s="89"/>
      <c r="O931" s="88" t="str">
        <f t="shared" si="43"/>
        <v/>
      </c>
      <c r="P931" s="90"/>
      <c r="Q931" s="91"/>
      <c r="R931" s="92" t="str">
        <f t="shared" si="44"/>
        <v/>
      </c>
      <c r="S931" s="23"/>
      <c r="T931" s="107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9"/>
      <c r="AE931" s="23"/>
      <c r="AF931" s="117"/>
      <c r="AG931" s="118"/>
      <c r="AH931" s="119"/>
      <c r="AI931" s="118"/>
      <c r="AJ931" s="118"/>
      <c r="AK931" s="120"/>
      <c r="AL931" s="23"/>
      <c r="AM931" s="127"/>
      <c r="AN931" s="88"/>
      <c r="AO931" s="119"/>
      <c r="AP931" s="86"/>
      <c r="AQ931" s="84"/>
      <c r="AR931" s="128"/>
    </row>
    <row r="932" spans="2:44" ht="15.6" x14ac:dyDescent="0.3">
      <c r="B932" s="131"/>
      <c r="C932" s="132"/>
      <c r="D932" s="133"/>
      <c r="E932" s="134"/>
      <c r="F932" s="132"/>
      <c r="G932" s="134"/>
      <c r="H932" s="135"/>
      <c r="I932" s="136"/>
      <c r="J932" s="136"/>
      <c r="K932" s="137" t="str">
        <f t="shared" si="42"/>
        <v/>
      </c>
      <c r="L932" s="135"/>
      <c r="M932" s="138"/>
      <c r="N932" s="138"/>
      <c r="O932" s="137" t="str">
        <f t="shared" si="43"/>
        <v/>
      </c>
      <c r="P932" s="139"/>
      <c r="Q932" s="140"/>
      <c r="R932" s="141" t="str">
        <f t="shared" si="44"/>
        <v/>
      </c>
      <c r="S932" s="23"/>
      <c r="T932" s="142"/>
      <c r="U932" s="143"/>
      <c r="V932" s="143"/>
      <c r="W932" s="143"/>
      <c r="X932" s="143"/>
      <c r="Y932" s="143"/>
      <c r="Z932" s="143"/>
      <c r="AA932" s="143"/>
      <c r="AB932" s="143"/>
      <c r="AC932" s="143"/>
      <c r="AD932" s="144"/>
      <c r="AE932" s="23"/>
      <c r="AF932" s="145"/>
      <c r="AG932" s="146"/>
      <c r="AH932" s="147"/>
      <c r="AI932" s="146"/>
      <c r="AJ932" s="146"/>
      <c r="AK932" s="148"/>
      <c r="AL932" s="23"/>
      <c r="AM932" s="149"/>
      <c r="AN932" s="137"/>
      <c r="AO932" s="147"/>
      <c r="AP932" s="135"/>
      <c r="AQ932" s="133"/>
      <c r="AR932" s="150"/>
    </row>
    <row r="933" spans="2:44" ht="15.6" x14ac:dyDescent="0.3">
      <c r="B933" s="82"/>
      <c r="C933" s="83"/>
      <c r="D933" s="84"/>
      <c r="E933" s="85"/>
      <c r="F933" s="83"/>
      <c r="G933" s="85"/>
      <c r="H933" s="86"/>
      <c r="I933" s="87"/>
      <c r="J933" s="87"/>
      <c r="K933" s="88" t="str">
        <f t="shared" si="42"/>
        <v/>
      </c>
      <c r="L933" s="86"/>
      <c r="M933" s="89"/>
      <c r="N933" s="89"/>
      <c r="O933" s="88" t="str">
        <f t="shared" si="43"/>
        <v/>
      </c>
      <c r="P933" s="90"/>
      <c r="Q933" s="91"/>
      <c r="R933" s="92" t="str">
        <f t="shared" si="44"/>
        <v/>
      </c>
      <c r="S933" s="23"/>
      <c r="T933" s="107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9"/>
      <c r="AE933" s="23"/>
      <c r="AF933" s="117"/>
      <c r="AG933" s="118"/>
      <c r="AH933" s="119"/>
      <c r="AI933" s="118"/>
      <c r="AJ933" s="118"/>
      <c r="AK933" s="120"/>
      <c r="AL933" s="23"/>
      <c r="AM933" s="127"/>
      <c r="AN933" s="88"/>
      <c r="AO933" s="119"/>
      <c r="AP933" s="86"/>
      <c r="AQ933" s="84"/>
      <c r="AR933" s="128"/>
    </row>
    <row r="934" spans="2:44" ht="15.6" x14ac:dyDescent="0.3">
      <c r="B934" s="131"/>
      <c r="C934" s="132"/>
      <c r="D934" s="133"/>
      <c r="E934" s="134"/>
      <c r="F934" s="132"/>
      <c r="G934" s="134"/>
      <c r="H934" s="135"/>
      <c r="I934" s="136"/>
      <c r="J934" s="136"/>
      <c r="K934" s="137" t="str">
        <f t="shared" si="42"/>
        <v/>
      </c>
      <c r="L934" s="135"/>
      <c r="M934" s="138"/>
      <c r="N934" s="138"/>
      <c r="O934" s="137" t="str">
        <f t="shared" si="43"/>
        <v/>
      </c>
      <c r="P934" s="139"/>
      <c r="Q934" s="140"/>
      <c r="R934" s="141" t="str">
        <f t="shared" si="44"/>
        <v/>
      </c>
      <c r="S934" s="23"/>
      <c r="T934" s="142"/>
      <c r="U934" s="143"/>
      <c r="V934" s="143"/>
      <c r="W934" s="143"/>
      <c r="X934" s="143"/>
      <c r="Y934" s="143"/>
      <c r="Z934" s="143"/>
      <c r="AA934" s="143"/>
      <c r="AB934" s="143"/>
      <c r="AC934" s="143"/>
      <c r="AD934" s="144"/>
      <c r="AE934" s="23"/>
      <c r="AF934" s="145"/>
      <c r="AG934" s="146"/>
      <c r="AH934" s="147"/>
      <c r="AI934" s="146"/>
      <c r="AJ934" s="146"/>
      <c r="AK934" s="148"/>
      <c r="AL934" s="23"/>
      <c r="AM934" s="149"/>
      <c r="AN934" s="137"/>
      <c r="AO934" s="147"/>
      <c r="AP934" s="135"/>
      <c r="AQ934" s="133"/>
      <c r="AR934" s="150"/>
    </row>
    <row r="935" spans="2:44" ht="15.6" x14ac:dyDescent="0.3">
      <c r="B935" s="82"/>
      <c r="C935" s="83"/>
      <c r="D935" s="84"/>
      <c r="E935" s="85"/>
      <c r="F935" s="83"/>
      <c r="G935" s="85"/>
      <c r="H935" s="86"/>
      <c r="I935" s="87"/>
      <c r="J935" s="87"/>
      <c r="K935" s="88" t="str">
        <f t="shared" si="42"/>
        <v/>
      </c>
      <c r="L935" s="86"/>
      <c r="M935" s="89"/>
      <c r="N935" s="89"/>
      <c r="O935" s="88" t="str">
        <f t="shared" si="43"/>
        <v/>
      </c>
      <c r="P935" s="90"/>
      <c r="Q935" s="91"/>
      <c r="R935" s="92" t="str">
        <f t="shared" si="44"/>
        <v/>
      </c>
      <c r="S935" s="23"/>
      <c r="T935" s="107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9"/>
      <c r="AE935" s="23"/>
      <c r="AF935" s="117"/>
      <c r="AG935" s="118"/>
      <c r="AH935" s="119"/>
      <c r="AI935" s="118"/>
      <c r="AJ935" s="118"/>
      <c r="AK935" s="120"/>
      <c r="AL935" s="23"/>
      <c r="AM935" s="127"/>
      <c r="AN935" s="88"/>
      <c r="AO935" s="119"/>
      <c r="AP935" s="86"/>
      <c r="AQ935" s="84"/>
      <c r="AR935" s="128"/>
    </row>
    <row r="936" spans="2:44" ht="15.6" x14ac:dyDescent="0.3">
      <c r="B936" s="131"/>
      <c r="C936" s="132"/>
      <c r="D936" s="133"/>
      <c r="E936" s="134"/>
      <c r="F936" s="132"/>
      <c r="G936" s="134"/>
      <c r="H936" s="135"/>
      <c r="I936" s="136"/>
      <c r="J936" s="136"/>
      <c r="K936" s="137" t="str">
        <f t="shared" si="42"/>
        <v/>
      </c>
      <c r="L936" s="135"/>
      <c r="M936" s="138"/>
      <c r="N936" s="138"/>
      <c r="O936" s="137" t="str">
        <f t="shared" si="43"/>
        <v/>
      </c>
      <c r="P936" s="139"/>
      <c r="Q936" s="140"/>
      <c r="R936" s="141" t="str">
        <f t="shared" si="44"/>
        <v/>
      </c>
      <c r="S936" s="23"/>
      <c r="T936" s="142"/>
      <c r="U936" s="143"/>
      <c r="V936" s="143"/>
      <c r="W936" s="143"/>
      <c r="X936" s="143"/>
      <c r="Y936" s="143"/>
      <c r="Z936" s="143"/>
      <c r="AA936" s="143"/>
      <c r="AB936" s="143"/>
      <c r="AC936" s="143"/>
      <c r="AD936" s="144"/>
      <c r="AE936" s="23"/>
      <c r="AF936" s="145"/>
      <c r="AG936" s="146"/>
      <c r="AH936" s="147"/>
      <c r="AI936" s="146"/>
      <c r="AJ936" s="146"/>
      <c r="AK936" s="148"/>
      <c r="AL936" s="23"/>
      <c r="AM936" s="149"/>
      <c r="AN936" s="137"/>
      <c r="AO936" s="147"/>
      <c r="AP936" s="135"/>
      <c r="AQ936" s="133"/>
      <c r="AR936" s="150"/>
    </row>
    <row r="937" spans="2:44" ht="15.6" x14ac:dyDescent="0.3">
      <c r="B937" s="82"/>
      <c r="C937" s="83"/>
      <c r="D937" s="84"/>
      <c r="E937" s="85"/>
      <c r="F937" s="83"/>
      <c r="G937" s="85"/>
      <c r="H937" s="86"/>
      <c r="I937" s="87"/>
      <c r="J937" s="87"/>
      <c r="K937" s="88" t="str">
        <f t="shared" si="42"/>
        <v/>
      </c>
      <c r="L937" s="86"/>
      <c r="M937" s="89"/>
      <c r="N937" s="89"/>
      <c r="O937" s="88" t="str">
        <f t="shared" si="43"/>
        <v/>
      </c>
      <c r="P937" s="90"/>
      <c r="Q937" s="91"/>
      <c r="R937" s="92" t="str">
        <f t="shared" si="44"/>
        <v/>
      </c>
      <c r="S937" s="23"/>
      <c r="T937" s="107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9"/>
      <c r="AE937" s="23"/>
      <c r="AF937" s="117"/>
      <c r="AG937" s="118"/>
      <c r="AH937" s="119"/>
      <c r="AI937" s="118"/>
      <c r="AJ937" s="118"/>
      <c r="AK937" s="120"/>
      <c r="AL937" s="23"/>
      <c r="AM937" s="127"/>
      <c r="AN937" s="88"/>
      <c r="AO937" s="119"/>
      <c r="AP937" s="86"/>
      <c r="AQ937" s="84"/>
      <c r="AR937" s="128"/>
    </row>
    <row r="938" spans="2:44" ht="15.6" x14ac:dyDescent="0.3">
      <c r="B938" s="131"/>
      <c r="C938" s="132"/>
      <c r="D938" s="133"/>
      <c r="E938" s="134"/>
      <c r="F938" s="132"/>
      <c r="G938" s="134"/>
      <c r="H938" s="135"/>
      <c r="I938" s="136"/>
      <c r="J938" s="136"/>
      <c r="K938" s="137" t="str">
        <f t="shared" si="42"/>
        <v/>
      </c>
      <c r="L938" s="135"/>
      <c r="M938" s="138"/>
      <c r="N938" s="138"/>
      <c r="O938" s="137" t="str">
        <f t="shared" si="43"/>
        <v/>
      </c>
      <c r="P938" s="139"/>
      <c r="Q938" s="140"/>
      <c r="R938" s="141" t="str">
        <f t="shared" si="44"/>
        <v/>
      </c>
      <c r="S938" s="23"/>
      <c r="T938" s="142"/>
      <c r="U938" s="143"/>
      <c r="V938" s="143"/>
      <c r="W938" s="143"/>
      <c r="X938" s="143"/>
      <c r="Y938" s="143"/>
      <c r="Z938" s="143"/>
      <c r="AA938" s="143"/>
      <c r="AB938" s="143"/>
      <c r="AC938" s="143"/>
      <c r="AD938" s="144"/>
      <c r="AE938" s="23"/>
      <c r="AF938" s="145"/>
      <c r="AG938" s="146"/>
      <c r="AH938" s="147"/>
      <c r="AI938" s="146"/>
      <c r="AJ938" s="146"/>
      <c r="AK938" s="148"/>
      <c r="AL938" s="23"/>
      <c r="AM938" s="149"/>
      <c r="AN938" s="137"/>
      <c r="AO938" s="147"/>
      <c r="AP938" s="135"/>
      <c r="AQ938" s="133"/>
      <c r="AR938" s="150"/>
    </row>
    <row r="939" spans="2:44" ht="15.6" x14ac:dyDescent="0.3">
      <c r="B939" s="82"/>
      <c r="C939" s="83"/>
      <c r="D939" s="84"/>
      <c r="E939" s="85"/>
      <c r="F939" s="83"/>
      <c r="G939" s="85"/>
      <c r="H939" s="86"/>
      <c r="I939" s="87"/>
      <c r="J939" s="87"/>
      <c r="K939" s="88" t="str">
        <f t="shared" si="42"/>
        <v/>
      </c>
      <c r="L939" s="86"/>
      <c r="M939" s="89"/>
      <c r="N939" s="89"/>
      <c r="O939" s="88" t="str">
        <f t="shared" si="43"/>
        <v/>
      </c>
      <c r="P939" s="90"/>
      <c r="Q939" s="91"/>
      <c r="R939" s="92" t="str">
        <f t="shared" si="44"/>
        <v/>
      </c>
      <c r="S939" s="23"/>
      <c r="T939" s="107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9"/>
      <c r="AE939" s="23"/>
      <c r="AF939" s="117"/>
      <c r="AG939" s="118"/>
      <c r="AH939" s="119"/>
      <c r="AI939" s="118"/>
      <c r="AJ939" s="118"/>
      <c r="AK939" s="120"/>
      <c r="AL939" s="23"/>
      <c r="AM939" s="127"/>
      <c r="AN939" s="88"/>
      <c r="AO939" s="119"/>
      <c r="AP939" s="86"/>
      <c r="AQ939" s="84"/>
      <c r="AR939" s="128"/>
    </row>
    <row r="940" spans="2:44" ht="15.6" x14ac:dyDescent="0.3">
      <c r="B940" s="131"/>
      <c r="C940" s="132"/>
      <c r="D940" s="133"/>
      <c r="E940" s="134"/>
      <c r="F940" s="132"/>
      <c r="G940" s="134"/>
      <c r="H940" s="135"/>
      <c r="I940" s="136"/>
      <c r="J940" s="136"/>
      <c r="K940" s="137" t="str">
        <f t="shared" si="42"/>
        <v/>
      </c>
      <c r="L940" s="135"/>
      <c r="M940" s="138"/>
      <c r="N940" s="138"/>
      <c r="O940" s="137" t="str">
        <f t="shared" si="43"/>
        <v/>
      </c>
      <c r="P940" s="139"/>
      <c r="Q940" s="140"/>
      <c r="R940" s="141" t="str">
        <f t="shared" si="44"/>
        <v/>
      </c>
      <c r="S940" s="23"/>
      <c r="T940" s="142"/>
      <c r="U940" s="143"/>
      <c r="V940" s="143"/>
      <c r="W940" s="143"/>
      <c r="X940" s="143"/>
      <c r="Y940" s="143"/>
      <c r="Z940" s="143"/>
      <c r="AA940" s="143"/>
      <c r="AB940" s="143"/>
      <c r="AC940" s="143"/>
      <c r="AD940" s="144"/>
      <c r="AE940" s="23"/>
      <c r="AF940" s="145"/>
      <c r="AG940" s="146"/>
      <c r="AH940" s="147"/>
      <c r="AI940" s="146"/>
      <c r="AJ940" s="146"/>
      <c r="AK940" s="148"/>
      <c r="AL940" s="23"/>
      <c r="AM940" s="149"/>
      <c r="AN940" s="137"/>
      <c r="AO940" s="147"/>
      <c r="AP940" s="135"/>
      <c r="AQ940" s="133"/>
      <c r="AR940" s="150"/>
    </row>
    <row r="941" spans="2:44" ht="15.6" x14ac:dyDescent="0.3">
      <c r="B941" s="82"/>
      <c r="C941" s="83"/>
      <c r="D941" s="84"/>
      <c r="E941" s="85"/>
      <c r="F941" s="83"/>
      <c r="G941" s="85"/>
      <c r="H941" s="86"/>
      <c r="I941" s="87"/>
      <c r="J941" s="87"/>
      <c r="K941" s="88" t="str">
        <f t="shared" si="42"/>
        <v/>
      </c>
      <c r="L941" s="86"/>
      <c r="M941" s="89"/>
      <c r="N941" s="89"/>
      <c r="O941" s="88" t="str">
        <f t="shared" si="43"/>
        <v/>
      </c>
      <c r="P941" s="90"/>
      <c r="Q941" s="91"/>
      <c r="R941" s="92" t="str">
        <f t="shared" si="44"/>
        <v/>
      </c>
      <c r="S941" s="23"/>
      <c r="T941" s="107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9"/>
      <c r="AE941" s="23"/>
      <c r="AF941" s="117"/>
      <c r="AG941" s="118"/>
      <c r="AH941" s="119"/>
      <c r="AI941" s="118"/>
      <c r="AJ941" s="118"/>
      <c r="AK941" s="120"/>
      <c r="AL941" s="23"/>
      <c r="AM941" s="127"/>
      <c r="AN941" s="88"/>
      <c r="AO941" s="119"/>
      <c r="AP941" s="86"/>
      <c r="AQ941" s="84"/>
      <c r="AR941" s="128"/>
    </row>
    <row r="942" spans="2:44" ht="15.6" x14ac:dyDescent="0.3">
      <c r="B942" s="131"/>
      <c r="C942" s="132"/>
      <c r="D942" s="133"/>
      <c r="E942" s="134"/>
      <c r="F942" s="132"/>
      <c r="G942" s="134"/>
      <c r="H942" s="135"/>
      <c r="I942" s="136"/>
      <c r="J942" s="136"/>
      <c r="K942" s="137" t="str">
        <f t="shared" si="42"/>
        <v/>
      </c>
      <c r="L942" s="135"/>
      <c r="M942" s="138"/>
      <c r="N942" s="138"/>
      <c r="O942" s="137" t="str">
        <f t="shared" si="43"/>
        <v/>
      </c>
      <c r="P942" s="139"/>
      <c r="Q942" s="140"/>
      <c r="R942" s="141" t="str">
        <f t="shared" si="44"/>
        <v/>
      </c>
      <c r="S942" s="23"/>
      <c r="T942" s="142"/>
      <c r="U942" s="143"/>
      <c r="V942" s="143"/>
      <c r="W942" s="143"/>
      <c r="X942" s="143"/>
      <c r="Y942" s="143"/>
      <c r="Z942" s="143"/>
      <c r="AA942" s="143"/>
      <c r="AB942" s="143"/>
      <c r="AC942" s="143"/>
      <c r="AD942" s="144"/>
      <c r="AE942" s="23"/>
      <c r="AF942" s="145"/>
      <c r="AG942" s="146"/>
      <c r="AH942" s="147"/>
      <c r="AI942" s="146"/>
      <c r="AJ942" s="146"/>
      <c r="AK942" s="148"/>
      <c r="AL942" s="23"/>
      <c r="AM942" s="149"/>
      <c r="AN942" s="137"/>
      <c r="AO942" s="147"/>
      <c r="AP942" s="135"/>
      <c r="AQ942" s="133"/>
      <c r="AR942" s="150"/>
    </row>
    <row r="943" spans="2:44" ht="15.6" x14ac:dyDescent="0.3">
      <c r="B943" s="82"/>
      <c r="C943" s="83"/>
      <c r="D943" s="84"/>
      <c r="E943" s="85"/>
      <c r="F943" s="83"/>
      <c r="G943" s="85"/>
      <c r="H943" s="86"/>
      <c r="I943" s="87"/>
      <c r="J943" s="87"/>
      <c r="K943" s="88" t="str">
        <f t="shared" si="42"/>
        <v/>
      </c>
      <c r="L943" s="86"/>
      <c r="M943" s="89"/>
      <c r="N943" s="89"/>
      <c r="O943" s="88" t="str">
        <f t="shared" si="43"/>
        <v/>
      </c>
      <c r="P943" s="90"/>
      <c r="Q943" s="91"/>
      <c r="R943" s="92" t="str">
        <f t="shared" si="44"/>
        <v/>
      </c>
      <c r="S943" s="23"/>
      <c r="T943" s="107"/>
      <c r="U943" s="108"/>
      <c r="V943" s="108"/>
      <c r="W943" s="108"/>
      <c r="X943" s="108"/>
      <c r="Y943" s="108"/>
      <c r="Z943" s="108"/>
      <c r="AA943" s="108"/>
      <c r="AB943" s="108"/>
      <c r="AC943" s="108"/>
      <c r="AD943" s="109"/>
      <c r="AE943" s="23"/>
      <c r="AF943" s="117"/>
      <c r="AG943" s="118"/>
      <c r="AH943" s="119"/>
      <c r="AI943" s="118"/>
      <c r="AJ943" s="118"/>
      <c r="AK943" s="120"/>
      <c r="AL943" s="23"/>
      <c r="AM943" s="127"/>
      <c r="AN943" s="88"/>
      <c r="AO943" s="119"/>
      <c r="AP943" s="86"/>
      <c r="AQ943" s="84"/>
      <c r="AR943" s="128"/>
    </row>
    <row r="944" spans="2:44" ht="15.6" x14ac:dyDescent="0.3">
      <c r="B944" s="131"/>
      <c r="C944" s="132"/>
      <c r="D944" s="133"/>
      <c r="E944" s="134"/>
      <c r="F944" s="132"/>
      <c r="G944" s="134"/>
      <c r="H944" s="135"/>
      <c r="I944" s="136"/>
      <c r="J944" s="136"/>
      <c r="K944" s="137" t="str">
        <f t="shared" si="42"/>
        <v/>
      </c>
      <c r="L944" s="135"/>
      <c r="M944" s="138"/>
      <c r="N944" s="138"/>
      <c r="O944" s="137" t="str">
        <f t="shared" si="43"/>
        <v/>
      </c>
      <c r="P944" s="139"/>
      <c r="Q944" s="140"/>
      <c r="R944" s="141" t="str">
        <f t="shared" si="44"/>
        <v/>
      </c>
      <c r="S944" s="23"/>
      <c r="T944" s="142"/>
      <c r="U944" s="143"/>
      <c r="V944" s="143"/>
      <c r="W944" s="143"/>
      <c r="X944" s="143"/>
      <c r="Y944" s="143"/>
      <c r="Z944" s="143"/>
      <c r="AA944" s="143"/>
      <c r="AB944" s="143"/>
      <c r="AC944" s="143"/>
      <c r="AD944" s="144"/>
      <c r="AE944" s="23"/>
      <c r="AF944" s="145"/>
      <c r="AG944" s="146"/>
      <c r="AH944" s="147"/>
      <c r="AI944" s="146"/>
      <c r="AJ944" s="146"/>
      <c r="AK944" s="148"/>
      <c r="AL944" s="23"/>
      <c r="AM944" s="149"/>
      <c r="AN944" s="137"/>
      <c r="AO944" s="147"/>
      <c r="AP944" s="135"/>
      <c r="AQ944" s="133"/>
      <c r="AR944" s="150"/>
    </row>
    <row r="945" spans="2:44" ht="15.6" x14ac:dyDescent="0.3">
      <c r="B945" s="82"/>
      <c r="C945" s="83"/>
      <c r="D945" s="84"/>
      <c r="E945" s="85"/>
      <c r="F945" s="83"/>
      <c r="G945" s="85"/>
      <c r="H945" s="86"/>
      <c r="I945" s="87"/>
      <c r="J945" s="87"/>
      <c r="K945" s="88" t="str">
        <f t="shared" si="42"/>
        <v/>
      </c>
      <c r="L945" s="86"/>
      <c r="M945" s="89"/>
      <c r="N945" s="89"/>
      <c r="O945" s="88" t="str">
        <f t="shared" si="43"/>
        <v/>
      </c>
      <c r="P945" s="90"/>
      <c r="Q945" s="91"/>
      <c r="R945" s="92" t="str">
        <f t="shared" si="44"/>
        <v/>
      </c>
      <c r="S945" s="23"/>
      <c r="T945" s="107"/>
      <c r="U945" s="108"/>
      <c r="V945" s="108"/>
      <c r="W945" s="108"/>
      <c r="X945" s="108"/>
      <c r="Y945" s="108"/>
      <c r="Z945" s="108"/>
      <c r="AA945" s="108"/>
      <c r="AB945" s="108"/>
      <c r="AC945" s="108"/>
      <c r="AD945" s="109"/>
      <c r="AE945" s="23"/>
      <c r="AF945" s="117"/>
      <c r="AG945" s="118"/>
      <c r="AH945" s="119"/>
      <c r="AI945" s="118"/>
      <c r="AJ945" s="118"/>
      <c r="AK945" s="120"/>
      <c r="AL945" s="23"/>
      <c r="AM945" s="127"/>
      <c r="AN945" s="88"/>
      <c r="AO945" s="119"/>
      <c r="AP945" s="86"/>
      <c r="AQ945" s="84"/>
      <c r="AR945" s="128"/>
    </row>
    <row r="946" spans="2:44" ht="15.6" x14ac:dyDescent="0.3">
      <c r="B946" s="131"/>
      <c r="C946" s="132"/>
      <c r="D946" s="133"/>
      <c r="E946" s="134"/>
      <c r="F946" s="132"/>
      <c r="G946" s="134"/>
      <c r="H946" s="135"/>
      <c r="I946" s="136"/>
      <c r="J946" s="136"/>
      <c r="K946" s="137" t="str">
        <f t="shared" si="42"/>
        <v/>
      </c>
      <c r="L946" s="135"/>
      <c r="M946" s="138"/>
      <c r="N946" s="138"/>
      <c r="O946" s="137" t="str">
        <f t="shared" si="43"/>
        <v/>
      </c>
      <c r="P946" s="139"/>
      <c r="Q946" s="140"/>
      <c r="R946" s="141" t="str">
        <f t="shared" si="44"/>
        <v/>
      </c>
      <c r="S946" s="23"/>
      <c r="T946" s="142"/>
      <c r="U946" s="143"/>
      <c r="V946" s="143"/>
      <c r="W946" s="143"/>
      <c r="X946" s="143"/>
      <c r="Y946" s="143"/>
      <c r="Z946" s="143"/>
      <c r="AA946" s="143"/>
      <c r="AB946" s="143"/>
      <c r="AC946" s="143"/>
      <c r="AD946" s="144"/>
      <c r="AE946" s="23"/>
      <c r="AF946" s="145"/>
      <c r="AG946" s="146"/>
      <c r="AH946" s="147"/>
      <c r="AI946" s="146"/>
      <c r="AJ946" s="146"/>
      <c r="AK946" s="148"/>
      <c r="AL946" s="23"/>
      <c r="AM946" s="149"/>
      <c r="AN946" s="137"/>
      <c r="AO946" s="147"/>
      <c r="AP946" s="135"/>
      <c r="AQ946" s="133"/>
      <c r="AR946" s="150"/>
    </row>
    <row r="947" spans="2:44" ht="15.6" x14ac:dyDescent="0.3">
      <c r="B947" s="82"/>
      <c r="C947" s="83"/>
      <c r="D947" s="84"/>
      <c r="E947" s="85"/>
      <c r="F947" s="83"/>
      <c r="G947" s="85"/>
      <c r="H947" s="86"/>
      <c r="I947" s="87"/>
      <c r="J947" s="87"/>
      <c r="K947" s="88" t="str">
        <f t="shared" si="42"/>
        <v/>
      </c>
      <c r="L947" s="86"/>
      <c r="M947" s="89"/>
      <c r="N947" s="89"/>
      <c r="O947" s="88" t="str">
        <f t="shared" si="43"/>
        <v/>
      </c>
      <c r="P947" s="90"/>
      <c r="Q947" s="91"/>
      <c r="R947" s="92" t="str">
        <f t="shared" si="44"/>
        <v/>
      </c>
      <c r="S947" s="23"/>
      <c r="T947" s="107"/>
      <c r="U947" s="108"/>
      <c r="V947" s="108"/>
      <c r="W947" s="108"/>
      <c r="X947" s="108"/>
      <c r="Y947" s="108"/>
      <c r="Z947" s="108"/>
      <c r="AA947" s="108"/>
      <c r="AB947" s="108"/>
      <c r="AC947" s="108"/>
      <c r="AD947" s="109"/>
      <c r="AE947" s="23"/>
      <c r="AF947" s="117"/>
      <c r="AG947" s="118"/>
      <c r="AH947" s="119"/>
      <c r="AI947" s="118"/>
      <c r="AJ947" s="118"/>
      <c r="AK947" s="120"/>
      <c r="AL947" s="23"/>
      <c r="AM947" s="127"/>
      <c r="AN947" s="88"/>
      <c r="AO947" s="119"/>
      <c r="AP947" s="86"/>
      <c r="AQ947" s="84"/>
      <c r="AR947" s="128"/>
    </row>
    <row r="948" spans="2:44" ht="15.6" x14ac:dyDescent="0.3">
      <c r="B948" s="131"/>
      <c r="C948" s="132"/>
      <c r="D948" s="133"/>
      <c r="E948" s="134"/>
      <c r="F948" s="132"/>
      <c r="G948" s="134"/>
      <c r="H948" s="135"/>
      <c r="I948" s="136"/>
      <c r="J948" s="136"/>
      <c r="K948" s="137" t="str">
        <f t="shared" si="42"/>
        <v/>
      </c>
      <c r="L948" s="135"/>
      <c r="M948" s="138"/>
      <c r="N948" s="138"/>
      <c r="O948" s="137" t="str">
        <f t="shared" si="43"/>
        <v/>
      </c>
      <c r="P948" s="139"/>
      <c r="Q948" s="140"/>
      <c r="R948" s="141" t="str">
        <f t="shared" si="44"/>
        <v/>
      </c>
      <c r="S948" s="23"/>
      <c r="T948" s="142"/>
      <c r="U948" s="143"/>
      <c r="V948" s="143"/>
      <c r="W948" s="143"/>
      <c r="X948" s="143"/>
      <c r="Y948" s="143"/>
      <c r="Z948" s="143"/>
      <c r="AA948" s="143"/>
      <c r="AB948" s="143"/>
      <c r="AC948" s="143"/>
      <c r="AD948" s="144"/>
      <c r="AE948" s="23"/>
      <c r="AF948" s="145"/>
      <c r="AG948" s="146"/>
      <c r="AH948" s="147"/>
      <c r="AI948" s="146"/>
      <c r="AJ948" s="146"/>
      <c r="AK948" s="148"/>
      <c r="AL948" s="23"/>
      <c r="AM948" s="149"/>
      <c r="AN948" s="137"/>
      <c r="AO948" s="147"/>
      <c r="AP948" s="135"/>
      <c r="AQ948" s="133"/>
      <c r="AR948" s="150"/>
    </row>
    <row r="949" spans="2:44" ht="15.6" x14ac:dyDescent="0.3">
      <c r="B949" s="82"/>
      <c r="C949" s="83"/>
      <c r="D949" s="84"/>
      <c r="E949" s="85"/>
      <c r="F949" s="83"/>
      <c r="G949" s="85"/>
      <c r="H949" s="86"/>
      <c r="I949" s="87"/>
      <c r="J949" s="87"/>
      <c r="K949" s="88" t="str">
        <f t="shared" si="42"/>
        <v/>
      </c>
      <c r="L949" s="86"/>
      <c r="M949" s="89"/>
      <c r="N949" s="89"/>
      <c r="O949" s="88" t="str">
        <f t="shared" si="43"/>
        <v/>
      </c>
      <c r="P949" s="90"/>
      <c r="Q949" s="91"/>
      <c r="R949" s="92" t="str">
        <f t="shared" si="44"/>
        <v/>
      </c>
      <c r="S949" s="23"/>
      <c r="T949" s="107"/>
      <c r="U949" s="108"/>
      <c r="V949" s="108"/>
      <c r="W949" s="108"/>
      <c r="X949" s="108"/>
      <c r="Y949" s="108"/>
      <c r="Z949" s="108"/>
      <c r="AA949" s="108"/>
      <c r="AB949" s="108"/>
      <c r="AC949" s="108"/>
      <c r="AD949" s="109"/>
      <c r="AE949" s="23"/>
      <c r="AF949" s="117"/>
      <c r="AG949" s="118"/>
      <c r="AH949" s="119"/>
      <c r="AI949" s="118"/>
      <c r="AJ949" s="118"/>
      <c r="AK949" s="120"/>
      <c r="AL949" s="23"/>
      <c r="AM949" s="127"/>
      <c r="AN949" s="88"/>
      <c r="AO949" s="119"/>
      <c r="AP949" s="86"/>
      <c r="AQ949" s="84"/>
      <c r="AR949" s="128"/>
    </row>
    <row r="950" spans="2:44" ht="15.6" x14ac:dyDescent="0.3">
      <c r="B950" s="131"/>
      <c r="C950" s="132"/>
      <c r="D950" s="133"/>
      <c r="E950" s="134"/>
      <c r="F950" s="132"/>
      <c r="G950" s="134"/>
      <c r="H950" s="135"/>
      <c r="I950" s="136"/>
      <c r="J950" s="136"/>
      <c r="K950" s="137" t="str">
        <f t="shared" si="42"/>
        <v/>
      </c>
      <c r="L950" s="135"/>
      <c r="M950" s="138"/>
      <c r="N950" s="138"/>
      <c r="O950" s="137" t="str">
        <f t="shared" si="43"/>
        <v/>
      </c>
      <c r="P950" s="139"/>
      <c r="Q950" s="140"/>
      <c r="R950" s="141" t="str">
        <f t="shared" si="44"/>
        <v/>
      </c>
      <c r="S950" s="23"/>
      <c r="T950" s="142"/>
      <c r="U950" s="143"/>
      <c r="V950" s="143"/>
      <c r="W950" s="143"/>
      <c r="X950" s="143"/>
      <c r="Y950" s="143"/>
      <c r="Z950" s="143"/>
      <c r="AA950" s="143"/>
      <c r="AB950" s="143"/>
      <c r="AC950" s="143"/>
      <c r="AD950" s="144"/>
      <c r="AE950" s="23"/>
      <c r="AF950" s="145"/>
      <c r="AG950" s="146"/>
      <c r="AH950" s="147"/>
      <c r="AI950" s="146"/>
      <c r="AJ950" s="146"/>
      <c r="AK950" s="148"/>
      <c r="AL950" s="23"/>
      <c r="AM950" s="149"/>
      <c r="AN950" s="137"/>
      <c r="AO950" s="147"/>
      <c r="AP950" s="135"/>
      <c r="AQ950" s="133"/>
      <c r="AR950" s="150"/>
    </row>
    <row r="951" spans="2:44" ht="15.6" x14ac:dyDescent="0.3">
      <c r="B951" s="82"/>
      <c r="C951" s="83"/>
      <c r="D951" s="84"/>
      <c r="E951" s="85"/>
      <c r="F951" s="83"/>
      <c r="G951" s="85"/>
      <c r="H951" s="86"/>
      <c r="I951" s="87"/>
      <c r="J951" s="87"/>
      <c r="K951" s="88" t="str">
        <f t="shared" si="42"/>
        <v/>
      </c>
      <c r="L951" s="86"/>
      <c r="M951" s="89"/>
      <c r="N951" s="89"/>
      <c r="O951" s="88" t="str">
        <f t="shared" si="43"/>
        <v/>
      </c>
      <c r="P951" s="90"/>
      <c r="Q951" s="91"/>
      <c r="R951" s="92" t="str">
        <f t="shared" si="44"/>
        <v/>
      </c>
      <c r="S951" s="23"/>
      <c r="T951" s="107"/>
      <c r="U951" s="108"/>
      <c r="V951" s="108"/>
      <c r="W951" s="108"/>
      <c r="X951" s="108"/>
      <c r="Y951" s="108"/>
      <c r="Z951" s="108"/>
      <c r="AA951" s="108"/>
      <c r="AB951" s="108"/>
      <c r="AC951" s="108"/>
      <c r="AD951" s="109"/>
      <c r="AE951" s="23"/>
      <c r="AF951" s="117"/>
      <c r="AG951" s="118"/>
      <c r="AH951" s="119"/>
      <c r="AI951" s="118"/>
      <c r="AJ951" s="118"/>
      <c r="AK951" s="120"/>
      <c r="AL951" s="23"/>
      <c r="AM951" s="127"/>
      <c r="AN951" s="88"/>
      <c r="AO951" s="119"/>
      <c r="AP951" s="86"/>
      <c r="AQ951" s="84"/>
      <c r="AR951" s="128"/>
    </row>
    <row r="952" spans="2:44" ht="15.6" x14ac:dyDescent="0.3">
      <c r="B952" s="131"/>
      <c r="C952" s="132"/>
      <c r="D952" s="133"/>
      <c r="E952" s="134"/>
      <c r="F952" s="132"/>
      <c r="G952" s="134"/>
      <c r="H952" s="135"/>
      <c r="I952" s="136"/>
      <c r="J952" s="136"/>
      <c r="K952" s="137" t="str">
        <f t="shared" si="42"/>
        <v/>
      </c>
      <c r="L952" s="135"/>
      <c r="M952" s="138"/>
      <c r="N952" s="138"/>
      <c r="O952" s="137" t="str">
        <f t="shared" si="43"/>
        <v/>
      </c>
      <c r="P952" s="139"/>
      <c r="Q952" s="140"/>
      <c r="R952" s="141" t="str">
        <f t="shared" si="44"/>
        <v/>
      </c>
      <c r="S952" s="23"/>
      <c r="T952" s="142"/>
      <c r="U952" s="143"/>
      <c r="V952" s="143"/>
      <c r="W952" s="143"/>
      <c r="X952" s="143"/>
      <c r="Y952" s="143"/>
      <c r="Z952" s="143"/>
      <c r="AA952" s="143"/>
      <c r="AB952" s="143"/>
      <c r="AC952" s="143"/>
      <c r="AD952" s="144"/>
      <c r="AE952" s="23"/>
      <c r="AF952" s="145"/>
      <c r="AG952" s="146"/>
      <c r="AH952" s="147"/>
      <c r="AI952" s="146"/>
      <c r="AJ952" s="146"/>
      <c r="AK952" s="148"/>
      <c r="AL952" s="23"/>
      <c r="AM952" s="149"/>
      <c r="AN952" s="137"/>
      <c r="AO952" s="147"/>
      <c r="AP952" s="135"/>
      <c r="AQ952" s="133"/>
      <c r="AR952" s="150"/>
    </row>
    <row r="953" spans="2:44" ht="15.6" x14ac:dyDescent="0.3">
      <c r="B953" s="82"/>
      <c r="C953" s="83"/>
      <c r="D953" s="84"/>
      <c r="E953" s="85"/>
      <c r="F953" s="83"/>
      <c r="G953" s="85"/>
      <c r="H953" s="86"/>
      <c r="I953" s="87"/>
      <c r="J953" s="87"/>
      <c r="K953" s="88" t="str">
        <f t="shared" si="42"/>
        <v/>
      </c>
      <c r="L953" s="86"/>
      <c r="M953" s="89"/>
      <c r="N953" s="89"/>
      <c r="O953" s="88" t="str">
        <f t="shared" si="43"/>
        <v/>
      </c>
      <c r="P953" s="90"/>
      <c r="Q953" s="91"/>
      <c r="R953" s="92" t="str">
        <f t="shared" si="44"/>
        <v/>
      </c>
      <c r="S953" s="23"/>
      <c r="T953" s="107"/>
      <c r="U953" s="108"/>
      <c r="V953" s="108"/>
      <c r="W953" s="108"/>
      <c r="X953" s="108"/>
      <c r="Y953" s="108"/>
      <c r="Z953" s="108"/>
      <c r="AA953" s="108"/>
      <c r="AB953" s="108"/>
      <c r="AC953" s="108"/>
      <c r="AD953" s="109"/>
      <c r="AE953" s="23"/>
      <c r="AF953" s="117"/>
      <c r="AG953" s="118"/>
      <c r="AH953" s="119"/>
      <c r="AI953" s="118"/>
      <c r="AJ953" s="118"/>
      <c r="AK953" s="120"/>
      <c r="AL953" s="23"/>
      <c r="AM953" s="127"/>
      <c r="AN953" s="88"/>
      <c r="AO953" s="119"/>
      <c r="AP953" s="86"/>
      <c r="AQ953" s="84"/>
      <c r="AR953" s="128"/>
    </row>
    <row r="954" spans="2:44" ht="15.6" x14ac:dyDescent="0.3">
      <c r="B954" s="131"/>
      <c r="C954" s="132"/>
      <c r="D954" s="133"/>
      <c r="E954" s="134"/>
      <c r="F954" s="132"/>
      <c r="G954" s="134"/>
      <c r="H954" s="135"/>
      <c r="I954" s="136"/>
      <c r="J954" s="136"/>
      <c r="K954" s="137" t="str">
        <f t="shared" si="42"/>
        <v/>
      </c>
      <c r="L954" s="135"/>
      <c r="M954" s="138"/>
      <c r="N954" s="138"/>
      <c r="O954" s="137" t="str">
        <f t="shared" si="43"/>
        <v/>
      </c>
      <c r="P954" s="139"/>
      <c r="Q954" s="140"/>
      <c r="R954" s="141" t="str">
        <f t="shared" si="44"/>
        <v/>
      </c>
      <c r="S954" s="23"/>
      <c r="T954" s="142"/>
      <c r="U954" s="143"/>
      <c r="V954" s="143"/>
      <c r="W954" s="143"/>
      <c r="X954" s="143"/>
      <c r="Y954" s="143"/>
      <c r="Z954" s="143"/>
      <c r="AA954" s="143"/>
      <c r="AB954" s="143"/>
      <c r="AC954" s="143"/>
      <c r="AD954" s="144"/>
      <c r="AE954" s="23"/>
      <c r="AF954" s="145"/>
      <c r="AG954" s="146"/>
      <c r="AH954" s="147"/>
      <c r="AI954" s="146"/>
      <c r="AJ954" s="146"/>
      <c r="AK954" s="148"/>
      <c r="AL954" s="23"/>
      <c r="AM954" s="149"/>
      <c r="AN954" s="137"/>
      <c r="AO954" s="147"/>
      <c r="AP954" s="135"/>
      <c r="AQ954" s="133"/>
      <c r="AR954" s="150"/>
    </row>
    <row r="955" spans="2:44" ht="15.6" x14ac:dyDescent="0.3">
      <c r="B955" s="82"/>
      <c r="C955" s="83"/>
      <c r="D955" s="84"/>
      <c r="E955" s="85"/>
      <c r="F955" s="83"/>
      <c r="G955" s="85"/>
      <c r="H955" s="86"/>
      <c r="I955" s="87"/>
      <c r="J955" s="87"/>
      <c r="K955" s="88" t="str">
        <f t="shared" si="42"/>
        <v/>
      </c>
      <c r="L955" s="86"/>
      <c r="M955" s="89"/>
      <c r="N955" s="89"/>
      <c r="O955" s="88" t="str">
        <f t="shared" si="43"/>
        <v/>
      </c>
      <c r="P955" s="90"/>
      <c r="Q955" s="91"/>
      <c r="R955" s="92" t="str">
        <f t="shared" si="44"/>
        <v/>
      </c>
      <c r="S955" s="23"/>
      <c r="T955" s="107"/>
      <c r="U955" s="108"/>
      <c r="V955" s="108"/>
      <c r="W955" s="108"/>
      <c r="X955" s="108"/>
      <c r="Y955" s="108"/>
      <c r="Z955" s="108"/>
      <c r="AA955" s="108"/>
      <c r="AB955" s="108"/>
      <c r="AC955" s="108"/>
      <c r="AD955" s="109"/>
      <c r="AE955" s="23"/>
      <c r="AF955" s="117"/>
      <c r="AG955" s="118"/>
      <c r="AH955" s="119"/>
      <c r="AI955" s="118"/>
      <c r="AJ955" s="118"/>
      <c r="AK955" s="120"/>
      <c r="AL955" s="23"/>
      <c r="AM955" s="127"/>
      <c r="AN955" s="88"/>
      <c r="AO955" s="119"/>
      <c r="AP955" s="86"/>
      <c r="AQ955" s="84"/>
      <c r="AR955" s="128"/>
    </row>
    <row r="956" spans="2:44" ht="15.6" x14ac:dyDescent="0.3">
      <c r="B956" s="131"/>
      <c r="C956" s="132"/>
      <c r="D956" s="133"/>
      <c r="E956" s="134"/>
      <c r="F956" s="132"/>
      <c r="G956" s="134"/>
      <c r="H956" s="135"/>
      <c r="I956" s="136"/>
      <c r="J956" s="136"/>
      <c r="K956" s="137" t="str">
        <f t="shared" si="42"/>
        <v/>
      </c>
      <c r="L956" s="135"/>
      <c r="M956" s="138"/>
      <c r="N956" s="138"/>
      <c r="O956" s="137" t="str">
        <f t="shared" si="43"/>
        <v/>
      </c>
      <c r="P956" s="139"/>
      <c r="Q956" s="140"/>
      <c r="R956" s="141" t="str">
        <f t="shared" si="44"/>
        <v/>
      </c>
      <c r="S956" s="23"/>
      <c r="T956" s="142"/>
      <c r="U956" s="143"/>
      <c r="V956" s="143"/>
      <c r="W956" s="143"/>
      <c r="X956" s="143"/>
      <c r="Y956" s="143"/>
      <c r="Z956" s="143"/>
      <c r="AA956" s="143"/>
      <c r="AB956" s="143"/>
      <c r="AC956" s="143"/>
      <c r="AD956" s="144"/>
      <c r="AE956" s="23"/>
      <c r="AF956" s="145"/>
      <c r="AG956" s="146"/>
      <c r="AH956" s="147"/>
      <c r="AI956" s="146"/>
      <c r="AJ956" s="146"/>
      <c r="AK956" s="148"/>
      <c r="AL956" s="23"/>
      <c r="AM956" s="149"/>
      <c r="AN956" s="137"/>
      <c r="AO956" s="147"/>
      <c r="AP956" s="135"/>
      <c r="AQ956" s="133"/>
      <c r="AR956" s="150"/>
    </row>
    <row r="957" spans="2:44" ht="15.6" x14ac:dyDescent="0.3">
      <c r="B957" s="82"/>
      <c r="C957" s="83"/>
      <c r="D957" s="84"/>
      <c r="E957" s="85"/>
      <c r="F957" s="83"/>
      <c r="G957" s="85"/>
      <c r="H957" s="86"/>
      <c r="I957" s="87"/>
      <c r="J957" s="87"/>
      <c r="K957" s="88" t="str">
        <f t="shared" si="42"/>
        <v/>
      </c>
      <c r="L957" s="86"/>
      <c r="M957" s="89"/>
      <c r="N957" s="89"/>
      <c r="O957" s="88" t="str">
        <f t="shared" si="43"/>
        <v/>
      </c>
      <c r="P957" s="90"/>
      <c r="Q957" s="91"/>
      <c r="R957" s="92" t="str">
        <f t="shared" si="44"/>
        <v/>
      </c>
      <c r="S957" s="23"/>
      <c r="T957" s="107"/>
      <c r="U957" s="108"/>
      <c r="V957" s="108"/>
      <c r="W957" s="108"/>
      <c r="X957" s="108"/>
      <c r="Y957" s="108"/>
      <c r="Z957" s="108"/>
      <c r="AA957" s="108"/>
      <c r="AB957" s="108"/>
      <c r="AC957" s="108"/>
      <c r="AD957" s="109"/>
      <c r="AE957" s="23"/>
      <c r="AF957" s="117"/>
      <c r="AG957" s="118"/>
      <c r="AH957" s="119"/>
      <c r="AI957" s="118"/>
      <c r="AJ957" s="118"/>
      <c r="AK957" s="120"/>
      <c r="AL957" s="23"/>
      <c r="AM957" s="127"/>
      <c r="AN957" s="88"/>
      <c r="AO957" s="119"/>
      <c r="AP957" s="86"/>
      <c r="AQ957" s="84"/>
      <c r="AR957" s="128"/>
    </row>
    <row r="958" spans="2:44" ht="15.6" x14ac:dyDescent="0.3">
      <c r="B958" s="131"/>
      <c r="C958" s="132"/>
      <c r="D958" s="133"/>
      <c r="E958" s="134"/>
      <c r="F958" s="132"/>
      <c r="G958" s="134"/>
      <c r="H958" s="135"/>
      <c r="I958" s="136"/>
      <c r="J958" s="136"/>
      <c r="K958" s="137" t="str">
        <f t="shared" si="42"/>
        <v/>
      </c>
      <c r="L958" s="135"/>
      <c r="M958" s="138"/>
      <c r="N958" s="138"/>
      <c r="O958" s="137" t="str">
        <f t="shared" si="43"/>
        <v/>
      </c>
      <c r="P958" s="139"/>
      <c r="Q958" s="140"/>
      <c r="R958" s="141" t="str">
        <f t="shared" si="44"/>
        <v/>
      </c>
      <c r="S958" s="23"/>
      <c r="T958" s="142"/>
      <c r="U958" s="143"/>
      <c r="V958" s="143"/>
      <c r="W958" s="143"/>
      <c r="X958" s="143"/>
      <c r="Y958" s="143"/>
      <c r="Z958" s="143"/>
      <c r="AA958" s="143"/>
      <c r="AB958" s="143"/>
      <c r="AC958" s="143"/>
      <c r="AD958" s="144"/>
      <c r="AE958" s="23"/>
      <c r="AF958" s="145"/>
      <c r="AG958" s="146"/>
      <c r="AH958" s="147"/>
      <c r="AI958" s="146"/>
      <c r="AJ958" s="146"/>
      <c r="AK958" s="148"/>
      <c r="AL958" s="23"/>
      <c r="AM958" s="149"/>
      <c r="AN958" s="137"/>
      <c r="AO958" s="147"/>
      <c r="AP958" s="135"/>
      <c r="AQ958" s="133"/>
      <c r="AR958" s="150"/>
    </row>
    <row r="959" spans="2:44" ht="15.6" x14ac:dyDescent="0.3">
      <c r="B959" s="82"/>
      <c r="C959" s="83"/>
      <c r="D959" s="84"/>
      <c r="E959" s="85"/>
      <c r="F959" s="83"/>
      <c r="G959" s="85"/>
      <c r="H959" s="86"/>
      <c r="I959" s="87"/>
      <c r="J959" s="87"/>
      <c r="K959" s="88" t="str">
        <f t="shared" si="42"/>
        <v/>
      </c>
      <c r="L959" s="86"/>
      <c r="M959" s="89"/>
      <c r="N959" s="89"/>
      <c r="O959" s="88" t="str">
        <f t="shared" si="43"/>
        <v/>
      </c>
      <c r="P959" s="90"/>
      <c r="Q959" s="91"/>
      <c r="R959" s="92" t="str">
        <f t="shared" si="44"/>
        <v/>
      </c>
      <c r="S959" s="23"/>
      <c r="T959" s="107"/>
      <c r="U959" s="108"/>
      <c r="V959" s="108"/>
      <c r="W959" s="108"/>
      <c r="X959" s="108"/>
      <c r="Y959" s="108"/>
      <c r="Z959" s="108"/>
      <c r="AA959" s="108"/>
      <c r="AB959" s="108"/>
      <c r="AC959" s="108"/>
      <c r="AD959" s="109"/>
      <c r="AE959" s="23"/>
      <c r="AF959" s="117"/>
      <c r="AG959" s="118"/>
      <c r="AH959" s="119"/>
      <c r="AI959" s="118"/>
      <c r="AJ959" s="118"/>
      <c r="AK959" s="120"/>
      <c r="AL959" s="23"/>
      <c r="AM959" s="127"/>
      <c r="AN959" s="88"/>
      <c r="AO959" s="119"/>
      <c r="AP959" s="86"/>
      <c r="AQ959" s="84"/>
      <c r="AR959" s="128"/>
    </row>
    <row r="960" spans="2:44" ht="15.6" x14ac:dyDescent="0.3">
      <c r="B960" s="131"/>
      <c r="C960" s="132"/>
      <c r="D960" s="133"/>
      <c r="E960" s="134"/>
      <c r="F960" s="132"/>
      <c r="G960" s="134"/>
      <c r="H960" s="135"/>
      <c r="I960" s="136"/>
      <c r="J960" s="136"/>
      <c r="K960" s="137" t="str">
        <f t="shared" si="42"/>
        <v/>
      </c>
      <c r="L960" s="135"/>
      <c r="M960" s="138"/>
      <c r="N960" s="138"/>
      <c r="O960" s="137" t="str">
        <f t="shared" si="43"/>
        <v/>
      </c>
      <c r="P960" s="139"/>
      <c r="Q960" s="140"/>
      <c r="R960" s="141" t="str">
        <f t="shared" si="44"/>
        <v/>
      </c>
      <c r="S960" s="23"/>
      <c r="T960" s="142"/>
      <c r="U960" s="143"/>
      <c r="V960" s="143"/>
      <c r="W960" s="143"/>
      <c r="X960" s="143"/>
      <c r="Y960" s="143"/>
      <c r="Z960" s="143"/>
      <c r="AA960" s="143"/>
      <c r="AB960" s="143"/>
      <c r="AC960" s="143"/>
      <c r="AD960" s="144"/>
      <c r="AE960" s="23"/>
      <c r="AF960" s="145"/>
      <c r="AG960" s="146"/>
      <c r="AH960" s="147"/>
      <c r="AI960" s="146"/>
      <c r="AJ960" s="146"/>
      <c r="AK960" s="148"/>
      <c r="AL960" s="23"/>
      <c r="AM960" s="149"/>
      <c r="AN960" s="137"/>
      <c r="AO960" s="147"/>
      <c r="AP960" s="135"/>
      <c r="AQ960" s="133"/>
      <c r="AR960" s="150"/>
    </row>
    <row r="961" spans="2:44" ht="15.6" x14ac:dyDescent="0.3">
      <c r="B961" s="82"/>
      <c r="C961" s="83"/>
      <c r="D961" s="84"/>
      <c r="E961" s="85"/>
      <c r="F961" s="83"/>
      <c r="G961" s="85"/>
      <c r="H961" s="86"/>
      <c r="I961" s="87"/>
      <c r="J961" s="87"/>
      <c r="K961" s="88" t="str">
        <f t="shared" si="42"/>
        <v/>
      </c>
      <c r="L961" s="86"/>
      <c r="M961" s="89"/>
      <c r="N961" s="89"/>
      <c r="O961" s="88" t="str">
        <f t="shared" si="43"/>
        <v/>
      </c>
      <c r="P961" s="90"/>
      <c r="Q961" s="91"/>
      <c r="R961" s="92" t="str">
        <f t="shared" si="44"/>
        <v/>
      </c>
      <c r="S961" s="23"/>
      <c r="T961" s="107"/>
      <c r="U961" s="108"/>
      <c r="V961" s="108"/>
      <c r="W961" s="108"/>
      <c r="X961" s="108"/>
      <c r="Y961" s="108"/>
      <c r="Z961" s="108"/>
      <c r="AA961" s="108"/>
      <c r="AB961" s="108"/>
      <c r="AC961" s="108"/>
      <c r="AD961" s="109"/>
      <c r="AE961" s="23"/>
      <c r="AF961" s="117"/>
      <c r="AG961" s="118"/>
      <c r="AH961" s="119"/>
      <c r="AI961" s="118"/>
      <c r="AJ961" s="118"/>
      <c r="AK961" s="120"/>
      <c r="AL961" s="23"/>
      <c r="AM961" s="127"/>
      <c r="AN961" s="88"/>
      <c r="AO961" s="119"/>
      <c r="AP961" s="86"/>
      <c r="AQ961" s="84"/>
      <c r="AR961" s="128"/>
    </row>
    <row r="962" spans="2:44" ht="15.6" x14ac:dyDescent="0.3">
      <c r="B962" s="131"/>
      <c r="C962" s="132"/>
      <c r="D962" s="133"/>
      <c r="E962" s="134"/>
      <c r="F962" s="132"/>
      <c r="G962" s="134"/>
      <c r="H962" s="135"/>
      <c r="I962" s="136"/>
      <c r="J962" s="136"/>
      <c r="K962" s="137" t="str">
        <f t="shared" si="42"/>
        <v/>
      </c>
      <c r="L962" s="135"/>
      <c r="M962" s="138"/>
      <c r="N962" s="138"/>
      <c r="O962" s="137" t="str">
        <f t="shared" si="43"/>
        <v/>
      </c>
      <c r="P962" s="139"/>
      <c r="Q962" s="140"/>
      <c r="R962" s="141" t="str">
        <f t="shared" si="44"/>
        <v/>
      </c>
      <c r="S962" s="23"/>
      <c r="T962" s="142"/>
      <c r="U962" s="143"/>
      <c r="V962" s="143"/>
      <c r="W962" s="143"/>
      <c r="X962" s="143"/>
      <c r="Y962" s="143"/>
      <c r="Z962" s="143"/>
      <c r="AA962" s="143"/>
      <c r="AB962" s="143"/>
      <c r="AC962" s="143"/>
      <c r="AD962" s="144"/>
      <c r="AE962" s="23"/>
      <c r="AF962" s="145"/>
      <c r="AG962" s="146"/>
      <c r="AH962" s="147"/>
      <c r="AI962" s="146"/>
      <c r="AJ962" s="146"/>
      <c r="AK962" s="148"/>
      <c r="AL962" s="23"/>
      <c r="AM962" s="149"/>
      <c r="AN962" s="137"/>
      <c r="AO962" s="147"/>
      <c r="AP962" s="135"/>
      <c r="AQ962" s="133"/>
      <c r="AR962" s="150"/>
    </row>
    <row r="963" spans="2:44" ht="15.6" x14ac:dyDescent="0.3">
      <c r="B963" s="82"/>
      <c r="C963" s="83"/>
      <c r="D963" s="84"/>
      <c r="E963" s="85"/>
      <c r="F963" s="83"/>
      <c r="G963" s="85"/>
      <c r="H963" s="86"/>
      <c r="I963" s="87"/>
      <c r="J963" s="87"/>
      <c r="K963" s="88" t="str">
        <f t="shared" si="42"/>
        <v/>
      </c>
      <c r="L963" s="86"/>
      <c r="M963" s="89"/>
      <c r="N963" s="89"/>
      <c r="O963" s="88" t="str">
        <f t="shared" si="43"/>
        <v/>
      </c>
      <c r="P963" s="90"/>
      <c r="Q963" s="91"/>
      <c r="R963" s="92" t="str">
        <f t="shared" si="44"/>
        <v/>
      </c>
      <c r="S963" s="23"/>
      <c r="T963" s="107"/>
      <c r="U963" s="108"/>
      <c r="V963" s="108"/>
      <c r="W963" s="108"/>
      <c r="X963" s="108"/>
      <c r="Y963" s="108"/>
      <c r="Z963" s="108"/>
      <c r="AA963" s="108"/>
      <c r="AB963" s="108"/>
      <c r="AC963" s="108"/>
      <c r="AD963" s="109"/>
      <c r="AE963" s="23"/>
      <c r="AF963" s="117"/>
      <c r="AG963" s="118"/>
      <c r="AH963" s="119"/>
      <c r="AI963" s="118"/>
      <c r="AJ963" s="118"/>
      <c r="AK963" s="120"/>
      <c r="AL963" s="23"/>
      <c r="AM963" s="127"/>
      <c r="AN963" s="88"/>
      <c r="AO963" s="119"/>
      <c r="AP963" s="86"/>
      <c r="AQ963" s="84"/>
      <c r="AR963" s="128"/>
    </row>
    <row r="964" spans="2:44" ht="15.6" x14ac:dyDescent="0.3">
      <c r="B964" s="131"/>
      <c r="C964" s="132"/>
      <c r="D964" s="133"/>
      <c r="E964" s="134"/>
      <c r="F964" s="132"/>
      <c r="G964" s="134"/>
      <c r="H964" s="135"/>
      <c r="I964" s="136"/>
      <c r="J964" s="136"/>
      <c r="K964" s="137" t="str">
        <f t="shared" si="42"/>
        <v/>
      </c>
      <c r="L964" s="135"/>
      <c r="M964" s="138"/>
      <c r="N964" s="138"/>
      <c r="O964" s="137" t="str">
        <f t="shared" si="43"/>
        <v/>
      </c>
      <c r="P964" s="139"/>
      <c r="Q964" s="140"/>
      <c r="R964" s="141" t="str">
        <f t="shared" si="44"/>
        <v/>
      </c>
      <c r="S964" s="23"/>
      <c r="T964" s="142"/>
      <c r="U964" s="143"/>
      <c r="V964" s="143"/>
      <c r="W964" s="143"/>
      <c r="X964" s="143"/>
      <c r="Y964" s="143"/>
      <c r="Z964" s="143"/>
      <c r="AA964" s="143"/>
      <c r="AB964" s="143"/>
      <c r="AC964" s="143"/>
      <c r="AD964" s="144"/>
      <c r="AE964" s="23"/>
      <c r="AF964" s="145"/>
      <c r="AG964" s="146"/>
      <c r="AH964" s="147"/>
      <c r="AI964" s="146"/>
      <c r="AJ964" s="146"/>
      <c r="AK964" s="148"/>
      <c r="AL964" s="23"/>
      <c r="AM964" s="149"/>
      <c r="AN964" s="137"/>
      <c r="AO964" s="147"/>
      <c r="AP964" s="135"/>
      <c r="AQ964" s="133"/>
      <c r="AR964" s="150"/>
    </row>
    <row r="965" spans="2:44" ht="15.6" x14ac:dyDescent="0.3">
      <c r="B965" s="82"/>
      <c r="C965" s="83"/>
      <c r="D965" s="84"/>
      <c r="E965" s="85"/>
      <c r="F965" s="83"/>
      <c r="G965" s="85"/>
      <c r="H965" s="86"/>
      <c r="I965" s="87"/>
      <c r="J965" s="87"/>
      <c r="K965" s="88" t="str">
        <f t="shared" si="42"/>
        <v/>
      </c>
      <c r="L965" s="86"/>
      <c r="M965" s="89"/>
      <c r="N965" s="89"/>
      <c r="O965" s="88" t="str">
        <f t="shared" si="43"/>
        <v/>
      </c>
      <c r="P965" s="90"/>
      <c r="Q965" s="91"/>
      <c r="R965" s="92" t="str">
        <f t="shared" si="44"/>
        <v/>
      </c>
      <c r="S965" s="23"/>
      <c r="T965" s="107"/>
      <c r="U965" s="108"/>
      <c r="V965" s="108"/>
      <c r="W965" s="108"/>
      <c r="X965" s="108"/>
      <c r="Y965" s="108"/>
      <c r="Z965" s="108"/>
      <c r="AA965" s="108"/>
      <c r="AB965" s="108"/>
      <c r="AC965" s="108"/>
      <c r="AD965" s="109"/>
      <c r="AE965" s="23"/>
      <c r="AF965" s="117"/>
      <c r="AG965" s="118"/>
      <c r="AH965" s="119"/>
      <c r="AI965" s="118"/>
      <c r="AJ965" s="118"/>
      <c r="AK965" s="120"/>
      <c r="AL965" s="23"/>
      <c r="AM965" s="127"/>
      <c r="AN965" s="88"/>
      <c r="AO965" s="119"/>
      <c r="AP965" s="86"/>
      <c r="AQ965" s="84"/>
      <c r="AR965" s="128"/>
    </row>
    <row r="966" spans="2:44" ht="15.6" x14ac:dyDescent="0.3">
      <c r="B966" s="131"/>
      <c r="C966" s="132"/>
      <c r="D966" s="133"/>
      <c r="E966" s="134"/>
      <c r="F966" s="132"/>
      <c r="G966" s="134"/>
      <c r="H966" s="135"/>
      <c r="I966" s="136"/>
      <c r="J966" s="136"/>
      <c r="K966" s="137" t="str">
        <f t="shared" si="42"/>
        <v/>
      </c>
      <c r="L966" s="135"/>
      <c r="M966" s="138"/>
      <c r="N966" s="138"/>
      <c r="O966" s="137" t="str">
        <f t="shared" si="43"/>
        <v/>
      </c>
      <c r="P966" s="139"/>
      <c r="Q966" s="140"/>
      <c r="R966" s="141" t="str">
        <f t="shared" si="44"/>
        <v/>
      </c>
      <c r="S966" s="23"/>
      <c r="T966" s="142"/>
      <c r="U966" s="143"/>
      <c r="V966" s="143"/>
      <c r="W966" s="143"/>
      <c r="X966" s="143"/>
      <c r="Y966" s="143"/>
      <c r="Z966" s="143"/>
      <c r="AA966" s="143"/>
      <c r="AB966" s="143"/>
      <c r="AC966" s="143"/>
      <c r="AD966" s="144"/>
      <c r="AE966" s="23"/>
      <c r="AF966" s="145"/>
      <c r="AG966" s="146"/>
      <c r="AH966" s="147"/>
      <c r="AI966" s="146"/>
      <c r="AJ966" s="146"/>
      <c r="AK966" s="148"/>
      <c r="AL966" s="23"/>
      <c r="AM966" s="149"/>
      <c r="AN966" s="137"/>
      <c r="AO966" s="147"/>
      <c r="AP966" s="135"/>
      <c r="AQ966" s="133"/>
      <c r="AR966" s="150"/>
    </row>
    <row r="967" spans="2:44" ht="15.6" x14ac:dyDescent="0.3">
      <c r="B967" s="82"/>
      <c r="C967" s="83"/>
      <c r="D967" s="84"/>
      <c r="E967" s="85"/>
      <c r="F967" s="83"/>
      <c r="G967" s="85"/>
      <c r="H967" s="86"/>
      <c r="I967" s="87"/>
      <c r="J967" s="87"/>
      <c r="K967" s="88" t="str">
        <f t="shared" si="42"/>
        <v/>
      </c>
      <c r="L967" s="86"/>
      <c r="M967" s="89"/>
      <c r="N967" s="89"/>
      <c r="O967" s="88" t="str">
        <f t="shared" si="43"/>
        <v/>
      </c>
      <c r="P967" s="90"/>
      <c r="Q967" s="91"/>
      <c r="R967" s="92" t="str">
        <f t="shared" si="44"/>
        <v/>
      </c>
      <c r="S967" s="23"/>
      <c r="T967" s="107"/>
      <c r="U967" s="108"/>
      <c r="V967" s="108"/>
      <c r="W967" s="108"/>
      <c r="X967" s="108"/>
      <c r="Y967" s="108"/>
      <c r="Z967" s="108"/>
      <c r="AA967" s="108"/>
      <c r="AB967" s="108"/>
      <c r="AC967" s="108"/>
      <c r="AD967" s="109"/>
      <c r="AE967" s="23"/>
      <c r="AF967" s="117"/>
      <c r="AG967" s="118"/>
      <c r="AH967" s="119"/>
      <c r="AI967" s="118"/>
      <c r="AJ967" s="118"/>
      <c r="AK967" s="120"/>
      <c r="AL967" s="23"/>
      <c r="AM967" s="127"/>
      <c r="AN967" s="88"/>
      <c r="AO967" s="119"/>
      <c r="AP967" s="86"/>
      <c r="AQ967" s="84"/>
      <c r="AR967" s="128"/>
    </row>
    <row r="968" spans="2:44" ht="15.6" x14ac:dyDescent="0.3">
      <c r="B968" s="131"/>
      <c r="C968" s="132"/>
      <c r="D968" s="133"/>
      <c r="E968" s="134"/>
      <c r="F968" s="132"/>
      <c r="G968" s="134"/>
      <c r="H968" s="135"/>
      <c r="I968" s="136"/>
      <c r="J968" s="136"/>
      <c r="K968" s="137" t="str">
        <f t="shared" ref="K968:K1000" si="45">IFERROR(I968/J968,"")</f>
        <v/>
      </c>
      <c r="L968" s="135"/>
      <c r="M968" s="138"/>
      <c r="N968" s="138"/>
      <c r="O968" s="137" t="str">
        <f t="shared" ref="O968:O1000" si="46">IFERROR(M968/N968,"")</f>
        <v/>
      </c>
      <c r="P968" s="139"/>
      <c r="Q968" s="140"/>
      <c r="R968" s="141" t="str">
        <f t="shared" ref="R968:R1000" si="47">IFERROR(P968/Q968,"")</f>
        <v/>
      </c>
      <c r="S968" s="23"/>
      <c r="T968" s="142"/>
      <c r="U968" s="143"/>
      <c r="V968" s="143"/>
      <c r="W968" s="143"/>
      <c r="X968" s="143"/>
      <c r="Y968" s="143"/>
      <c r="Z968" s="143"/>
      <c r="AA968" s="143"/>
      <c r="AB968" s="143"/>
      <c r="AC968" s="143"/>
      <c r="AD968" s="144"/>
      <c r="AE968" s="23"/>
      <c r="AF968" s="145"/>
      <c r="AG968" s="146"/>
      <c r="AH968" s="147"/>
      <c r="AI968" s="146"/>
      <c r="AJ968" s="146"/>
      <c r="AK968" s="148"/>
      <c r="AL968" s="23"/>
      <c r="AM968" s="149"/>
      <c r="AN968" s="137"/>
      <c r="AO968" s="147"/>
      <c r="AP968" s="135"/>
      <c r="AQ968" s="133"/>
      <c r="AR968" s="150"/>
    </row>
    <row r="969" spans="2:44" ht="15.6" x14ac:dyDescent="0.3">
      <c r="B969" s="82"/>
      <c r="C969" s="83"/>
      <c r="D969" s="84"/>
      <c r="E969" s="85"/>
      <c r="F969" s="83"/>
      <c r="G969" s="85"/>
      <c r="H969" s="86"/>
      <c r="I969" s="87"/>
      <c r="J969" s="87"/>
      <c r="K969" s="88" t="str">
        <f t="shared" si="45"/>
        <v/>
      </c>
      <c r="L969" s="86"/>
      <c r="M969" s="89"/>
      <c r="N969" s="89"/>
      <c r="O969" s="88" t="str">
        <f t="shared" si="46"/>
        <v/>
      </c>
      <c r="P969" s="90"/>
      <c r="Q969" s="91"/>
      <c r="R969" s="92" t="str">
        <f t="shared" si="47"/>
        <v/>
      </c>
      <c r="S969" s="23"/>
      <c r="T969" s="107"/>
      <c r="U969" s="108"/>
      <c r="V969" s="108"/>
      <c r="W969" s="108"/>
      <c r="X969" s="108"/>
      <c r="Y969" s="108"/>
      <c r="Z969" s="108"/>
      <c r="AA969" s="108"/>
      <c r="AB969" s="108"/>
      <c r="AC969" s="108"/>
      <c r="AD969" s="109"/>
      <c r="AE969" s="23"/>
      <c r="AF969" s="117"/>
      <c r="AG969" s="118"/>
      <c r="AH969" s="119"/>
      <c r="AI969" s="118"/>
      <c r="AJ969" s="118"/>
      <c r="AK969" s="120"/>
      <c r="AL969" s="23"/>
      <c r="AM969" s="127"/>
      <c r="AN969" s="88"/>
      <c r="AO969" s="119"/>
      <c r="AP969" s="86"/>
      <c r="AQ969" s="84"/>
      <c r="AR969" s="128"/>
    </row>
    <row r="970" spans="2:44" ht="15.6" x14ac:dyDescent="0.3">
      <c r="B970" s="131"/>
      <c r="C970" s="132"/>
      <c r="D970" s="133"/>
      <c r="E970" s="134"/>
      <c r="F970" s="132"/>
      <c r="G970" s="134"/>
      <c r="H970" s="135"/>
      <c r="I970" s="136"/>
      <c r="J970" s="136"/>
      <c r="K970" s="137" t="str">
        <f t="shared" si="45"/>
        <v/>
      </c>
      <c r="L970" s="135"/>
      <c r="M970" s="138"/>
      <c r="N970" s="138"/>
      <c r="O970" s="137" t="str">
        <f t="shared" si="46"/>
        <v/>
      </c>
      <c r="P970" s="139"/>
      <c r="Q970" s="140"/>
      <c r="R970" s="141" t="str">
        <f t="shared" si="47"/>
        <v/>
      </c>
      <c r="S970" s="23"/>
      <c r="T970" s="142"/>
      <c r="U970" s="143"/>
      <c r="V970" s="143"/>
      <c r="W970" s="143"/>
      <c r="X970" s="143"/>
      <c r="Y970" s="143"/>
      <c r="Z970" s="143"/>
      <c r="AA970" s="143"/>
      <c r="AB970" s="143"/>
      <c r="AC970" s="143"/>
      <c r="AD970" s="144"/>
      <c r="AE970" s="23"/>
      <c r="AF970" s="145"/>
      <c r="AG970" s="146"/>
      <c r="AH970" s="147"/>
      <c r="AI970" s="146"/>
      <c r="AJ970" s="146"/>
      <c r="AK970" s="148"/>
      <c r="AL970" s="23"/>
      <c r="AM970" s="149"/>
      <c r="AN970" s="137"/>
      <c r="AO970" s="147"/>
      <c r="AP970" s="135"/>
      <c r="AQ970" s="133"/>
      <c r="AR970" s="150"/>
    </row>
    <row r="971" spans="2:44" ht="15.6" x14ac:dyDescent="0.3">
      <c r="B971" s="82"/>
      <c r="C971" s="83"/>
      <c r="D971" s="84"/>
      <c r="E971" s="85"/>
      <c r="F971" s="83"/>
      <c r="G971" s="85"/>
      <c r="H971" s="86"/>
      <c r="I971" s="87"/>
      <c r="J971" s="87"/>
      <c r="K971" s="88" t="str">
        <f t="shared" si="45"/>
        <v/>
      </c>
      <c r="L971" s="86"/>
      <c r="M971" s="89"/>
      <c r="N971" s="89"/>
      <c r="O971" s="88" t="str">
        <f t="shared" si="46"/>
        <v/>
      </c>
      <c r="P971" s="90"/>
      <c r="Q971" s="91"/>
      <c r="R971" s="92" t="str">
        <f t="shared" si="47"/>
        <v/>
      </c>
      <c r="S971" s="23"/>
      <c r="T971" s="107"/>
      <c r="U971" s="108"/>
      <c r="V971" s="108"/>
      <c r="W971" s="108"/>
      <c r="X971" s="108"/>
      <c r="Y971" s="108"/>
      <c r="Z971" s="108"/>
      <c r="AA971" s="108"/>
      <c r="AB971" s="108"/>
      <c r="AC971" s="108"/>
      <c r="AD971" s="109"/>
      <c r="AE971" s="23"/>
      <c r="AF971" s="117"/>
      <c r="AG971" s="118"/>
      <c r="AH971" s="119"/>
      <c r="AI971" s="118"/>
      <c r="AJ971" s="118"/>
      <c r="AK971" s="120"/>
      <c r="AL971" s="23"/>
      <c r="AM971" s="127"/>
      <c r="AN971" s="88"/>
      <c r="AO971" s="119"/>
      <c r="AP971" s="86"/>
      <c r="AQ971" s="84"/>
      <c r="AR971" s="128"/>
    </row>
    <row r="972" spans="2:44" ht="15.6" x14ac:dyDescent="0.3">
      <c r="B972" s="131"/>
      <c r="C972" s="132"/>
      <c r="D972" s="133"/>
      <c r="E972" s="134"/>
      <c r="F972" s="132"/>
      <c r="G972" s="134"/>
      <c r="H972" s="135"/>
      <c r="I972" s="136"/>
      <c r="J972" s="136"/>
      <c r="K972" s="137" t="str">
        <f t="shared" si="45"/>
        <v/>
      </c>
      <c r="L972" s="135"/>
      <c r="M972" s="138"/>
      <c r="N972" s="138"/>
      <c r="O972" s="137" t="str">
        <f t="shared" si="46"/>
        <v/>
      </c>
      <c r="P972" s="139"/>
      <c r="Q972" s="140"/>
      <c r="R972" s="141" t="str">
        <f t="shared" si="47"/>
        <v/>
      </c>
      <c r="S972" s="23"/>
      <c r="T972" s="142"/>
      <c r="U972" s="143"/>
      <c r="V972" s="143"/>
      <c r="W972" s="143"/>
      <c r="X972" s="143"/>
      <c r="Y972" s="143"/>
      <c r="Z972" s="143"/>
      <c r="AA972" s="143"/>
      <c r="AB972" s="143"/>
      <c r="AC972" s="143"/>
      <c r="AD972" s="144"/>
      <c r="AE972" s="23"/>
      <c r="AF972" s="145"/>
      <c r="AG972" s="146"/>
      <c r="AH972" s="147"/>
      <c r="AI972" s="146"/>
      <c r="AJ972" s="146"/>
      <c r="AK972" s="148"/>
      <c r="AL972" s="23"/>
      <c r="AM972" s="149"/>
      <c r="AN972" s="137"/>
      <c r="AO972" s="147"/>
      <c r="AP972" s="135"/>
      <c r="AQ972" s="133"/>
      <c r="AR972" s="150"/>
    </row>
    <row r="973" spans="2:44" ht="15.6" x14ac:dyDescent="0.3">
      <c r="B973" s="82"/>
      <c r="C973" s="83"/>
      <c r="D973" s="84"/>
      <c r="E973" s="85"/>
      <c r="F973" s="83"/>
      <c r="G973" s="85"/>
      <c r="H973" s="86"/>
      <c r="I973" s="87"/>
      <c r="J973" s="87"/>
      <c r="K973" s="88" t="str">
        <f t="shared" si="45"/>
        <v/>
      </c>
      <c r="L973" s="86"/>
      <c r="M973" s="89"/>
      <c r="N973" s="89"/>
      <c r="O973" s="88" t="str">
        <f t="shared" si="46"/>
        <v/>
      </c>
      <c r="P973" s="90"/>
      <c r="Q973" s="91"/>
      <c r="R973" s="92" t="str">
        <f t="shared" si="47"/>
        <v/>
      </c>
      <c r="S973" s="23"/>
      <c r="T973" s="107"/>
      <c r="U973" s="108"/>
      <c r="V973" s="108"/>
      <c r="W973" s="108"/>
      <c r="X973" s="108"/>
      <c r="Y973" s="108"/>
      <c r="Z973" s="108"/>
      <c r="AA973" s="108"/>
      <c r="AB973" s="108"/>
      <c r="AC973" s="108"/>
      <c r="AD973" s="109"/>
      <c r="AE973" s="23"/>
      <c r="AF973" s="117"/>
      <c r="AG973" s="118"/>
      <c r="AH973" s="119"/>
      <c r="AI973" s="118"/>
      <c r="AJ973" s="118"/>
      <c r="AK973" s="120"/>
      <c r="AL973" s="23"/>
      <c r="AM973" s="127"/>
      <c r="AN973" s="88"/>
      <c r="AO973" s="119"/>
      <c r="AP973" s="86"/>
      <c r="AQ973" s="84"/>
      <c r="AR973" s="128"/>
    </row>
    <row r="974" spans="2:44" ht="15.6" x14ac:dyDescent="0.3">
      <c r="B974" s="131"/>
      <c r="C974" s="132"/>
      <c r="D974" s="133"/>
      <c r="E974" s="134"/>
      <c r="F974" s="132"/>
      <c r="G974" s="134"/>
      <c r="H974" s="135"/>
      <c r="I974" s="136"/>
      <c r="J974" s="136"/>
      <c r="K974" s="137" t="str">
        <f t="shared" si="45"/>
        <v/>
      </c>
      <c r="L974" s="135"/>
      <c r="M974" s="138"/>
      <c r="N974" s="138"/>
      <c r="O974" s="137" t="str">
        <f t="shared" si="46"/>
        <v/>
      </c>
      <c r="P974" s="139"/>
      <c r="Q974" s="140"/>
      <c r="R974" s="141" t="str">
        <f t="shared" si="47"/>
        <v/>
      </c>
      <c r="S974" s="23"/>
      <c r="T974" s="142"/>
      <c r="U974" s="143"/>
      <c r="V974" s="143"/>
      <c r="W974" s="143"/>
      <c r="X974" s="143"/>
      <c r="Y974" s="143"/>
      <c r="Z974" s="143"/>
      <c r="AA974" s="143"/>
      <c r="AB974" s="143"/>
      <c r="AC974" s="143"/>
      <c r="AD974" s="144"/>
      <c r="AE974" s="23"/>
      <c r="AF974" s="145"/>
      <c r="AG974" s="146"/>
      <c r="AH974" s="147"/>
      <c r="AI974" s="146"/>
      <c r="AJ974" s="146"/>
      <c r="AK974" s="148"/>
      <c r="AL974" s="23"/>
      <c r="AM974" s="149"/>
      <c r="AN974" s="137"/>
      <c r="AO974" s="147"/>
      <c r="AP974" s="135"/>
      <c r="AQ974" s="133"/>
      <c r="AR974" s="150"/>
    </row>
    <row r="975" spans="2:44" ht="15.6" x14ac:dyDescent="0.3">
      <c r="B975" s="82"/>
      <c r="C975" s="83"/>
      <c r="D975" s="84"/>
      <c r="E975" s="85"/>
      <c r="F975" s="83"/>
      <c r="G975" s="85"/>
      <c r="H975" s="86"/>
      <c r="I975" s="87"/>
      <c r="J975" s="87"/>
      <c r="K975" s="88" t="str">
        <f t="shared" si="45"/>
        <v/>
      </c>
      <c r="L975" s="86"/>
      <c r="M975" s="89"/>
      <c r="N975" s="89"/>
      <c r="O975" s="88" t="str">
        <f t="shared" si="46"/>
        <v/>
      </c>
      <c r="P975" s="90"/>
      <c r="Q975" s="91"/>
      <c r="R975" s="92" t="str">
        <f t="shared" si="47"/>
        <v/>
      </c>
      <c r="S975" s="23"/>
      <c r="T975" s="107"/>
      <c r="U975" s="108"/>
      <c r="V975" s="108"/>
      <c r="W975" s="108"/>
      <c r="X975" s="108"/>
      <c r="Y975" s="108"/>
      <c r="Z975" s="108"/>
      <c r="AA975" s="108"/>
      <c r="AB975" s="108"/>
      <c r="AC975" s="108"/>
      <c r="AD975" s="109"/>
      <c r="AE975" s="23"/>
      <c r="AF975" s="117"/>
      <c r="AG975" s="118"/>
      <c r="AH975" s="119"/>
      <c r="AI975" s="118"/>
      <c r="AJ975" s="118"/>
      <c r="AK975" s="120"/>
      <c r="AL975" s="23"/>
      <c r="AM975" s="127"/>
      <c r="AN975" s="88"/>
      <c r="AO975" s="119"/>
      <c r="AP975" s="86"/>
      <c r="AQ975" s="84"/>
      <c r="AR975" s="128"/>
    </row>
    <row r="976" spans="2:44" ht="15.6" x14ac:dyDescent="0.3">
      <c r="B976" s="131"/>
      <c r="C976" s="132"/>
      <c r="D976" s="133"/>
      <c r="E976" s="134"/>
      <c r="F976" s="132"/>
      <c r="G976" s="134"/>
      <c r="H976" s="135"/>
      <c r="I976" s="136"/>
      <c r="J976" s="136"/>
      <c r="K976" s="137" t="str">
        <f t="shared" si="45"/>
        <v/>
      </c>
      <c r="L976" s="135"/>
      <c r="M976" s="138"/>
      <c r="N976" s="138"/>
      <c r="O976" s="137" t="str">
        <f t="shared" si="46"/>
        <v/>
      </c>
      <c r="P976" s="139"/>
      <c r="Q976" s="140"/>
      <c r="R976" s="141" t="str">
        <f t="shared" si="47"/>
        <v/>
      </c>
      <c r="S976" s="23"/>
      <c r="T976" s="142"/>
      <c r="U976" s="143"/>
      <c r="V976" s="143"/>
      <c r="W976" s="143"/>
      <c r="X976" s="143"/>
      <c r="Y976" s="143"/>
      <c r="Z976" s="143"/>
      <c r="AA976" s="143"/>
      <c r="AB976" s="143"/>
      <c r="AC976" s="143"/>
      <c r="AD976" s="144"/>
      <c r="AE976" s="23"/>
      <c r="AF976" s="145"/>
      <c r="AG976" s="146"/>
      <c r="AH976" s="147"/>
      <c r="AI976" s="146"/>
      <c r="AJ976" s="146"/>
      <c r="AK976" s="148"/>
      <c r="AL976" s="23"/>
      <c r="AM976" s="149"/>
      <c r="AN976" s="137"/>
      <c r="AO976" s="147"/>
      <c r="AP976" s="135"/>
      <c r="AQ976" s="133"/>
      <c r="AR976" s="150"/>
    </row>
    <row r="977" spans="2:44" ht="15.6" x14ac:dyDescent="0.3">
      <c r="B977" s="82"/>
      <c r="C977" s="83"/>
      <c r="D977" s="84"/>
      <c r="E977" s="85"/>
      <c r="F977" s="83"/>
      <c r="G977" s="85"/>
      <c r="H977" s="86"/>
      <c r="I977" s="87"/>
      <c r="J977" s="87"/>
      <c r="K977" s="88" t="str">
        <f t="shared" si="45"/>
        <v/>
      </c>
      <c r="L977" s="86"/>
      <c r="M977" s="89"/>
      <c r="N977" s="89"/>
      <c r="O977" s="88" t="str">
        <f t="shared" si="46"/>
        <v/>
      </c>
      <c r="P977" s="90"/>
      <c r="Q977" s="91"/>
      <c r="R977" s="92" t="str">
        <f t="shared" si="47"/>
        <v/>
      </c>
      <c r="S977" s="23"/>
      <c r="T977" s="107"/>
      <c r="U977" s="108"/>
      <c r="V977" s="108"/>
      <c r="W977" s="108"/>
      <c r="X977" s="108"/>
      <c r="Y977" s="108"/>
      <c r="Z977" s="108"/>
      <c r="AA977" s="108"/>
      <c r="AB977" s="108"/>
      <c r="AC977" s="108"/>
      <c r="AD977" s="109"/>
      <c r="AE977" s="23"/>
      <c r="AF977" s="117"/>
      <c r="AG977" s="118"/>
      <c r="AH977" s="119"/>
      <c r="AI977" s="118"/>
      <c r="AJ977" s="118"/>
      <c r="AK977" s="120"/>
      <c r="AL977" s="23"/>
      <c r="AM977" s="127"/>
      <c r="AN977" s="88"/>
      <c r="AO977" s="119"/>
      <c r="AP977" s="86"/>
      <c r="AQ977" s="84"/>
      <c r="AR977" s="128"/>
    </row>
    <row r="978" spans="2:44" ht="15.6" x14ac:dyDescent="0.3">
      <c r="B978" s="131"/>
      <c r="C978" s="132"/>
      <c r="D978" s="133"/>
      <c r="E978" s="134"/>
      <c r="F978" s="132"/>
      <c r="G978" s="134"/>
      <c r="H978" s="135"/>
      <c r="I978" s="136"/>
      <c r="J978" s="136"/>
      <c r="K978" s="137" t="str">
        <f t="shared" si="45"/>
        <v/>
      </c>
      <c r="L978" s="135"/>
      <c r="M978" s="138"/>
      <c r="N978" s="138"/>
      <c r="O978" s="137" t="str">
        <f t="shared" si="46"/>
        <v/>
      </c>
      <c r="P978" s="139"/>
      <c r="Q978" s="140"/>
      <c r="R978" s="141" t="str">
        <f t="shared" si="47"/>
        <v/>
      </c>
      <c r="S978" s="23"/>
      <c r="T978" s="142"/>
      <c r="U978" s="143"/>
      <c r="V978" s="143"/>
      <c r="W978" s="143"/>
      <c r="X978" s="143"/>
      <c r="Y978" s="143"/>
      <c r="Z978" s="143"/>
      <c r="AA978" s="143"/>
      <c r="AB978" s="143"/>
      <c r="AC978" s="143"/>
      <c r="AD978" s="144"/>
      <c r="AE978" s="23"/>
      <c r="AF978" s="145"/>
      <c r="AG978" s="146"/>
      <c r="AH978" s="147"/>
      <c r="AI978" s="146"/>
      <c r="AJ978" s="146"/>
      <c r="AK978" s="148"/>
      <c r="AL978" s="23"/>
      <c r="AM978" s="149"/>
      <c r="AN978" s="137"/>
      <c r="AO978" s="147"/>
      <c r="AP978" s="135"/>
      <c r="AQ978" s="133"/>
      <c r="AR978" s="150"/>
    </row>
    <row r="979" spans="2:44" ht="15.6" x14ac:dyDescent="0.3">
      <c r="B979" s="82"/>
      <c r="C979" s="83"/>
      <c r="D979" s="84"/>
      <c r="E979" s="85"/>
      <c r="F979" s="83"/>
      <c r="G979" s="85"/>
      <c r="H979" s="86"/>
      <c r="I979" s="87"/>
      <c r="J979" s="87"/>
      <c r="K979" s="88" t="str">
        <f t="shared" si="45"/>
        <v/>
      </c>
      <c r="L979" s="86"/>
      <c r="M979" s="89"/>
      <c r="N979" s="89"/>
      <c r="O979" s="88" t="str">
        <f t="shared" si="46"/>
        <v/>
      </c>
      <c r="P979" s="90"/>
      <c r="Q979" s="91"/>
      <c r="R979" s="92" t="str">
        <f t="shared" si="47"/>
        <v/>
      </c>
      <c r="S979" s="23"/>
      <c r="T979" s="107"/>
      <c r="U979" s="108"/>
      <c r="V979" s="108"/>
      <c r="W979" s="108"/>
      <c r="X979" s="108"/>
      <c r="Y979" s="108"/>
      <c r="Z979" s="108"/>
      <c r="AA979" s="108"/>
      <c r="AB979" s="108"/>
      <c r="AC979" s="108"/>
      <c r="AD979" s="109"/>
      <c r="AE979" s="23"/>
      <c r="AF979" s="117"/>
      <c r="AG979" s="118"/>
      <c r="AH979" s="119"/>
      <c r="AI979" s="118"/>
      <c r="AJ979" s="118"/>
      <c r="AK979" s="120"/>
      <c r="AL979" s="23"/>
      <c r="AM979" s="127"/>
      <c r="AN979" s="88"/>
      <c r="AO979" s="119"/>
      <c r="AP979" s="86"/>
      <c r="AQ979" s="84"/>
      <c r="AR979" s="128"/>
    </row>
    <row r="980" spans="2:44" ht="15.6" x14ac:dyDescent="0.3">
      <c r="B980" s="131"/>
      <c r="C980" s="132"/>
      <c r="D980" s="133"/>
      <c r="E980" s="134"/>
      <c r="F980" s="132"/>
      <c r="G980" s="134"/>
      <c r="H980" s="135"/>
      <c r="I980" s="136"/>
      <c r="J980" s="136"/>
      <c r="K980" s="137" t="str">
        <f t="shared" si="45"/>
        <v/>
      </c>
      <c r="L980" s="135"/>
      <c r="M980" s="138"/>
      <c r="N980" s="138"/>
      <c r="O980" s="137" t="str">
        <f t="shared" si="46"/>
        <v/>
      </c>
      <c r="P980" s="139"/>
      <c r="Q980" s="140"/>
      <c r="R980" s="141" t="str">
        <f t="shared" si="47"/>
        <v/>
      </c>
      <c r="S980" s="23"/>
      <c r="T980" s="142"/>
      <c r="U980" s="143"/>
      <c r="V980" s="143"/>
      <c r="W980" s="143"/>
      <c r="X980" s="143"/>
      <c r="Y980" s="143"/>
      <c r="Z980" s="143"/>
      <c r="AA980" s="143"/>
      <c r="AB980" s="143"/>
      <c r="AC980" s="143"/>
      <c r="AD980" s="144"/>
      <c r="AE980" s="23"/>
      <c r="AF980" s="145"/>
      <c r="AG980" s="146"/>
      <c r="AH980" s="147"/>
      <c r="AI980" s="146"/>
      <c r="AJ980" s="146"/>
      <c r="AK980" s="148"/>
      <c r="AL980" s="23"/>
      <c r="AM980" s="149"/>
      <c r="AN980" s="137"/>
      <c r="AO980" s="147"/>
      <c r="AP980" s="135"/>
      <c r="AQ980" s="133"/>
      <c r="AR980" s="150"/>
    </row>
    <row r="981" spans="2:44" ht="15.6" x14ac:dyDescent="0.3">
      <c r="B981" s="82"/>
      <c r="C981" s="83"/>
      <c r="D981" s="84"/>
      <c r="E981" s="85"/>
      <c r="F981" s="83"/>
      <c r="G981" s="85"/>
      <c r="H981" s="86"/>
      <c r="I981" s="87"/>
      <c r="J981" s="87"/>
      <c r="K981" s="88" t="str">
        <f t="shared" si="45"/>
        <v/>
      </c>
      <c r="L981" s="86"/>
      <c r="M981" s="89"/>
      <c r="N981" s="89"/>
      <c r="O981" s="88" t="str">
        <f t="shared" si="46"/>
        <v/>
      </c>
      <c r="P981" s="90"/>
      <c r="Q981" s="91"/>
      <c r="R981" s="92" t="str">
        <f t="shared" si="47"/>
        <v/>
      </c>
      <c r="S981" s="23"/>
      <c r="T981" s="107"/>
      <c r="U981" s="108"/>
      <c r="V981" s="108"/>
      <c r="W981" s="108"/>
      <c r="X981" s="108"/>
      <c r="Y981" s="108"/>
      <c r="Z981" s="108"/>
      <c r="AA981" s="108"/>
      <c r="AB981" s="108"/>
      <c r="AC981" s="108"/>
      <c r="AD981" s="109"/>
      <c r="AE981" s="23"/>
      <c r="AF981" s="117"/>
      <c r="AG981" s="118"/>
      <c r="AH981" s="119"/>
      <c r="AI981" s="118"/>
      <c r="AJ981" s="118"/>
      <c r="AK981" s="120"/>
      <c r="AL981" s="23"/>
      <c r="AM981" s="127"/>
      <c r="AN981" s="88"/>
      <c r="AO981" s="119"/>
      <c r="AP981" s="86"/>
      <c r="AQ981" s="84"/>
      <c r="AR981" s="128"/>
    </row>
    <row r="982" spans="2:44" ht="15.6" x14ac:dyDescent="0.3">
      <c r="B982" s="131"/>
      <c r="C982" s="132"/>
      <c r="D982" s="133"/>
      <c r="E982" s="134"/>
      <c r="F982" s="132"/>
      <c r="G982" s="134"/>
      <c r="H982" s="135"/>
      <c r="I982" s="136"/>
      <c r="J982" s="136"/>
      <c r="K982" s="137" t="str">
        <f t="shared" si="45"/>
        <v/>
      </c>
      <c r="L982" s="135"/>
      <c r="M982" s="138"/>
      <c r="N982" s="138"/>
      <c r="O982" s="137" t="str">
        <f t="shared" si="46"/>
        <v/>
      </c>
      <c r="P982" s="139"/>
      <c r="Q982" s="140"/>
      <c r="R982" s="141" t="str">
        <f t="shared" si="47"/>
        <v/>
      </c>
      <c r="S982" s="23"/>
      <c r="T982" s="142"/>
      <c r="U982" s="143"/>
      <c r="V982" s="143"/>
      <c r="W982" s="143"/>
      <c r="X982" s="143"/>
      <c r="Y982" s="143"/>
      <c r="Z982" s="143"/>
      <c r="AA982" s="143"/>
      <c r="AB982" s="143"/>
      <c r="AC982" s="143"/>
      <c r="AD982" s="144"/>
      <c r="AE982" s="23"/>
      <c r="AF982" s="145"/>
      <c r="AG982" s="146"/>
      <c r="AH982" s="147"/>
      <c r="AI982" s="146"/>
      <c r="AJ982" s="146"/>
      <c r="AK982" s="148"/>
      <c r="AL982" s="23"/>
      <c r="AM982" s="149"/>
      <c r="AN982" s="137"/>
      <c r="AO982" s="147"/>
      <c r="AP982" s="135"/>
      <c r="AQ982" s="133"/>
      <c r="AR982" s="150"/>
    </row>
    <row r="983" spans="2:44" ht="15.6" x14ac:dyDescent="0.3">
      <c r="B983" s="82"/>
      <c r="C983" s="83"/>
      <c r="D983" s="84"/>
      <c r="E983" s="85"/>
      <c r="F983" s="83"/>
      <c r="G983" s="85"/>
      <c r="H983" s="86"/>
      <c r="I983" s="87"/>
      <c r="J983" s="87"/>
      <c r="K983" s="88" t="str">
        <f t="shared" si="45"/>
        <v/>
      </c>
      <c r="L983" s="86"/>
      <c r="M983" s="89"/>
      <c r="N983" s="89"/>
      <c r="O983" s="88" t="str">
        <f t="shared" si="46"/>
        <v/>
      </c>
      <c r="P983" s="90"/>
      <c r="Q983" s="91"/>
      <c r="R983" s="92" t="str">
        <f t="shared" si="47"/>
        <v/>
      </c>
      <c r="S983" s="23"/>
      <c r="T983" s="107"/>
      <c r="U983" s="108"/>
      <c r="V983" s="108"/>
      <c r="W983" s="108"/>
      <c r="X983" s="108"/>
      <c r="Y983" s="108"/>
      <c r="Z983" s="108"/>
      <c r="AA983" s="108"/>
      <c r="AB983" s="108"/>
      <c r="AC983" s="108"/>
      <c r="AD983" s="109"/>
      <c r="AE983" s="23"/>
      <c r="AF983" s="117"/>
      <c r="AG983" s="118"/>
      <c r="AH983" s="119"/>
      <c r="AI983" s="118"/>
      <c r="AJ983" s="118"/>
      <c r="AK983" s="120"/>
      <c r="AL983" s="23"/>
      <c r="AM983" s="127"/>
      <c r="AN983" s="88"/>
      <c r="AO983" s="119"/>
      <c r="AP983" s="86"/>
      <c r="AQ983" s="84"/>
      <c r="AR983" s="128"/>
    </row>
    <row r="984" spans="2:44" ht="15.6" x14ac:dyDescent="0.3">
      <c r="B984" s="131"/>
      <c r="C984" s="132"/>
      <c r="D984" s="133"/>
      <c r="E984" s="134"/>
      <c r="F984" s="132"/>
      <c r="G984" s="134"/>
      <c r="H984" s="135"/>
      <c r="I984" s="136"/>
      <c r="J984" s="136"/>
      <c r="K984" s="137" t="str">
        <f t="shared" si="45"/>
        <v/>
      </c>
      <c r="L984" s="135"/>
      <c r="M984" s="138"/>
      <c r="N984" s="138"/>
      <c r="O984" s="137" t="str">
        <f t="shared" si="46"/>
        <v/>
      </c>
      <c r="P984" s="139"/>
      <c r="Q984" s="140"/>
      <c r="R984" s="141" t="str">
        <f t="shared" si="47"/>
        <v/>
      </c>
      <c r="S984" s="23"/>
      <c r="T984" s="142"/>
      <c r="U984" s="143"/>
      <c r="V984" s="143"/>
      <c r="W984" s="143"/>
      <c r="X984" s="143"/>
      <c r="Y984" s="143"/>
      <c r="Z984" s="143"/>
      <c r="AA984" s="143"/>
      <c r="AB984" s="143"/>
      <c r="AC984" s="143"/>
      <c r="AD984" s="144"/>
      <c r="AE984" s="23"/>
      <c r="AF984" s="145"/>
      <c r="AG984" s="146"/>
      <c r="AH984" s="147"/>
      <c r="AI984" s="146"/>
      <c r="AJ984" s="146"/>
      <c r="AK984" s="148"/>
      <c r="AL984" s="23"/>
      <c r="AM984" s="149"/>
      <c r="AN984" s="137"/>
      <c r="AO984" s="147"/>
      <c r="AP984" s="135"/>
      <c r="AQ984" s="133"/>
      <c r="AR984" s="150"/>
    </row>
    <row r="985" spans="2:44" ht="15.6" x14ac:dyDescent="0.3">
      <c r="B985" s="82"/>
      <c r="C985" s="83"/>
      <c r="D985" s="84"/>
      <c r="E985" s="85"/>
      <c r="F985" s="83"/>
      <c r="G985" s="85"/>
      <c r="H985" s="86"/>
      <c r="I985" s="87"/>
      <c r="J985" s="87"/>
      <c r="K985" s="88" t="str">
        <f t="shared" si="45"/>
        <v/>
      </c>
      <c r="L985" s="86"/>
      <c r="M985" s="89"/>
      <c r="N985" s="89"/>
      <c r="O985" s="88" t="str">
        <f t="shared" si="46"/>
        <v/>
      </c>
      <c r="P985" s="90"/>
      <c r="Q985" s="91"/>
      <c r="R985" s="92" t="str">
        <f t="shared" si="47"/>
        <v/>
      </c>
      <c r="S985" s="23"/>
      <c r="T985" s="107"/>
      <c r="U985" s="108"/>
      <c r="V985" s="108"/>
      <c r="W985" s="108"/>
      <c r="X985" s="108"/>
      <c r="Y985" s="108"/>
      <c r="Z985" s="108"/>
      <c r="AA985" s="108"/>
      <c r="AB985" s="108"/>
      <c r="AC985" s="108"/>
      <c r="AD985" s="109"/>
      <c r="AE985" s="23"/>
      <c r="AF985" s="117"/>
      <c r="AG985" s="118"/>
      <c r="AH985" s="119"/>
      <c r="AI985" s="118"/>
      <c r="AJ985" s="118"/>
      <c r="AK985" s="120"/>
      <c r="AL985" s="23"/>
      <c r="AM985" s="127"/>
      <c r="AN985" s="88"/>
      <c r="AO985" s="119"/>
      <c r="AP985" s="86"/>
      <c r="AQ985" s="84"/>
      <c r="AR985" s="128"/>
    </row>
    <row r="986" spans="2:44" ht="15.6" x14ac:dyDescent="0.3">
      <c r="B986" s="131"/>
      <c r="C986" s="132"/>
      <c r="D986" s="133"/>
      <c r="E986" s="134"/>
      <c r="F986" s="132"/>
      <c r="G986" s="134"/>
      <c r="H986" s="135"/>
      <c r="I986" s="136"/>
      <c r="J986" s="136"/>
      <c r="K986" s="137" t="str">
        <f t="shared" si="45"/>
        <v/>
      </c>
      <c r="L986" s="135"/>
      <c r="M986" s="138"/>
      <c r="N986" s="138"/>
      <c r="O986" s="137" t="str">
        <f t="shared" si="46"/>
        <v/>
      </c>
      <c r="P986" s="139"/>
      <c r="Q986" s="140"/>
      <c r="R986" s="141" t="str">
        <f t="shared" si="47"/>
        <v/>
      </c>
      <c r="S986" s="23"/>
      <c r="T986" s="142"/>
      <c r="U986" s="143"/>
      <c r="V986" s="143"/>
      <c r="W986" s="143"/>
      <c r="X986" s="143"/>
      <c r="Y986" s="143"/>
      <c r="Z986" s="143"/>
      <c r="AA986" s="143"/>
      <c r="AB986" s="143"/>
      <c r="AC986" s="143"/>
      <c r="AD986" s="144"/>
      <c r="AE986" s="23"/>
      <c r="AF986" s="145"/>
      <c r="AG986" s="146"/>
      <c r="AH986" s="147"/>
      <c r="AI986" s="146"/>
      <c r="AJ986" s="146"/>
      <c r="AK986" s="148"/>
      <c r="AL986" s="23"/>
      <c r="AM986" s="149"/>
      <c r="AN986" s="137"/>
      <c r="AO986" s="147"/>
      <c r="AP986" s="135"/>
      <c r="AQ986" s="133"/>
      <c r="AR986" s="150"/>
    </row>
    <row r="987" spans="2:44" ht="15.6" x14ac:dyDescent="0.3">
      <c r="B987" s="82"/>
      <c r="C987" s="83"/>
      <c r="D987" s="84"/>
      <c r="E987" s="85"/>
      <c r="F987" s="83"/>
      <c r="G987" s="85"/>
      <c r="H987" s="86"/>
      <c r="I987" s="87"/>
      <c r="J987" s="87"/>
      <c r="K987" s="88" t="str">
        <f t="shared" si="45"/>
        <v/>
      </c>
      <c r="L987" s="86"/>
      <c r="M987" s="89"/>
      <c r="N987" s="89"/>
      <c r="O987" s="88" t="str">
        <f t="shared" si="46"/>
        <v/>
      </c>
      <c r="P987" s="90"/>
      <c r="Q987" s="91"/>
      <c r="R987" s="92" t="str">
        <f t="shared" si="47"/>
        <v/>
      </c>
      <c r="S987" s="23"/>
      <c r="T987" s="107"/>
      <c r="U987" s="108"/>
      <c r="V987" s="108"/>
      <c r="W987" s="108"/>
      <c r="X987" s="108"/>
      <c r="Y987" s="108"/>
      <c r="Z987" s="108"/>
      <c r="AA987" s="108"/>
      <c r="AB987" s="108"/>
      <c r="AC987" s="108"/>
      <c r="AD987" s="109"/>
      <c r="AE987" s="23"/>
      <c r="AF987" s="117"/>
      <c r="AG987" s="118"/>
      <c r="AH987" s="119"/>
      <c r="AI987" s="118"/>
      <c r="AJ987" s="118"/>
      <c r="AK987" s="120"/>
      <c r="AL987" s="23"/>
      <c r="AM987" s="127"/>
      <c r="AN987" s="88"/>
      <c r="AO987" s="119"/>
      <c r="AP987" s="86"/>
      <c r="AQ987" s="84"/>
      <c r="AR987" s="128"/>
    </row>
    <row r="988" spans="2:44" ht="15.6" x14ac:dyDescent="0.3">
      <c r="B988" s="131"/>
      <c r="C988" s="132"/>
      <c r="D988" s="133"/>
      <c r="E988" s="134"/>
      <c r="F988" s="132"/>
      <c r="G988" s="134"/>
      <c r="H988" s="135"/>
      <c r="I988" s="136"/>
      <c r="J988" s="136"/>
      <c r="K988" s="137" t="str">
        <f t="shared" si="45"/>
        <v/>
      </c>
      <c r="L988" s="135"/>
      <c r="M988" s="138"/>
      <c r="N988" s="138"/>
      <c r="O988" s="137" t="str">
        <f t="shared" si="46"/>
        <v/>
      </c>
      <c r="P988" s="139"/>
      <c r="Q988" s="140"/>
      <c r="R988" s="141" t="str">
        <f t="shared" si="47"/>
        <v/>
      </c>
      <c r="S988" s="23"/>
      <c r="T988" s="142"/>
      <c r="U988" s="143"/>
      <c r="V988" s="143"/>
      <c r="W988" s="143"/>
      <c r="X988" s="143"/>
      <c r="Y988" s="143"/>
      <c r="Z988" s="143"/>
      <c r="AA988" s="143"/>
      <c r="AB988" s="143"/>
      <c r="AC988" s="143"/>
      <c r="AD988" s="144"/>
      <c r="AE988" s="23"/>
      <c r="AF988" s="145"/>
      <c r="AG988" s="146"/>
      <c r="AH988" s="147"/>
      <c r="AI988" s="146"/>
      <c r="AJ988" s="146"/>
      <c r="AK988" s="148"/>
      <c r="AL988" s="23"/>
      <c r="AM988" s="149"/>
      <c r="AN988" s="137"/>
      <c r="AO988" s="147"/>
      <c r="AP988" s="135"/>
      <c r="AQ988" s="133"/>
      <c r="AR988" s="150"/>
    </row>
    <row r="989" spans="2:44" ht="15.6" x14ac:dyDescent="0.3">
      <c r="B989" s="82"/>
      <c r="C989" s="83"/>
      <c r="D989" s="84"/>
      <c r="E989" s="85"/>
      <c r="F989" s="83"/>
      <c r="G989" s="85"/>
      <c r="H989" s="86"/>
      <c r="I989" s="87"/>
      <c r="J989" s="87"/>
      <c r="K989" s="88" t="str">
        <f t="shared" si="45"/>
        <v/>
      </c>
      <c r="L989" s="86"/>
      <c r="M989" s="89"/>
      <c r="N989" s="89"/>
      <c r="O989" s="88" t="str">
        <f t="shared" si="46"/>
        <v/>
      </c>
      <c r="P989" s="90"/>
      <c r="Q989" s="91"/>
      <c r="R989" s="92" t="str">
        <f t="shared" si="47"/>
        <v/>
      </c>
      <c r="S989" s="23"/>
      <c r="T989" s="107"/>
      <c r="U989" s="108"/>
      <c r="V989" s="108"/>
      <c r="W989" s="108"/>
      <c r="X989" s="108"/>
      <c r="Y989" s="108"/>
      <c r="Z989" s="108"/>
      <c r="AA989" s="108"/>
      <c r="AB989" s="108"/>
      <c r="AC989" s="108"/>
      <c r="AD989" s="109"/>
      <c r="AE989" s="23"/>
      <c r="AF989" s="117"/>
      <c r="AG989" s="118"/>
      <c r="AH989" s="119"/>
      <c r="AI989" s="118"/>
      <c r="AJ989" s="118"/>
      <c r="AK989" s="120"/>
      <c r="AL989" s="23"/>
      <c r="AM989" s="127"/>
      <c r="AN989" s="88"/>
      <c r="AO989" s="119"/>
      <c r="AP989" s="86"/>
      <c r="AQ989" s="84"/>
      <c r="AR989" s="128"/>
    </row>
    <row r="990" spans="2:44" ht="15.6" x14ac:dyDescent="0.3">
      <c r="B990" s="131"/>
      <c r="C990" s="132"/>
      <c r="D990" s="133"/>
      <c r="E990" s="134"/>
      <c r="F990" s="132"/>
      <c r="G990" s="134"/>
      <c r="H990" s="135"/>
      <c r="I990" s="136"/>
      <c r="J990" s="136"/>
      <c r="K990" s="137" t="str">
        <f t="shared" si="45"/>
        <v/>
      </c>
      <c r="L990" s="135"/>
      <c r="M990" s="138"/>
      <c r="N990" s="138"/>
      <c r="O990" s="137" t="str">
        <f t="shared" si="46"/>
        <v/>
      </c>
      <c r="P990" s="139"/>
      <c r="Q990" s="140"/>
      <c r="R990" s="141" t="str">
        <f t="shared" si="47"/>
        <v/>
      </c>
      <c r="S990" s="23"/>
      <c r="T990" s="142"/>
      <c r="U990" s="143"/>
      <c r="V990" s="143"/>
      <c r="W990" s="143"/>
      <c r="X990" s="143"/>
      <c r="Y990" s="143"/>
      <c r="Z990" s="143"/>
      <c r="AA990" s="143"/>
      <c r="AB990" s="143"/>
      <c r="AC990" s="143"/>
      <c r="AD990" s="144"/>
      <c r="AE990" s="23"/>
      <c r="AF990" s="145"/>
      <c r="AG990" s="146"/>
      <c r="AH990" s="147"/>
      <c r="AI990" s="146"/>
      <c r="AJ990" s="146"/>
      <c r="AK990" s="148"/>
      <c r="AL990" s="23"/>
      <c r="AM990" s="149"/>
      <c r="AN990" s="137"/>
      <c r="AO990" s="147"/>
      <c r="AP990" s="135"/>
      <c r="AQ990" s="133"/>
      <c r="AR990" s="150"/>
    </row>
    <row r="991" spans="2:44" ht="15.6" x14ac:dyDescent="0.3">
      <c r="B991" s="82"/>
      <c r="C991" s="83"/>
      <c r="D991" s="84"/>
      <c r="E991" s="85"/>
      <c r="F991" s="83"/>
      <c r="G991" s="85"/>
      <c r="H991" s="86"/>
      <c r="I991" s="87"/>
      <c r="J991" s="87"/>
      <c r="K991" s="88" t="str">
        <f t="shared" si="45"/>
        <v/>
      </c>
      <c r="L991" s="86"/>
      <c r="M991" s="89"/>
      <c r="N991" s="89"/>
      <c r="O991" s="88" t="str">
        <f t="shared" si="46"/>
        <v/>
      </c>
      <c r="P991" s="90"/>
      <c r="Q991" s="91"/>
      <c r="R991" s="92" t="str">
        <f t="shared" si="47"/>
        <v/>
      </c>
      <c r="S991" s="23"/>
      <c r="T991" s="107"/>
      <c r="U991" s="108"/>
      <c r="V991" s="108"/>
      <c r="W991" s="108"/>
      <c r="X991" s="108"/>
      <c r="Y991" s="108"/>
      <c r="Z991" s="108"/>
      <c r="AA991" s="108"/>
      <c r="AB991" s="108"/>
      <c r="AC991" s="108"/>
      <c r="AD991" s="109"/>
      <c r="AE991" s="23"/>
      <c r="AF991" s="117"/>
      <c r="AG991" s="118"/>
      <c r="AH991" s="119"/>
      <c r="AI991" s="118"/>
      <c r="AJ991" s="118"/>
      <c r="AK991" s="120"/>
      <c r="AL991" s="23"/>
      <c r="AM991" s="127"/>
      <c r="AN991" s="88"/>
      <c r="AO991" s="119"/>
      <c r="AP991" s="86"/>
      <c r="AQ991" s="84"/>
      <c r="AR991" s="128"/>
    </row>
    <row r="992" spans="2:44" ht="15.6" x14ac:dyDescent="0.3">
      <c r="B992" s="131"/>
      <c r="C992" s="132"/>
      <c r="D992" s="133"/>
      <c r="E992" s="134"/>
      <c r="F992" s="132"/>
      <c r="G992" s="134"/>
      <c r="H992" s="135"/>
      <c r="I992" s="136"/>
      <c r="J992" s="136"/>
      <c r="K992" s="137" t="str">
        <f t="shared" si="45"/>
        <v/>
      </c>
      <c r="L992" s="135"/>
      <c r="M992" s="138"/>
      <c r="N992" s="138"/>
      <c r="O992" s="137" t="str">
        <f t="shared" si="46"/>
        <v/>
      </c>
      <c r="P992" s="139"/>
      <c r="Q992" s="140"/>
      <c r="R992" s="141" t="str">
        <f t="shared" si="47"/>
        <v/>
      </c>
      <c r="S992" s="23"/>
      <c r="T992" s="142"/>
      <c r="U992" s="143"/>
      <c r="V992" s="143"/>
      <c r="W992" s="143"/>
      <c r="X992" s="143"/>
      <c r="Y992" s="143"/>
      <c r="Z992" s="143"/>
      <c r="AA992" s="143"/>
      <c r="AB992" s="143"/>
      <c r="AC992" s="143"/>
      <c r="AD992" s="144"/>
      <c r="AE992" s="23"/>
      <c r="AF992" s="145"/>
      <c r="AG992" s="146"/>
      <c r="AH992" s="147"/>
      <c r="AI992" s="146"/>
      <c r="AJ992" s="146"/>
      <c r="AK992" s="148"/>
      <c r="AL992" s="23"/>
      <c r="AM992" s="149"/>
      <c r="AN992" s="137"/>
      <c r="AO992" s="147"/>
      <c r="AP992" s="135"/>
      <c r="AQ992" s="133"/>
      <c r="AR992" s="150"/>
    </row>
    <row r="993" spans="2:44" ht="15.6" x14ac:dyDescent="0.3">
      <c r="B993" s="82"/>
      <c r="C993" s="83"/>
      <c r="D993" s="84"/>
      <c r="E993" s="85"/>
      <c r="F993" s="83"/>
      <c r="G993" s="85"/>
      <c r="H993" s="86"/>
      <c r="I993" s="87"/>
      <c r="J993" s="87"/>
      <c r="K993" s="88" t="str">
        <f t="shared" si="45"/>
        <v/>
      </c>
      <c r="L993" s="86"/>
      <c r="M993" s="89"/>
      <c r="N993" s="89"/>
      <c r="O993" s="88" t="str">
        <f t="shared" si="46"/>
        <v/>
      </c>
      <c r="P993" s="90"/>
      <c r="Q993" s="91"/>
      <c r="R993" s="92" t="str">
        <f t="shared" si="47"/>
        <v/>
      </c>
      <c r="S993" s="23"/>
      <c r="T993" s="107"/>
      <c r="U993" s="108"/>
      <c r="V993" s="108"/>
      <c r="W993" s="108"/>
      <c r="X993" s="108"/>
      <c r="Y993" s="108"/>
      <c r="Z993" s="108"/>
      <c r="AA993" s="108"/>
      <c r="AB993" s="108"/>
      <c r="AC993" s="108"/>
      <c r="AD993" s="109"/>
      <c r="AE993" s="23"/>
      <c r="AF993" s="117"/>
      <c r="AG993" s="118"/>
      <c r="AH993" s="119"/>
      <c r="AI993" s="118"/>
      <c r="AJ993" s="118"/>
      <c r="AK993" s="120"/>
      <c r="AL993" s="23"/>
      <c r="AM993" s="127"/>
      <c r="AN993" s="88"/>
      <c r="AO993" s="119"/>
      <c r="AP993" s="86"/>
      <c r="AQ993" s="84"/>
      <c r="AR993" s="128"/>
    </row>
    <row r="994" spans="2:44" ht="15.6" x14ac:dyDescent="0.3">
      <c r="B994" s="131"/>
      <c r="C994" s="132"/>
      <c r="D994" s="133"/>
      <c r="E994" s="134"/>
      <c r="F994" s="132"/>
      <c r="G994" s="134"/>
      <c r="H994" s="135"/>
      <c r="I994" s="136"/>
      <c r="J994" s="136"/>
      <c r="K994" s="137" t="str">
        <f t="shared" si="45"/>
        <v/>
      </c>
      <c r="L994" s="135"/>
      <c r="M994" s="138"/>
      <c r="N994" s="138"/>
      <c r="O994" s="137" t="str">
        <f t="shared" si="46"/>
        <v/>
      </c>
      <c r="P994" s="139"/>
      <c r="Q994" s="140"/>
      <c r="R994" s="141" t="str">
        <f t="shared" si="47"/>
        <v/>
      </c>
      <c r="S994" s="23"/>
      <c r="T994" s="142"/>
      <c r="U994" s="143"/>
      <c r="V994" s="143"/>
      <c r="W994" s="143"/>
      <c r="X994" s="143"/>
      <c r="Y994" s="143"/>
      <c r="Z994" s="143"/>
      <c r="AA994" s="143"/>
      <c r="AB994" s="143"/>
      <c r="AC994" s="143"/>
      <c r="AD994" s="144"/>
      <c r="AE994" s="23"/>
      <c r="AF994" s="145"/>
      <c r="AG994" s="146"/>
      <c r="AH994" s="147"/>
      <c r="AI994" s="146"/>
      <c r="AJ994" s="146"/>
      <c r="AK994" s="148"/>
      <c r="AL994" s="23"/>
      <c r="AM994" s="149"/>
      <c r="AN994" s="137"/>
      <c r="AO994" s="147"/>
      <c r="AP994" s="135"/>
      <c r="AQ994" s="133"/>
      <c r="AR994" s="150"/>
    </row>
    <row r="995" spans="2:44" ht="15.6" x14ac:dyDescent="0.3">
      <c r="B995" s="82"/>
      <c r="C995" s="83"/>
      <c r="D995" s="84"/>
      <c r="E995" s="85"/>
      <c r="F995" s="83"/>
      <c r="G995" s="85"/>
      <c r="H995" s="86"/>
      <c r="I995" s="87"/>
      <c r="J995" s="87"/>
      <c r="K995" s="88" t="str">
        <f t="shared" si="45"/>
        <v/>
      </c>
      <c r="L995" s="86"/>
      <c r="M995" s="89"/>
      <c r="N995" s="89"/>
      <c r="O995" s="88" t="str">
        <f t="shared" si="46"/>
        <v/>
      </c>
      <c r="P995" s="90"/>
      <c r="Q995" s="91"/>
      <c r="R995" s="92" t="str">
        <f t="shared" si="47"/>
        <v/>
      </c>
      <c r="S995" s="23"/>
      <c r="T995" s="107"/>
      <c r="U995" s="108"/>
      <c r="V995" s="108"/>
      <c r="W995" s="108"/>
      <c r="X995" s="108"/>
      <c r="Y995" s="108"/>
      <c r="Z995" s="108"/>
      <c r="AA995" s="108"/>
      <c r="AB995" s="108"/>
      <c r="AC995" s="108"/>
      <c r="AD995" s="109"/>
      <c r="AE995" s="23"/>
      <c r="AF995" s="117"/>
      <c r="AG995" s="118"/>
      <c r="AH995" s="119"/>
      <c r="AI995" s="118"/>
      <c r="AJ995" s="118"/>
      <c r="AK995" s="120"/>
      <c r="AL995" s="23"/>
      <c r="AM995" s="127"/>
      <c r="AN995" s="88"/>
      <c r="AO995" s="119"/>
      <c r="AP995" s="86"/>
      <c r="AQ995" s="84"/>
      <c r="AR995" s="128"/>
    </row>
    <row r="996" spans="2:44" ht="15.6" x14ac:dyDescent="0.3">
      <c r="B996" s="131"/>
      <c r="C996" s="132"/>
      <c r="D996" s="133"/>
      <c r="E996" s="134"/>
      <c r="F996" s="132"/>
      <c r="G996" s="134"/>
      <c r="H996" s="135"/>
      <c r="I996" s="136"/>
      <c r="J996" s="136"/>
      <c r="K996" s="137" t="str">
        <f t="shared" si="45"/>
        <v/>
      </c>
      <c r="L996" s="135"/>
      <c r="M996" s="138"/>
      <c r="N996" s="138"/>
      <c r="O996" s="137" t="str">
        <f t="shared" si="46"/>
        <v/>
      </c>
      <c r="P996" s="139"/>
      <c r="Q996" s="140"/>
      <c r="R996" s="141" t="str">
        <f t="shared" si="47"/>
        <v/>
      </c>
      <c r="S996" s="23"/>
      <c r="T996" s="142"/>
      <c r="U996" s="143"/>
      <c r="V996" s="143"/>
      <c r="W996" s="143"/>
      <c r="X996" s="143"/>
      <c r="Y996" s="143"/>
      <c r="Z996" s="143"/>
      <c r="AA996" s="143"/>
      <c r="AB996" s="143"/>
      <c r="AC996" s="143"/>
      <c r="AD996" s="144"/>
      <c r="AE996" s="23"/>
      <c r="AF996" s="145"/>
      <c r="AG996" s="146"/>
      <c r="AH996" s="147"/>
      <c r="AI996" s="146"/>
      <c r="AJ996" s="146"/>
      <c r="AK996" s="148"/>
      <c r="AL996" s="23"/>
      <c r="AM996" s="149"/>
      <c r="AN996" s="137"/>
      <c r="AO996" s="147"/>
      <c r="AP996" s="135"/>
      <c r="AQ996" s="133"/>
      <c r="AR996" s="150"/>
    </row>
    <row r="997" spans="2:44" ht="15.6" x14ac:dyDescent="0.3">
      <c r="B997" s="82"/>
      <c r="C997" s="83"/>
      <c r="D997" s="84"/>
      <c r="E997" s="85"/>
      <c r="F997" s="83"/>
      <c r="G997" s="85"/>
      <c r="H997" s="86"/>
      <c r="I997" s="87"/>
      <c r="J997" s="87"/>
      <c r="K997" s="88" t="str">
        <f t="shared" si="45"/>
        <v/>
      </c>
      <c r="L997" s="86"/>
      <c r="M997" s="89"/>
      <c r="N997" s="89"/>
      <c r="O997" s="88" t="str">
        <f t="shared" si="46"/>
        <v/>
      </c>
      <c r="P997" s="90"/>
      <c r="Q997" s="91"/>
      <c r="R997" s="92" t="str">
        <f t="shared" si="47"/>
        <v/>
      </c>
      <c r="S997" s="23"/>
      <c r="T997" s="107"/>
      <c r="U997" s="108"/>
      <c r="V997" s="108"/>
      <c r="W997" s="108"/>
      <c r="X997" s="108"/>
      <c r="Y997" s="108"/>
      <c r="Z997" s="108"/>
      <c r="AA997" s="108"/>
      <c r="AB997" s="108"/>
      <c r="AC997" s="108"/>
      <c r="AD997" s="109"/>
      <c r="AE997" s="23"/>
      <c r="AF997" s="117"/>
      <c r="AG997" s="118"/>
      <c r="AH997" s="119"/>
      <c r="AI997" s="118"/>
      <c r="AJ997" s="118"/>
      <c r="AK997" s="120"/>
      <c r="AL997" s="23"/>
      <c r="AM997" s="127"/>
      <c r="AN997" s="88"/>
      <c r="AO997" s="119"/>
      <c r="AP997" s="86"/>
      <c r="AQ997" s="84"/>
      <c r="AR997" s="128"/>
    </row>
    <row r="998" spans="2:44" ht="15.6" x14ac:dyDescent="0.3">
      <c r="B998" s="131"/>
      <c r="C998" s="132"/>
      <c r="D998" s="133"/>
      <c r="E998" s="134"/>
      <c r="F998" s="132"/>
      <c r="G998" s="134"/>
      <c r="H998" s="135"/>
      <c r="I998" s="136"/>
      <c r="J998" s="136"/>
      <c r="K998" s="137" t="str">
        <f t="shared" si="45"/>
        <v/>
      </c>
      <c r="L998" s="135"/>
      <c r="M998" s="138"/>
      <c r="N998" s="138"/>
      <c r="O998" s="137" t="str">
        <f t="shared" si="46"/>
        <v/>
      </c>
      <c r="P998" s="139"/>
      <c r="Q998" s="140"/>
      <c r="R998" s="141" t="str">
        <f t="shared" si="47"/>
        <v/>
      </c>
      <c r="S998" s="23"/>
      <c r="T998" s="142"/>
      <c r="U998" s="143"/>
      <c r="V998" s="143"/>
      <c r="W998" s="143"/>
      <c r="X998" s="143"/>
      <c r="Y998" s="143"/>
      <c r="Z998" s="143"/>
      <c r="AA998" s="143"/>
      <c r="AB998" s="143"/>
      <c r="AC998" s="143"/>
      <c r="AD998" s="144"/>
      <c r="AE998" s="23"/>
      <c r="AF998" s="145"/>
      <c r="AG998" s="146"/>
      <c r="AH998" s="147"/>
      <c r="AI998" s="146"/>
      <c r="AJ998" s="146"/>
      <c r="AK998" s="148"/>
      <c r="AL998" s="23"/>
      <c r="AM998" s="149"/>
      <c r="AN998" s="137"/>
      <c r="AO998" s="147"/>
      <c r="AP998" s="135"/>
      <c r="AQ998" s="133"/>
      <c r="AR998" s="150"/>
    </row>
    <row r="999" spans="2:44" ht="15.6" x14ac:dyDescent="0.3">
      <c r="B999" s="82"/>
      <c r="C999" s="83"/>
      <c r="D999" s="84"/>
      <c r="E999" s="85"/>
      <c r="F999" s="83"/>
      <c r="G999" s="85"/>
      <c r="H999" s="86"/>
      <c r="I999" s="87"/>
      <c r="J999" s="87"/>
      <c r="K999" s="88" t="str">
        <f t="shared" si="45"/>
        <v/>
      </c>
      <c r="L999" s="86"/>
      <c r="M999" s="89"/>
      <c r="N999" s="89"/>
      <c r="O999" s="88" t="str">
        <f t="shared" si="46"/>
        <v/>
      </c>
      <c r="P999" s="90"/>
      <c r="Q999" s="91"/>
      <c r="R999" s="92" t="str">
        <f t="shared" si="47"/>
        <v/>
      </c>
      <c r="S999" s="23"/>
      <c r="T999" s="107"/>
      <c r="U999" s="108"/>
      <c r="V999" s="108"/>
      <c r="W999" s="108"/>
      <c r="X999" s="108"/>
      <c r="Y999" s="108"/>
      <c r="Z999" s="108"/>
      <c r="AA999" s="108"/>
      <c r="AB999" s="108"/>
      <c r="AC999" s="108"/>
      <c r="AD999" s="109"/>
      <c r="AE999" s="23"/>
      <c r="AF999" s="117"/>
      <c r="AG999" s="118"/>
      <c r="AH999" s="119"/>
      <c r="AI999" s="118"/>
      <c r="AJ999" s="118"/>
      <c r="AK999" s="120"/>
      <c r="AL999" s="23"/>
      <c r="AM999" s="127"/>
      <c r="AN999" s="88"/>
      <c r="AO999" s="119"/>
      <c r="AP999" s="86"/>
      <c r="AQ999" s="84"/>
      <c r="AR999" s="128"/>
    </row>
    <row r="1000" spans="2:44" ht="15.6" x14ac:dyDescent="0.3">
      <c r="B1000" s="131"/>
      <c r="C1000" s="132"/>
      <c r="D1000" s="133"/>
      <c r="E1000" s="134"/>
      <c r="F1000" s="132"/>
      <c r="G1000" s="134"/>
      <c r="H1000" s="135"/>
      <c r="I1000" s="136"/>
      <c r="J1000" s="136"/>
      <c r="K1000" s="137" t="str">
        <f t="shared" si="45"/>
        <v/>
      </c>
      <c r="L1000" s="135"/>
      <c r="M1000" s="138"/>
      <c r="N1000" s="138"/>
      <c r="O1000" s="137" t="str">
        <f t="shared" si="46"/>
        <v/>
      </c>
      <c r="P1000" s="139"/>
      <c r="Q1000" s="140"/>
      <c r="R1000" s="141" t="str">
        <f t="shared" si="47"/>
        <v/>
      </c>
      <c r="S1000" s="23"/>
      <c r="T1000" s="142"/>
      <c r="U1000" s="143"/>
      <c r="V1000" s="143"/>
      <c r="W1000" s="143"/>
      <c r="X1000" s="143"/>
      <c r="Y1000" s="143"/>
      <c r="Z1000" s="143"/>
      <c r="AA1000" s="143"/>
      <c r="AB1000" s="143"/>
      <c r="AC1000" s="143"/>
      <c r="AD1000" s="144"/>
      <c r="AE1000" s="23"/>
      <c r="AF1000" s="145"/>
      <c r="AG1000" s="146"/>
      <c r="AH1000" s="147"/>
      <c r="AI1000" s="146"/>
      <c r="AJ1000" s="146"/>
      <c r="AK1000" s="148"/>
      <c r="AL1000" s="23"/>
      <c r="AM1000" s="149"/>
      <c r="AN1000" s="137"/>
      <c r="AO1000" s="147"/>
      <c r="AP1000" s="135"/>
      <c r="AQ1000" s="133"/>
      <c r="AR1000" s="150"/>
    </row>
    <row r="1001" spans="2:44" ht="15.6" x14ac:dyDescent="0.3">
      <c r="B1001" s="82"/>
      <c r="C1001" s="83"/>
      <c r="D1001" s="84"/>
      <c r="E1001" s="85"/>
      <c r="F1001" s="83"/>
      <c r="G1001" s="85"/>
      <c r="H1001" s="86"/>
      <c r="I1001" s="87"/>
      <c r="J1001" s="87"/>
      <c r="K1001" s="88"/>
      <c r="L1001" s="86"/>
      <c r="M1001" s="89"/>
      <c r="N1001" s="89"/>
      <c r="O1001" s="88"/>
      <c r="P1001" s="90"/>
      <c r="Q1001" s="91"/>
      <c r="R1001" s="92"/>
      <c r="S1001" s="23"/>
      <c r="T1001" s="107"/>
      <c r="U1001" s="108"/>
      <c r="V1001" s="108"/>
      <c r="W1001" s="108"/>
      <c r="X1001" s="108"/>
      <c r="Y1001" s="108"/>
      <c r="Z1001" s="108"/>
      <c r="AA1001" s="108"/>
      <c r="AB1001" s="108"/>
      <c r="AC1001" s="108"/>
      <c r="AD1001" s="109"/>
      <c r="AE1001" s="23"/>
      <c r="AF1001" s="117"/>
      <c r="AG1001" s="118"/>
      <c r="AH1001" s="119"/>
      <c r="AI1001" s="118"/>
      <c r="AJ1001" s="118"/>
      <c r="AK1001" s="120"/>
      <c r="AL1001" s="23"/>
      <c r="AM1001" s="127"/>
      <c r="AN1001" s="88"/>
      <c r="AO1001" s="119"/>
      <c r="AP1001" s="86"/>
      <c r="AQ1001" s="84"/>
      <c r="AR1001" s="128"/>
    </row>
    <row r="1002" spans="2:44" ht="15.6" x14ac:dyDescent="0.3">
      <c r="B1002" s="131"/>
      <c r="C1002" s="132"/>
      <c r="D1002" s="133"/>
      <c r="E1002" s="134"/>
      <c r="F1002" s="132"/>
      <c r="G1002" s="134"/>
      <c r="H1002" s="135"/>
      <c r="I1002" s="136"/>
      <c r="J1002" s="136"/>
      <c r="K1002" s="137"/>
      <c r="L1002" s="135"/>
      <c r="M1002" s="138"/>
      <c r="N1002" s="138"/>
      <c r="O1002" s="137"/>
      <c r="P1002" s="139"/>
      <c r="Q1002" s="140"/>
      <c r="R1002" s="141"/>
      <c r="S1002" s="23"/>
      <c r="T1002" s="142"/>
      <c r="U1002" s="143"/>
      <c r="V1002" s="143"/>
      <c r="W1002" s="143"/>
      <c r="X1002" s="143"/>
      <c r="Y1002" s="143"/>
      <c r="Z1002" s="143"/>
      <c r="AA1002" s="143"/>
      <c r="AB1002" s="143"/>
      <c r="AC1002" s="143"/>
      <c r="AD1002" s="144"/>
      <c r="AE1002" s="23"/>
      <c r="AF1002" s="145"/>
      <c r="AG1002" s="146"/>
      <c r="AH1002" s="147"/>
      <c r="AI1002" s="146"/>
      <c r="AJ1002" s="146"/>
      <c r="AK1002" s="148"/>
      <c r="AL1002" s="23"/>
      <c r="AM1002" s="149"/>
      <c r="AN1002" s="137"/>
      <c r="AO1002" s="147"/>
      <c r="AP1002" s="135"/>
      <c r="AQ1002" s="133"/>
      <c r="AR1002" s="150"/>
    </row>
    <row r="1003" spans="2:44" ht="15.6" x14ac:dyDescent="0.3">
      <c r="B1003" s="82"/>
      <c r="C1003" s="83"/>
      <c r="D1003" s="84"/>
      <c r="E1003" s="85"/>
      <c r="F1003" s="83"/>
      <c r="G1003" s="85"/>
      <c r="H1003" s="86"/>
      <c r="I1003" s="87"/>
      <c r="J1003" s="87"/>
      <c r="K1003" s="88"/>
      <c r="L1003" s="86"/>
      <c r="M1003" s="89"/>
      <c r="N1003" s="89"/>
      <c r="O1003" s="88"/>
      <c r="P1003" s="90"/>
      <c r="Q1003" s="91"/>
      <c r="R1003" s="92"/>
      <c r="S1003" s="23"/>
      <c r="T1003" s="107"/>
      <c r="U1003" s="108"/>
      <c r="V1003" s="108"/>
      <c r="W1003" s="108"/>
      <c r="X1003" s="108"/>
      <c r="Y1003" s="108"/>
      <c r="Z1003" s="108"/>
      <c r="AA1003" s="108"/>
      <c r="AB1003" s="108"/>
      <c r="AC1003" s="108"/>
      <c r="AD1003" s="109"/>
      <c r="AE1003" s="23"/>
      <c r="AF1003" s="117"/>
      <c r="AG1003" s="118"/>
      <c r="AH1003" s="119"/>
      <c r="AI1003" s="118"/>
      <c r="AJ1003" s="118"/>
      <c r="AK1003" s="120"/>
      <c r="AL1003" s="23"/>
      <c r="AM1003" s="127"/>
      <c r="AN1003" s="88"/>
      <c r="AO1003" s="119"/>
      <c r="AP1003" s="86"/>
      <c r="AQ1003" s="84"/>
      <c r="AR1003" s="128"/>
    </row>
    <row r="1004" spans="2:44" ht="15.6" x14ac:dyDescent="0.3">
      <c r="B1004" s="131"/>
      <c r="C1004" s="132"/>
      <c r="D1004" s="133"/>
      <c r="E1004" s="134"/>
      <c r="F1004" s="132"/>
      <c r="G1004" s="134"/>
      <c r="H1004" s="135"/>
      <c r="I1004" s="136"/>
      <c r="J1004" s="136"/>
      <c r="K1004" s="137"/>
      <c r="L1004" s="135"/>
      <c r="M1004" s="138"/>
      <c r="N1004" s="138"/>
      <c r="O1004" s="137"/>
      <c r="P1004" s="139"/>
      <c r="Q1004" s="140"/>
      <c r="R1004" s="141"/>
      <c r="S1004" s="23"/>
      <c r="T1004" s="142"/>
      <c r="U1004" s="143"/>
      <c r="V1004" s="143"/>
      <c r="W1004" s="143"/>
      <c r="X1004" s="143"/>
      <c r="Y1004" s="143"/>
      <c r="Z1004" s="143"/>
      <c r="AA1004" s="143"/>
      <c r="AB1004" s="143"/>
      <c r="AC1004" s="143"/>
      <c r="AD1004" s="144"/>
      <c r="AE1004" s="23"/>
      <c r="AF1004" s="145"/>
      <c r="AG1004" s="146"/>
      <c r="AH1004" s="147"/>
      <c r="AI1004" s="146"/>
      <c r="AJ1004" s="146"/>
      <c r="AK1004" s="148"/>
      <c r="AL1004" s="23"/>
      <c r="AM1004" s="149"/>
      <c r="AN1004" s="137"/>
      <c r="AO1004" s="147"/>
      <c r="AP1004" s="135"/>
      <c r="AQ1004" s="133"/>
      <c r="AR1004" s="150"/>
    </row>
    <row r="1005" spans="2:44" ht="15.6" x14ac:dyDescent="0.3">
      <c r="B1005" s="82"/>
      <c r="C1005" s="83"/>
      <c r="D1005" s="84"/>
      <c r="E1005" s="85"/>
      <c r="F1005" s="83"/>
      <c r="G1005" s="85"/>
      <c r="H1005" s="86"/>
      <c r="I1005" s="87"/>
      <c r="J1005" s="87"/>
      <c r="K1005" s="88"/>
      <c r="L1005" s="86"/>
      <c r="M1005" s="89"/>
      <c r="N1005" s="89"/>
      <c r="O1005" s="88"/>
      <c r="P1005" s="90"/>
      <c r="Q1005" s="91"/>
      <c r="R1005" s="92"/>
      <c r="S1005" s="23"/>
      <c r="T1005" s="107"/>
      <c r="U1005" s="108"/>
      <c r="V1005" s="108"/>
      <c r="W1005" s="108"/>
      <c r="X1005" s="108"/>
      <c r="Y1005" s="108"/>
      <c r="Z1005" s="108"/>
      <c r="AA1005" s="108"/>
      <c r="AB1005" s="108"/>
      <c r="AC1005" s="108"/>
      <c r="AD1005" s="109"/>
      <c r="AE1005" s="23"/>
      <c r="AF1005" s="117"/>
      <c r="AG1005" s="118"/>
      <c r="AH1005" s="119"/>
      <c r="AI1005" s="118"/>
      <c r="AJ1005" s="118"/>
      <c r="AK1005" s="120"/>
      <c r="AL1005" s="23"/>
      <c r="AM1005" s="127"/>
      <c r="AN1005" s="88"/>
      <c r="AO1005" s="119"/>
      <c r="AP1005" s="86"/>
      <c r="AQ1005" s="84"/>
      <c r="AR1005" s="128"/>
    </row>
    <row r="1006" spans="2:44" ht="15.6" x14ac:dyDescent="0.3">
      <c r="B1006" s="131"/>
      <c r="C1006" s="132"/>
      <c r="D1006" s="133"/>
      <c r="E1006" s="134"/>
      <c r="F1006" s="132"/>
      <c r="G1006" s="134"/>
      <c r="H1006" s="135"/>
      <c r="I1006" s="136"/>
      <c r="J1006" s="136"/>
      <c r="K1006" s="137"/>
      <c r="L1006" s="135"/>
      <c r="M1006" s="138"/>
      <c r="N1006" s="138"/>
      <c r="O1006" s="137"/>
      <c r="P1006" s="139"/>
      <c r="Q1006" s="140"/>
      <c r="R1006" s="141"/>
      <c r="S1006" s="23"/>
      <c r="T1006" s="142"/>
      <c r="U1006" s="143"/>
      <c r="V1006" s="143"/>
      <c r="W1006" s="143"/>
      <c r="X1006" s="143"/>
      <c r="Y1006" s="143"/>
      <c r="Z1006" s="143"/>
      <c r="AA1006" s="143"/>
      <c r="AB1006" s="143"/>
      <c r="AC1006" s="143"/>
      <c r="AD1006" s="144"/>
      <c r="AE1006" s="23"/>
      <c r="AF1006" s="145"/>
      <c r="AG1006" s="146"/>
      <c r="AH1006" s="147"/>
      <c r="AI1006" s="146"/>
      <c r="AJ1006" s="146"/>
      <c r="AK1006" s="148"/>
      <c r="AL1006" s="23"/>
      <c r="AM1006" s="149"/>
      <c r="AN1006" s="137"/>
      <c r="AO1006" s="147"/>
      <c r="AP1006" s="135"/>
      <c r="AQ1006" s="133"/>
      <c r="AR1006" s="150"/>
    </row>
    <row r="1007" spans="2:44" ht="15.6" x14ac:dyDescent="0.3">
      <c r="B1007" s="82"/>
      <c r="C1007" s="83"/>
      <c r="D1007" s="84"/>
      <c r="E1007" s="85"/>
      <c r="F1007" s="83"/>
      <c r="G1007" s="85"/>
      <c r="H1007" s="86"/>
      <c r="I1007" s="87"/>
      <c r="J1007" s="87"/>
      <c r="K1007" s="88"/>
      <c r="L1007" s="86"/>
      <c r="M1007" s="89"/>
      <c r="N1007" s="89"/>
      <c r="O1007" s="88"/>
      <c r="P1007" s="90"/>
      <c r="Q1007" s="91"/>
      <c r="R1007" s="92"/>
      <c r="S1007" s="23"/>
      <c r="T1007" s="107"/>
      <c r="U1007" s="108"/>
      <c r="V1007" s="108"/>
      <c r="W1007" s="108"/>
      <c r="X1007" s="108"/>
      <c r="Y1007" s="108"/>
      <c r="Z1007" s="108"/>
      <c r="AA1007" s="108"/>
      <c r="AB1007" s="108"/>
      <c r="AC1007" s="108"/>
      <c r="AD1007" s="109"/>
      <c r="AE1007" s="23"/>
      <c r="AF1007" s="117"/>
      <c r="AG1007" s="118"/>
      <c r="AH1007" s="119"/>
      <c r="AI1007" s="118"/>
      <c r="AJ1007" s="118"/>
      <c r="AK1007" s="120"/>
      <c r="AL1007" s="23"/>
      <c r="AM1007" s="127"/>
      <c r="AN1007" s="88"/>
      <c r="AO1007" s="119"/>
      <c r="AP1007" s="86"/>
      <c r="AQ1007" s="84"/>
      <c r="AR1007" s="128"/>
    </row>
    <row r="1008" spans="2:44" ht="15.6" x14ac:dyDescent="0.3">
      <c r="B1008" s="131"/>
      <c r="C1008" s="132"/>
      <c r="D1008" s="133"/>
      <c r="E1008" s="134"/>
      <c r="F1008" s="132"/>
      <c r="G1008" s="134"/>
      <c r="H1008" s="135"/>
      <c r="I1008" s="136"/>
      <c r="J1008" s="136"/>
      <c r="K1008" s="137"/>
      <c r="L1008" s="135"/>
      <c r="M1008" s="138"/>
      <c r="N1008" s="138"/>
      <c r="O1008" s="137"/>
      <c r="P1008" s="139"/>
      <c r="Q1008" s="140"/>
      <c r="R1008" s="141"/>
      <c r="S1008" s="23"/>
      <c r="T1008" s="142"/>
      <c r="U1008" s="143"/>
      <c r="V1008" s="143"/>
      <c r="W1008" s="143"/>
      <c r="X1008" s="143"/>
      <c r="Y1008" s="143"/>
      <c r="Z1008" s="143"/>
      <c r="AA1008" s="143"/>
      <c r="AB1008" s="143"/>
      <c r="AC1008" s="143"/>
      <c r="AD1008" s="144"/>
      <c r="AE1008" s="23"/>
      <c r="AF1008" s="145"/>
      <c r="AG1008" s="146"/>
      <c r="AH1008" s="147"/>
      <c r="AI1008" s="146"/>
      <c r="AJ1008" s="146"/>
      <c r="AK1008" s="148"/>
      <c r="AL1008" s="23"/>
      <c r="AM1008" s="149"/>
      <c r="AN1008" s="137"/>
      <c r="AO1008" s="147"/>
      <c r="AP1008" s="135"/>
      <c r="AQ1008" s="133"/>
      <c r="AR1008" s="150"/>
    </row>
    <row r="1009" spans="2:44" ht="15.6" x14ac:dyDescent="0.3">
      <c r="B1009" s="82"/>
      <c r="C1009" s="83"/>
      <c r="D1009" s="84"/>
      <c r="E1009" s="85"/>
      <c r="F1009" s="83"/>
      <c r="G1009" s="85"/>
      <c r="H1009" s="86"/>
      <c r="I1009" s="87"/>
      <c r="J1009" s="87"/>
      <c r="K1009" s="88"/>
      <c r="L1009" s="86"/>
      <c r="M1009" s="89"/>
      <c r="N1009" s="89"/>
      <c r="O1009" s="88"/>
      <c r="P1009" s="90"/>
      <c r="Q1009" s="91"/>
      <c r="R1009" s="92"/>
      <c r="S1009" s="23"/>
      <c r="T1009" s="107"/>
      <c r="U1009" s="108"/>
      <c r="V1009" s="108"/>
      <c r="W1009" s="108"/>
      <c r="X1009" s="108"/>
      <c r="Y1009" s="108"/>
      <c r="Z1009" s="108"/>
      <c r="AA1009" s="108"/>
      <c r="AB1009" s="108"/>
      <c r="AC1009" s="108"/>
      <c r="AD1009" s="109"/>
      <c r="AE1009" s="23"/>
      <c r="AF1009" s="117"/>
      <c r="AG1009" s="118"/>
      <c r="AH1009" s="119"/>
      <c r="AI1009" s="118"/>
      <c r="AJ1009" s="118"/>
      <c r="AK1009" s="120"/>
      <c r="AL1009" s="23"/>
      <c r="AM1009" s="127"/>
      <c r="AN1009" s="88"/>
      <c r="AO1009" s="119"/>
      <c r="AP1009" s="86"/>
      <c r="AQ1009" s="84"/>
      <c r="AR1009" s="128"/>
    </row>
    <row r="1010" spans="2:44" ht="15.6" x14ac:dyDescent="0.3">
      <c r="B1010" s="131"/>
      <c r="C1010" s="132"/>
      <c r="D1010" s="133"/>
      <c r="E1010" s="134"/>
      <c r="F1010" s="132"/>
      <c r="G1010" s="134"/>
      <c r="H1010" s="135"/>
      <c r="I1010" s="136"/>
      <c r="J1010" s="136"/>
      <c r="K1010" s="137"/>
      <c r="L1010" s="135"/>
      <c r="M1010" s="138"/>
      <c r="N1010" s="138"/>
      <c r="O1010" s="137"/>
      <c r="P1010" s="139"/>
      <c r="Q1010" s="140"/>
      <c r="R1010" s="141"/>
      <c r="S1010" s="23"/>
      <c r="T1010" s="142"/>
      <c r="U1010" s="143"/>
      <c r="V1010" s="143"/>
      <c r="W1010" s="143"/>
      <c r="X1010" s="143"/>
      <c r="Y1010" s="143"/>
      <c r="Z1010" s="143"/>
      <c r="AA1010" s="143"/>
      <c r="AB1010" s="143"/>
      <c r="AC1010" s="143"/>
      <c r="AD1010" s="144"/>
      <c r="AE1010" s="23"/>
      <c r="AF1010" s="145"/>
      <c r="AG1010" s="146"/>
      <c r="AH1010" s="147"/>
      <c r="AI1010" s="146"/>
      <c r="AJ1010" s="146"/>
      <c r="AK1010" s="148"/>
      <c r="AL1010" s="23"/>
      <c r="AM1010" s="149"/>
      <c r="AN1010" s="137"/>
      <c r="AO1010" s="147"/>
      <c r="AP1010" s="135"/>
      <c r="AQ1010" s="133"/>
      <c r="AR1010" s="150"/>
    </row>
    <row r="1011" spans="2:44" ht="15.6" x14ac:dyDescent="0.3">
      <c r="B1011" s="82"/>
      <c r="C1011" s="83"/>
      <c r="D1011" s="84"/>
      <c r="E1011" s="85"/>
      <c r="F1011" s="83"/>
      <c r="G1011" s="85"/>
      <c r="H1011" s="86"/>
      <c r="I1011" s="87"/>
      <c r="J1011" s="87"/>
      <c r="K1011" s="88"/>
      <c r="L1011" s="86"/>
      <c r="M1011" s="89"/>
      <c r="N1011" s="89"/>
      <c r="O1011" s="88"/>
      <c r="P1011" s="90"/>
      <c r="Q1011" s="91"/>
      <c r="R1011" s="92"/>
      <c r="S1011" s="23"/>
      <c r="T1011" s="107"/>
      <c r="U1011" s="108"/>
      <c r="V1011" s="108"/>
      <c r="W1011" s="108"/>
      <c r="X1011" s="108"/>
      <c r="Y1011" s="108"/>
      <c r="Z1011" s="108"/>
      <c r="AA1011" s="108"/>
      <c r="AB1011" s="108"/>
      <c r="AC1011" s="108"/>
      <c r="AD1011" s="109"/>
      <c r="AE1011" s="23"/>
      <c r="AF1011" s="117"/>
      <c r="AG1011" s="118"/>
      <c r="AH1011" s="119"/>
      <c r="AI1011" s="118"/>
      <c r="AJ1011" s="118"/>
      <c r="AK1011" s="120"/>
      <c r="AL1011" s="23"/>
      <c r="AM1011" s="127"/>
      <c r="AN1011" s="88"/>
      <c r="AO1011" s="119"/>
      <c r="AP1011" s="86"/>
      <c r="AQ1011" s="84"/>
      <c r="AR1011" s="128"/>
    </row>
    <row r="1012" spans="2:44" ht="15.6" x14ac:dyDescent="0.3">
      <c r="B1012" s="131"/>
      <c r="C1012" s="132"/>
      <c r="D1012" s="133"/>
      <c r="E1012" s="134"/>
      <c r="F1012" s="132"/>
      <c r="G1012" s="134"/>
      <c r="H1012" s="135"/>
      <c r="I1012" s="136"/>
      <c r="J1012" s="136"/>
      <c r="K1012" s="137"/>
      <c r="L1012" s="135"/>
      <c r="M1012" s="138"/>
      <c r="N1012" s="138"/>
      <c r="O1012" s="137"/>
      <c r="P1012" s="139"/>
      <c r="Q1012" s="140"/>
      <c r="R1012" s="141"/>
      <c r="S1012" s="23"/>
      <c r="T1012" s="142"/>
      <c r="U1012" s="143"/>
      <c r="V1012" s="143"/>
      <c r="W1012" s="143"/>
      <c r="X1012" s="143"/>
      <c r="Y1012" s="143"/>
      <c r="Z1012" s="143"/>
      <c r="AA1012" s="143"/>
      <c r="AB1012" s="143"/>
      <c r="AC1012" s="143"/>
      <c r="AD1012" s="144"/>
      <c r="AE1012" s="23"/>
      <c r="AF1012" s="145"/>
      <c r="AG1012" s="146"/>
      <c r="AH1012" s="147"/>
      <c r="AI1012" s="146"/>
      <c r="AJ1012" s="146"/>
      <c r="AK1012" s="148"/>
      <c r="AL1012" s="23"/>
      <c r="AM1012" s="149"/>
      <c r="AN1012" s="137"/>
      <c r="AO1012" s="147"/>
      <c r="AP1012" s="135"/>
      <c r="AQ1012" s="133"/>
      <c r="AR1012" s="150"/>
    </row>
    <row r="1013" spans="2:44" ht="15.6" x14ac:dyDescent="0.3">
      <c r="B1013" s="82"/>
      <c r="C1013" s="83"/>
      <c r="D1013" s="84"/>
      <c r="E1013" s="85"/>
      <c r="F1013" s="83"/>
      <c r="G1013" s="85"/>
      <c r="H1013" s="86"/>
      <c r="I1013" s="87"/>
      <c r="J1013" s="87"/>
      <c r="K1013" s="88"/>
      <c r="L1013" s="86"/>
      <c r="M1013" s="89"/>
      <c r="N1013" s="89"/>
      <c r="O1013" s="88"/>
      <c r="P1013" s="90"/>
      <c r="Q1013" s="91"/>
      <c r="R1013" s="92"/>
      <c r="S1013" s="23"/>
      <c r="T1013" s="107"/>
      <c r="U1013" s="108"/>
      <c r="V1013" s="108"/>
      <c r="W1013" s="108"/>
      <c r="X1013" s="108"/>
      <c r="Y1013" s="108"/>
      <c r="Z1013" s="108"/>
      <c r="AA1013" s="108"/>
      <c r="AB1013" s="108"/>
      <c r="AC1013" s="108"/>
      <c r="AD1013" s="109"/>
      <c r="AE1013" s="23"/>
      <c r="AF1013" s="117"/>
      <c r="AG1013" s="118"/>
      <c r="AH1013" s="119"/>
      <c r="AI1013" s="118"/>
      <c r="AJ1013" s="118"/>
      <c r="AK1013" s="120"/>
      <c r="AL1013" s="23"/>
      <c r="AM1013" s="127"/>
      <c r="AN1013" s="88"/>
      <c r="AO1013" s="119"/>
      <c r="AP1013" s="86"/>
      <c r="AQ1013" s="84"/>
      <c r="AR1013" s="128"/>
    </row>
    <row r="1014" spans="2:44" ht="15.6" x14ac:dyDescent="0.3">
      <c r="B1014" s="131"/>
      <c r="C1014" s="132"/>
      <c r="D1014" s="133"/>
      <c r="E1014" s="134"/>
      <c r="F1014" s="132"/>
      <c r="G1014" s="134"/>
      <c r="H1014" s="135"/>
      <c r="I1014" s="136"/>
      <c r="J1014" s="136"/>
      <c r="K1014" s="137"/>
      <c r="L1014" s="135"/>
      <c r="M1014" s="138"/>
      <c r="N1014" s="138"/>
      <c r="O1014" s="137"/>
      <c r="P1014" s="139"/>
      <c r="Q1014" s="140"/>
      <c r="R1014" s="141"/>
      <c r="S1014" s="23"/>
      <c r="T1014" s="142"/>
      <c r="U1014" s="143"/>
      <c r="V1014" s="143"/>
      <c r="W1014" s="143"/>
      <c r="X1014" s="143"/>
      <c r="Y1014" s="143"/>
      <c r="Z1014" s="143"/>
      <c r="AA1014" s="143"/>
      <c r="AB1014" s="143"/>
      <c r="AC1014" s="143"/>
      <c r="AD1014" s="144"/>
      <c r="AE1014" s="23"/>
      <c r="AF1014" s="145"/>
      <c r="AG1014" s="146"/>
      <c r="AH1014" s="147"/>
      <c r="AI1014" s="146"/>
      <c r="AJ1014" s="146"/>
      <c r="AK1014" s="148"/>
      <c r="AL1014" s="23"/>
      <c r="AM1014" s="149"/>
      <c r="AN1014" s="137"/>
      <c r="AO1014" s="147"/>
      <c r="AP1014" s="135"/>
      <c r="AQ1014" s="133"/>
      <c r="AR1014" s="150"/>
    </row>
    <row r="1015" spans="2:44" ht="15.6" x14ac:dyDescent="0.3">
      <c r="B1015" s="82"/>
      <c r="C1015" s="83"/>
      <c r="D1015" s="84"/>
      <c r="E1015" s="85"/>
      <c r="F1015" s="83"/>
      <c r="G1015" s="85"/>
      <c r="H1015" s="86"/>
      <c r="I1015" s="87"/>
      <c r="J1015" s="87"/>
      <c r="K1015" s="88"/>
      <c r="L1015" s="86"/>
      <c r="M1015" s="89"/>
      <c r="N1015" s="89"/>
      <c r="O1015" s="88"/>
      <c r="P1015" s="90"/>
      <c r="Q1015" s="91"/>
      <c r="R1015" s="92"/>
      <c r="S1015" s="23"/>
      <c r="T1015" s="107"/>
      <c r="U1015" s="108"/>
      <c r="V1015" s="108"/>
      <c r="W1015" s="108"/>
      <c r="X1015" s="108"/>
      <c r="Y1015" s="108"/>
      <c r="Z1015" s="108"/>
      <c r="AA1015" s="108"/>
      <c r="AB1015" s="108"/>
      <c r="AC1015" s="108"/>
      <c r="AD1015" s="109"/>
      <c r="AE1015" s="23"/>
      <c r="AF1015" s="117"/>
      <c r="AG1015" s="118"/>
      <c r="AH1015" s="119"/>
      <c r="AI1015" s="118"/>
      <c r="AJ1015" s="118"/>
      <c r="AK1015" s="120"/>
      <c r="AL1015" s="23"/>
      <c r="AM1015" s="127"/>
      <c r="AN1015" s="88"/>
      <c r="AO1015" s="119"/>
      <c r="AP1015" s="86"/>
      <c r="AQ1015" s="84"/>
      <c r="AR1015" s="128"/>
    </row>
    <row r="1016" spans="2:44" ht="15.6" x14ac:dyDescent="0.3">
      <c r="B1016" s="131"/>
      <c r="C1016" s="132"/>
      <c r="D1016" s="133"/>
      <c r="E1016" s="134"/>
      <c r="F1016" s="132"/>
      <c r="G1016" s="134"/>
      <c r="H1016" s="135"/>
      <c r="I1016" s="136"/>
      <c r="J1016" s="136"/>
      <c r="K1016" s="137"/>
      <c r="L1016" s="135"/>
      <c r="M1016" s="138"/>
      <c r="N1016" s="138"/>
      <c r="O1016" s="137"/>
      <c r="P1016" s="139"/>
      <c r="Q1016" s="140"/>
      <c r="R1016" s="141"/>
      <c r="S1016" s="23"/>
      <c r="T1016" s="142"/>
      <c r="U1016" s="143"/>
      <c r="V1016" s="143"/>
      <c r="W1016" s="143"/>
      <c r="X1016" s="143"/>
      <c r="Y1016" s="143"/>
      <c r="Z1016" s="143"/>
      <c r="AA1016" s="143"/>
      <c r="AB1016" s="143"/>
      <c r="AC1016" s="143"/>
      <c r="AD1016" s="144"/>
      <c r="AE1016" s="23"/>
      <c r="AF1016" s="145"/>
      <c r="AG1016" s="146"/>
      <c r="AH1016" s="147"/>
      <c r="AI1016" s="146"/>
      <c r="AJ1016" s="146"/>
      <c r="AK1016" s="148"/>
      <c r="AL1016" s="23"/>
      <c r="AM1016" s="149"/>
      <c r="AN1016" s="137"/>
      <c r="AO1016" s="147"/>
      <c r="AP1016" s="135"/>
      <c r="AQ1016" s="133"/>
      <c r="AR1016" s="150"/>
    </row>
    <row r="1017" spans="2:44" ht="15.6" x14ac:dyDescent="0.3">
      <c r="B1017" s="82"/>
      <c r="C1017" s="83"/>
      <c r="D1017" s="84"/>
      <c r="E1017" s="85"/>
      <c r="F1017" s="83"/>
      <c r="G1017" s="85"/>
      <c r="H1017" s="86"/>
      <c r="I1017" s="87"/>
      <c r="J1017" s="87"/>
      <c r="K1017" s="88"/>
      <c r="L1017" s="86"/>
      <c r="M1017" s="89"/>
      <c r="N1017" s="89"/>
      <c r="O1017" s="88"/>
      <c r="P1017" s="90"/>
      <c r="Q1017" s="91"/>
      <c r="R1017" s="92"/>
      <c r="S1017" s="23"/>
      <c r="T1017" s="107"/>
      <c r="U1017" s="108"/>
      <c r="V1017" s="108"/>
      <c r="W1017" s="108"/>
      <c r="X1017" s="108"/>
      <c r="Y1017" s="108"/>
      <c r="Z1017" s="108"/>
      <c r="AA1017" s="108"/>
      <c r="AB1017" s="108"/>
      <c r="AC1017" s="108"/>
      <c r="AD1017" s="109"/>
      <c r="AE1017" s="23"/>
      <c r="AF1017" s="117"/>
      <c r="AG1017" s="118"/>
      <c r="AH1017" s="119"/>
      <c r="AI1017" s="118"/>
      <c r="AJ1017" s="118"/>
      <c r="AK1017" s="120"/>
      <c r="AL1017" s="23"/>
      <c r="AM1017" s="127"/>
      <c r="AN1017" s="88"/>
      <c r="AO1017" s="119"/>
      <c r="AP1017" s="86"/>
      <c r="AQ1017" s="84"/>
      <c r="AR1017" s="128"/>
    </row>
    <row r="1018" spans="2:44" ht="15.6" x14ac:dyDescent="0.3">
      <c r="B1018" s="131"/>
      <c r="C1018" s="132"/>
      <c r="D1018" s="133"/>
      <c r="E1018" s="134"/>
      <c r="F1018" s="132"/>
      <c r="G1018" s="134"/>
      <c r="H1018" s="135"/>
      <c r="I1018" s="136"/>
      <c r="J1018" s="136"/>
      <c r="K1018" s="137"/>
      <c r="L1018" s="135"/>
      <c r="M1018" s="138"/>
      <c r="N1018" s="138"/>
      <c r="O1018" s="137"/>
      <c r="P1018" s="139"/>
      <c r="Q1018" s="140"/>
      <c r="R1018" s="141"/>
      <c r="S1018" s="23"/>
      <c r="T1018" s="142"/>
      <c r="U1018" s="143"/>
      <c r="V1018" s="143"/>
      <c r="W1018" s="143"/>
      <c r="X1018" s="143"/>
      <c r="Y1018" s="143"/>
      <c r="Z1018" s="143"/>
      <c r="AA1018" s="143"/>
      <c r="AB1018" s="143"/>
      <c r="AC1018" s="143"/>
      <c r="AD1018" s="144"/>
      <c r="AE1018" s="23"/>
      <c r="AF1018" s="145"/>
      <c r="AG1018" s="146"/>
      <c r="AH1018" s="147"/>
      <c r="AI1018" s="146"/>
      <c r="AJ1018" s="146"/>
      <c r="AK1018" s="148"/>
      <c r="AL1018" s="23"/>
      <c r="AM1018" s="149"/>
      <c r="AN1018" s="137"/>
      <c r="AO1018" s="147"/>
      <c r="AP1018" s="135"/>
      <c r="AQ1018" s="133"/>
      <c r="AR1018" s="150"/>
    </row>
    <row r="1019" spans="2:44" ht="15.6" x14ac:dyDescent="0.3">
      <c r="B1019" s="82"/>
      <c r="C1019" s="83"/>
      <c r="D1019" s="84"/>
      <c r="E1019" s="85"/>
      <c r="F1019" s="83"/>
      <c r="G1019" s="85"/>
      <c r="H1019" s="86"/>
      <c r="I1019" s="87"/>
      <c r="J1019" s="87"/>
      <c r="K1019" s="88"/>
      <c r="L1019" s="86"/>
      <c r="M1019" s="89"/>
      <c r="N1019" s="89"/>
      <c r="O1019" s="88"/>
      <c r="P1019" s="90"/>
      <c r="Q1019" s="91"/>
      <c r="R1019" s="92"/>
      <c r="S1019" s="23"/>
      <c r="T1019" s="107"/>
      <c r="U1019" s="108"/>
      <c r="V1019" s="108"/>
      <c r="W1019" s="108"/>
      <c r="X1019" s="108"/>
      <c r="Y1019" s="108"/>
      <c r="Z1019" s="108"/>
      <c r="AA1019" s="108"/>
      <c r="AB1019" s="108"/>
      <c r="AC1019" s="108"/>
      <c r="AD1019" s="109"/>
      <c r="AE1019" s="23"/>
      <c r="AF1019" s="117"/>
      <c r="AG1019" s="118"/>
      <c r="AH1019" s="119"/>
      <c r="AI1019" s="118"/>
      <c r="AJ1019" s="118"/>
      <c r="AK1019" s="120"/>
      <c r="AL1019" s="23"/>
      <c r="AM1019" s="127"/>
      <c r="AN1019" s="88"/>
      <c r="AO1019" s="119"/>
      <c r="AP1019" s="86"/>
      <c r="AQ1019" s="84"/>
      <c r="AR1019" s="128"/>
    </row>
    <row r="1020" spans="2:44" ht="15.6" x14ac:dyDescent="0.3">
      <c r="B1020" s="131"/>
      <c r="C1020" s="132"/>
      <c r="D1020" s="133"/>
      <c r="E1020" s="134"/>
      <c r="F1020" s="132"/>
      <c r="G1020" s="134"/>
      <c r="H1020" s="135"/>
      <c r="I1020" s="136"/>
      <c r="J1020" s="136"/>
      <c r="K1020" s="137"/>
      <c r="L1020" s="135"/>
      <c r="M1020" s="138"/>
      <c r="N1020" s="138"/>
      <c r="O1020" s="137"/>
      <c r="P1020" s="139"/>
      <c r="Q1020" s="140"/>
      <c r="R1020" s="141"/>
      <c r="S1020" s="23"/>
      <c r="T1020" s="142"/>
      <c r="U1020" s="143"/>
      <c r="V1020" s="143"/>
      <c r="W1020" s="143"/>
      <c r="X1020" s="143"/>
      <c r="Y1020" s="143"/>
      <c r="Z1020" s="143"/>
      <c r="AA1020" s="143"/>
      <c r="AB1020" s="143"/>
      <c r="AC1020" s="143"/>
      <c r="AD1020" s="144"/>
      <c r="AE1020" s="23"/>
      <c r="AF1020" s="145"/>
      <c r="AG1020" s="146"/>
      <c r="AH1020" s="147"/>
      <c r="AI1020" s="146"/>
      <c r="AJ1020" s="146"/>
      <c r="AK1020" s="148"/>
      <c r="AL1020" s="23"/>
      <c r="AM1020" s="149"/>
      <c r="AN1020" s="137"/>
      <c r="AO1020" s="147"/>
      <c r="AP1020" s="135"/>
      <c r="AQ1020" s="133"/>
      <c r="AR1020" s="150"/>
    </row>
    <row r="1021" spans="2:44" ht="15.6" x14ac:dyDescent="0.3">
      <c r="B1021" s="82"/>
      <c r="C1021" s="83"/>
      <c r="D1021" s="84"/>
      <c r="E1021" s="85"/>
      <c r="F1021" s="83"/>
      <c r="G1021" s="85"/>
      <c r="H1021" s="86"/>
      <c r="I1021" s="87"/>
      <c r="J1021" s="87"/>
      <c r="K1021" s="88"/>
      <c r="L1021" s="86"/>
      <c r="M1021" s="89"/>
      <c r="N1021" s="89"/>
      <c r="O1021" s="88"/>
      <c r="P1021" s="90"/>
      <c r="Q1021" s="91"/>
      <c r="R1021" s="92"/>
      <c r="S1021" s="23"/>
      <c r="T1021" s="107"/>
      <c r="U1021" s="108"/>
      <c r="V1021" s="108"/>
      <c r="W1021" s="108"/>
      <c r="X1021" s="108"/>
      <c r="Y1021" s="108"/>
      <c r="Z1021" s="108"/>
      <c r="AA1021" s="108"/>
      <c r="AB1021" s="108"/>
      <c r="AC1021" s="108"/>
      <c r="AD1021" s="109"/>
      <c r="AE1021" s="23"/>
      <c r="AF1021" s="117"/>
      <c r="AG1021" s="118"/>
      <c r="AH1021" s="119"/>
      <c r="AI1021" s="118"/>
      <c r="AJ1021" s="118"/>
      <c r="AK1021" s="120"/>
      <c r="AL1021" s="23"/>
      <c r="AM1021" s="127"/>
      <c r="AN1021" s="88"/>
      <c r="AO1021" s="119"/>
      <c r="AP1021" s="86"/>
      <c r="AQ1021" s="84"/>
      <c r="AR1021" s="128"/>
    </row>
    <row r="1022" spans="2:44" ht="15.6" x14ac:dyDescent="0.3">
      <c r="B1022" s="131"/>
      <c r="C1022" s="132"/>
      <c r="D1022" s="133"/>
      <c r="E1022" s="134"/>
      <c r="F1022" s="132"/>
      <c r="G1022" s="134"/>
      <c r="H1022" s="135"/>
      <c r="I1022" s="136"/>
      <c r="J1022" s="136"/>
      <c r="K1022" s="137"/>
      <c r="L1022" s="135"/>
      <c r="M1022" s="138"/>
      <c r="N1022" s="138"/>
      <c r="O1022" s="137"/>
      <c r="P1022" s="139"/>
      <c r="Q1022" s="140"/>
      <c r="R1022" s="141"/>
      <c r="S1022" s="23"/>
      <c r="T1022" s="142"/>
      <c r="U1022" s="143"/>
      <c r="V1022" s="143"/>
      <c r="W1022" s="143"/>
      <c r="X1022" s="143"/>
      <c r="Y1022" s="143"/>
      <c r="Z1022" s="143"/>
      <c r="AA1022" s="143"/>
      <c r="AB1022" s="143"/>
      <c r="AC1022" s="143"/>
      <c r="AD1022" s="144"/>
      <c r="AE1022" s="23"/>
      <c r="AF1022" s="145"/>
      <c r="AG1022" s="146"/>
      <c r="AH1022" s="147"/>
      <c r="AI1022" s="146"/>
      <c r="AJ1022" s="146"/>
      <c r="AK1022" s="148"/>
      <c r="AL1022" s="23"/>
      <c r="AM1022" s="149"/>
      <c r="AN1022" s="137"/>
      <c r="AO1022" s="147"/>
      <c r="AP1022" s="135"/>
      <c r="AQ1022" s="133"/>
      <c r="AR1022" s="150"/>
    </row>
    <row r="1023" spans="2:44" ht="15.6" x14ac:dyDescent="0.3">
      <c r="B1023" s="82"/>
      <c r="C1023" s="83"/>
      <c r="D1023" s="84"/>
      <c r="E1023" s="85"/>
      <c r="F1023" s="83"/>
      <c r="G1023" s="85"/>
      <c r="H1023" s="86"/>
      <c r="I1023" s="87"/>
      <c r="J1023" s="87"/>
      <c r="K1023" s="88"/>
      <c r="L1023" s="86"/>
      <c r="M1023" s="89"/>
      <c r="N1023" s="89"/>
      <c r="O1023" s="88"/>
      <c r="P1023" s="90"/>
      <c r="Q1023" s="91"/>
      <c r="R1023" s="92"/>
      <c r="S1023" s="23"/>
      <c r="T1023" s="107"/>
      <c r="U1023" s="108"/>
      <c r="V1023" s="108"/>
      <c r="W1023" s="108"/>
      <c r="X1023" s="108"/>
      <c r="Y1023" s="108"/>
      <c r="Z1023" s="108"/>
      <c r="AA1023" s="108"/>
      <c r="AB1023" s="108"/>
      <c r="AC1023" s="108"/>
      <c r="AD1023" s="109"/>
      <c r="AE1023" s="23"/>
      <c r="AF1023" s="117"/>
      <c r="AG1023" s="118"/>
      <c r="AH1023" s="119"/>
      <c r="AI1023" s="118"/>
      <c r="AJ1023" s="118"/>
      <c r="AK1023" s="120"/>
      <c r="AL1023" s="23"/>
      <c r="AM1023" s="127"/>
      <c r="AN1023" s="88"/>
      <c r="AO1023" s="119"/>
      <c r="AP1023" s="86"/>
      <c r="AQ1023" s="84"/>
      <c r="AR1023" s="128"/>
    </row>
    <row r="1024" spans="2:44" ht="15.6" x14ac:dyDescent="0.3">
      <c r="B1024" s="131"/>
      <c r="C1024" s="132"/>
      <c r="D1024" s="133"/>
      <c r="E1024" s="134"/>
      <c r="F1024" s="132"/>
      <c r="G1024" s="134"/>
      <c r="H1024" s="135"/>
      <c r="I1024" s="136"/>
      <c r="J1024" s="136"/>
      <c r="K1024" s="137"/>
      <c r="L1024" s="135"/>
      <c r="M1024" s="138"/>
      <c r="N1024" s="138"/>
      <c r="O1024" s="137"/>
      <c r="P1024" s="139"/>
      <c r="Q1024" s="140"/>
      <c r="R1024" s="141"/>
      <c r="S1024" s="23"/>
      <c r="T1024" s="142"/>
      <c r="U1024" s="143"/>
      <c r="V1024" s="143"/>
      <c r="W1024" s="143"/>
      <c r="X1024" s="143"/>
      <c r="Y1024" s="143"/>
      <c r="Z1024" s="143"/>
      <c r="AA1024" s="143"/>
      <c r="AB1024" s="143"/>
      <c r="AC1024" s="143"/>
      <c r="AD1024" s="144"/>
      <c r="AE1024" s="23"/>
      <c r="AF1024" s="145"/>
      <c r="AG1024" s="146"/>
      <c r="AH1024" s="147"/>
      <c r="AI1024" s="146"/>
      <c r="AJ1024" s="146"/>
      <c r="AK1024" s="148"/>
      <c r="AL1024" s="23"/>
      <c r="AM1024" s="149"/>
      <c r="AN1024" s="137"/>
      <c r="AO1024" s="147"/>
      <c r="AP1024" s="135"/>
      <c r="AQ1024" s="133"/>
      <c r="AR1024" s="150"/>
    </row>
    <row r="1025" spans="2:44" ht="15.6" x14ac:dyDescent="0.3">
      <c r="B1025" s="82"/>
      <c r="C1025" s="83"/>
      <c r="D1025" s="84"/>
      <c r="E1025" s="85"/>
      <c r="F1025" s="83"/>
      <c r="G1025" s="85"/>
      <c r="H1025" s="86"/>
      <c r="I1025" s="87"/>
      <c r="J1025" s="87"/>
      <c r="K1025" s="88"/>
      <c r="L1025" s="86"/>
      <c r="M1025" s="89"/>
      <c r="N1025" s="89"/>
      <c r="O1025" s="88"/>
      <c r="P1025" s="90"/>
      <c r="Q1025" s="91"/>
      <c r="R1025" s="92"/>
      <c r="S1025" s="23"/>
      <c r="T1025" s="107"/>
      <c r="U1025" s="108"/>
      <c r="V1025" s="108"/>
      <c r="W1025" s="108"/>
      <c r="X1025" s="108"/>
      <c r="Y1025" s="108"/>
      <c r="Z1025" s="108"/>
      <c r="AA1025" s="108"/>
      <c r="AB1025" s="108"/>
      <c r="AC1025" s="108"/>
      <c r="AD1025" s="109"/>
      <c r="AE1025" s="23"/>
      <c r="AF1025" s="117"/>
      <c r="AG1025" s="118"/>
      <c r="AH1025" s="119"/>
      <c r="AI1025" s="118"/>
      <c r="AJ1025" s="118"/>
      <c r="AK1025" s="120"/>
      <c r="AL1025" s="23"/>
      <c r="AM1025" s="127"/>
      <c r="AN1025" s="88"/>
      <c r="AO1025" s="119"/>
      <c r="AP1025" s="86"/>
      <c r="AQ1025" s="84"/>
      <c r="AR1025" s="128"/>
    </row>
    <row r="1026" spans="2:44" ht="15.6" x14ac:dyDescent="0.3">
      <c r="B1026" s="131"/>
      <c r="C1026" s="132"/>
      <c r="D1026" s="133"/>
      <c r="E1026" s="134"/>
      <c r="F1026" s="132"/>
      <c r="G1026" s="134"/>
      <c r="H1026" s="135"/>
      <c r="I1026" s="136"/>
      <c r="J1026" s="136"/>
      <c r="K1026" s="137"/>
      <c r="L1026" s="135"/>
      <c r="M1026" s="138"/>
      <c r="N1026" s="138"/>
      <c r="O1026" s="137"/>
      <c r="P1026" s="139"/>
      <c r="Q1026" s="140"/>
      <c r="R1026" s="141"/>
      <c r="S1026" s="23"/>
      <c r="T1026" s="142"/>
      <c r="U1026" s="143"/>
      <c r="V1026" s="143"/>
      <c r="W1026" s="143"/>
      <c r="X1026" s="143"/>
      <c r="Y1026" s="143"/>
      <c r="Z1026" s="143"/>
      <c r="AA1026" s="143"/>
      <c r="AB1026" s="143"/>
      <c r="AC1026" s="143"/>
      <c r="AD1026" s="144"/>
      <c r="AE1026" s="23"/>
      <c r="AF1026" s="145"/>
      <c r="AG1026" s="146"/>
      <c r="AH1026" s="147"/>
      <c r="AI1026" s="146"/>
      <c r="AJ1026" s="146"/>
      <c r="AK1026" s="148"/>
      <c r="AL1026" s="23"/>
      <c r="AM1026" s="149"/>
      <c r="AN1026" s="137"/>
      <c r="AO1026" s="147"/>
      <c r="AP1026" s="135"/>
      <c r="AQ1026" s="133"/>
      <c r="AR1026" s="150"/>
    </row>
    <row r="1027" spans="2:44" ht="15.6" x14ac:dyDescent="0.3">
      <c r="B1027" s="82"/>
      <c r="C1027" s="83"/>
      <c r="D1027" s="84"/>
      <c r="E1027" s="85"/>
      <c r="F1027" s="83"/>
      <c r="G1027" s="85"/>
      <c r="H1027" s="86"/>
      <c r="I1027" s="87"/>
      <c r="J1027" s="87"/>
      <c r="K1027" s="88"/>
      <c r="L1027" s="86"/>
      <c r="M1027" s="89"/>
      <c r="N1027" s="89"/>
      <c r="O1027" s="88"/>
      <c r="P1027" s="90"/>
      <c r="Q1027" s="91"/>
      <c r="R1027" s="92"/>
      <c r="S1027" s="23"/>
      <c r="T1027" s="107"/>
      <c r="U1027" s="108"/>
      <c r="V1027" s="108"/>
      <c r="W1027" s="108"/>
      <c r="X1027" s="108"/>
      <c r="Y1027" s="108"/>
      <c r="Z1027" s="108"/>
      <c r="AA1027" s="108"/>
      <c r="AB1027" s="108"/>
      <c r="AC1027" s="108"/>
      <c r="AD1027" s="109"/>
      <c r="AE1027" s="23"/>
      <c r="AF1027" s="117"/>
      <c r="AG1027" s="118"/>
      <c r="AH1027" s="119"/>
      <c r="AI1027" s="118"/>
      <c r="AJ1027" s="118"/>
      <c r="AK1027" s="120"/>
      <c r="AL1027" s="23"/>
      <c r="AM1027" s="127"/>
      <c r="AN1027" s="88"/>
      <c r="AO1027" s="119"/>
      <c r="AP1027" s="86"/>
      <c r="AQ1027" s="84"/>
      <c r="AR1027" s="128"/>
    </row>
    <row r="1028" spans="2:44" ht="15.6" x14ac:dyDescent="0.3">
      <c r="B1028" s="131"/>
      <c r="C1028" s="132"/>
      <c r="D1028" s="133"/>
      <c r="E1028" s="134"/>
      <c r="F1028" s="132"/>
      <c r="G1028" s="134"/>
      <c r="H1028" s="135"/>
      <c r="I1028" s="136"/>
      <c r="J1028" s="136"/>
      <c r="K1028" s="137"/>
      <c r="L1028" s="135"/>
      <c r="M1028" s="138"/>
      <c r="N1028" s="138"/>
      <c r="O1028" s="137"/>
      <c r="P1028" s="139"/>
      <c r="Q1028" s="140"/>
      <c r="R1028" s="141"/>
      <c r="S1028" s="23"/>
      <c r="T1028" s="142"/>
      <c r="U1028" s="143"/>
      <c r="V1028" s="143"/>
      <c r="W1028" s="143"/>
      <c r="X1028" s="143"/>
      <c r="Y1028" s="143"/>
      <c r="Z1028" s="143"/>
      <c r="AA1028" s="143"/>
      <c r="AB1028" s="143"/>
      <c r="AC1028" s="143"/>
      <c r="AD1028" s="144"/>
      <c r="AE1028" s="23"/>
      <c r="AF1028" s="145"/>
      <c r="AG1028" s="146"/>
      <c r="AH1028" s="147"/>
      <c r="AI1028" s="146"/>
      <c r="AJ1028" s="146"/>
      <c r="AK1028" s="148"/>
      <c r="AL1028" s="23"/>
      <c r="AM1028" s="149"/>
      <c r="AN1028" s="137"/>
      <c r="AO1028" s="147"/>
      <c r="AP1028" s="135"/>
      <c r="AQ1028" s="133"/>
      <c r="AR1028" s="150"/>
    </row>
    <row r="1029" spans="2:44" ht="15.6" x14ac:dyDescent="0.3">
      <c r="B1029" s="82"/>
      <c r="C1029" s="83"/>
      <c r="D1029" s="84"/>
      <c r="E1029" s="85"/>
      <c r="F1029" s="83"/>
      <c r="G1029" s="85"/>
      <c r="H1029" s="86"/>
      <c r="I1029" s="87"/>
      <c r="J1029" s="87"/>
      <c r="K1029" s="88"/>
      <c r="L1029" s="86"/>
      <c r="M1029" s="89"/>
      <c r="N1029" s="89"/>
      <c r="O1029" s="88"/>
      <c r="P1029" s="90"/>
      <c r="Q1029" s="91"/>
      <c r="R1029" s="92"/>
      <c r="S1029" s="23"/>
      <c r="T1029" s="107"/>
      <c r="U1029" s="108"/>
      <c r="V1029" s="108"/>
      <c r="W1029" s="108"/>
      <c r="X1029" s="108"/>
      <c r="Y1029" s="108"/>
      <c r="Z1029" s="108"/>
      <c r="AA1029" s="108"/>
      <c r="AB1029" s="108"/>
      <c r="AC1029" s="108"/>
      <c r="AD1029" s="109"/>
      <c r="AE1029" s="23"/>
      <c r="AF1029" s="117"/>
      <c r="AG1029" s="118"/>
      <c r="AH1029" s="119"/>
      <c r="AI1029" s="118"/>
      <c r="AJ1029" s="118"/>
      <c r="AK1029" s="120"/>
      <c r="AL1029" s="23"/>
      <c r="AM1029" s="127"/>
      <c r="AN1029" s="88"/>
      <c r="AO1029" s="119"/>
      <c r="AP1029" s="86"/>
      <c r="AQ1029" s="84"/>
      <c r="AR1029" s="128"/>
    </row>
    <row r="1030" spans="2:44" ht="15.6" x14ac:dyDescent="0.3">
      <c r="B1030" s="131"/>
      <c r="C1030" s="132"/>
      <c r="D1030" s="133"/>
      <c r="E1030" s="134"/>
      <c r="F1030" s="132"/>
      <c r="G1030" s="134"/>
      <c r="H1030" s="135"/>
      <c r="I1030" s="136"/>
      <c r="J1030" s="136"/>
      <c r="K1030" s="137"/>
      <c r="L1030" s="135"/>
      <c r="M1030" s="138"/>
      <c r="N1030" s="138"/>
      <c r="O1030" s="137"/>
      <c r="P1030" s="139"/>
      <c r="Q1030" s="140"/>
      <c r="R1030" s="141"/>
      <c r="S1030" s="23"/>
      <c r="T1030" s="142"/>
      <c r="U1030" s="143"/>
      <c r="V1030" s="143"/>
      <c r="W1030" s="143"/>
      <c r="X1030" s="143"/>
      <c r="Y1030" s="143"/>
      <c r="Z1030" s="143"/>
      <c r="AA1030" s="143"/>
      <c r="AB1030" s="143"/>
      <c r="AC1030" s="143"/>
      <c r="AD1030" s="144"/>
      <c r="AE1030" s="23"/>
      <c r="AF1030" s="145"/>
      <c r="AG1030" s="146"/>
      <c r="AH1030" s="147"/>
      <c r="AI1030" s="146"/>
      <c r="AJ1030" s="146"/>
      <c r="AK1030" s="148"/>
      <c r="AL1030" s="23"/>
      <c r="AM1030" s="149"/>
      <c r="AN1030" s="137"/>
      <c r="AO1030" s="147"/>
      <c r="AP1030" s="135"/>
      <c r="AQ1030" s="133"/>
      <c r="AR1030" s="150"/>
    </row>
    <row r="1031" spans="2:44" ht="15.6" x14ac:dyDescent="0.3">
      <c r="B1031" s="82"/>
      <c r="C1031" s="83"/>
      <c r="D1031" s="84"/>
      <c r="E1031" s="85"/>
      <c r="F1031" s="83"/>
      <c r="G1031" s="85"/>
      <c r="H1031" s="86"/>
      <c r="I1031" s="87"/>
      <c r="J1031" s="87"/>
      <c r="K1031" s="88"/>
      <c r="L1031" s="86"/>
      <c r="M1031" s="89"/>
      <c r="N1031" s="89"/>
      <c r="O1031" s="88"/>
      <c r="P1031" s="90"/>
      <c r="Q1031" s="91"/>
      <c r="R1031" s="92"/>
      <c r="S1031" s="23"/>
      <c r="T1031" s="107"/>
      <c r="U1031" s="108"/>
      <c r="V1031" s="108"/>
      <c r="W1031" s="108"/>
      <c r="X1031" s="108"/>
      <c r="Y1031" s="108"/>
      <c r="Z1031" s="108"/>
      <c r="AA1031" s="108"/>
      <c r="AB1031" s="108"/>
      <c r="AC1031" s="108"/>
      <c r="AD1031" s="109"/>
      <c r="AE1031" s="23"/>
      <c r="AF1031" s="117"/>
      <c r="AG1031" s="118"/>
      <c r="AH1031" s="119"/>
      <c r="AI1031" s="118"/>
      <c r="AJ1031" s="118"/>
      <c r="AK1031" s="120"/>
      <c r="AL1031" s="23"/>
      <c r="AM1031" s="127"/>
      <c r="AN1031" s="88"/>
      <c r="AO1031" s="119"/>
      <c r="AP1031" s="86"/>
      <c r="AQ1031" s="84"/>
      <c r="AR1031" s="128"/>
    </row>
    <row r="1032" spans="2:44" ht="15.6" x14ac:dyDescent="0.3">
      <c r="B1032" s="131"/>
      <c r="C1032" s="132"/>
      <c r="D1032" s="133"/>
      <c r="E1032" s="134"/>
      <c r="F1032" s="132"/>
      <c r="G1032" s="134"/>
      <c r="H1032" s="135"/>
      <c r="I1032" s="136"/>
      <c r="J1032" s="136"/>
      <c r="K1032" s="137"/>
      <c r="L1032" s="135"/>
      <c r="M1032" s="138"/>
      <c r="N1032" s="138"/>
      <c r="O1032" s="137"/>
      <c r="P1032" s="139"/>
      <c r="Q1032" s="140"/>
      <c r="R1032" s="141"/>
      <c r="S1032" s="23"/>
      <c r="T1032" s="142"/>
      <c r="U1032" s="143"/>
      <c r="V1032" s="143"/>
      <c r="W1032" s="143"/>
      <c r="X1032" s="143"/>
      <c r="Y1032" s="143"/>
      <c r="Z1032" s="143"/>
      <c r="AA1032" s="143"/>
      <c r="AB1032" s="143"/>
      <c r="AC1032" s="143"/>
      <c r="AD1032" s="144"/>
      <c r="AE1032" s="23"/>
      <c r="AF1032" s="145"/>
      <c r="AG1032" s="146"/>
      <c r="AH1032" s="147"/>
      <c r="AI1032" s="146"/>
      <c r="AJ1032" s="146"/>
      <c r="AK1032" s="148"/>
      <c r="AL1032" s="23"/>
      <c r="AM1032" s="149"/>
      <c r="AN1032" s="137"/>
      <c r="AO1032" s="147"/>
      <c r="AP1032" s="135"/>
      <c r="AQ1032" s="133"/>
      <c r="AR1032" s="150"/>
    </row>
    <row r="1033" spans="2:44" ht="15.6" x14ac:dyDescent="0.3">
      <c r="B1033" s="93"/>
      <c r="C1033" s="94"/>
      <c r="D1033" s="95"/>
      <c r="E1033" s="96"/>
      <c r="F1033" s="94"/>
      <c r="G1033" s="96"/>
      <c r="H1033" s="97"/>
      <c r="I1033" s="98"/>
      <c r="J1033" s="98"/>
      <c r="K1033" s="99"/>
      <c r="L1033" s="97"/>
      <c r="M1033" s="100"/>
      <c r="N1033" s="100"/>
      <c r="O1033" s="99"/>
      <c r="P1033" s="101"/>
      <c r="Q1033" s="102"/>
      <c r="R1033" s="103"/>
      <c r="S1033" s="151"/>
      <c r="T1033" s="110"/>
      <c r="U1033" s="111"/>
      <c r="V1033" s="111"/>
      <c r="W1033" s="111"/>
      <c r="X1033" s="111"/>
      <c r="Y1033" s="111"/>
      <c r="Z1033" s="111"/>
      <c r="AA1033" s="111"/>
      <c r="AB1033" s="111"/>
      <c r="AC1033" s="111"/>
      <c r="AD1033" s="112"/>
      <c r="AE1033" s="151"/>
      <c r="AF1033" s="121"/>
      <c r="AG1033" s="122"/>
      <c r="AH1033" s="123"/>
      <c r="AI1033" s="122"/>
      <c r="AJ1033" s="122"/>
      <c r="AK1033" s="124"/>
      <c r="AL1033" s="151"/>
      <c r="AM1033" s="129"/>
      <c r="AN1033" s="99"/>
      <c r="AO1033" s="123"/>
      <c r="AP1033" s="97"/>
      <c r="AQ1033" s="95"/>
      <c r="AR1033" s="130"/>
    </row>
  </sheetData>
  <mergeCells count="10">
    <mergeCell ref="T3:AC3"/>
    <mergeCell ref="B2:C2"/>
    <mergeCell ref="B3:C3"/>
    <mergeCell ref="B4:C4"/>
    <mergeCell ref="AF4:AK4"/>
    <mergeCell ref="AF5:AH5"/>
    <mergeCell ref="AI5:AK5"/>
    <mergeCell ref="AM5:AR5"/>
    <mergeCell ref="AF3:AK3"/>
    <mergeCell ref="AM3:AR3"/>
  </mergeCells>
  <conditionalFormatting sqref="E1">
    <cfRule type="expression" dxfId="1" priority="3">
      <formula>OR(#REF!="Volume",#REF!="Volume Médio",#REF!="Negócios Médio",#REF!="Negócios")</formula>
    </cfRule>
    <cfRule type="expression" dxfId="0" priority="4">
      <formula>#REF!="P/VPA Atual"</formula>
    </cfRule>
  </conditionalFormatting>
  <dataValidations count="1">
    <dataValidation type="list" allowBlank="1" showInputMessage="1" showErrorMessage="1" sqref="D4" xr:uid="{5DDABCB5-0820-4C57-A27F-951E02DAB1DD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BDR`s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Cláudia Mª Silva</dc:creator>
  <cp:lastModifiedBy>Milton Santiago</cp:lastModifiedBy>
  <dcterms:created xsi:type="dcterms:W3CDTF">2018-10-07T16:21:32Z</dcterms:created>
  <dcterms:modified xsi:type="dcterms:W3CDTF">2024-09-20T18:56:00Z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1411324076</vt:lpwstr>
  </property>
  <property fmtid="{D5CDD505-2E9C-101B-9397-08002B2CF9AE}" pid="3" name="EcoUpdateMessage">
    <vt:lpwstr>2024/09/20-18:27:56</vt:lpwstr>
  </property>
  <property fmtid="{D5CDD505-2E9C-101B-9397-08002B2CF9AE}" pid="4" name="EcoUpdateStatus">
    <vt:lpwstr>2024-09-19=BRA:St,ME,Fd,TP;USA:St;ARG:St,ME,Fd,TP;MEX:St,ME,Fd,TP;CHL:Fd;COL:St,ME;PER:St,ME;SAU:St|2024-09-20=USA:ME|2022-10-17=USA:TP|2024-09-17=CHL:St,ME|2021-11-17=CHL:TP|2014-02-26=VEN:St|2002-11-08=JPN:St|2024-09-09=GBR:St,ME|2016-08-18=NNN:St|2024-09-16=COL:Fd|2024-09-18=PER:Fd,TP|2007-01-31=ESP:St|2003-01-29=CHN:St|2003-01-28=TWN:St|2003-01-30=HKG:St;KOR:St|2023-01-19=OTH:St|2024-06-30=PAN:St|2024-06-24=SAU:ME</vt:lpwstr>
  </property>
</Properties>
</file>