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Planilhas Atualizadas\12-Diversos - 2 Planilhas\"/>
    </mc:Choice>
  </mc:AlternateContent>
  <xr:revisionPtr revIDLastSave="0" documentId="13_ncr:1_{5C4208BF-D4DC-466E-95B6-DDAC4DA6C109}" xr6:coauthVersionLast="47" xr6:coauthVersionMax="47" xr10:uidLastSave="{00000000-0000-0000-0000-000000000000}"/>
  <bookViews>
    <workbookView xWindow="-28920" yWindow="-1665" windowWidth="29040" windowHeight="15840" xr2:uid="{1A04D168-80A4-44AE-A8CD-5AD164E2A20F}"/>
  </bookViews>
  <sheets>
    <sheet name="Painel de Mercado" sheetId="1" r:id="rId1"/>
    <sheet name="Base Gráfico" sheetId="6" r:id="rId2"/>
  </sheets>
  <externalReferences>
    <externalReference r:id="rId3"/>
    <externalReference r:id="rId4"/>
  </externalReferences>
  <definedNames>
    <definedName name="_ECO_RANGE_ID09d7d7d688894e4296428450a334f435" localSheetId="1" hidden="1">'Base Gráfico'!$L$9:$L$87</definedName>
    <definedName name="_ECO_RANGE_ID0c2fa598a45d4aaf9d620b0975d8ec92" localSheetId="1" hidden="1">'Base Gráfico'!$C$8</definedName>
    <definedName name="_ECO_RANGE_IDa759a4b64e6743e0a6a4fa3ed24d53ac" localSheetId="1" hidden="1">'Base Gráfico'!$K$9:$K$87</definedName>
    <definedName name="_ECO_RANGE_IDae41980051fe47219e562734b46443f4" localSheetId="0" hidden="1">'Painel de Mercado'!$O$37:$O$40</definedName>
    <definedName name="_ECO_RANGE_IDbb93994a03654a1e888751dfd4e92242" localSheetId="1" hidden="1">'Base Gráfico'!$E$8:$E$86</definedName>
    <definedName name="_ECO_RANGE_IDc39a44afd83143fda7fa3c71905e71cc" localSheetId="0" hidden="1">'Painel de Mercado'!$T$37:$T$40</definedName>
    <definedName name="_ECO_RANGE_IDdac1fb9efdcf4b89967ca78c5caf5297" localSheetId="1" hidden="1">'Base Gráfico'!$M$9:$M$87</definedName>
    <definedName name="_ECO_RANGE_IDf06fec98e71944c5a646c207b5ffc1a4" localSheetId="1" hidden="1">'Base Gráfico'!$H$8:$H$18</definedName>
    <definedName name="_ECO_RANGE_IDfed2d71924504761bfd872f7611f3fc5" localSheetId="1" hidden="1">'Base Gráfico'!$B$9:$C$530</definedName>
    <definedName name="_xlnm.Print_Area" localSheetId="0">'Painel de Mercado'!$B$1:$T$45</definedName>
    <definedName name="Codigos">OFFSET('[1]Risco e Retorno'!$D$8,0,0,COUNTA('[1]Risco e Retorno'!$D:$D)-4)</definedName>
    <definedName name="Códigos">OFFSET('[2]FII Guide'!$C$8,0,0,COUNTA('[2]FII Guide'!$C$8:$C$1048576))</definedName>
    <definedName name="Itens">#REF!</definedName>
    <definedName name="Lista1">OFFSET(#REF!,0,0,COUNTA(#REF!)-1)</definedName>
    <definedName name="Lista2">OFFSET(#REF!,0,0,COUNTA(#REF!)-1)</definedName>
    <definedName name="Lista3">OFFSET(#REF!,0,0,COUNTA(#REF!)-1)</definedName>
    <definedName name="Lista4">OFFSET(#REF!,0,0,COUNTA(#REF!)-1)</definedName>
    <definedName name="ListaFundos">OFFSET(#REF!,0,0,COUNTA(#REF!)-1)</definedName>
    <definedName name="Multiplicador">OFFSET(#REF!,0,0,COUNTA(#REF!)-1)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20" i="6" l="1"/>
  <c r="I19" i="6"/>
  <c r="I18" i="6"/>
  <c r="I17" i="6"/>
  <c r="I16" i="6"/>
  <c r="I15" i="6"/>
  <c r="I14" i="6"/>
  <c r="I13" i="6"/>
  <c r="I12" i="6"/>
  <c r="I11" i="6"/>
  <c r="I10" i="6"/>
  <c r="I9" i="6"/>
  <c r="I8" i="6"/>
  <c r="K39" i="1"/>
  <c r="K8" i="6"/>
  <c r="C6" i="6"/>
  <c r="M8" i="6" a="1"/>
  <c r="M8" i="6" l="1"/>
  <c r="C4" i="6"/>
  <c r="E7" i="6"/>
  <c r="C2" i="6" l="1"/>
  <c r="S31" i="1"/>
  <c r="S29" i="1"/>
  <c r="M37" i="1"/>
  <c r="D3" i="1"/>
  <c r="P9" i="1"/>
  <c r="R13" i="1"/>
  <c r="Q24" i="1"/>
  <c r="Q22" i="1"/>
  <c r="R8" i="1"/>
  <c r="L37" i="1"/>
  <c r="T8" i="1"/>
  <c r="R9" i="1"/>
  <c r="S22" i="1"/>
  <c r="P13" i="1"/>
  <c r="R17" i="1" a="1"/>
  <c r="P12" i="1"/>
  <c r="T12" i="1"/>
  <c r="P8" i="1"/>
  <c r="T9" i="1"/>
  <c r="T13" i="1"/>
  <c r="S24" i="1"/>
  <c r="R16" i="1"/>
  <c r="Q31" i="1"/>
  <c r="Q29" i="1"/>
  <c r="R12" i="1"/>
  <c r="C9" i="1"/>
  <c r="C14" i="1"/>
  <c r="C24" i="1"/>
  <c r="J10" i="1"/>
  <c r="I13" i="1" a="1"/>
  <c r="J13" i="1"/>
  <c r="J18" i="1"/>
  <c r="J23" i="1"/>
  <c r="C15" i="1"/>
  <c r="C10" i="1"/>
  <c r="C25" i="1"/>
  <c r="J24" i="1"/>
  <c r="J19" i="1"/>
  <c r="J14" i="1"/>
  <c r="I14" i="1"/>
  <c r="C19" i="1"/>
  <c r="C20" i="1"/>
  <c r="L28" i="1"/>
  <c r="L27" i="1"/>
  <c r="L29" i="1"/>
  <c r="L30" i="1"/>
  <c r="L31" i="1"/>
  <c r="L32" i="1"/>
  <c r="L36" i="1"/>
  <c r="M36" i="1"/>
  <c r="I13" i="1" l="1"/>
  <c r="K29" i="1"/>
  <c r="C3" i="6"/>
  <c r="R17" i="1"/>
  <c r="H7" i="6"/>
  <c r="L8" i="6" a="1"/>
  <c r="B8" i="6"/>
  <c r="L8" i="6" l="1"/>
  <c r="Q36" i="1" s="1"/>
  <c r="P36" i="1" s="1"/>
  <c r="R39" i="1"/>
  <c r="S39" i="1" s="1"/>
  <c r="Q39" i="1"/>
  <c r="P39" i="1" s="1"/>
  <c r="Q40" i="1" l="1"/>
  <c r="P40" i="1" s="1"/>
  <c r="R40" i="1"/>
  <c r="S40" i="1" s="1"/>
  <c r="R36" i="1"/>
  <c r="S36" i="1" s="1"/>
  <c r="Q38" i="1"/>
  <c r="P38" i="1" s="1"/>
  <c r="R38" i="1"/>
  <c r="S38" i="1" s="1"/>
  <c r="R37" i="1"/>
  <c r="S37" i="1" s="1"/>
  <c r="Q37" i="1"/>
  <c r="P37" i="1" s="1"/>
  <c r="O36" i="1"/>
  <c r="T3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<sst xmlns="http://schemas.openxmlformats.org/spreadsheetml/2006/main" count="320" uniqueCount="232">
  <si>
    <t>S&amp;P 500</t>
  </si>
  <si>
    <t>IBOV</t>
  </si>
  <si>
    <t>Nasdaq</t>
  </si>
  <si>
    <t>IBOVESPA</t>
  </si>
  <si>
    <t>DOW JONES</t>
  </si>
  <si>
    <t>NASDAQ</t>
  </si>
  <si>
    <t>EURO</t>
  </si>
  <si>
    <t>DÓLAR</t>
  </si>
  <si>
    <t>ABEV3&lt;XBSP&gt;</t>
  </si>
  <si>
    <t>ABEV3</t>
  </si>
  <si>
    <t>B3SA3&lt;XBSP&gt;</t>
  </si>
  <si>
    <t>B3SA3</t>
  </si>
  <si>
    <t>BBSE3&lt;XBSP&gt;</t>
  </si>
  <si>
    <t>BBSE3</t>
  </si>
  <si>
    <t>BBDC3&lt;XBSP&gt;</t>
  </si>
  <si>
    <t>BBDC3</t>
  </si>
  <si>
    <t>BBDC4&lt;XBSP&gt;</t>
  </si>
  <si>
    <t>BBDC4</t>
  </si>
  <si>
    <t>Máximo</t>
  </si>
  <si>
    <t>Semana</t>
  </si>
  <si>
    <t>BRAP4&lt;XBSP&gt;</t>
  </si>
  <si>
    <t>BRAP4</t>
  </si>
  <si>
    <t xml:space="preserve">Abertura </t>
  </si>
  <si>
    <t>Mês</t>
  </si>
  <si>
    <t>BBAS3&lt;XBSP&gt;</t>
  </si>
  <si>
    <t>BBAS3</t>
  </si>
  <si>
    <t>Fechamento</t>
  </si>
  <si>
    <t>BRKM5&lt;XBSP&gt;</t>
  </si>
  <si>
    <t>BRKM5</t>
  </si>
  <si>
    <t>CMIG4&lt;XBSP&gt;</t>
  </si>
  <si>
    <t>CMIG4</t>
  </si>
  <si>
    <t>CSAN3&lt;XBSP&gt;</t>
  </si>
  <si>
    <t>CSAN3</t>
  </si>
  <si>
    <t>CYRE3&lt;XBSP&gt;</t>
  </si>
  <si>
    <t>CYRE3</t>
  </si>
  <si>
    <t>EGIE3&lt;XBSP&gt;</t>
  </si>
  <si>
    <t>EGIE3</t>
  </si>
  <si>
    <t>EQTL3&lt;XBSP&gt;</t>
  </si>
  <si>
    <t>EQTL3</t>
  </si>
  <si>
    <t>FLRY3&lt;XBSP&gt;</t>
  </si>
  <si>
    <t>FLRY3</t>
  </si>
  <si>
    <t>GGBR4&lt;XBSP&gt;</t>
  </si>
  <si>
    <t>GGBR4</t>
  </si>
  <si>
    <t>GOAU4&lt;XBSP&gt;</t>
  </si>
  <si>
    <t>GOAU4</t>
  </si>
  <si>
    <t>HYPE3&lt;XBSP&gt;</t>
  </si>
  <si>
    <t>HYPE3</t>
  </si>
  <si>
    <t>ITSA4&lt;XBSP&gt;</t>
  </si>
  <si>
    <t>ITSA4</t>
  </si>
  <si>
    <t>ITUB4&lt;XBSP&gt;</t>
  </si>
  <si>
    <t>ITUB4</t>
  </si>
  <si>
    <t>KLBN11&lt;XBSP&gt;</t>
  </si>
  <si>
    <t>KLBN11</t>
  </si>
  <si>
    <t>RENT3&lt;XBSP&gt;</t>
  </si>
  <si>
    <t>RENT3</t>
  </si>
  <si>
    <t>LREN3&lt;XBSP&gt;</t>
  </si>
  <si>
    <t>LREN3</t>
  </si>
  <si>
    <t>MGLU3&lt;XBSP&gt;</t>
  </si>
  <si>
    <t>MGLU3</t>
  </si>
  <si>
    <t>MRVE3&lt;XBSP&gt;</t>
  </si>
  <si>
    <t>MRVE3</t>
  </si>
  <si>
    <t>MULT3&lt;XBSP&gt;</t>
  </si>
  <si>
    <t>MULT3</t>
  </si>
  <si>
    <t>PETR3&lt;XBSP&gt;</t>
  </si>
  <si>
    <t>PETR3</t>
  </si>
  <si>
    <t>PETR4&lt;XBSP&gt;</t>
  </si>
  <si>
    <t>PETR4</t>
  </si>
  <si>
    <t>RADL3&lt;XBSP&gt;</t>
  </si>
  <si>
    <t>RADL3</t>
  </si>
  <si>
    <t>RAIL3&lt;XBSP&gt;</t>
  </si>
  <si>
    <t>RAIL3</t>
  </si>
  <si>
    <t>SBSP3&lt;XBSP&gt;</t>
  </si>
  <si>
    <t>SBSP3</t>
  </si>
  <si>
    <t>SANB11&lt;XBSP&gt;</t>
  </si>
  <si>
    <t>SANB11</t>
  </si>
  <si>
    <t>CSNA3&lt;XBSP&gt;</t>
  </si>
  <si>
    <t>CSNA3</t>
  </si>
  <si>
    <t>SUZB3&lt;XBSP&gt;</t>
  </si>
  <si>
    <t>SUZB3</t>
  </si>
  <si>
    <t>TAEE11&lt;XBSP&gt;</t>
  </si>
  <si>
    <t>TAEE11</t>
  </si>
  <si>
    <t>UGPA3&lt;XBSP&gt;</t>
  </si>
  <si>
    <t>UGPA3</t>
  </si>
  <si>
    <t>USIM5&lt;XBSP&gt;</t>
  </si>
  <si>
    <t>USIM5</t>
  </si>
  <si>
    <t>VALE3&lt;XBSP&gt;</t>
  </si>
  <si>
    <t>VALE3</t>
  </si>
  <si>
    <t>WEGE3&lt;XBSP&gt;</t>
  </si>
  <si>
    <t>WEGE3</t>
  </si>
  <si>
    <t>COTAÇÃO</t>
  </si>
  <si>
    <t>Ouro</t>
  </si>
  <si>
    <t>▲ %</t>
  </si>
  <si>
    <t>IPCA</t>
  </si>
  <si>
    <t>IGP-M</t>
  </si>
  <si>
    <t>12 MESES</t>
  </si>
  <si>
    <t>ANO</t>
  </si>
  <si>
    <t>ÍNDICES</t>
  </si>
  <si>
    <t>CDI</t>
  </si>
  <si>
    <t>SELIC</t>
  </si>
  <si>
    <t>Dólar x Euro</t>
  </si>
  <si>
    <t>TIPO</t>
  </si>
  <si>
    <t>PREÇO</t>
  </si>
  <si>
    <t>*IENE</t>
  </si>
  <si>
    <t>*IUAN</t>
  </si>
  <si>
    <t>Data Inicial:</t>
  </si>
  <si>
    <t>Data Final:</t>
  </si>
  <si>
    <t>Empresa</t>
  </si>
  <si>
    <t>Ticker</t>
  </si>
  <si>
    <t>*WTI Oil</t>
  </si>
  <si>
    <t>BPAC11&lt;XBSP&gt;</t>
  </si>
  <si>
    <t>COGN3&lt;XBSP&gt;</t>
  </si>
  <si>
    <t>YDUQ3&lt;XBSP&gt;</t>
  </si>
  <si>
    <t>BPAC11</t>
  </si>
  <si>
    <t>COGN3</t>
  </si>
  <si>
    <t>YDUQ3</t>
  </si>
  <si>
    <t>ASAI3&lt;XBSP&gt;</t>
  </si>
  <si>
    <t>CPFE3&lt;XBSP&gt;</t>
  </si>
  <si>
    <t>CMIN3&lt;XBSP&gt;</t>
  </si>
  <si>
    <t>ENGI11&lt;XBSP&gt;</t>
  </si>
  <si>
    <t>ENEV3&lt;XBSP&gt;</t>
  </si>
  <si>
    <t>HAPV3&lt;XBSP&gt;</t>
  </si>
  <si>
    <t>IGTI11&lt;XBSP&gt;</t>
  </si>
  <si>
    <t>BEEF3&lt;XBSP&gt;</t>
  </si>
  <si>
    <t>PRIO3&lt;XBSP&gt;</t>
  </si>
  <si>
    <t>RDOR3&lt;XBSP&gt;</t>
  </si>
  <si>
    <t>VIVT3&lt;XBSP&gt;</t>
  </si>
  <si>
    <t>TIMS3&lt;XBSP&gt;</t>
  </si>
  <si>
    <t>TOTS3&lt;XBSP&gt;</t>
  </si>
  <si>
    <t>VBBR3&lt;XBSP&gt;</t>
  </si>
  <si>
    <t>ASAI3</t>
  </si>
  <si>
    <t>CPFE3</t>
  </si>
  <si>
    <t>CMIN3</t>
  </si>
  <si>
    <t>ENGI11</t>
  </si>
  <si>
    <t>ENEV3</t>
  </si>
  <si>
    <t>HAPV3</t>
  </si>
  <si>
    <t>IGTI11</t>
  </si>
  <si>
    <t>BEEF3</t>
  </si>
  <si>
    <t>PRIO3</t>
  </si>
  <si>
    <t>RDOR3</t>
  </si>
  <si>
    <t>VIVT3</t>
  </si>
  <si>
    <t>TIMS3</t>
  </si>
  <si>
    <t>TOTS3</t>
  </si>
  <si>
    <t>VBBR3</t>
  </si>
  <si>
    <t>Dta. Últ. Cot.:</t>
  </si>
  <si>
    <t>Dta. Pref. Últ. Cot.:</t>
  </si>
  <si>
    <t>Código</t>
  </si>
  <si>
    <r>
      <t xml:space="preserve">*FRANCO </t>
    </r>
    <r>
      <rPr>
        <b/>
        <sz val="8"/>
        <color rgb="FF006B66"/>
        <rFont val="Calibri"/>
        <family val="2"/>
        <scheme val="minor"/>
      </rPr>
      <t>Suiço</t>
    </r>
  </si>
  <si>
    <t>24M</t>
  </si>
  <si>
    <t>Indicador</t>
  </si>
  <si>
    <t>WTICO</t>
  </si>
  <si>
    <t>Intervalo</t>
  </si>
  <si>
    <t>D</t>
  </si>
  <si>
    <t>Base de dados Ranking (Participação Ibovespa)</t>
  </si>
  <si>
    <t>MERVAL</t>
  </si>
  <si>
    <t>BMV</t>
  </si>
  <si>
    <t>IPYC</t>
  </si>
  <si>
    <t>BVC COL</t>
  </si>
  <si>
    <t>BVL PERU</t>
  </si>
  <si>
    <t>SP IPSA</t>
  </si>
  <si>
    <r>
      <t>Painel De</t>
    </r>
    <r>
      <rPr>
        <b/>
        <sz val="26"/>
        <color rgb="FFB1AE2D"/>
        <rFont val="Calibri"/>
        <family val="2"/>
        <scheme val="minor"/>
      </rPr>
      <t xml:space="preserve"> Mercado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</si>
  <si>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</si>
  <si>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D3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D4</t>
    </r>
  </si>
  <si>
    <t>CÂMBIO</t>
  </si>
  <si>
    <r>
      <t>*LIBRA</t>
    </r>
    <r>
      <rPr>
        <b/>
        <sz val="12"/>
        <color rgb="FFB1AE2D"/>
        <rFont val="Calibri"/>
        <family val="2"/>
        <scheme val="minor"/>
      </rPr>
      <t xml:space="preserve"> </t>
    </r>
    <r>
      <rPr>
        <b/>
        <sz val="8"/>
        <color rgb="FFB1AE2D"/>
        <rFont val="Calibri"/>
        <family val="2"/>
        <scheme val="minor"/>
      </rPr>
      <t>Esterlina</t>
    </r>
  </si>
  <si>
    <r>
      <rPr>
        <b/>
        <sz val="10"/>
        <color rgb="FFB1AE2D"/>
        <rFont val="Calibri"/>
        <family val="2"/>
        <scheme val="minor"/>
      </rPr>
      <t xml:space="preserve">* </t>
    </r>
    <r>
      <rPr>
        <b/>
        <sz val="10"/>
        <color rgb="FF023A4A"/>
        <rFont val="Calibri"/>
        <family val="2"/>
        <scheme val="minor"/>
      </rPr>
      <t>Dólar cotado frente as moedas:</t>
    </r>
    <r>
      <rPr>
        <b/>
        <sz val="10"/>
        <color rgb="FFB1AE2D"/>
        <rFont val="Calibri"/>
        <family val="2"/>
        <scheme val="minor"/>
      </rPr>
      <t xml:space="preserve"> Euro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Libra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Franco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Iene e Iuan</t>
    </r>
    <r>
      <rPr>
        <b/>
        <sz val="10"/>
        <color rgb="FF023A4A"/>
        <rFont val="Calibri"/>
        <family val="2"/>
        <scheme val="minor"/>
      </rPr>
      <t>.</t>
    </r>
  </si>
  <si>
    <t>JUROS</t>
  </si>
  <si>
    <t>INFLAÇÃO</t>
  </si>
  <si>
    <t>COMMODITIES</t>
  </si>
  <si>
    <t xml:space="preserve">PERÍODO: </t>
  </si>
  <si>
    <t xml:space="preserve">INTERVALO: 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</si>
  <si>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Selecione o </t>
    </r>
    <r>
      <rPr>
        <b/>
        <sz val="10"/>
        <color rgb="FFB1AE2D"/>
        <rFont val="Calibri"/>
        <family val="2"/>
        <scheme val="minor"/>
      </rPr>
      <t>Período</t>
    </r>
    <r>
      <rPr>
        <b/>
        <sz val="10"/>
        <color rgb="FF023A4A"/>
        <rFont val="Calibri"/>
        <family val="2"/>
        <scheme val="minor"/>
      </rPr>
      <t xml:space="preserve"> ou </t>
    </r>
    <r>
      <rPr>
        <b/>
        <sz val="10"/>
        <color rgb="FFB1AE2D"/>
        <rFont val="Calibri"/>
        <family val="2"/>
        <scheme val="minor"/>
      </rPr>
      <t>Digite uma Data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</si>
  <si>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W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M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Y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</si>
  <si>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t>MAIORES ALTAS B3 / MAIORES BAIXAS B3 (Dia)</t>
  </si>
  <si>
    <r>
      <rPr>
        <b/>
        <sz val="12"/>
        <color rgb="FFB1AE2D"/>
        <rFont val="Calibri"/>
        <family val="2"/>
        <scheme val="minor"/>
      </rPr>
      <t xml:space="preserve">5 </t>
    </r>
    <r>
      <rPr>
        <b/>
        <sz val="12"/>
        <color rgb="FF023A4A"/>
        <rFont val="Calibri"/>
        <family val="2"/>
        <scheme val="minor"/>
      </rPr>
      <t xml:space="preserve">MAIORES </t>
    </r>
    <r>
      <rPr>
        <b/>
        <sz val="12"/>
        <color rgb="FFB1AE2D"/>
        <rFont val="Calibri"/>
        <family val="2"/>
        <scheme val="minor"/>
      </rPr>
      <t xml:space="preserve">ALTAS </t>
    </r>
    <r>
      <rPr>
        <b/>
        <sz val="12"/>
        <color rgb="FF023A4A"/>
        <rFont val="Calibri"/>
        <family val="2"/>
        <scheme val="minor"/>
      </rPr>
      <t>%</t>
    </r>
  </si>
  <si>
    <r>
      <rPr>
        <b/>
        <sz val="12"/>
        <color rgb="FFB1AE2D"/>
        <rFont val="Calibri"/>
        <family val="2"/>
        <scheme val="minor"/>
      </rPr>
      <t>5</t>
    </r>
    <r>
      <rPr>
        <b/>
        <sz val="12"/>
        <color rgb="FF023A4A"/>
        <rFont val="Calibri"/>
        <family val="2"/>
        <scheme val="minor"/>
      </rPr>
      <t xml:space="preserve"> MAIORES</t>
    </r>
    <r>
      <rPr>
        <b/>
        <sz val="12"/>
        <color rgb="FFB1AE2D"/>
        <rFont val="Calibri"/>
        <family val="2"/>
        <scheme val="minor"/>
      </rPr>
      <t xml:space="preserve"> BAIXAS </t>
    </r>
    <r>
      <rPr>
        <b/>
        <sz val="12"/>
        <color rgb="FF023A4A"/>
        <rFont val="Calibri"/>
        <family val="2"/>
        <scheme val="minor"/>
      </rPr>
      <t>%</t>
    </r>
  </si>
  <si>
    <t>ALOS3&lt;XBSP&gt;</t>
  </si>
  <si>
    <t>AURE3&lt;XBSP&gt;</t>
  </si>
  <si>
    <t>AZZA3&lt;XBSP&gt;</t>
  </si>
  <si>
    <t>BRAV3&lt;XBSP&gt;</t>
  </si>
  <si>
    <t>CXSE3&lt;XBSP&gt;</t>
  </si>
  <si>
    <t>RECV3&lt;XBSP&gt;</t>
  </si>
  <si>
    <t>SLCE3&lt;XBSP&gt;</t>
  </si>
  <si>
    <t>VAMO3&lt;XBSP&gt;</t>
  </si>
  <si>
    <t>VIVA3&lt;XBSP&gt;</t>
  </si>
  <si>
    <t>ALOS3</t>
  </si>
  <si>
    <t>AURE3</t>
  </si>
  <si>
    <t>AZZA3</t>
  </si>
  <si>
    <t>BRAV3</t>
  </si>
  <si>
    <t>CXSE3</t>
  </si>
  <si>
    <t>RECV3</t>
  </si>
  <si>
    <t>SLCE3</t>
  </si>
  <si>
    <t>VAMO3</t>
  </si>
  <si>
    <t>VIVA3</t>
  </si>
  <si>
    <r>
      <t xml:space="preserve">Planilha Auxiliar </t>
    </r>
    <r>
      <rPr>
        <b/>
        <sz val="28"/>
        <color rgb="FFB1AE2D"/>
        <rFont val="Calibri"/>
        <family val="2"/>
        <scheme val="minor"/>
      </rPr>
      <t>Não Modificar</t>
    </r>
  </si>
  <si>
    <t>AXIA3&lt;XBSP&gt;</t>
  </si>
  <si>
    <t>AXIA6&lt;XBSP&gt;</t>
  </si>
  <si>
    <t>CEAB3&lt;XBSP&gt;</t>
  </si>
  <si>
    <t>CSMG3&lt;XBSP&gt;</t>
  </si>
  <si>
    <t>CPLE3&lt;XBSP&gt;</t>
  </si>
  <si>
    <t>CURY3&lt;XBSP&gt;</t>
  </si>
  <si>
    <t>DIRR3&lt;XBSP&gt;</t>
  </si>
  <si>
    <t>EMBJ3&lt;XBSP&gt;</t>
  </si>
  <si>
    <t>ISAE4&lt;XBSP&gt;</t>
  </si>
  <si>
    <t>POMO4&lt;XBSP&gt;</t>
  </si>
  <si>
    <t>MBRF3&lt;XBSP&gt;</t>
  </si>
  <si>
    <t>MOTV3&lt;XBSP&gt;</t>
  </si>
  <si>
    <t>NATU3&lt;XBSP&gt;</t>
  </si>
  <si>
    <t>PSSA3&lt;XBSP&gt;</t>
  </si>
  <si>
    <t>SMFT3&lt;XBSP&gt;</t>
  </si>
  <si>
    <t>AXIA3</t>
  </si>
  <si>
    <t>AXIA6</t>
  </si>
  <si>
    <t>CEAB3</t>
  </si>
  <si>
    <t>CSMG3</t>
  </si>
  <si>
    <t>CPLE3</t>
  </si>
  <si>
    <t>CURY3</t>
  </si>
  <si>
    <t>DIRR3</t>
  </si>
  <si>
    <t>EMBJ3</t>
  </si>
  <si>
    <t>ISAE4</t>
  </si>
  <si>
    <t>POMO4</t>
  </si>
  <si>
    <t>MBRF3</t>
  </si>
  <si>
    <t>MOTV3</t>
  </si>
  <si>
    <t>NATU3</t>
  </si>
  <si>
    <t>PSSA3</t>
  </si>
  <si>
    <t>SMFT3</t>
  </si>
  <si>
    <t>ap</t>
  </si>
  <si>
    <t>COLCAP&lt;XBOG&gt;</t>
  </si>
  <si>
    <t>PRINCIPAIS ÍNDICES DOS USA E IBOVESPA - E RETORNO NO MÊS</t>
  </si>
  <si>
    <t>▲</t>
  </si>
  <si>
    <t>▼</t>
  </si>
  <si>
    <t>=</t>
  </si>
  <si>
    <t>MXNUAMPEGEN&lt;XLIM&gt;</t>
  </si>
  <si>
    <t>OURO11&lt;XBSP&gt;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</si>
</sst>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%;[Red]\-#,##0.00%"/>
    <numFmt numFmtId="165" formatCode="_(* #,##0.00_);_(* \(#,##0.00\);_(* &quot;-&quot;??_);_(@_)"/>
    <numFmt numFmtId="166" formatCode="&quot;R$&quot;\ #,##0.00"/>
    <numFmt numFmtId="167" formatCode="0.00\ &quot;%&quot;"/>
    <numFmt numFmtId="168" formatCode="#,##0_ ;[Red]\-#,##0\ "/>
    <numFmt numFmtId="169" formatCode="#,##0.00_ ;[Red]\-#,##0.00\ "/>
    <numFmt numFmtId="170" formatCode="yyyy"/>
    <numFmt numFmtId="171" formatCode="&quot;R$&quot;\ #,##0"/>
    <numFmt numFmtId="172" formatCode="[$$-409]#,##0.00"/>
    <numFmt numFmtId="174" formatCode="dd/mm/yyyy"/>
  </numFmts>
  <fonts count="39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1"/>
      <color rgb="FFC59C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6B66"/>
      <name val="Calibri"/>
      <family val="2"/>
      <scheme val="minor"/>
    </font>
    <font>
      <b/>
      <sz val="11"/>
      <color rgb="FFBD9613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6"/>
      <color rgb="FF006B66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0"/>
      <color rgb="FFC00000"/>
      <name val="Calibri"/>
      <family val="2"/>
      <scheme val="minor"/>
    </font>
    <font>
      <sz val="9"/>
      <color rgb="FF006B66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rgb="FFC59C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1"/>
      <color rgb="FF023A4A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12"/>
      <color rgb="FFB1AE2D"/>
      <name val="Calibri"/>
      <family val="2"/>
      <scheme val="minor"/>
    </font>
    <font>
      <b/>
      <sz val="8"/>
      <color rgb="FFB1AE2D"/>
      <name val="Calibri"/>
      <family val="2"/>
      <scheme val="minor"/>
    </font>
    <font>
      <b/>
      <sz val="20"/>
      <color rgb="FF023A4A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sz val="22"/>
      <color theme="1"/>
      <name val="Calibri"/>
      <family val="2"/>
      <scheme val="minor"/>
    </font>
    <font>
      <sz val="10"/>
      <color theme="1"/>
      <name val="Tunga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56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ck">
        <color rgb="FFB1AE2D"/>
      </right>
      <top style="thick">
        <color rgb="FFB1AE2D"/>
      </top>
      <bottom style="thin">
        <color rgb="FFB1AE2D"/>
      </bottom>
      <diagonal/>
    </border>
    <border>
      <left style="thick">
        <color rgb="FFB1AE2D"/>
      </left>
      <right/>
      <top style="thick">
        <color rgb="FFB1AE2D"/>
      </top>
      <bottom style="thin">
        <color rgb="FFB1AE2D"/>
      </bottom>
      <diagonal/>
    </border>
    <border>
      <left style="thin">
        <color theme="0"/>
      </left>
      <right style="medium">
        <color theme="0"/>
      </right>
      <top style="thick">
        <color rgb="FFB1AE2D"/>
      </top>
      <bottom/>
      <diagonal/>
    </border>
    <border>
      <left style="medium">
        <color theme="0"/>
      </left>
      <right style="medium">
        <color theme="0"/>
      </right>
      <top style="thick">
        <color rgb="FFB1AE2D"/>
      </top>
      <bottom/>
      <diagonal/>
    </border>
    <border>
      <left style="medium">
        <color theme="0"/>
      </left>
      <right style="thin">
        <color theme="0"/>
      </right>
      <top style="thick">
        <color rgb="FFB1AE2D"/>
      </top>
      <bottom/>
      <diagonal/>
    </border>
    <border>
      <left/>
      <right style="medium">
        <color rgb="FF006B66"/>
      </right>
      <top/>
      <bottom style="thin">
        <color rgb="FF006B66"/>
      </bottom>
      <diagonal/>
    </border>
    <border>
      <left style="medium">
        <color rgb="FF006B66"/>
      </left>
      <right/>
      <top/>
      <bottom style="thin">
        <color rgb="FF006B66"/>
      </bottom>
      <diagonal/>
    </border>
    <border>
      <left/>
      <right style="medium">
        <color rgb="FF006B66"/>
      </right>
      <top style="thin">
        <color rgb="FF006B66"/>
      </top>
      <bottom style="thin">
        <color rgb="FF006B66"/>
      </bottom>
      <diagonal/>
    </border>
    <border>
      <left style="medium">
        <color rgb="FF006B66"/>
      </left>
      <right/>
      <top style="thin">
        <color rgb="FF006B66"/>
      </top>
      <bottom style="thin">
        <color rgb="FF006B66"/>
      </bottom>
      <diagonal/>
    </border>
    <border>
      <left/>
      <right style="medium">
        <color rgb="FF006B66"/>
      </right>
      <top style="thin">
        <color rgb="FF006B66"/>
      </top>
      <bottom/>
      <diagonal/>
    </border>
    <border>
      <left style="medium">
        <color rgb="FF006B66"/>
      </left>
      <right/>
      <top style="thin">
        <color rgb="FF006B66"/>
      </top>
      <bottom/>
      <diagonal/>
    </border>
    <border>
      <left/>
      <right style="medium">
        <color theme="0"/>
      </right>
      <top/>
      <bottom style="thin">
        <color rgb="FF006B66"/>
      </bottom>
      <diagonal/>
    </border>
    <border>
      <left style="medium">
        <color theme="0"/>
      </left>
      <right/>
      <top/>
      <bottom style="thin">
        <color rgb="FF006B66"/>
      </bottom>
      <diagonal/>
    </border>
    <border>
      <left/>
      <right style="medium">
        <color theme="0"/>
      </right>
      <top style="thin">
        <color rgb="FF006B66"/>
      </top>
      <bottom style="thin">
        <color rgb="FF006B66"/>
      </bottom>
      <diagonal/>
    </border>
    <border>
      <left style="medium">
        <color theme="0"/>
      </left>
      <right/>
      <top style="thin">
        <color rgb="FF006B66"/>
      </top>
      <bottom style="thin">
        <color rgb="FF006B66"/>
      </bottom>
      <diagonal/>
    </border>
    <border>
      <left/>
      <right style="medium">
        <color theme="0"/>
      </right>
      <top style="thin">
        <color rgb="FF006B66"/>
      </top>
      <bottom/>
      <diagonal/>
    </border>
    <border>
      <left style="medium">
        <color theme="0"/>
      </left>
      <right/>
      <top style="thin">
        <color rgb="FF006B66"/>
      </top>
      <bottom/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/>
      <top style="thick">
        <color rgb="FFB1AE2D"/>
      </top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/>
      <top style="thin">
        <color rgb="FF023A4A"/>
      </top>
      <bottom/>
      <diagonal/>
    </border>
    <border>
      <left style="medium">
        <color rgb="FFB1AE2D"/>
      </left>
      <right/>
      <top/>
      <bottom/>
      <diagonal/>
    </border>
    <border>
      <left/>
      <right style="medium">
        <color theme="0"/>
      </right>
      <top style="thick">
        <color rgb="FFB1AE2D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ck">
        <color rgb="FFB1AE2D"/>
      </top>
      <bottom style="thick">
        <color theme="0"/>
      </bottom>
      <diagonal/>
    </border>
    <border>
      <left style="medium">
        <color theme="0"/>
      </left>
      <right/>
      <top style="thick">
        <color rgb="FFB1AE2D"/>
      </top>
      <bottom style="thick">
        <color theme="0"/>
      </bottom>
      <diagonal/>
    </border>
    <border>
      <left/>
      <right style="medium">
        <color rgb="FF023A4A"/>
      </right>
      <top style="thick">
        <color theme="0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theme="0"/>
      </top>
      <bottom style="thin">
        <color rgb="FF023A4A"/>
      </bottom>
      <diagonal/>
    </border>
    <border>
      <left style="medium">
        <color rgb="FF023A4A"/>
      </left>
      <right/>
      <top style="thick">
        <color theme="0"/>
      </top>
      <bottom style="thin">
        <color rgb="FF023A4A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91">
    <xf numFmtId="0" fontId="0" fillId="0" borderId="0" xfId="0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10" fillId="0" borderId="0" xfId="5" applyNumberFormat="1" applyFont="1" applyAlignment="1">
      <alignment horizontal="center" vertical="center"/>
    </xf>
    <xf numFmtId="171" fontId="10" fillId="0" borderId="0" xfId="5" applyNumberFormat="1" applyFont="1" applyAlignment="1">
      <alignment horizontal="center" vertical="center"/>
    </xf>
    <xf numFmtId="167" fontId="10" fillId="0" borderId="0" xfId="5" applyNumberFormat="1" applyFont="1" applyAlignment="1">
      <alignment horizontal="center" vertical="center"/>
    </xf>
    <xf numFmtId="10" fontId="10" fillId="0" borderId="0" xfId="3" applyNumberFormat="1" applyFont="1" applyAlignment="1">
      <alignment horizontal="center" vertical="center"/>
    </xf>
    <xf numFmtId="171" fontId="10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10" fontId="18" fillId="0" borderId="0" xfId="3" applyNumberFormat="1" applyFont="1" applyBorder="1" applyAlignment="1">
      <alignment horizontal="center" vertical="center"/>
    </xf>
    <xf numFmtId="171" fontId="12" fillId="0" borderId="0" xfId="5" applyNumberFormat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19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14" fontId="16" fillId="0" borderId="0" xfId="1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left" vertical="center"/>
    </xf>
    <xf numFmtId="14" fontId="11" fillId="4" borderId="9" xfId="0" applyNumberFormat="1" applyFont="1" applyFill="1" applyBorder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4" fontId="25" fillId="0" borderId="6" xfId="0" applyNumberFormat="1" applyFont="1" applyBorder="1" applyAlignment="1">
      <alignment horizontal="center" vertical="center"/>
    </xf>
    <xf numFmtId="0" fontId="30" fillId="5" borderId="10" xfId="0" applyFont="1" applyFill="1" applyBorder="1" applyAlignment="1">
      <alignment horizontal="center" vertical="center"/>
    </xf>
    <xf numFmtId="14" fontId="30" fillId="0" borderId="0" xfId="1" applyNumberFormat="1" applyFont="1" applyFill="1" applyBorder="1" applyAlignment="1">
      <alignment vertical="center"/>
    </xf>
    <xf numFmtId="164" fontId="26" fillId="0" borderId="0" xfId="3" applyNumberFormat="1" applyFont="1" applyAlignment="1">
      <alignment horizontal="center" vertical="center"/>
    </xf>
    <xf numFmtId="3" fontId="11" fillId="4" borderId="0" xfId="0" applyNumberFormat="1" applyFont="1" applyFill="1" applyAlignment="1">
      <alignment horizontal="center" vertical="center"/>
    </xf>
    <xf numFmtId="171" fontId="9" fillId="0" borderId="0" xfId="5" applyNumberFormat="1" applyFont="1" applyAlignment="1">
      <alignment vertical="center" wrapText="1"/>
    </xf>
    <xf numFmtId="4" fontId="11" fillId="4" borderId="0" xfId="0" applyNumberFormat="1" applyFont="1" applyFill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5" fillId="0" borderId="11" xfId="0" applyFont="1" applyBorder="1" applyAlignment="1">
      <alignment horizontal="left" vertical="center"/>
    </xf>
    <xf numFmtId="170" fontId="25" fillId="0" borderId="14" xfId="0" quotePrefix="1" applyNumberFormat="1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25" fillId="4" borderId="14" xfId="0" applyFont="1" applyFill="1" applyBorder="1" applyAlignment="1">
      <alignment horizontal="left" vertical="center"/>
    </xf>
    <xf numFmtId="0" fontId="25" fillId="4" borderId="17" xfId="0" applyFont="1" applyFill="1" applyBorder="1" applyAlignment="1">
      <alignment horizontal="left" vertical="center"/>
    </xf>
    <xf numFmtId="0" fontId="11" fillId="3" borderId="2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166" fontId="0" fillId="0" borderId="12" xfId="0" applyNumberFormat="1" applyBorder="1" applyAlignment="1">
      <alignment horizontal="center" vertical="center"/>
    </xf>
    <xf numFmtId="164" fontId="11" fillId="0" borderId="13" xfId="3" applyNumberFormat="1" applyFont="1" applyBorder="1" applyAlignment="1">
      <alignment horizontal="center" vertical="center"/>
    </xf>
    <xf numFmtId="0" fontId="25" fillId="4" borderId="17" xfId="0" applyFont="1" applyFill="1" applyBorder="1" applyAlignment="1">
      <alignment horizontal="center" vertical="center"/>
    </xf>
    <xf numFmtId="172" fontId="0" fillId="4" borderId="18" xfId="0" applyNumberFormat="1" applyFill="1" applyBorder="1" applyAlignment="1">
      <alignment horizontal="center" vertical="center"/>
    </xf>
    <xf numFmtId="164" fontId="11" fillId="4" borderId="19" xfId="3" applyNumberFormat="1" applyFont="1" applyFill="1" applyBorder="1" applyAlignment="1">
      <alignment horizontal="center" vertical="center"/>
    </xf>
    <xf numFmtId="0" fontId="25" fillId="0" borderId="22" xfId="0" applyFont="1" applyBorder="1" applyAlignment="1">
      <alignment horizontal="left" vertical="center"/>
    </xf>
    <xf numFmtId="14" fontId="11" fillId="4" borderId="23" xfId="0" applyNumberFormat="1" applyFont="1" applyFill="1" applyBorder="1" applyAlignment="1">
      <alignment horizontal="center" vertical="center"/>
    </xf>
    <xf numFmtId="3" fontId="11" fillId="4" borderId="9" xfId="0" applyNumberFormat="1" applyFont="1" applyFill="1" applyBorder="1" applyAlignment="1">
      <alignment horizontal="center" vertical="center"/>
    </xf>
    <xf numFmtId="171" fontId="28" fillId="0" borderId="0" xfId="5" applyNumberFormat="1" applyFont="1" applyAlignment="1">
      <alignment horizontal="left" vertical="center"/>
    </xf>
    <xf numFmtId="0" fontId="25" fillId="4" borderId="24" xfId="0" applyFont="1" applyFill="1" applyBorder="1" applyAlignment="1">
      <alignment horizontal="center" vertical="center"/>
    </xf>
    <xf numFmtId="0" fontId="25" fillId="4" borderId="26" xfId="0" applyFont="1" applyFill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10" fontId="25" fillId="0" borderId="28" xfId="3" applyNumberFormat="1" applyFont="1" applyBorder="1" applyAlignment="1">
      <alignment horizontal="center" vertical="center"/>
    </xf>
    <xf numFmtId="2" fontId="6" fillId="3" borderId="29" xfId="0" applyNumberFormat="1" applyFont="1" applyFill="1" applyBorder="1" applyAlignment="1">
      <alignment horizontal="center" vertical="center"/>
    </xf>
    <xf numFmtId="10" fontId="25" fillId="3" borderId="30" xfId="3" applyNumberFormat="1" applyFont="1" applyFill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10" fontId="25" fillId="0" borderId="30" xfId="3" applyNumberFormat="1" applyFont="1" applyBorder="1" applyAlignment="1">
      <alignment horizontal="center" vertical="center"/>
    </xf>
    <xf numFmtId="2" fontId="6" fillId="0" borderId="31" xfId="0" applyNumberFormat="1" applyFont="1" applyBorder="1" applyAlignment="1">
      <alignment horizontal="center" vertical="center"/>
    </xf>
    <xf numFmtId="10" fontId="25" fillId="0" borderId="32" xfId="3" applyNumberFormat="1" applyFont="1" applyBorder="1" applyAlignment="1">
      <alignment horizontal="center" vertical="center"/>
    </xf>
    <xf numFmtId="2" fontId="25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25" fillId="3" borderId="29" xfId="0" applyNumberFormat="1" applyFont="1" applyFill="1" applyBorder="1" applyAlignment="1">
      <alignment horizontal="center" vertical="center"/>
    </xf>
    <xf numFmtId="2" fontId="6" fillId="3" borderId="30" xfId="0" applyNumberFormat="1" applyFont="1" applyFill="1" applyBorder="1" applyAlignment="1">
      <alignment horizontal="center" vertical="center"/>
    </xf>
    <xf numFmtId="2" fontId="25" fillId="0" borderId="29" xfId="0" applyNumberFormat="1" applyFont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2" fontId="25" fillId="0" borderId="31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10" fontId="6" fillId="0" borderId="33" xfId="3" applyNumberFormat="1" applyFont="1" applyFill="1" applyBorder="1" applyAlignment="1">
      <alignment horizontal="center" vertical="center"/>
    </xf>
    <xf numFmtId="10" fontId="6" fillId="0" borderId="34" xfId="3" applyNumberFormat="1" applyFont="1" applyFill="1" applyBorder="1" applyAlignment="1">
      <alignment horizontal="center" vertical="center"/>
    </xf>
    <xf numFmtId="10" fontId="6" fillId="0" borderId="35" xfId="3" applyNumberFormat="1" applyFont="1" applyFill="1" applyBorder="1" applyAlignment="1">
      <alignment horizontal="center" vertical="center"/>
    </xf>
    <xf numFmtId="10" fontId="6" fillId="0" borderId="36" xfId="3" applyNumberFormat="1" applyFont="1" applyFill="1" applyBorder="1" applyAlignment="1">
      <alignment horizontal="center" vertical="center"/>
    </xf>
    <xf numFmtId="10" fontId="6" fillId="0" borderId="37" xfId="3" applyNumberFormat="1" applyFont="1" applyFill="1" applyBorder="1" applyAlignment="1">
      <alignment horizontal="center" vertical="center"/>
    </xf>
    <xf numFmtId="10" fontId="6" fillId="0" borderId="38" xfId="3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25" fillId="0" borderId="40" xfId="0" applyNumberFormat="1" applyFont="1" applyBorder="1" applyAlignment="1">
      <alignment horizontal="center" vertical="center"/>
    </xf>
    <xf numFmtId="14" fontId="25" fillId="0" borderId="9" xfId="0" applyNumberFormat="1" applyFont="1" applyBorder="1" applyAlignment="1">
      <alignment horizontal="center" vertical="center"/>
    </xf>
    <xf numFmtId="171" fontId="37" fillId="0" borderId="0" xfId="0" applyNumberFormat="1" applyFont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0" fillId="5" borderId="41" xfId="0" applyFont="1" applyFill="1" applyBorder="1" applyAlignment="1">
      <alignment horizontal="center" vertical="center"/>
    </xf>
    <xf numFmtId="0" fontId="30" fillId="5" borderId="42" xfId="0" applyFont="1" applyFill="1" applyBorder="1" applyAlignment="1">
      <alignment horizontal="center" vertical="center"/>
    </xf>
    <xf numFmtId="0" fontId="30" fillId="5" borderId="43" xfId="0" applyFont="1" applyFill="1" applyBorder="1" applyAlignment="1">
      <alignment horizontal="center" vertical="center"/>
    </xf>
    <xf numFmtId="169" fontId="10" fillId="0" borderId="0" xfId="2" applyNumberFormat="1" applyFont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169" fontId="2" fillId="0" borderId="0" xfId="2" applyNumberFormat="1" applyFont="1" applyAlignment="1">
      <alignment horizontal="center" vertical="center"/>
    </xf>
    <xf numFmtId="168" fontId="2" fillId="0" borderId="45" xfId="2" applyNumberFormat="1" applyFont="1" applyBorder="1" applyAlignment="1">
      <alignment horizontal="center" vertical="center"/>
    </xf>
    <xf numFmtId="14" fontId="25" fillId="0" borderId="14" xfId="0" applyNumberFormat="1" applyFont="1" applyBorder="1" applyAlignment="1">
      <alignment horizontal="center" vertical="center"/>
    </xf>
    <xf numFmtId="168" fontId="2" fillId="0" borderId="16" xfId="2" applyNumberFormat="1" applyFont="1" applyBorder="1" applyAlignment="1">
      <alignment horizontal="center" vertical="center"/>
    </xf>
    <xf numFmtId="14" fontId="25" fillId="4" borderId="14" xfId="0" applyNumberFormat="1" applyFont="1" applyFill="1" applyBorder="1" applyAlignment="1">
      <alignment horizontal="center" vertical="center"/>
    </xf>
    <xf numFmtId="168" fontId="2" fillId="4" borderId="16" xfId="2" applyNumberFormat="1" applyFont="1" applyFill="1" applyBorder="1" applyAlignment="1">
      <alignment horizontal="center" vertical="center"/>
    </xf>
    <xf numFmtId="169" fontId="25" fillId="0" borderId="46" xfId="2" applyNumberFormat="1" applyFont="1" applyBorder="1" applyAlignment="1">
      <alignment horizontal="center" vertical="center"/>
    </xf>
    <xf numFmtId="169" fontId="25" fillId="0" borderId="47" xfId="2" applyNumberFormat="1" applyFont="1" applyBorder="1" applyAlignment="1">
      <alignment horizontal="center" vertical="center"/>
    </xf>
    <xf numFmtId="169" fontId="25" fillId="4" borderId="47" xfId="2" applyNumberFormat="1" applyFont="1" applyFill="1" applyBorder="1" applyAlignment="1">
      <alignment horizontal="center" vertical="center"/>
    </xf>
    <xf numFmtId="0" fontId="25" fillId="0" borderId="44" xfId="0" applyFont="1" applyBorder="1" applyAlignment="1">
      <alignment horizontal="left" vertical="center"/>
    </xf>
    <xf numFmtId="169" fontId="25" fillId="0" borderId="14" xfId="2" applyNumberFormat="1" applyFont="1" applyBorder="1" applyAlignment="1">
      <alignment horizontal="left" vertical="center"/>
    </xf>
    <xf numFmtId="164" fontId="2" fillId="0" borderId="45" xfId="3" applyNumberFormat="1" applyFont="1" applyBorder="1" applyAlignment="1">
      <alignment horizontal="center" vertical="center"/>
    </xf>
    <xf numFmtId="164" fontId="2" fillId="0" borderId="16" xfId="3" applyNumberFormat="1" applyFont="1" applyBorder="1" applyAlignment="1">
      <alignment horizontal="center" vertical="center"/>
    </xf>
    <xf numFmtId="164" fontId="2" fillId="0" borderId="16" xfId="2" applyNumberFormat="1" applyFont="1" applyBorder="1" applyAlignment="1">
      <alignment horizontal="center" vertical="center"/>
    </xf>
    <xf numFmtId="0" fontId="30" fillId="5" borderId="49" xfId="0" applyFont="1" applyFill="1" applyBorder="1" applyAlignment="1">
      <alignment horizontal="center" vertical="center"/>
    </xf>
    <xf numFmtId="164" fontId="2" fillId="4" borderId="16" xfId="3" applyNumberFormat="1" applyFont="1" applyFill="1" applyBorder="1" applyAlignment="1">
      <alignment horizontal="center" vertical="center"/>
    </xf>
    <xf numFmtId="169" fontId="10" fillId="4" borderId="14" xfId="2" applyNumberFormat="1" applyFont="1" applyFill="1" applyBorder="1" applyAlignment="1">
      <alignment horizontal="center" vertical="center"/>
    </xf>
    <xf numFmtId="169" fontId="10" fillId="4" borderId="16" xfId="2" applyNumberFormat="1" applyFont="1" applyFill="1" applyBorder="1" applyAlignment="1">
      <alignment horizontal="center" vertical="center"/>
    </xf>
    <xf numFmtId="169" fontId="24" fillId="0" borderId="17" xfId="2" applyNumberFormat="1" applyFont="1" applyBorder="1" applyAlignment="1">
      <alignment horizontal="center" vertical="center"/>
    </xf>
    <xf numFmtId="169" fontId="2" fillId="0" borderId="19" xfId="2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0" fillId="0" borderId="16" xfId="3" applyNumberFormat="1" applyFont="1" applyBorder="1" applyAlignment="1">
      <alignment horizontal="center" vertical="center"/>
    </xf>
    <xf numFmtId="169" fontId="25" fillId="0" borderId="14" xfId="2" applyNumberFormat="1" applyFont="1" applyBorder="1" applyAlignment="1">
      <alignment horizontal="center" vertical="center"/>
    </xf>
    <xf numFmtId="164" fontId="0" fillId="0" borderId="15" xfId="2" applyNumberFormat="1" applyFont="1" applyBorder="1" applyAlignment="1">
      <alignment horizontal="center" vertical="center"/>
    </xf>
    <xf numFmtId="164" fontId="0" fillId="0" borderId="16" xfId="2" applyNumberFormat="1" applyFont="1" applyBorder="1" applyAlignment="1">
      <alignment horizontal="center" vertical="center"/>
    </xf>
    <xf numFmtId="0" fontId="25" fillId="4" borderId="50" xfId="0" applyFont="1" applyFill="1" applyBorder="1" applyAlignment="1">
      <alignment horizontal="center" vertical="center"/>
    </xf>
    <xf numFmtId="10" fontId="25" fillId="4" borderId="51" xfId="3" applyNumberFormat="1" applyFont="1" applyFill="1" applyBorder="1" applyAlignment="1">
      <alignment horizontal="center" vertical="center"/>
    </xf>
    <xf numFmtId="10" fontId="25" fillId="4" borderId="52" xfId="3" applyNumberFormat="1" applyFont="1" applyFill="1" applyBorder="1" applyAlignment="1">
      <alignment horizontal="center" vertical="center"/>
    </xf>
    <xf numFmtId="0" fontId="25" fillId="4" borderId="53" xfId="0" applyFont="1" applyFill="1" applyBorder="1" applyAlignment="1">
      <alignment horizontal="center" vertical="center"/>
    </xf>
    <xf numFmtId="164" fontId="0" fillId="4" borderId="54" xfId="0" applyNumberFormat="1" applyFill="1" applyBorder="1" applyAlignment="1">
      <alignment horizontal="center" vertical="center"/>
    </xf>
    <xf numFmtId="164" fontId="0" fillId="4" borderId="55" xfId="3" applyNumberFormat="1" applyFont="1" applyFill="1" applyBorder="1" applyAlignment="1">
      <alignment horizontal="center" vertical="center"/>
    </xf>
    <xf numFmtId="169" fontId="25" fillId="4" borderId="14" xfId="2" applyNumberFormat="1" applyFont="1" applyFill="1" applyBorder="1" applyAlignment="1">
      <alignment horizontal="center" vertical="center"/>
    </xf>
    <xf numFmtId="164" fontId="0" fillId="4" borderId="15" xfId="2" applyNumberFormat="1" applyFont="1" applyFill="1" applyBorder="1" applyAlignment="1">
      <alignment horizontal="center" vertical="center"/>
    </xf>
    <xf numFmtId="164" fontId="0" fillId="4" borderId="16" xfId="2" applyNumberFormat="1" applyFont="1" applyFill="1" applyBorder="1" applyAlignment="1">
      <alignment horizontal="center" vertical="center"/>
    </xf>
    <xf numFmtId="14" fontId="25" fillId="0" borderId="17" xfId="0" applyNumberFormat="1" applyFont="1" applyBorder="1" applyAlignment="1">
      <alignment horizontal="center" vertical="center"/>
    </xf>
    <xf numFmtId="168" fontId="2" fillId="0" borderId="19" xfId="2" applyNumberFormat="1" applyFont="1" applyBorder="1" applyAlignment="1">
      <alignment horizontal="center" vertical="center"/>
    </xf>
    <xf numFmtId="169" fontId="2" fillId="0" borderId="0" xfId="2" applyNumberFormat="1" applyFont="1" applyBorder="1" applyAlignment="1">
      <alignment horizontal="center" vertical="center"/>
    </xf>
    <xf numFmtId="169" fontId="25" fillId="0" borderId="48" xfId="2" applyNumberFormat="1" applyFont="1" applyBorder="1" applyAlignment="1">
      <alignment horizontal="center" vertical="center"/>
    </xf>
    <xf numFmtId="169" fontId="25" fillId="0" borderId="17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horizontal="center" vertical="center"/>
    </xf>
    <xf numFmtId="164" fontId="0" fillId="0" borderId="19" xfId="2" applyNumberFormat="1" applyFont="1" applyBorder="1" applyAlignment="1">
      <alignment horizontal="center" vertical="center"/>
    </xf>
    <xf numFmtId="171" fontId="35" fillId="0" borderId="0" xfId="0" applyNumberFormat="1" applyFont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4" fontId="30" fillId="5" borderId="10" xfId="1" applyNumberFormat="1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10" fontId="34" fillId="0" borderId="12" xfId="0" applyNumberFormat="1" applyFont="1" applyBorder="1" applyAlignment="1">
      <alignment horizontal="center" vertical="center"/>
    </xf>
    <xf numFmtId="10" fontId="34" fillId="0" borderId="15" xfId="0" applyNumberFormat="1" applyFont="1" applyBorder="1" applyAlignment="1">
      <alignment horizontal="center" vertical="center"/>
    </xf>
    <xf numFmtId="10" fontId="34" fillId="0" borderId="13" xfId="0" applyNumberFormat="1" applyFont="1" applyBorder="1" applyAlignment="1">
      <alignment horizontal="center" vertical="center"/>
    </xf>
    <xf numFmtId="10" fontId="34" fillId="0" borderId="16" xfId="0" applyNumberFormat="1" applyFont="1" applyBorder="1" applyAlignment="1">
      <alignment horizontal="center" vertical="center"/>
    </xf>
    <xf numFmtId="0" fontId="33" fillId="4" borderId="14" xfId="0" applyFont="1" applyFill="1" applyBorder="1" applyAlignment="1">
      <alignment horizontal="center" vertical="center"/>
    </xf>
    <xf numFmtId="0" fontId="33" fillId="4" borderId="15" xfId="0" applyFont="1" applyFill="1" applyBorder="1" applyAlignment="1">
      <alignment horizontal="center" vertical="center"/>
    </xf>
    <xf numFmtId="0" fontId="33" fillId="4" borderId="17" xfId="0" applyFont="1" applyFill="1" applyBorder="1" applyAlignment="1">
      <alignment horizontal="center" vertical="center"/>
    </xf>
    <xf numFmtId="0" fontId="33" fillId="4" borderId="18" xfId="0" applyFont="1" applyFill="1" applyBorder="1" applyAlignment="1">
      <alignment horizontal="center" vertical="center"/>
    </xf>
    <xf numFmtId="10" fontId="34" fillId="4" borderId="15" xfId="0" applyNumberFormat="1" applyFont="1" applyFill="1" applyBorder="1" applyAlignment="1">
      <alignment horizontal="center" vertical="center"/>
    </xf>
    <xf numFmtId="10" fontId="34" fillId="4" borderId="18" xfId="0" applyNumberFormat="1" applyFont="1" applyFill="1" applyBorder="1" applyAlignment="1">
      <alignment horizontal="center" vertical="center"/>
    </xf>
    <xf numFmtId="10" fontId="34" fillId="4" borderId="16" xfId="0" applyNumberFormat="1" applyFont="1" applyFill="1" applyBorder="1" applyAlignment="1">
      <alignment horizontal="center" vertical="center"/>
    </xf>
    <xf numFmtId="10" fontId="34" fillId="4" borderId="1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7" fontId="6" fillId="0" borderId="12" xfId="0" applyNumberFormat="1" applyFont="1" applyBorder="1" applyAlignment="1">
      <alignment horizontal="center" vertical="center"/>
    </xf>
    <xf numFmtId="167" fontId="6" fillId="0" borderId="13" xfId="0" applyNumberFormat="1" applyFont="1" applyBorder="1" applyAlignment="1">
      <alignment horizontal="center" vertical="center"/>
    </xf>
    <xf numFmtId="0" fontId="25" fillId="4" borderId="25" xfId="0" applyFont="1" applyFill="1" applyBorder="1" applyAlignment="1">
      <alignment horizontal="center" vertical="center"/>
    </xf>
    <xf numFmtId="167" fontId="6" fillId="4" borderId="15" xfId="0" applyNumberFormat="1" applyFont="1" applyFill="1" applyBorder="1" applyAlignment="1">
      <alignment horizontal="center" vertical="center"/>
    </xf>
    <xf numFmtId="167" fontId="6" fillId="4" borderId="16" xfId="0" applyNumberFormat="1" applyFont="1" applyFill="1" applyBorder="1" applyAlignment="1">
      <alignment horizontal="center" vertical="center"/>
    </xf>
    <xf numFmtId="167" fontId="6" fillId="0" borderId="15" xfId="0" applyNumberFormat="1" applyFont="1" applyBorder="1" applyAlignment="1">
      <alignment horizontal="center" vertical="center"/>
    </xf>
    <xf numFmtId="167" fontId="6" fillId="0" borderId="16" xfId="0" applyNumberFormat="1" applyFont="1" applyBorder="1" applyAlignment="1">
      <alignment horizontal="center" vertical="center"/>
    </xf>
    <xf numFmtId="3" fontId="6" fillId="4" borderId="15" xfId="0" applyNumberFormat="1" applyFont="1" applyFill="1" applyBorder="1" applyAlignment="1">
      <alignment horizontal="center" vertical="center"/>
    </xf>
    <xf numFmtId="3" fontId="6" fillId="4" borderId="16" xfId="0" applyNumberFormat="1" applyFont="1" applyFill="1" applyBorder="1" applyAlignment="1">
      <alignment horizontal="center" vertical="center"/>
    </xf>
    <xf numFmtId="3" fontId="6" fillId="0" borderId="15" xfId="0" applyNumberFormat="1" applyFont="1" applyBorder="1" applyAlignment="1">
      <alignment horizontal="center" vertical="center"/>
    </xf>
    <xf numFmtId="3" fontId="6" fillId="0" borderId="16" xfId="0" applyNumberFormat="1" applyFont="1" applyBorder="1" applyAlignment="1">
      <alignment horizontal="center" vertical="center"/>
    </xf>
    <xf numFmtId="3" fontId="6" fillId="4" borderId="18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0" fontId="30" fillId="5" borderId="41" xfId="0" applyFont="1" applyFill="1" applyBorder="1" applyAlignment="1">
      <alignment horizontal="center" vertical="center"/>
    </xf>
    <xf numFmtId="0" fontId="30" fillId="5" borderId="43" xfId="0" applyFont="1" applyFill="1" applyBorder="1" applyAlignment="1">
      <alignment horizontal="center" vertical="center"/>
    </xf>
    <xf numFmtId="0" fontId="30" fillId="5" borderId="42" xfId="0" applyFont="1" applyFill="1" applyBorder="1" applyAlignment="1">
      <alignment horizontal="center" vertical="center"/>
    </xf>
    <xf numFmtId="174" fontId="28" fillId="0" borderId="0" xfId="0" applyNumberFormat="1" applyFont="1" applyAlignment="1">
      <alignment horizontal="left" vertical="center"/>
    </xf>
    <xf numFmtId="174" fontId="25" fillId="0" borderId="6" xfId="0" applyNumberFormat="1" applyFont="1" applyBorder="1" applyAlignment="1">
      <alignment horizontal="center" vertical="center"/>
    </xf>
    <xf numFmtId="174" fontId="25" fillId="0" borderId="44" xfId="0" applyNumberFormat="1" applyFont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69" fontId="10" fillId="0" borderId="0" xfId="2" applyNumberFormat="1" applyFont="1" applyFill="1" applyBorder="1" applyAlignment="1">
      <alignment horizontal="center" vertical="center"/>
    </xf>
  </cellXfs>
  <cellStyles count="6">
    <cellStyle name="Moeda" xfId="5" builtinId="4"/>
    <cellStyle name="Normal" xfId="0" builtinId="0"/>
    <cellStyle name="Porcentagem" xfId="3" builtinId="5"/>
    <cellStyle name="Ruim" xfId="1" builtinId="27"/>
    <cellStyle name="Vírgula" xfId="2" builtinId="3"/>
    <cellStyle name="Vírgula 2" xfId="4" xr:uid="{3C4B7691-CFB6-4782-A487-9692FF302CB2}"/>
  </cellStyles>
  <dxfs count="25"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numFmt numFmtId="173" formatCode="0.00\ \x"/>
    </dxf>
    <dxf>
      <numFmt numFmtId="3" formatCode="#,##0"/>
    </dxf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10A640"/>
      </font>
    </dxf>
    <dxf>
      <font>
        <color rgb="FFFF0000"/>
      </font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  <dxf>
      <font>
        <b/>
        <i val="0"/>
        <color rgb="FF023A4A"/>
      </font>
      <fill>
        <patternFill patternType="none">
          <bgColor auto="1"/>
        </patternFill>
      </fill>
    </dxf>
  </dxfs>
  <tableStyles count="1" defaultTableStyle="TableStyleMedium2" defaultPivotStyle="PivotStyleLight16">
    <tableStyle name="Anbima" pivot="0" table="0" count="1" xr9:uid="{00000000-0011-0000-FFFF-FFFF00000000}"/>
  </tableStyles>
  <colors>
    <mruColors>
      <color rgb="FF023A4A"/>
      <color rgb="FFCCD8DB"/>
      <color rgb="FFB1AE2D"/>
      <color rgb="FFBD9613"/>
      <color rgb="FF006B66"/>
      <color rgb="FFDAE2DD"/>
      <color rgb="FF5A8AC6"/>
      <color rgb="FFF8696B"/>
      <color rgb="FFC59C00"/>
      <color rgb="FF00CC00"/>
    </mruColors>
  </colors>
  <extLst>
    <ext xmlns:x14="http://schemas.microsoft.com/office/spreadsheetml/2009/9/main" uri="{46F421CA-312F-682f-3DD2-61675219B42D}">
      <x14:dxfs count="1">
        <dxf>
          <font>
            <b/>
            <i val="0"/>
            <color theme="0"/>
          </font>
          <fill>
            <patternFill>
              <bgColor theme="1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Anbima">
          <x14:slicerStyleElements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69213fbde2c54626a390082c37a71578">
      <tp>
        <v>2</v>
        <stp/>
        <stp>10977c84-428f-4c05-bfc8-a07c7ee547e6</stp>
        <tr r="J10" s="1"/>
      </tp>
      <tp>
        <v>2</v>
        <stp/>
        <stp>e1462cfa-023f-4a32-bd41-8dddfab1626a</stp>
        <tr r="S29" s="1"/>
      </tp>
    </main>
    <main first="rtdsrv_eco_69213fbde2c54626a390082c37a71578">
      <tp>
        <v>2</v>
        <stp/>
        <stp>2b74ef02-e1ce-4eed-a7be-c243161a5085</stp>
        <tr r="C6" s="6"/>
      </tp>
    </main>
    <main first="rtdsrv_eco_69213fbde2c54626a390082c37a71578">
      <tp>
        <v>2</v>
        <stp/>
        <stp>8ca2fc8c-a304-421e-9196-d8e3cb4e653b</stp>
        <tr r="T36" s="1"/>
      </tp>
      <tp>
        <v>2</v>
        <stp/>
        <stp>ee693a28-ae1f-4b5e-9a10-70037c1fe080</stp>
        <tr r="M37" s="1"/>
      </tp>
      <tp>
        <v>2</v>
        <stp/>
        <stp>5ad2485f-49e7-4cd0-80fc-8a5421f9596a</stp>
        <tr r="P12" s="1"/>
      </tp>
      <tp>
        <v>2</v>
        <stp/>
        <stp>9cc02c13-bec6-487b-b579-b02e637bae56</stp>
        <tr r="R13" s="1"/>
      </tp>
      <tp>
        <v>2</v>
        <stp/>
        <stp>a7a18f7b-c37b-40c2-9827-61f324e80f50</stp>
        <tr r="J23" s="1"/>
      </tp>
    </main>
    <main first="rtdsrv_eco_69213fbde2c54626a390082c37a71578">
      <tp>
        <v>2</v>
        <stp/>
        <stp>e73bbd1e-d931-4e9d-acee-33141a351441</stp>
        <tr r="P9" s="1"/>
      </tp>
    </main>
    <main first="rtdsrv_eco_69213fbde2c54626a390082c37a71578">
      <tp>
        <v>2</v>
        <stp/>
        <stp>c38cffa0-873a-4198-89ba-185349e67aaa</stp>
        <tr r="J24" s="1"/>
      </tp>
      <tp>
        <v>2</v>
        <stp/>
        <stp>99a44df3-631b-4759-a341-6307a55877ef</stp>
        <tr r="C15" s="1"/>
      </tp>
      <tp>
        <v>2</v>
        <stp/>
        <stp>08e9f286-c215-4c72-9910-df483b1ce969</stp>
        <tr r="P13" s="1"/>
      </tp>
      <tp>
        <v>2</v>
        <stp/>
        <stp>c789d3fd-e580-4efe-bc55-424231c44d08</stp>
        <tr r="Q31" s="1"/>
      </tp>
    </main>
    <main first="rtdsrv_eco_69213fbde2c54626a390082c37a71578">
      <tp>
        <v>2</v>
        <stp/>
        <stp>17f5a51b-66af-4d45-b0bc-eb35f6c53a67</stp>
        <tr r="D3" s="1"/>
      </tp>
      <tp>
        <v>2</v>
        <stp/>
        <stp>d64d5f04-7996-40ca-bcdc-2c9137650ce5</stp>
        <tr r="M36" s="1"/>
      </tp>
      <tp>
        <v>2</v>
        <stp/>
        <stp>5e457c49-8c92-4be9-b9ba-d7393ba25e28</stp>
        <tr r="C24" s="1"/>
      </tp>
    </main>
    <main first="rtdsrv_eco_69213fbde2c54626a390082c37a71578">
      <tp>
        <v>2</v>
        <stp/>
        <stp>03f4074b-3950-4052-b25d-51516d5450b8</stp>
        <tr r="R16" s="1"/>
      </tp>
    </main>
    <main first="rtdsrv_eco_69213fbde2c54626a390082c37a71578">
      <tp>
        <v>2</v>
        <stp/>
        <stp>6cc3bf85-b317-4b4c-87db-d58d00f911c7</stp>
        <tr r="Q29" s="1"/>
      </tp>
      <tp>
        <v>2</v>
        <stp/>
        <stp>4fc6f8e8-5d44-495f-a64d-c88061edddc8</stp>
        <tr r="K8" s="6"/>
      </tp>
      <tp>
        <v>2</v>
        <stp/>
        <stp>7fc137c8-3f56-4233-bc37-b322c387e6e7</stp>
        <tr r="I14" s="1"/>
      </tp>
      <tp>
        <v>2</v>
        <stp/>
        <stp>b1ed6d7e-342e-4f0f-a23c-70a21e1ae200</stp>
        <tr r="C9" s="1"/>
      </tp>
      <tp>
        <v>2</v>
        <stp/>
        <stp>43dd4863-a68e-454d-b3d6-8370e44347bb</stp>
        <tr r="L28" s="1"/>
      </tp>
    </main>
    <main first="rtdsrv_eco_69213fbde2c54626a390082c37a71578">
      <tp>
        <v>2</v>
        <stp/>
        <stp>1da89b37-2b2b-4f04-a885-1bdb4a406a00</stp>
        <tr r="E7" s="6"/>
      </tp>
      <tp>
        <v>2</v>
        <stp/>
        <stp>e177e343-0f16-4489-923a-e2d6b332bc7d</stp>
        <tr r="L37" s="1"/>
      </tp>
      <tp>
        <v>2</v>
        <stp/>
        <stp>58345914-6f13-4949-8fcd-6c3ece50720c</stp>
        <tr r="S24" s="1"/>
      </tp>
    </main>
    <main first="rtdsrv_eco_69213fbde2c54626a390082c37a71578">
      <tp>
        <v>2</v>
        <stp/>
        <stp>e3c77a96-ae1f-4240-bd4e-a74eb8762a88</stp>
        <tr r="T12" s="1"/>
      </tp>
    </main>
    <main first="rtdsrv_eco_69213fbde2c54626a390082c37a71578">
      <tp>
        <v>2</v>
        <stp/>
        <stp>e74087a7-88d9-412a-bd66-f067dfa4bac4</stp>
        <tr r="M8" s="6"/>
      </tp>
    </main>
    <main first="rtdsrv_eco_69213fbde2c54626a390082c37a71578">
      <tp>
        <v>2</v>
        <stp/>
        <stp>9d0d83a4-2074-4f08-bef8-0e86b8a6191d</stp>
        <tr r="L29" s="1"/>
      </tp>
      <tp>
        <v>2</v>
        <stp/>
        <stp>43686339-0a79-4055-8a2b-23b9190c3ba7</stp>
        <tr r="I13" s="1"/>
      </tp>
      <tp>
        <v>2</v>
        <stp/>
        <stp>9b82dfe1-90b1-4596-b153-e46f3af1544c</stp>
        <tr r="B8" s="6"/>
      </tp>
    </main>
    <main first="rtdsrv_eco_69213fbde2c54626a390082c37a71578">
      <tp>
        <v>2</v>
        <stp/>
        <stp>23a0f853-60e8-41a0-b527-810daa435001</stp>
        <tr r="J19" s="1"/>
      </tp>
    </main>
    <main first="rtdsrv_eco_69213fbde2c54626a390082c37a71578">
      <tp>
        <v>2</v>
        <stp/>
        <stp>5528f02a-1a18-4ef2-834f-c928ac0615f5</stp>
        <tr r="O36" s="1"/>
      </tp>
    </main>
    <main first="rtdsrv_eco_69213fbde2c54626a390082c37a71578">
      <tp>
        <v>2</v>
        <stp/>
        <stp>9cad2727-92fe-45c2-8fc9-fb9aac3eaac6</stp>
        <tr r="H7" s="6"/>
      </tp>
    </main>
    <main first="rtdsrv_eco_69213fbde2c54626a390082c37a71578">
      <tp>
        <v>2</v>
        <stp/>
        <stp>98ad1c10-0c2a-44fc-a65c-53e31a8ae330</stp>
        <tr r="K39" s="1"/>
      </tp>
    </main>
    <main first="rtdsrv_eco_69213fbde2c54626a390082c37a71578">
      <tp>
        <v>2</v>
        <stp/>
        <stp>88d0cdde-4f35-4fe0-b6b4-c721cd076509</stp>
        <tr r="Q22" s="1"/>
      </tp>
      <tp>
        <v>2</v>
        <stp/>
        <stp>4564e551-e265-4cc1-9510-214b2f8b7114</stp>
        <tr r="L27" s="1"/>
      </tp>
      <tp>
        <v>2</v>
        <stp/>
        <stp>1465bb09-1b7b-4a62-9017-3000d1df2fdf</stp>
        <tr r="C19" s="1"/>
      </tp>
    </main>
    <main first="rtdsrv_eco_69213fbde2c54626a390082c37a71578">
      <tp>
        <v>2</v>
        <stp/>
        <stp>0f3910dd-a29b-4df0-b380-c130f51d192e</stp>
        <tr r="L36" s="1"/>
      </tp>
      <tp>
        <v>2</v>
        <stp/>
        <stp>895fc349-fb67-4269-a0af-23ce55a050ca</stp>
        <tr r="R17" s="1"/>
      </tp>
    </main>
    <main first="rtdsrv_eco_69213fbde2c54626a390082c37a71578">
      <tp>
        <v>2</v>
        <stp/>
        <stp>abc0e47a-e4a9-47c1-82fe-8711bc1e614a</stp>
        <tr r="S31" s="1"/>
      </tp>
      <tp>
        <v>2</v>
        <stp/>
        <stp>caa9ae11-24b2-4a88-b08c-1d440520fff9</stp>
        <tr r="L8" s="6"/>
      </tp>
      <tp>
        <v>2</v>
        <stp/>
        <stp>5ace01fd-db03-4125-baf4-776c9a6df137</stp>
        <tr r="Q24" s="1"/>
      </tp>
    </main>
    <main first="rtdsrv_eco_69213fbde2c54626a390082c37a71578">
      <tp>
        <v>2</v>
        <stp/>
        <stp>9f83ec05-1cad-4fb4-8ad5-db21115c10d9</stp>
        <tr r="L30" s="1"/>
      </tp>
    </main>
    <main first="rtdsrv_eco_69213fbde2c54626a390082c37a71578">
      <tp>
        <v>2</v>
        <stp/>
        <stp>84d32c38-5f8b-4c20-899e-da9ed8c88418</stp>
        <tr r="R9" s="1"/>
      </tp>
      <tp>
        <v>2</v>
        <stp/>
        <stp>e259c9b8-65a3-4e7d-8f94-cab624c77313</stp>
        <tr r="C25" s="1"/>
      </tp>
    </main>
    <main first="rtdsrv_eco_69213fbde2c54626a390082c37a71578">
      <tp>
        <v>2</v>
        <stp/>
        <stp>448129dc-856e-43f3-a008-2262be878e4f</stp>
        <tr r="C20" s="1"/>
      </tp>
    </main>
    <main first="rtdsrv_eco_69213fbde2c54626a390082c37a71578">
      <tp>
        <v>2</v>
        <stp/>
        <stp>40b52661-d2a8-40e9-b677-35a12e79655d</stp>
        <tr r="C10" s="1"/>
      </tp>
    </main>
    <main first="rtdsrv_eco_69213fbde2c54626a390082c37a71578">
      <tp>
        <v>2</v>
        <stp/>
        <stp>1814aff1-a1d6-400d-9d57-72247e3c0039</stp>
        <tr r="J11" s="1"/>
      </tp>
      <tp>
        <v>2</v>
        <stp/>
        <stp>7e28cb15-3906-44fb-ae05-53a9ad54083f</stp>
        <tr r="C14" s="1"/>
      </tp>
    </main>
    <main first="rtdsrv_eco_69213fbde2c54626a390082c37a71578">
      <tp>
        <v>2</v>
        <stp/>
        <stp>73ac1ef0-8caa-4e62-ab13-9de21b2fbcc0</stp>
        <tr r="P8" s="1"/>
      </tp>
      <tp>
        <v>2</v>
        <stp/>
        <stp>ae11fdc7-8695-42c0-a50a-356e0fd99b29</stp>
        <tr r="R12" s="1"/>
      </tp>
      <tp>
        <v>2</v>
        <stp/>
        <stp>7bae860a-da6a-441c-899e-a11d9521baf2</stp>
        <tr r="T9" s="1"/>
      </tp>
      <tp>
        <v>2</v>
        <stp/>
        <stp>082017fc-c5d6-43cd-b9b6-1b1fdd12dcbe</stp>
        <tr r="T8" s="1"/>
      </tp>
    </main>
    <main first="rtdsrv_eco_69213fbde2c54626a390082c37a71578">
      <tp>
        <v>2</v>
        <stp/>
        <stp>0084da8d-8289-47ad-967d-534263b17586</stp>
        <tr r="L31" s="1"/>
      </tp>
    </main>
    <main first="rtdsrv_eco_69213fbde2c54626a390082c37a71578">
      <tp>
        <v>2</v>
        <stp/>
        <stp>3dcac97b-de0d-40e7-bc65-bc5e84872a4f</stp>
        <tr r="J13" s="1"/>
      </tp>
      <tp>
        <v>2</v>
        <stp/>
        <stp>9a41f86d-8c9d-4a71-b301-db249990d59d</stp>
        <tr r="J14" s="1"/>
      </tp>
    </main>
    <main first="rtdsrv_eco_69213fbde2c54626a390082c37a71578">
      <tp>
        <v>2</v>
        <stp/>
        <stp>fea50c61-516d-4e4f-8eb0-f811101622c5</stp>
        <tr r="L32" s="1"/>
      </tp>
      <tp>
        <v>2</v>
        <stp/>
        <stp>49335aba-0bbc-4252-ae0c-a0fc0543ac3e</stp>
        <tr r="J18" s="1"/>
      </tp>
      <tp>
        <v>2</v>
        <stp/>
        <stp>38f2b699-4e34-4467-9c4e-ef6f2dedd78b</stp>
        <tr r="S22" s="1"/>
      </tp>
      <tp>
        <v>2</v>
        <stp/>
        <stp>68bad8a4-507b-4415-aa97-bfe76b92d1b3</stp>
        <tr r="R8" s="1"/>
      </tp>
    </main>
    <main first="rtdsrv_eco_69213fbde2c54626a390082c37a71578">
      <tp>
        <v>2</v>
        <stp/>
        <stp>5c36ac44-bd29-47fb-9c90-721f8285f50a</stp>
        <tr r="T13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volatileDependencies" Target="volatileDependencies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42942697140326"/>
          <c:y val="6.4625277305614418E-2"/>
          <c:w val="0.87041329475943441"/>
          <c:h val="0.6418857375313487"/>
        </c:manualLayout>
      </c:layout>
      <c:areaChart>
        <c:grouping val="stacked"/>
        <c:varyColors val="0"/>
        <c:ser>
          <c:idx val="0"/>
          <c:order val="0"/>
          <c:tx>
            <c:strRef>
              <c:f>'Base Gráfico'!$C$7</c:f>
              <c:strCache>
                <c:ptCount val="1"/>
                <c:pt idx="0">
                  <c:v>IBOV</c:v>
                </c:pt>
              </c:strCache>
            </c:strRef>
          </c:tx>
          <c:spPr>
            <a:solidFill>
              <a:srgbClr val="B1AE2D"/>
            </a:solidFill>
            <a:ln w="6350">
              <a:solidFill>
                <a:srgbClr val="CCD8DB"/>
              </a:solidFill>
            </a:ln>
            <a:effectLst/>
          </c:spPr>
          <c:cat>
            <c:numRef>
              <c:f>'Base Gráfico'!$B$8:$B$999</c:f>
              <c:numCache>
                <c:formatCode>m/d/yyyy</c:formatCode>
                <c:ptCount val="992"/>
                <c:pt idx="0">
                  <c:v>45412</c:v>
                </c:pt>
                <c:pt idx="1">
                  <c:v>45413</c:v>
                </c:pt>
                <c:pt idx="2">
                  <c:v>45414</c:v>
                </c:pt>
                <c:pt idx="3">
                  <c:v>45415</c:v>
                </c:pt>
                <c:pt idx="4">
                  <c:v>45418</c:v>
                </c:pt>
                <c:pt idx="5">
                  <c:v>45419</c:v>
                </c:pt>
                <c:pt idx="6">
                  <c:v>45420</c:v>
                </c:pt>
                <c:pt idx="7">
                  <c:v>45421</c:v>
                </c:pt>
                <c:pt idx="8">
                  <c:v>45422</c:v>
                </c:pt>
                <c:pt idx="9">
                  <c:v>45425</c:v>
                </c:pt>
                <c:pt idx="10">
                  <c:v>45426</c:v>
                </c:pt>
                <c:pt idx="11">
                  <c:v>45427</c:v>
                </c:pt>
                <c:pt idx="12">
                  <c:v>45428</c:v>
                </c:pt>
                <c:pt idx="13">
                  <c:v>45429</c:v>
                </c:pt>
                <c:pt idx="14">
                  <c:v>45432</c:v>
                </c:pt>
                <c:pt idx="15">
                  <c:v>45433</c:v>
                </c:pt>
                <c:pt idx="16">
                  <c:v>45434</c:v>
                </c:pt>
                <c:pt idx="17">
                  <c:v>45435</c:v>
                </c:pt>
                <c:pt idx="18">
                  <c:v>45436</c:v>
                </c:pt>
                <c:pt idx="19">
                  <c:v>45439</c:v>
                </c:pt>
                <c:pt idx="20">
                  <c:v>45440</c:v>
                </c:pt>
                <c:pt idx="21">
                  <c:v>45441</c:v>
                </c:pt>
                <c:pt idx="22">
                  <c:v>45442</c:v>
                </c:pt>
                <c:pt idx="23">
                  <c:v>45443</c:v>
                </c:pt>
                <c:pt idx="24">
                  <c:v>45446</c:v>
                </c:pt>
                <c:pt idx="25">
                  <c:v>45447</c:v>
                </c:pt>
                <c:pt idx="26">
                  <c:v>45448</c:v>
                </c:pt>
                <c:pt idx="27">
                  <c:v>45449</c:v>
                </c:pt>
                <c:pt idx="28">
                  <c:v>45450</c:v>
                </c:pt>
                <c:pt idx="29">
                  <c:v>45453</c:v>
                </c:pt>
                <c:pt idx="30">
                  <c:v>45454</c:v>
                </c:pt>
                <c:pt idx="31">
                  <c:v>45455</c:v>
                </c:pt>
                <c:pt idx="32">
                  <c:v>45456</c:v>
                </c:pt>
                <c:pt idx="33">
                  <c:v>45457</c:v>
                </c:pt>
                <c:pt idx="34">
                  <c:v>45460</c:v>
                </c:pt>
                <c:pt idx="35">
                  <c:v>45461</c:v>
                </c:pt>
                <c:pt idx="36">
                  <c:v>45462</c:v>
                </c:pt>
                <c:pt idx="37">
                  <c:v>45463</c:v>
                </c:pt>
                <c:pt idx="38">
                  <c:v>45464</c:v>
                </c:pt>
                <c:pt idx="39">
                  <c:v>45467</c:v>
                </c:pt>
                <c:pt idx="40">
                  <c:v>45468</c:v>
                </c:pt>
                <c:pt idx="41">
                  <c:v>45469</c:v>
                </c:pt>
                <c:pt idx="42">
                  <c:v>45470</c:v>
                </c:pt>
                <c:pt idx="43">
                  <c:v>45471</c:v>
                </c:pt>
                <c:pt idx="44">
                  <c:v>45474</c:v>
                </c:pt>
                <c:pt idx="45">
                  <c:v>45475</c:v>
                </c:pt>
                <c:pt idx="46">
                  <c:v>45476</c:v>
                </c:pt>
                <c:pt idx="47">
                  <c:v>45477</c:v>
                </c:pt>
                <c:pt idx="48">
                  <c:v>45478</c:v>
                </c:pt>
                <c:pt idx="49">
                  <c:v>45481</c:v>
                </c:pt>
                <c:pt idx="50">
                  <c:v>45482</c:v>
                </c:pt>
                <c:pt idx="51">
                  <c:v>45483</c:v>
                </c:pt>
                <c:pt idx="52">
                  <c:v>45484</c:v>
                </c:pt>
                <c:pt idx="53">
                  <c:v>45485</c:v>
                </c:pt>
                <c:pt idx="54">
                  <c:v>45488</c:v>
                </c:pt>
                <c:pt idx="55">
                  <c:v>45489</c:v>
                </c:pt>
                <c:pt idx="56">
                  <c:v>45490</c:v>
                </c:pt>
                <c:pt idx="57">
                  <c:v>45491</c:v>
                </c:pt>
                <c:pt idx="58">
                  <c:v>45492</c:v>
                </c:pt>
                <c:pt idx="59">
                  <c:v>45495</c:v>
                </c:pt>
                <c:pt idx="60">
                  <c:v>45496</c:v>
                </c:pt>
                <c:pt idx="61">
                  <c:v>45497</c:v>
                </c:pt>
                <c:pt idx="62">
                  <c:v>45498</c:v>
                </c:pt>
                <c:pt idx="63">
                  <c:v>45499</c:v>
                </c:pt>
                <c:pt idx="64">
                  <c:v>45502</c:v>
                </c:pt>
                <c:pt idx="65">
                  <c:v>45503</c:v>
                </c:pt>
                <c:pt idx="66">
                  <c:v>45504</c:v>
                </c:pt>
                <c:pt idx="67">
                  <c:v>45505</c:v>
                </c:pt>
                <c:pt idx="68">
                  <c:v>45506</c:v>
                </c:pt>
                <c:pt idx="69">
                  <c:v>45509</c:v>
                </c:pt>
                <c:pt idx="70">
                  <c:v>45510</c:v>
                </c:pt>
                <c:pt idx="71">
                  <c:v>45511</c:v>
                </c:pt>
                <c:pt idx="72">
                  <c:v>45512</c:v>
                </c:pt>
                <c:pt idx="73">
                  <c:v>45513</c:v>
                </c:pt>
                <c:pt idx="74">
                  <c:v>45516</c:v>
                </c:pt>
                <c:pt idx="75">
                  <c:v>45517</c:v>
                </c:pt>
                <c:pt idx="76">
                  <c:v>45518</c:v>
                </c:pt>
                <c:pt idx="77">
                  <c:v>45519</c:v>
                </c:pt>
                <c:pt idx="78">
                  <c:v>45520</c:v>
                </c:pt>
                <c:pt idx="79">
                  <c:v>45523</c:v>
                </c:pt>
                <c:pt idx="80">
                  <c:v>45524</c:v>
                </c:pt>
                <c:pt idx="81">
                  <c:v>45525</c:v>
                </c:pt>
                <c:pt idx="82">
                  <c:v>45526</c:v>
                </c:pt>
                <c:pt idx="83">
                  <c:v>45527</c:v>
                </c:pt>
                <c:pt idx="84">
                  <c:v>45530</c:v>
                </c:pt>
                <c:pt idx="85">
                  <c:v>45531</c:v>
                </c:pt>
                <c:pt idx="86">
                  <c:v>45532</c:v>
                </c:pt>
                <c:pt idx="87">
                  <c:v>45533</c:v>
                </c:pt>
                <c:pt idx="88">
                  <c:v>45534</c:v>
                </c:pt>
                <c:pt idx="89">
                  <c:v>45537</c:v>
                </c:pt>
                <c:pt idx="90">
                  <c:v>45538</c:v>
                </c:pt>
                <c:pt idx="91">
                  <c:v>45539</c:v>
                </c:pt>
                <c:pt idx="92">
                  <c:v>45540</c:v>
                </c:pt>
                <c:pt idx="93">
                  <c:v>45541</c:v>
                </c:pt>
                <c:pt idx="94">
                  <c:v>45544</c:v>
                </c:pt>
                <c:pt idx="95">
                  <c:v>45545</c:v>
                </c:pt>
                <c:pt idx="96">
                  <c:v>45546</c:v>
                </c:pt>
                <c:pt idx="97">
                  <c:v>45547</c:v>
                </c:pt>
                <c:pt idx="98">
                  <c:v>45548</c:v>
                </c:pt>
                <c:pt idx="99">
                  <c:v>45551</c:v>
                </c:pt>
                <c:pt idx="100">
                  <c:v>45552</c:v>
                </c:pt>
                <c:pt idx="101">
                  <c:v>45553</c:v>
                </c:pt>
                <c:pt idx="102">
                  <c:v>45554</c:v>
                </c:pt>
                <c:pt idx="103">
                  <c:v>45555</c:v>
                </c:pt>
                <c:pt idx="104">
                  <c:v>45558</c:v>
                </c:pt>
                <c:pt idx="105">
                  <c:v>45559</c:v>
                </c:pt>
                <c:pt idx="106">
                  <c:v>45560</c:v>
                </c:pt>
                <c:pt idx="107">
                  <c:v>45561</c:v>
                </c:pt>
                <c:pt idx="108">
                  <c:v>45562</c:v>
                </c:pt>
                <c:pt idx="109">
                  <c:v>45565</c:v>
                </c:pt>
                <c:pt idx="110">
                  <c:v>45566</c:v>
                </c:pt>
                <c:pt idx="111">
                  <c:v>45567</c:v>
                </c:pt>
                <c:pt idx="112">
                  <c:v>45568</c:v>
                </c:pt>
                <c:pt idx="113">
                  <c:v>45569</c:v>
                </c:pt>
                <c:pt idx="114">
                  <c:v>45572</c:v>
                </c:pt>
                <c:pt idx="115">
                  <c:v>45573</c:v>
                </c:pt>
                <c:pt idx="116">
                  <c:v>45574</c:v>
                </c:pt>
                <c:pt idx="117">
                  <c:v>45575</c:v>
                </c:pt>
                <c:pt idx="118">
                  <c:v>45576</c:v>
                </c:pt>
                <c:pt idx="119">
                  <c:v>45579</c:v>
                </c:pt>
                <c:pt idx="120">
                  <c:v>45580</c:v>
                </c:pt>
                <c:pt idx="121">
                  <c:v>45581</c:v>
                </c:pt>
                <c:pt idx="122">
                  <c:v>45582</c:v>
                </c:pt>
                <c:pt idx="123">
                  <c:v>45583</c:v>
                </c:pt>
                <c:pt idx="124">
                  <c:v>45586</c:v>
                </c:pt>
                <c:pt idx="125">
                  <c:v>45587</c:v>
                </c:pt>
                <c:pt idx="126">
                  <c:v>45588</c:v>
                </c:pt>
                <c:pt idx="127">
                  <c:v>45589</c:v>
                </c:pt>
                <c:pt idx="128">
                  <c:v>45590</c:v>
                </c:pt>
                <c:pt idx="129">
                  <c:v>45593</c:v>
                </c:pt>
                <c:pt idx="130">
                  <c:v>45594</c:v>
                </c:pt>
                <c:pt idx="131">
                  <c:v>45595</c:v>
                </c:pt>
                <c:pt idx="132">
                  <c:v>45596</c:v>
                </c:pt>
                <c:pt idx="133">
                  <c:v>45597</c:v>
                </c:pt>
                <c:pt idx="134">
                  <c:v>45600</c:v>
                </c:pt>
                <c:pt idx="135">
                  <c:v>45601</c:v>
                </c:pt>
                <c:pt idx="136">
                  <c:v>45602</c:v>
                </c:pt>
                <c:pt idx="137">
                  <c:v>45603</c:v>
                </c:pt>
                <c:pt idx="138">
                  <c:v>45604</c:v>
                </c:pt>
                <c:pt idx="139">
                  <c:v>45607</c:v>
                </c:pt>
                <c:pt idx="140">
                  <c:v>45608</c:v>
                </c:pt>
                <c:pt idx="141">
                  <c:v>45609</c:v>
                </c:pt>
                <c:pt idx="142">
                  <c:v>45610</c:v>
                </c:pt>
                <c:pt idx="143">
                  <c:v>45611</c:v>
                </c:pt>
                <c:pt idx="144">
                  <c:v>45614</c:v>
                </c:pt>
                <c:pt idx="145">
                  <c:v>45615</c:v>
                </c:pt>
                <c:pt idx="146">
                  <c:v>45616</c:v>
                </c:pt>
                <c:pt idx="147">
                  <c:v>45617</c:v>
                </c:pt>
                <c:pt idx="148">
                  <c:v>45618</c:v>
                </c:pt>
                <c:pt idx="149">
                  <c:v>45621</c:v>
                </c:pt>
                <c:pt idx="150">
                  <c:v>45622</c:v>
                </c:pt>
                <c:pt idx="151">
                  <c:v>45623</c:v>
                </c:pt>
                <c:pt idx="152">
                  <c:v>45624</c:v>
                </c:pt>
                <c:pt idx="153">
                  <c:v>45625</c:v>
                </c:pt>
                <c:pt idx="154">
                  <c:v>45628</c:v>
                </c:pt>
                <c:pt idx="155">
                  <c:v>45629</c:v>
                </c:pt>
                <c:pt idx="156">
                  <c:v>45630</c:v>
                </c:pt>
                <c:pt idx="157">
                  <c:v>45631</c:v>
                </c:pt>
                <c:pt idx="158">
                  <c:v>45632</c:v>
                </c:pt>
                <c:pt idx="159">
                  <c:v>45635</c:v>
                </c:pt>
                <c:pt idx="160">
                  <c:v>45636</c:v>
                </c:pt>
                <c:pt idx="161">
                  <c:v>45637</c:v>
                </c:pt>
                <c:pt idx="162">
                  <c:v>45638</c:v>
                </c:pt>
                <c:pt idx="163">
                  <c:v>45639</c:v>
                </c:pt>
                <c:pt idx="164">
                  <c:v>45642</c:v>
                </c:pt>
                <c:pt idx="165">
                  <c:v>45643</c:v>
                </c:pt>
                <c:pt idx="166">
                  <c:v>45644</c:v>
                </c:pt>
                <c:pt idx="167">
                  <c:v>45645</c:v>
                </c:pt>
                <c:pt idx="168">
                  <c:v>45646</c:v>
                </c:pt>
                <c:pt idx="169">
                  <c:v>45649</c:v>
                </c:pt>
                <c:pt idx="170">
                  <c:v>45650</c:v>
                </c:pt>
                <c:pt idx="171">
                  <c:v>45651</c:v>
                </c:pt>
                <c:pt idx="172">
                  <c:v>45652</c:v>
                </c:pt>
                <c:pt idx="173">
                  <c:v>45653</c:v>
                </c:pt>
                <c:pt idx="174">
                  <c:v>45656</c:v>
                </c:pt>
                <c:pt idx="175">
                  <c:v>45657</c:v>
                </c:pt>
                <c:pt idx="176">
                  <c:v>45658</c:v>
                </c:pt>
                <c:pt idx="177">
                  <c:v>45659</c:v>
                </c:pt>
                <c:pt idx="178">
                  <c:v>45660</c:v>
                </c:pt>
                <c:pt idx="179">
                  <c:v>45663</c:v>
                </c:pt>
                <c:pt idx="180">
                  <c:v>45664</c:v>
                </c:pt>
                <c:pt idx="181">
                  <c:v>45665</c:v>
                </c:pt>
                <c:pt idx="182">
                  <c:v>45666</c:v>
                </c:pt>
                <c:pt idx="183">
                  <c:v>45667</c:v>
                </c:pt>
                <c:pt idx="184">
                  <c:v>45670</c:v>
                </c:pt>
                <c:pt idx="185">
                  <c:v>45671</c:v>
                </c:pt>
                <c:pt idx="186">
                  <c:v>45672</c:v>
                </c:pt>
                <c:pt idx="187">
                  <c:v>45673</c:v>
                </c:pt>
                <c:pt idx="188">
                  <c:v>45674</c:v>
                </c:pt>
                <c:pt idx="189">
                  <c:v>45677</c:v>
                </c:pt>
                <c:pt idx="190">
                  <c:v>45678</c:v>
                </c:pt>
                <c:pt idx="191">
                  <c:v>45679</c:v>
                </c:pt>
                <c:pt idx="192">
                  <c:v>45680</c:v>
                </c:pt>
                <c:pt idx="193">
                  <c:v>45681</c:v>
                </c:pt>
                <c:pt idx="194">
                  <c:v>45684</c:v>
                </c:pt>
                <c:pt idx="195">
                  <c:v>45685</c:v>
                </c:pt>
                <c:pt idx="196">
                  <c:v>45686</c:v>
                </c:pt>
                <c:pt idx="197">
                  <c:v>45687</c:v>
                </c:pt>
                <c:pt idx="198">
                  <c:v>45688</c:v>
                </c:pt>
                <c:pt idx="199">
                  <c:v>45691</c:v>
                </c:pt>
                <c:pt idx="200">
                  <c:v>45692</c:v>
                </c:pt>
                <c:pt idx="201">
                  <c:v>45693</c:v>
                </c:pt>
                <c:pt idx="202">
                  <c:v>45694</c:v>
                </c:pt>
                <c:pt idx="203">
                  <c:v>45695</c:v>
                </c:pt>
                <c:pt idx="204">
                  <c:v>45698</c:v>
                </c:pt>
                <c:pt idx="205">
                  <c:v>45699</c:v>
                </c:pt>
                <c:pt idx="206">
                  <c:v>45700</c:v>
                </c:pt>
                <c:pt idx="207">
                  <c:v>45701</c:v>
                </c:pt>
                <c:pt idx="208">
                  <c:v>45702</c:v>
                </c:pt>
                <c:pt idx="209">
                  <c:v>45705</c:v>
                </c:pt>
                <c:pt idx="210">
                  <c:v>45706</c:v>
                </c:pt>
                <c:pt idx="211">
                  <c:v>45707</c:v>
                </c:pt>
                <c:pt idx="212">
                  <c:v>45708</c:v>
                </c:pt>
                <c:pt idx="213">
                  <c:v>45709</c:v>
                </c:pt>
                <c:pt idx="214">
                  <c:v>45712</c:v>
                </c:pt>
                <c:pt idx="215">
                  <c:v>45713</c:v>
                </c:pt>
                <c:pt idx="216">
                  <c:v>45714</c:v>
                </c:pt>
                <c:pt idx="217">
                  <c:v>45715</c:v>
                </c:pt>
                <c:pt idx="218">
                  <c:v>45716</c:v>
                </c:pt>
                <c:pt idx="219">
                  <c:v>45719</c:v>
                </c:pt>
                <c:pt idx="220">
                  <c:v>45720</c:v>
                </c:pt>
                <c:pt idx="221">
                  <c:v>45721</c:v>
                </c:pt>
                <c:pt idx="222">
                  <c:v>45722</c:v>
                </c:pt>
                <c:pt idx="223">
                  <c:v>45723</c:v>
                </c:pt>
                <c:pt idx="224">
                  <c:v>45726</c:v>
                </c:pt>
                <c:pt idx="225">
                  <c:v>45727</c:v>
                </c:pt>
                <c:pt idx="226">
                  <c:v>45728</c:v>
                </c:pt>
                <c:pt idx="227">
                  <c:v>45729</c:v>
                </c:pt>
                <c:pt idx="228">
                  <c:v>45730</c:v>
                </c:pt>
                <c:pt idx="229">
                  <c:v>45733</c:v>
                </c:pt>
                <c:pt idx="230">
                  <c:v>45734</c:v>
                </c:pt>
                <c:pt idx="231">
                  <c:v>45735</c:v>
                </c:pt>
                <c:pt idx="232">
                  <c:v>45736</c:v>
                </c:pt>
                <c:pt idx="233">
                  <c:v>45737</c:v>
                </c:pt>
                <c:pt idx="234">
                  <c:v>45740</c:v>
                </c:pt>
                <c:pt idx="235">
                  <c:v>45741</c:v>
                </c:pt>
                <c:pt idx="236">
                  <c:v>45742</c:v>
                </c:pt>
                <c:pt idx="237">
                  <c:v>45743</c:v>
                </c:pt>
                <c:pt idx="238">
                  <c:v>45744</c:v>
                </c:pt>
                <c:pt idx="239">
                  <c:v>45747</c:v>
                </c:pt>
                <c:pt idx="240">
                  <c:v>45748</c:v>
                </c:pt>
                <c:pt idx="241">
                  <c:v>45749</c:v>
                </c:pt>
                <c:pt idx="242">
                  <c:v>45750</c:v>
                </c:pt>
                <c:pt idx="243">
                  <c:v>45751</c:v>
                </c:pt>
                <c:pt idx="244">
                  <c:v>45754</c:v>
                </c:pt>
                <c:pt idx="245">
                  <c:v>45755</c:v>
                </c:pt>
                <c:pt idx="246">
                  <c:v>45756</c:v>
                </c:pt>
                <c:pt idx="247">
                  <c:v>45757</c:v>
                </c:pt>
                <c:pt idx="248">
                  <c:v>45758</c:v>
                </c:pt>
                <c:pt idx="249">
                  <c:v>45761</c:v>
                </c:pt>
                <c:pt idx="250">
                  <c:v>45762</c:v>
                </c:pt>
                <c:pt idx="251">
                  <c:v>45763</c:v>
                </c:pt>
                <c:pt idx="252">
                  <c:v>45764</c:v>
                </c:pt>
                <c:pt idx="253">
                  <c:v>45765</c:v>
                </c:pt>
                <c:pt idx="254">
                  <c:v>45768</c:v>
                </c:pt>
                <c:pt idx="255">
                  <c:v>45769</c:v>
                </c:pt>
                <c:pt idx="256">
                  <c:v>45770</c:v>
                </c:pt>
                <c:pt idx="257">
                  <c:v>45771</c:v>
                </c:pt>
                <c:pt idx="258">
                  <c:v>45772</c:v>
                </c:pt>
                <c:pt idx="259">
                  <c:v>45775</c:v>
                </c:pt>
                <c:pt idx="260">
                  <c:v>45776</c:v>
                </c:pt>
                <c:pt idx="261">
                  <c:v>45777</c:v>
                </c:pt>
                <c:pt idx="262">
                  <c:v>45778</c:v>
                </c:pt>
                <c:pt idx="263">
                  <c:v>45779</c:v>
                </c:pt>
                <c:pt idx="264">
                  <c:v>45782</c:v>
                </c:pt>
                <c:pt idx="265">
                  <c:v>45783</c:v>
                </c:pt>
                <c:pt idx="266">
                  <c:v>45784</c:v>
                </c:pt>
                <c:pt idx="267">
                  <c:v>45785</c:v>
                </c:pt>
                <c:pt idx="268">
                  <c:v>45786</c:v>
                </c:pt>
                <c:pt idx="269">
                  <c:v>45789</c:v>
                </c:pt>
                <c:pt idx="270">
                  <c:v>45790</c:v>
                </c:pt>
                <c:pt idx="271">
                  <c:v>45791</c:v>
                </c:pt>
                <c:pt idx="272">
                  <c:v>45792</c:v>
                </c:pt>
                <c:pt idx="273">
                  <c:v>45793</c:v>
                </c:pt>
                <c:pt idx="274">
                  <c:v>45796</c:v>
                </c:pt>
                <c:pt idx="275">
                  <c:v>45797</c:v>
                </c:pt>
                <c:pt idx="276">
                  <c:v>45798</c:v>
                </c:pt>
                <c:pt idx="277">
                  <c:v>45799</c:v>
                </c:pt>
                <c:pt idx="278">
                  <c:v>45800</c:v>
                </c:pt>
                <c:pt idx="279">
                  <c:v>45803</c:v>
                </c:pt>
                <c:pt idx="280">
                  <c:v>45804</c:v>
                </c:pt>
                <c:pt idx="281">
                  <c:v>45805</c:v>
                </c:pt>
                <c:pt idx="282">
                  <c:v>45806</c:v>
                </c:pt>
                <c:pt idx="283">
                  <c:v>45807</c:v>
                </c:pt>
                <c:pt idx="284">
                  <c:v>45810</c:v>
                </c:pt>
                <c:pt idx="285">
                  <c:v>45811</c:v>
                </c:pt>
                <c:pt idx="286">
                  <c:v>45812</c:v>
                </c:pt>
                <c:pt idx="287">
                  <c:v>45813</c:v>
                </c:pt>
                <c:pt idx="288">
                  <c:v>45814</c:v>
                </c:pt>
                <c:pt idx="289">
                  <c:v>45817</c:v>
                </c:pt>
                <c:pt idx="290">
                  <c:v>45818</c:v>
                </c:pt>
                <c:pt idx="291">
                  <c:v>45819</c:v>
                </c:pt>
                <c:pt idx="292">
                  <c:v>45820</c:v>
                </c:pt>
                <c:pt idx="293">
                  <c:v>45821</c:v>
                </c:pt>
                <c:pt idx="294">
                  <c:v>45824</c:v>
                </c:pt>
                <c:pt idx="295">
                  <c:v>45825</c:v>
                </c:pt>
                <c:pt idx="296">
                  <c:v>45826</c:v>
                </c:pt>
                <c:pt idx="297">
                  <c:v>45827</c:v>
                </c:pt>
                <c:pt idx="298">
                  <c:v>45828</c:v>
                </c:pt>
                <c:pt idx="299">
                  <c:v>45831</c:v>
                </c:pt>
                <c:pt idx="300">
                  <c:v>45832</c:v>
                </c:pt>
                <c:pt idx="301">
                  <c:v>45833</c:v>
                </c:pt>
                <c:pt idx="302">
                  <c:v>45834</c:v>
                </c:pt>
                <c:pt idx="303">
                  <c:v>45835</c:v>
                </c:pt>
                <c:pt idx="304">
                  <c:v>45838</c:v>
                </c:pt>
                <c:pt idx="305">
                  <c:v>45839</c:v>
                </c:pt>
                <c:pt idx="306">
                  <c:v>45840</c:v>
                </c:pt>
                <c:pt idx="307">
                  <c:v>45841</c:v>
                </c:pt>
                <c:pt idx="308">
                  <c:v>45842</c:v>
                </c:pt>
                <c:pt idx="309">
                  <c:v>45845</c:v>
                </c:pt>
                <c:pt idx="310">
                  <c:v>45846</c:v>
                </c:pt>
                <c:pt idx="311">
                  <c:v>45847</c:v>
                </c:pt>
                <c:pt idx="312">
                  <c:v>45848</c:v>
                </c:pt>
                <c:pt idx="313">
                  <c:v>45849</c:v>
                </c:pt>
                <c:pt idx="314">
                  <c:v>45852</c:v>
                </c:pt>
                <c:pt idx="315">
                  <c:v>45853</c:v>
                </c:pt>
                <c:pt idx="316">
                  <c:v>45854</c:v>
                </c:pt>
                <c:pt idx="317">
                  <c:v>45855</c:v>
                </c:pt>
                <c:pt idx="318">
                  <c:v>45856</c:v>
                </c:pt>
                <c:pt idx="319">
                  <c:v>45859</c:v>
                </c:pt>
                <c:pt idx="320">
                  <c:v>45860</c:v>
                </c:pt>
                <c:pt idx="321">
                  <c:v>45861</c:v>
                </c:pt>
                <c:pt idx="322">
                  <c:v>45862</c:v>
                </c:pt>
                <c:pt idx="323">
                  <c:v>45863</c:v>
                </c:pt>
                <c:pt idx="324">
                  <c:v>45866</c:v>
                </c:pt>
                <c:pt idx="325">
                  <c:v>45867</c:v>
                </c:pt>
                <c:pt idx="326">
                  <c:v>45868</c:v>
                </c:pt>
                <c:pt idx="327">
                  <c:v>45869</c:v>
                </c:pt>
                <c:pt idx="328">
                  <c:v>45870</c:v>
                </c:pt>
                <c:pt idx="329">
                  <c:v>45873</c:v>
                </c:pt>
                <c:pt idx="330">
                  <c:v>45874</c:v>
                </c:pt>
                <c:pt idx="331">
                  <c:v>45875</c:v>
                </c:pt>
                <c:pt idx="332">
                  <c:v>45876</c:v>
                </c:pt>
                <c:pt idx="333">
                  <c:v>45877</c:v>
                </c:pt>
                <c:pt idx="334">
                  <c:v>45880</c:v>
                </c:pt>
                <c:pt idx="335">
                  <c:v>45881</c:v>
                </c:pt>
                <c:pt idx="336">
                  <c:v>45882</c:v>
                </c:pt>
                <c:pt idx="337">
                  <c:v>45883</c:v>
                </c:pt>
                <c:pt idx="338">
                  <c:v>45884</c:v>
                </c:pt>
                <c:pt idx="339">
                  <c:v>45887</c:v>
                </c:pt>
                <c:pt idx="340">
                  <c:v>45888</c:v>
                </c:pt>
                <c:pt idx="341">
                  <c:v>45889</c:v>
                </c:pt>
                <c:pt idx="342">
                  <c:v>45890</c:v>
                </c:pt>
                <c:pt idx="343">
                  <c:v>45891</c:v>
                </c:pt>
                <c:pt idx="344">
                  <c:v>45894</c:v>
                </c:pt>
                <c:pt idx="345">
                  <c:v>45895</c:v>
                </c:pt>
                <c:pt idx="346">
                  <c:v>45896</c:v>
                </c:pt>
                <c:pt idx="347">
                  <c:v>45897</c:v>
                </c:pt>
                <c:pt idx="348">
                  <c:v>45898</c:v>
                </c:pt>
                <c:pt idx="349">
                  <c:v>45901</c:v>
                </c:pt>
                <c:pt idx="350">
                  <c:v>45902</c:v>
                </c:pt>
                <c:pt idx="351">
                  <c:v>45903</c:v>
                </c:pt>
                <c:pt idx="352">
                  <c:v>45904</c:v>
                </c:pt>
                <c:pt idx="353">
                  <c:v>45905</c:v>
                </c:pt>
                <c:pt idx="354">
                  <c:v>45908</c:v>
                </c:pt>
                <c:pt idx="355">
                  <c:v>45909</c:v>
                </c:pt>
                <c:pt idx="356">
                  <c:v>45910</c:v>
                </c:pt>
                <c:pt idx="357">
                  <c:v>45911</c:v>
                </c:pt>
                <c:pt idx="358">
                  <c:v>45912</c:v>
                </c:pt>
                <c:pt idx="359">
                  <c:v>45915</c:v>
                </c:pt>
                <c:pt idx="360">
                  <c:v>45916</c:v>
                </c:pt>
                <c:pt idx="361">
                  <c:v>45917</c:v>
                </c:pt>
                <c:pt idx="362">
                  <c:v>45918</c:v>
                </c:pt>
                <c:pt idx="363">
                  <c:v>45919</c:v>
                </c:pt>
                <c:pt idx="364">
                  <c:v>45922</c:v>
                </c:pt>
                <c:pt idx="365">
                  <c:v>45923</c:v>
                </c:pt>
                <c:pt idx="366">
                  <c:v>45924</c:v>
                </c:pt>
                <c:pt idx="367">
                  <c:v>45925</c:v>
                </c:pt>
                <c:pt idx="368">
                  <c:v>45926</c:v>
                </c:pt>
                <c:pt idx="369">
                  <c:v>45929</c:v>
                </c:pt>
                <c:pt idx="370">
                  <c:v>45930</c:v>
                </c:pt>
                <c:pt idx="371">
                  <c:v>45931</c:v>
                </c:pt>
                <c:pt idx="372">
                  <c:v>45932</c:v>
                </c:pt>
                <c:pt idx="373">
                  <c:v>45933</c:v>
                </c:pt>
                <c:pt idx="374">
                  <c:v>45936</c:v>
                </c:pt>
                <c:pt idx="375">
                  <c:v>45937</c:v>
                </c:pt>
                <c:pt idx="376">
                  <c:v>45938</c:v>
                </c:pt>
                <c:pt idx="377">
                  <c:v>45939</c:v>
                </c:pt>
                <c:pt idx="378">
                  <c:v>45940</c:v>
                </c:pt>
                <c:pt idx="379">
                  <c:v>45943</c:v>
                </c:pt>
                <c:pt idx="380">
                  <c:v>45944</c:v>
                </c:pt>
                <c:pt idx="381">
                  <c:v>45945</c:v>
                </c:pt>
                <c:pt idx="382">
                  <c:v>45946</c:v>
                </c:pt>
                <c:pt idx="383">
                  <c:v>45947</c:v>
                </c:pt>
                <c:pt idx="384">
                  <c:v>45950</c:v>
                </c:pt>
                <c:pt idx="385">
                  <c:v>45951</c:v>
                </c:pt>
                <c:pt idx="386">
                  <c:v>45952</c:v>
                </c:pt>
                <c:pt idx="387">
                  <c:v>45953</c:v>
                </c:pt>
                <c:pt idx="388">
                  <c:v>45954</c:v>
                </c:pt>
                <c:pt idx="389">
                  <c:v>45957</c:v>
                </c:pt>
                <c:pt idx="390">
                  <c:v>45958</c:v>
                </c:pt>
                <c:pt idx="391">
                  <c:v>45959</c:v>
                </c:pt>
                <c:pt idx="392">
                  <c:v>45960</c:v>
                </c:pt>
                <c:pt idx="393">
                  <c:v>45961</c:v>
                </c:pt>
                <c:pt idx="394">
                  <c:v>45964</c:v>
                </c:pt>
                <c:pt idx="395">
                  <c:v>45965</c:v>
                </c:pt>
                <c:pt idx="396">
                  <c:v>45966</c:v>
                </c:pt>
                <c:pt idx="397">
                  <c:v>45967</c:v>
                </c:pt>
                <c:pt idx="398">
                  <c:v>45968</c:v>
                </c:pt>
                <c:pt idx="399">
                  <c:v>45971</c:v>
                </c:pt>
                <c:pt idx="400">
                  <c:v>45972</c:v>
                </c:pt>
                <c:pt idx="401">
                  <c:v>45973</c:v>
                </c:pt>
                <c:pt idx="402">
                  <c:v>45974</c:v>
                </c:pt>
                <c:pt idx="403">
                  <c:v>45975</c:v>
                </c:pt>
                <c:pt idx="404">
                  <c:v>45978</c:v>
                </c:pt>
                <c:pt idx="405">
                  <c:v>45979</c:v>
                </c:pt>
                <c:pt idx="406">
                  <c:v>45980</c:v>
                </c:pt>
                <c:pt idx="407">
                  <c:v>45981</c:v>
                </c:pt>
                <c:pt idx="408">
                  <c:v>45982</c:v>
                </c:pt>
                <c:pt idx="409">
                  <c:v>45985</c:v>
                </c:pt>
                <c:pt idx="410">
                  <c:v>45986</c:v>
                </c:pt>
                <c:pt idx="411">
                  <c:v>45987</c:v>
                </c:pt>
                <c:pt idx="412">
                  <c:v>45988</c:v>
                </c:pt>
                <c:pt idx="413">
                  <c:v>45989</c:v>
                </c:pt>
                <c:pt idx="414">
                  <c:v>45992</c:v>
                </c:pt>
                <c:pt idx="415">
                  <c:v>45993</c:v>
                </c:pt>
                <c:pt idx="416">
                  <c:v>45994</c:v>
                </c:pt>
                <c:pt idx="417">
                  <c:v>45995</c:v>
                </c:pt>
                <c:pt idx="418">
                  <c:v>45996</c:v>
                </c:pt>
                <c:pt idx="419">
                  <c:v>45999</c:v>
                </c:pt>
                <c:pt idx="420">
                  <c:v>46000</c:v>
                </c:pt>
                <c:pt idx="421">
                  <c:v>46001</c:v>
                </c:pt>
                <c:pt idx="422">
                  <c:v>46002</c:v>
                </c:pt>
                <c:pt idx="423">
                  <c:v>46003</c:v>
                </c:pt>
                <c:pt idx="424">
                  <c:v>46006</c:v>
                </c:pt>
                <c:pt idx="425">
                  <c:v>46007</c:v>
                </c:pt>
                <c:pt idx="426">
                  <c:v>46008</c:v>
                </c:pt>
                <c:pt idx="427">
                  <c:v>46009</c:v>
                </c:pt>
                <c:pt idx="428">
                  <c:v>46010</c:v>
                </c:pt>
                <c:pt idx="429">
                  <c:v>46013</c:v>
                </c:pt>
                <c:pt idx="430">
                  <c:v>46014</c:v>
                </c:pt>
                <c:pt idx="431">
                  <c:v>46015</c:v>
                </c:pt>
                <c:pt idx="432">
                  <c:v>46016</c:v>
                </c:pt>
                <c:pt idx="433">
                  <c:v>46017</c:v>
                </c:pt>
                <c:pt idx="434">
                  <c:v>46020</c:v>
                </c:pt>
                <c:pt idx="435">
                  <c:v>46021</c:v>
                </c:pt>
                <c:pt idx="436">
                  <c:v>46022</c:v>
                </c:pt>
                <c:pt idx="437">
                  <c:v>46023</c:v>
                </c:pt>
                <c:pt idx="438">
                  <c:v>46024</c:v>
                </c:pt>
                <c:pt idx="439">
                  <c:v>46027</c:v>
                </c:pt>
                <c:pt idx="440">
                  <c:v>46028</c:v>
                </c:pt>
                <c:pt idx="441">
                  <c:v>46029</c:v>
                </c:pt>
                <c:pt idx="442">
                  <c:v>46030</c:v>
                </c:pt>
                <c:pt idx="443">
                  <c:v>46031</c:v>
                </c:pt>
                <c:pt idx="444">
                  <c:v>46034</c:v>
                </c:pt>
                <c:pt idx="445">
                  <c:v>46035</c:v>
                </c:pt>
                <c:pt idx="446">
                  <c:v>46036</c:v>
                </c:pt>
                <c:pt idx="447">
                  <c:v>46037</c:v>
                </c:pt>
                <c:pt idx="448">
                  <c:v>46038</c:v>
                </c:pt>
                <c:pt idx="449">
                  <c:v>46041</c:v>
                </c:pt>
                <c:pt idx="450">
                  <c:v>46042</c:v>
                </c:pt>
                <c:pt idx="451">
                  <c:v>46043</c:v>
                </c:pt>
                <c:pt idx="452">
                  <c:v>46044</c:v>
                </c:pt>
                <c:pt idx="453">
                  <c:v>46045</c:v>
                </c:pt>
                <c:pt idx="454">
                  <c:v>46048</c:v>
                </c:pt>
                <c:pt idx="455">
                  <c:v>46049</c:v>
                </c:pt>
                <c:pt idx="456">
                  <c:v>46050</c:v>
                </c:pt>
                <c:pt idx="457">
                  <c:v>46051</c:v>
                </c:pt>
                <c:pt idx="458">
                  <c:v>46052</c:v>
                </c:pt>
                <c:pt idx="459">
                  <c:v>46055</c:v>
                </c:pt>
                <c:pt idx="460">
                  <c:v>46056</c:v>
                </c:pt>
                <c:pt idx="461">
                  <c:v>46057</c:v>
                </c:pt>
                <c:pt idx="462">
                  <c:v>46058</c:v>
                </c:pt>
                <c:pt idx="463">
                  <c:v>46059</c:v>
                </c:pt>
                <c:pt idx="464">
                  <c:v>46062</c:v>
                </c:pt>
                <c:pt idx="465">
                  <c:v>46063</c:v>
                </c:pt>
                <c:pt idx="466">
                  <c:v>46064</c:v>
                </c:pt>
                <c:pt idx="467">
                  <c:v>46065</c:v>
                </c:pt>
                <c:pt idx="468">
                  <c:v>46066</c:v>
                </c:pt>
                <c:pt idx="469">
                  <c:v>46069</c:v>
                </c:pt>
                <c:pt idx="470">
                  <c:v>46070</c:v>
                </c:pt>
                <c:pt idx="471">
                  <c:v>46071</c:v>
                </c:pt>
                <c:pt idx="472">
                  <c:v>46072</c:v>
                </c:pt>
                <c:pt idx="473">
                  <c:v>46073</c:v>
                </c:pt>
                <c:pt idx="474">
                  <c:v>46076</c:v>
                </c:pt>
                <c:pt idx="475">
                  <c:v>46077</c:v>
                </c:pt>
                <c:pt idx="476">
                  <c:v>46078</c:v>
                </c:pt>
                <c:pt idx="477">
                  <c:v>46079</c:v>
                </c:pt>
                <c:pt idx="478">
                  <c:v>46080</c:v>
                </c:pt>
                <c:pt idx="479">
                  <c:v>46083</c:v>
                </c:pt>
                <c:pt idx="480">
                  <c:v>46084</c:v>
                </c:pt>
                <c:pt idx="481">
                  <c:v>46085</c:v>
                </c:pt>
                <c:pt idx="482">
                  <c:v>46086</c:v>
                </c:pt>
                <c:pt idx="483">
                  <c:v>46087</c:v>
                </c:pt>
                <c:pt idx="484">
                  <c:v>46090</c:v>
                </c:pt>
                <c:pt idx="485">
                  <c:v>46091</c:v>
                </c:pt>
                <c:pt idx="486">
                  <c:v>46092</c:v>
                </c:pt>
                <c:pt idx="487">
                  <c:v>46093</c:v>
                </c:pt>
                <c:pt idx="488">
                  <c:v>46094</c:v>
                </c:pt>
                <c:pt idx="489">
                  <c:v>46097</c:v>
                </c:pt>
                <c:pt idx="490">
                  <c:v>46098</c:v>
                </c:pt>
                <c:pt idx="491">
                  <c:v>46099</c:v>
                </c:pt>
                <c:pt idx="492">
                  <c:v>46100</c:v>
                </c:pt>
                <c:pt idx="493">
                  <c:v>46101</c:v>
                </c:pt>
                <c:pt idx="494">
                  <c:v>46104</c:v>
                </c:pt>
                <c:pt idx="495">
                  <c:v>46105</c:v>
                </c:pt>
                <c:pt idx="496">
                  <c:v>46106</c:v>
                </c:pt>
                <c:pt idx="497">
                  <c:v>46107</c:v>
                </c:pt>
                <c:pt idx="498">
                  <c:v>46108</c:v>
                </c:pt>
                <c:pt idx="499">
                  <c:v>46111</c:v>
                </c:pt>
                <c:pt idx="500">
                  <c:v>46112</c:v>
                </c:pt>
                <c:pt idx="501">
                  <c:v>46113</c:v>
                </c:pt>
                <c:pt idx="502">
                  <c:v>46114</c:v>
                </c:pt>
                <c:pt idx="503">
                  <c:v>46115</c:v>
                </c:pt>
                <c:pt idx="504">
                  <c:v>46118</c:v>
                </c:pt>
                <c:pt idx="505">
                  <c:v>46119</c:v>
                </c:pt>
                <c:pt idx="506">
                  <c:v>46120</c:v>
                </c:pt>
                <c:pt idx="507">
                  <c:v>46121</c:v>
                </c:pt>
                <c:pt idx="508">
                  <c:v>46122</c:v>
                </c:pt>
                <c:pt idx="509">
                  <c:v>46125</c:v>
                </c:pt>
                <c:pt idx="510">
                  <c:v>46126</c:v>
                </c:pt>
                <c:pt idx="511">
                  <c:v>46127</c:v>
                </c:pt>
                <c:pt idx="512">
                  <c:v>46128</c:v>
                </c:pt>
                <c:pt idx="513">
                  <c:v>46129</c:v>
                </c:pt>
                <c:pt idx="514">
                  <c:v>46132</c:v>
                </c:pt>
                <c:pt idx="515">
                  <c:v>46133</c:v>
                </c:pt>
                <c:pt idx="516">
                  <c:v>46134</c:v>
                </c:pt>
                <c:pt idx="517">
                  <c:v>46135</c:v>
                </c:pt>
                <c:pt idx="518">
                  <c:v>46136</c:v>
                </c:pt>
                <c:pt idx="519">
                  <c:v>46139</c:v>
                </c:pt>
                <c:pt idx="520">
                  <c:v>46140</c:v>
                </c:pt>
                <c:pt idx="521">
                  <c:v>46141</c:v>
                </c:pt>
                <c:pt idx="522">
                  <c:v>46142</c:v>
                </c:pt>
              </c:numCache>
            </c:numRef>
          </c:cat>
          <c:val>
            <c:numRef>
              <c:f>'Base Gráfico'!$C$8:$C$999</c:f>
              <c:numCache>
                <c:formatCode>#,##0_ ;[Red]\-#,##0\ </c:formatCode>
                <c:ptCount val="992"/>
                <c:pt idx="0">
                  <c:v>125924.19</c:v>
                </c:pt>
                <c:pt idx="2">
                  <c:v>127122.25</c:v>
                </c:pt>
                <c:pt idx="3">
                  <c:v>128508.67</c:v>
                </c:pt>
                <c:pt idx="4">
                  <c:v>128465.69</c:v>
                </c:pt>
                <c:pt idx="5">
                  <c:v>129210.48</c:v>
                </c:pt>
                <c:pt idx="6">
                  <c:v>129480.89</c:v>
                </c:pt>
                <c:pt idx="7">
                  <c:v>128188.34</c:v>
                </c:pt>
                <c:pt idx="8">
                  <c:v>127599.57</c:v>
                </c:pt>
                <c:pt idx="9">
                  <c:v>128154.79</c:v>
                </c:pt>
                <c:pt idx="10">
                  <c:v>128515.49</c:v>
                </c:pt>
                <c:pt idx="11">
                  <c:v>128027.59</c:v>
                </c:pt>
                <c:pt idx="12">
                  <c:v>128283.62</c:v>
                </c:pt>
                <c:pt idx="13">
                  <c:v>128150.71</c:v>
                </c:pt>
                <c:pt idx="14">
                  <c:v>127750.92</c:v>
                </c:pt>
                <c:pt idx="15">
                  <c:v>127411.55</c:v>
                </c:pt>
                <c:pt idx="16">
                  <c:v>125650.03</c:v>
                </c:pt>
                <c:pt idx="17">
                  <c:v>124729.4</c:v>
                </c:pt>
                <c:pt idx="18">
                  <c:v>124305.57</c:v>
                </c:pt>
                <c:pt idx="19">
                  <c:v>124495.67999999999</c:v>
                </c:pt>
                <c:pt idx="20">
                  <c:v>123779.54</c:v>
                </c:pt>
                <c:pt idx="21">
                  <c:v>122707.28</c:v>
                </c:pt>
                <c:pt idx="23">
                  <c:v>122098.09</c:v>
                </c:pt>
                <c:pt idx="24">
                  <c:v>122031.58</c:v>
                </c:pt>
                <c:pt idx="25">
                  <c:v>121802.06</c:v>
                </c:pt>
                <c:pt idx="26">
                  <c:v>121407.33</c:v>
                </c:pt>
                <c:pt idx="27">
                  <c:v>122898.8</c:v>
                </c:pt>
                <c:pt idx="28">
                  <c:v>120767.19</c:v>
                </c:pt>
                <c:pt idx="29">
                  <c:v>120759.51</c:v>
                </c:pt>
                <c:pt idx="30">
                  <c:v>121635.06</c:v>
                </c:pt>
                <c:pt idx="31">
                  <c:v>119936.02</c:v>
                </c:pt>
                <c:pt idx="32">
                  <c:v>119567.53</c:v>
                </c:pt>
                <c:pt idx="33">
                  <c:v>119662.38</c:v>
                </c:pt>
                <c:pt idx="34">
                  <c:v>119137.86</c:v>
                </c:pt>
                <c:pt idx="35">
                  <c:v>119630.44</c:v>
                </c:pt>
                <c:pt idx="36">
                  <c:v>120261.34</c:v>
                </c:pt>
                <c:pt idx="37">
                  <c:v>120445.91</c:v>
                </c:pt>
                <c:pt idx="38">
                  <c:v>121341.13</c:v>
                </c:pt>
                <c:pt idx="39">
                  <c:v>122636.96</c:v>
                </c:pt>
                <c:pt idx="40">
                  <c:v>122331.39</c:v>
                </c:pt>
                <c:pt idx="41">
                  <c:v>122641.3</c:v>
                </c:pt>
                <c:pt idx="42">
                  <c:v>124307.83</c:v>
                </c:pt>
                <c:pt idx="43">
                  <c:v>123906.55</c:v>
                </c:pt>
                <c:pt idx="44">
                  <c:v>124718.07</c:v>
                </c:pt>
                <c:pt idx="45">
                  <c:v>124787.08</c:v>
                </c:pt>
                <c:pt idx="46">
                  <c:v>125661.89</c:v>
                </c:pt>
                <c:pt idx="47">
                  <c:v>126163.98</c:v>
                </c:pt>
                <c:pt idx="48">
                  <c:v>126267.05</c:v>
                </c:pt>
                <c:pt idx="49">
                  <c:v>126548.34</c:v>
                </c:pt>
                <c:pt idx="50">
                  <c:v>127108.22</c:v>
                </c:pt>
                <c:pt idx="51">
                  <c:v>127218.24000000001</c:v>
                </c:pt>
                <c:pt idx="52">
                  <c:v>128293.61</c:v>
                </c:pt>
                <c:pt idx="53">
                  <c:v>128896.98</c:v>
                </c:pt>
                <c:pt idx="54">
                  <c:v>129320.96000000001</c:v>
                </c:pt>
                <c:pt idx="55">
                  <c:v>129110.38</c:v>
                </c:pt>
                <c:pt idx="56">
                  <c:v>129450.32</c:v>
                </c:pt>
                <c:pt idx="57">
                  <c:v>127652.06</c:v>
                </c:pt>
                <c:pt idx="58">
                  <c:v>127616.46</c:v>
                </c:pt>
                <c:pt idx="59">
                  <c:v>127859.63</c:v>
                </c:pt>
                <c:pt idx="60">
                  <c:v>126589.84</c:v>
                </c:pt>
                <c:pt idx="61">
                  <c:v>126422.73</c:v>
                </c:pt>
                <c:pt idx="62">
                  <c:v>125954.09</c:v>
                </c:pt>
                <c:pt idx="63">
                  <c:v>127492.49</c:v>
                </c:pt>
                <c:pt idx="64">
                  <c:v>126953.86</c:v>
                </c:pt>
                <c:pt idx="65">
                  <c:v>126139.21</c:v>
                </c:pt>
                <c:pt idx="66">
                  <c:v>127651.81</c:v>
                </c:pt>
                <c:pt idx="67">
                  <c:v>127395.1</c:v>
                </c:pt>
                <c:pt idx="68">
                  <c:v>125854.09</c:v>
                </c:pt>
                <c:pt idx="69">
                  <c:v>125269.54</c:v>
                </c:pt>
                <c:pt idx="70">
                  <c:v>126266.7</c:v>
                </c:pt>
                <c:pt idx="71">
                  <c:v>127513.88</c:v>
                </c:pt>
                <c:pt idx="72">
                  <c:v>128660.88</c:v>
                </c:pt>
                <c:pt idx="73">
                  <c:v>130614.59</c:v>
                </c:pt>
                <c:pt idx="74">
                  <c:v>131115.9</c:v>
                </c:pt>
                <c:pt idx="75">
                  <c:v>132397.97</c:v>
                </c:pt>
                <c:pt idx="76">
                  <c:v>133317.66</c:v>
                </c:pt>
                <c:pt idx="77">
                  <c:v>134153.42000000001</c:v>
                </c:pt>
                <c:pt idx="78">
                  <c:v>133953.25</c:v>
                </c:pt>
                <c:pt idx="79">
                  <c:v>135777.98000000001</c:v>
                </c:pt>
                <c:pt idx="80">
                  <c:v>136087.41</c:v>
                </c:pt>
                <c:pt idx="81">
                  <c:v>136463.65</c:v>
                </c:pt>
                <c:pt idx="82">
                  <c:v>135173.39000000001</c:v>
                </c:pt>
                <c:pt idx="83">
                  <c:v>135608.47</c:v>
                </c:pt>
                <c:pt idx="84">
                  <c:v>136888.71</c:v>
                </c:pt>
                <c:pt idx="85">
                  <c:v>136775.91</c:v>
                </c:pt>
                <c:pt idx="86">
                  <c:v>137343.96</c:v>
                </c:pt>
                <c:pt idx="87">
                  <c:v>136041.35</c:v>
                </c:pt>
                <c:pt idx="88">
                  <c:v>136004.01</c:v>
                </c:pt>
                <c:pt idx="89">
                  <c:v>134906.07</c:v>
                </c:pt>
                <c:pt idx="90">
                  <c:v>134353.48000000001</c:v>
                </c:pt>
                <c:pt idx="91">
                  <c:v>136110.73000000001</c:v>
                </c:pt>
                <c:pt idx="92">
                  <c:v>136502.49</c:v>
                </c:pt>
                <c:pt idx="93">
                  <c:v>134572.45000000001</c:v>
                </c:pt>
                <c:pt idx="94">
                  <c:v>134737.21</c:v>
                </c:pt>
                <c:pt idx="95">
                  <c:v>134319.57999999999</c:v>
                </c:pt>
                <c:pt idx="96">
                  <c:v>134676.75</c:v>
                </c:pt>
                <c:pt idx="97">
                  <c:v>134029.43</c:v>
                </c:pt>
                <c:pt idx="98">
                  <c:v>134881.95000000001</c:v>
                </c:pt>
                <c:pt idx="99">
                  <c:v>135118.22</c:v>
                </c:pt>
                <c:pt idx="100">
                  <c:v>134960.19</c:v>
                </c:pt>
                <c:pt idx="101">
                  <c:v>133747.69</c:v>
                </c:pt>
                <c:pt idx="102">
                  <c:v>133122.67000000001</c:v>
                </c:pt>
                <c:pt idx="103">
                  <c:v>131065.44</c:v>
                </c:pt>
                <c:pt idx="104">
                  <c:v>130568.37</c:v>
                </c:pt>
                <c:pt idx="105">
                  <c:v>132155.76</c:v>
                </c:pt>
                <c:pt idx="106">
                  <c:v>131586.45000000001</c:v>
                </c:pt>
                <c:pt idx="107">
                  <c:v>133009.78</c:v>
                </c:pt>
                <c:pt idx="108">
                  <c:v>132730.35999999999</c:v>
                </c:pt>
                <c:pt idx="109">
                  <c:v>131816.44</c:v>
                </c:pt>
                <c:pt idx="110">
                  <c:v>132495.16</c:v>
                </c:pt>
                <c:pt idx="111">
                  <c:v>133514.94</c:v>
                </c:pt>
                <c:pt idx="112">
                  <c:v>131671.51</c:v>
                </c:pt>
                <c:pt idx="113">
                  <c:v>131791.54999999999</c:v>
                </c:pt>
                <c:pt idx="114">
                  <c:v>132017.84</c:v>
                </c:pt>
                <c:pt idx="115">
                  <c:v>131511.73000000001</c:v>
                </c:pt>
                <c:pt idx="116">
                  <c:v>129962.06</c:v>
                </c:pt>
                <c:pt idx="117">
                  <c:v>130352.86</c:v>
                </c:pt>
                <c:pt idx="118">
                  <c:v>129992.29</c:v>
                </c:pt>
                <c:pt idx="119">
                  <c:v>131005.25</c:v>
                </c:pt>
                <c:pt idx="120">
                  <c:v>131043.27</c:v>
                </c:pt>
                <c:pt idx="121">
                  <c:v>131749.72</c:v>
                </c:pt>
                <c:pt idx="122">
                  <c:v>130793.41</c:v>
                </c:pt>
                <c:pt idx="123">
                  <c:v>130499.26</c:v>
                </c:pt>
                <c:pt idx="124">
                  <c:v>130361.56</c:v>
                </c:pt>
                <c:pt idx="125">
                  <c:v>129951.37</c:v>
                </c:pt>
                <c:pt idx="126">
                  <c:v>129233.11</c:v>
                </c:pt>
                <c:pt idx="127">
                  <c:v>130066.95</c:v>
                </c:pt>
                <c:pt idx="128">
                  <c:v>129893.32</c:v>
                </c:pt>
                <c:pt idx="129">
                  <c:v>131212.57999999999</c:v>
                </c:pt>
                <c:pt idx="130">
                  <c:v>130729.93</c:v>
                </c:pt>
                <c:pt idx="131">
                  <c:v>130639.33</c:v>
                </c:pt>
                <c:pt idx="132">
                  <c:v>129713.33</c:v>
                </c:pt>
                <c:pt idx="133">
                  <c:v>128120.75</c:v>
                </c:pt>
                <c:pt idx="134">
                  <c:v>130514.79</c:v>
                </c:pt>
                <c:pt idx="135">
                  <c:v>130660.75</c:v>
                </c:pt>
                <c:pt idx="136">
                  <c:v>130340.92</c:v>
                </c:pt>
                <c:pt idx="137">
                  <c:v>129681.7</c:v>
                </c:pt>
                <c:pt idx="138">
                  <c:v>127829.8</c:v>
                </c:pt>
                <c:pt idx="139">
                  <c:v>127873.7</c:v>
                </c:pt>
                <c:pt idx="140">
                  <c:v>127698.32</c:v>
                </c:pt>
                <c:pt idx="141">
                  <c:v>127733.88</c:v>
                </c:pt>
                <c:pt idx="142">
                  <c:v>127791.6</c:v>
                </c:pt>
                <c:pt idx="144">
                  <c:v>127768.19</c:v>
                </c:pt>
                <c:pt idx="145">
                  <c:v>128197.25</c:v>
                </c:pt>
                <c:pt idx="147">
                  <c:v>126922.11</c:v>
                </c:pt>
                <c:pt idx="148">
                  <c:v>129125.51</c:v>
                </c:pt>
                <c:pt idx="149">
                  <c:v>129036.1</c:v>
                </c:pt>
                <c:pt idx="150">
                  <c:v>129922.38</c:v>
                </c:pt>
                <c:pt idx="151">
                  <c:v>127668.61</c:v>
                </c:pt>
                <c:pt idx="152">
                  <c:v>124610.41</c:v>
                </c:pt>
                <c:pt idx="153">
                  <c:v>125667.83</c:v>
                </c:pt>
                <c:pt idx="154">
                  <c:v>125235.54</c:v>
                </c:pt>
                <c:pt idx="155">
                  <c:v>126139.2</c:v>
                </c:pt>
                <c:pt idx="156">
                  <c:v>126087.02</c:v>
                </c:pt>
                <c:pt idx="157">
                  <c:v>127857.58</c:v>
                </c:pt>
                <c:pt idx="158">
                  <c:v>125945.67</c:v>
                </c:pt>
                <c:pt idx="159">
                  <c:v>127210.19</c:v>
                </c:pt>
                <c:pt idx="160">
                  <c:v>128228.49</c:v>
                </c:pt>
                <c:pt idx="161">
                  <c:v>129593.31</c:v>
                </c:pt>
                <c:pt idx="162">
                  <c:v>126042.21</c:v>
                </c:pt>
                <c:pt idx="163">
                  <c:v>124612.22</c:v>
                </c:pt>
                <c:pt idx="164">
                  <c:v>123560.06</c:v>
                </c:pt>
                <c:pt idx="165">
                  <c:v>124698.04</c:v>
                </c:pt>
                <c:pt idx="166">
                  <c:v>120771.88</c:v>
                </c:pt>
                <c:pt idx="167">
                  <c:v>121187.91</c:v>
                </c:pt>
                <c:pt idx="168">
                  <c:v>122102.15</c:v>
                </c:pt>
                <c:pt idx="169">
                  <c:v>120766.57</c:v>
                </c:pt>
                <c:pt idx="172">
                  <c:v>121077.5</c:v>
                </c:pt>
                <c:pt idx="173">
                  <c:v>120269.31</c:v>
                </c:pt>
                <c:pt idx="174">
                  <c:v>120283.4</c:v>
                </c:pt>
                <c:pt idx="177">
                  <c:v>120125.39</c:v>
                </c:pt>
                <c:pt idx="178">
                  <c:v>118532.68</c:v>
                </c:pt>
                <c:pt idx="179">
                  <c:v>120021.52</c:v>
                </c:pt>
                <c:pt idx="180">
                  <c:v>121162.66</c:v>
                </c:pt>
                <c:pt idx="181">
                  <c:v>119624.51</c:v>
                </c:pt>
                <c:pt idx="182">
                  <c:v>119780.56</c:v>
                </c:pt>
                <c:pt idx="183">
                  <c:v>118856.48</c:v>
                </c:pt>
                <c:pt idx="184">
                  <c:v>119006.93</c:v>
                </c:pt>
                <c:pt idx="185">
                  <c:v>119298.67</c:v>
                </c:pt>
                <c:pt idx="186">
                  <c:v>122650.2</c:v>
                </c:pt>
                <c:pt idx="187">
                  <c:v>121234.14</c:v>
                </c:pt>
                <c:pt idx="188">
                  <c:v>122350.38</c:v>
                </c:pt>
                <c:pt idx="189">
                  <c:v>122855.15</c:v>
                </c:pt>
                <c:pt idx="190">
                  <c:v>123338.34</c:v>
                </c:pt>
                <c:pt idx="191">
                  <c:v>122971.77</c:v>
                </c:pt>
                <c:pt idx="192">
                  <c:v>122483.32</c:v>
                </c:pt>
                <c:pt idx="193">
                  <c:v>122446.94</c:v>
                </c:pt>
                <c:pt idx="194">
                  <c:v>124861.5</c:v>
                </c:pt>
                <c:pt idx="195">
                  <c:v>124055.5</c:v>
                </c:pt>
                <c:pt idx="196">
                  <c:v>123432.12</c:v>
                </c:pt>
                <c:pt idx="197">
                  <c:v>126912.78</c:v>
                </c:pt>
                <c:pt idx="198">
                  <c:v>126134.94</c:v>
                </c:pt>
                <c:pt idx="199">
                  <c:v>125970.46</c:v>
                </c:pt>
                <c:pt idx="200">
                  <c:v>125147.42</c:v>
                </c:pt>
                <c:pt idx="201">
                  <c:v>125534.07</c:v>
                </c:pt>
                <c:pt idx="202">
                  <c:v>126224.74</c:v>
                </c:pt>
                <c:pt idx="203">
                  <c:v>124619.4</c:v>
                </c:pt>
                <c:pt idx="204">
                  <c:v>125571.81</c:v>
                </c:pt>
                <c:pt idx="205">
                  <c:v>126521.66</c:v>
                </c:pt>
                <c:pt idx="206">
                  <c:v>124380.21</c:v>
                </c:pt>
                <c:pt idx="207">
                  <c:v>124850.18</c:v>
                </c:pt>
                <c:pt idx="208">
                  <c:v>128218.59</c:v>
                </c:pt>
                <c:pt idx="209">
                  <c:v>128552.13</c:v>
                </c:pt>
                <c:pt idx="210">
                  <c:v>128531.71</c:v>
                </c:pt>
                <c:pt idx="211">
                  <c:v>127308.8</c:v>
                </c:pt>
                <c:pt idx="212">
                  <c:v>127600.58</c:v>
                </c:pt>
                <c:pt idx="213">
                  <c:v>127128.06</c:v>
                </c:pt>
                <c:pt idx="214">
                  <c:v>125401.38</c:v>
                </c:pt>
                <c:pt idx="215">
                  <c:v>125979.5</c:v>
                </c:pt>
                <c:pt idx="216">
                  <c:v>124768.71</c:v>
                </c:pt>
                <c:pt idx="217">
                  <c:v>124798.96</c:v>
                </c:pt>
                <c:pt idx="218">
                  <c:v>122799.09</c:v>
                </c:pt>
                <c:pt idx="221">
                  <c:v>123046.85</c:v>
                </c:pt>
                <c:pt idx="222">
                  <c:v>123357.55</c:v>
                </c:pt>
                <c:pt idx="223">
                  <c:v>125034.63</c:v>
                </c:pt>
                <c:pt idx="224">
                  <c:v>124519.38</c:v>
                </c:pt>
                <c:pt idx="225">
                  <c:v>123507.35</c:v>
                </c:pt>
                <c:pt idx="226">
                  <c:v>123863.5</c:v>
                </c:pt>
                <c:pt idx="227">
                  <c:v>125637.11</c:v>
                </c:pt>
                <c:pt idx="228">
                  <c:v>128957.09</c:v>
                </c:pt>
                <c:pt idx="229">
                  <c:v>130833.96</c:v>
                </c:pt>
                <c:pt idx="230">
                  <c:v>131474.73000000001</c:v>
                </c:pt>
                <c:pt idx="231">
                  <c:v>132508.45000000001</c:v>
                </c:pt>
                <c:pt idx="232">
                  <c:v>131954.9</c:v>
                </c:pt>
                <c:pt idx="233">
                  <c:v>132344.88</c:v>
                </c:pt>
                <c:pt idx="234">
                  <c:v>131321.44</c:v>
                </c:pt>
                <c:pt idx="235">
                  <c:v>132067.69</c:v>
                </c:pt>
                <c:pt idx="236">
                  <c:v>132519.63</c:v>
                </c:pt>
                <c:pt idx="237">
                  <c:v>133148.75</c:v>
                </c:pt>
                <c:pt idx="238">
                  <c:v>131902.18</c:v>
                </c:pt>
                <c:pt idx="239">
                  <c:v>130259.54</c:v>
                </c:pt>
                <c:pt idx="240">
                  <c:v>131147.29</c:v>
                </c:pt>
                <c:pt idx="241">
                  <c:v>131190.34</c:v>
                </c:pt>
                <c:pt idx="242">
                  <c:v>131140.65</c:v>
                </c:pt>
                <c:pt idx="243">
                  <c:v>127256</c:v>
                </c:pt>
                <c:pt idx="244">
                  <c:v>125588.09</c:v>
                </c:pt>
                <c:pt idx="245">
                  <c:v>123931.89</c:v>
                </c:pt>
                <c:pt idx="246">
                  <c:v>127795.93</c:v>
                </c:pt>
                <c:pt idx="247">
                  <c:v>126354.75</c:v>
                </c:pt>
                <c:pt idx="248">
                  <c:v>127682.4</c:v>
                </c:pt>
                <c:pt idx="249">
                  <c:v>129453.91</c:v>
                </c:pt>
                <c:pt idx="250">
                  <c:v>129245.39</c:v>
                </c:pt>
                <c:pt idx="251">
                  <c:v>128316.89</c:v>
                </c:pt>
                <c:pt idx="252">
                  <c:v>129650.03</c:v>
                </c:pt>
                <c:pt idx="255">
                  <c:v>130464.38</c:v>
                </c:pt>
                <c:pt idx="256">
                  <c:v>132216.07</c:v>
                </c:pt>
                <c:pt idx="257">
                  <c:v>134580.43</c:v>
                </c:pt>
                <c:pt idx="258">
                  <c:v>134739.28</c:v>
                </c:pt>
                <c:pt idx="259">
                  <c:v>135015.89000000001</c:v>
                </c:pt>
                <c:pt idx="260">
                  <c:v>135092.99</c:v>
                </c:pt>
                <c:pt idx="261">
                  <c:v>135066.97</c:v>
                </c:pt>
                <c:pt idx="263">
                  <c:v>135133.88</c:v>
                </c:pt>
                <c:pt idx="264">
                  <c:v>133491.23000000001</c:v>
                </c:pt>
                <c:pt idx="265">
                  <c:v>133515.82</c:v>
                </c:pt>
                <c:pt idx="266">
                  <c:v>133397.51999999999</c:v>
                </c:pt>
                <c:pt idx="267">
                  <c:v>136231.9</c:v>
                </c:pt>
                <c:pt idx="268">
                  <c:v>136511.88</c:v>
                </c:pt>
                <c:pt idx="269">
                  <c:v>136563.18</c:v>
                </c:pt>
                <c:pt idx="270">
                  <c:v>138963.10999999999</c:v>
                </c:pt>
                <c:pt idx="271">
                  <c:v>138422.84</c:v>
                </c:pt>
                <c:pt idx="272">
                  <c:v>139334.38</c:v>
                </c:pt>
                <c:pt idx="273">
                  <c:v>139187.39000000001</c:v>
                </c:pt>
                <c:pt idx="274">
                  <c:v>139636.41</c:v>
                </c:pt>
                <c:pt idx="275">
                  <c:v>140109.63</c:v>
                </c:pt>
                <c:pt idx="276">
                  <c:v>137881.26999999999</c:v>
                </c:pt>
                <c:pt idx="277">
                  <c:v>137272.59</c:v>
                </c:pt>
                <c:pt idx="278">
                  <c:v>137824.29</c:v>
                </c:pt>
                <c:pt idx="279">
                  <c:v>138136.14000000001</c:v>
                </c:pt>
                <c:pt idx="280">
                  <c:v>139541.23000000001</c:v>
                </c:pt>
                <c:pt idx="281">
                  <c:v>138887.81</c:v>
                </c:pt>
                <c:pt idx="282">
                  <c:v>138533.70000000001</c:v>
                </c:pt>
                <c:pt idx="283">
                  <c:v>137026.62</c:v>
                </c:pt>
                <c:pt idx="284">
                  <c:v>136786.65</c:v>
                </c:pt>
                <c:pt idx="285">
                  <c:v>137546.26</c:v>
                </c:pt>
                <c:pt idx="286">
                  <c:v>137001.57999999999</c:v>
                </c:pt>
                <c:pt idx="287">
                  <c:v>136236.37</c:v>
                </c:pt>
                <c:pt idx="288">
                  <c:v>136102.1</c:v>
                </c:pt>
                <c:pt idx="289">
                  <c:v>135699.38</c:v>
                </c:pt>
                <c:pt idx="290">
                  <c:v>136436.07</c:v>
                </c:pt>
                <c:pt idx="291">
                  <c:v>137128.04</c:v>
                </c:pt>
                <c:pt idx="292">
                  <c:v>137799.74</c:v>
                </c:pt>
                <c:pt idx="293">
                  <c:v>137212.63</c:v>
                </c:pt>
                <c:pt idx="294">
                  <c:v>139255.91</c:v>
                </c:pt>
                <c:pt idx="295">
                  <c:v>138840.01999999999</c:v>
                </c:pt>
                <c:pt idx="296">
                  <c:v>138716.64000000001</c:v>
                </c:pt>
                <c:pt idx="298">
                  <c:v>137115.82999999999</c:v>
                </c:pt>
                <c:pt idx="299">
                  <c:v>136550.5</c:v>
                </c:pt>
                <c:pt idx="300">
                  <c:v>137164.60999999999</c:v>
                </c:pt>
                <c:pt idx="301">
                  <c:v>135767.29</c:v>
                </c:pt>
                <c:pt idx="302">
                  <c:v>137113.89000000001</c:v>
                </c:pt>
                <c:pt idx="303">
                  <c:v>136865.79</c:v>
                </c:pt>
                <c:pt idx="304">
                  <c:v>138854.6</c:v>
                </c:pt>
                <c:pt idx="305">
                  <c:v>139549.43</c:v>
                </c:pt>
                <c:pt idx="306">
                  <c:v>139050.93</c:v>
                </c:pt>
                <c:pt idx="307">
                  <c:v>140927.85999999999</c:v>
                </c:pt>
                <c:pt idx="308">
                  <c:v>141263.56</c:v>
                </c:pt>
                <c:pt idx="309">
                  <c:v>139489.70000000001</c:v>
                </c:pt>
                <c:pt idx="310">
                  <c:v>139302.85</c:v>
                </c:pt>
                <c:pt idx="311">
                  <c:v>137480.79</c:v>
                </c:pt>
                <c:pt idx="312">
                  <c:v>136743.26</c:v>
                </c:pt>
                <c:pt idx="313">
                  <c:v>136187.31</c:v>
                </c:pt>
                <c:pt idx="314">
                  <c:v>135298.99</c:v>
                </c:pt>
                <c:pt idx="315">
                  <c:v>135250.1</c:v>
                </c:pt>
                <c:pt idx="316">
                  <c:v>135510.99</c:v>
                </c:pt>
                <c:pt idx="317">
                  <c:v>135564.74</c:v>
                </c:pt>
                <c:pt idx="318">
                  <c:v>133381.57999999999</c:v>
                </c:pt>
                <c:pt idx="319">
                  <c:v>134166.72</c:v>
                </c:pt>
                <c:pt idx="320">
                  <c:v>134035.72</c:v>
                </c:pt>
                <c:pt idx="321">
                  <c:v>135368.26999999999</c:v>
                </c:pt>
                <c:pt idx="322">
                  <c:v>133807.59</c:v>
                </c:pt>
                <c:pt idx="323">
                  <c:v>133524.18</c:v>
                </c:pt>
                <c:pt idx="324">
                  <c:v>132129.26</c:v>
                </c:pt>
                <c:pt idx="325">
                  <c:v>132725.68</c:v>
                </c:pt>
                <c:pt idx="326">
                  <c:v>133989.74</c:v>
                </c:pt>
                <c:pt idx="327">
                  <c:v>133071.04999999999</c:v>
                </c:pt>
                <c:pt idx="328">
                  <c:v>132437.39000000001</c:v>
                </c:pt>
                <c:pt idx="329">
                  <c:v>132971.20000000001</c:v>
                </c:pt>
                <c:pt idx="330">
                  <c:v>133151.29999999999</c:v>
                </c:pt>
                <c:pt idx="331">
                  <c:v>134537.62</c:v>
                </c:pt>
                <c:pt idx="332">
                  <c:v>136527.60999999999</c:v>
                </c:pt>
                <c:pt idx="333">
                  <c:v>135913.25</c:v>
                </c:pt>
                <c:pt idx="334">
                  <c:v>135623.15</c:v>
                </c:pt>
                <c:pt idx="335">
                  <c:v>137913.68</c:v>
                </c:pt>
                <c:pt idx="336">
                  <c:v>136687.32</c:v>
                </c:pt>
                <c:pt idx="337">
                  <c:v>136355.78</c:v>
                </c:pt>
                <c:pt idx="338">
                  <c:v>136340.76999999999</c:v>
                </c:pt>
                <c:pt idx="339">
                  <c:v>137321.64000000001</c:v>
                </c:pt>
                <c:pt idx="340">
                  <c:v>134432.26</c:v>
                </c:pt>
                <c:pt idx="341">
                  <c:v>134666.46</c:v>
                </c:pt>
                <c:pt idx="342">
                  <c:v>134510.85</c:v>
                </c:pt>
                <c:pt idx="343">
                  <c:v>137968.15</c:v>
                </c:pt>
                <c:pt idx="344">
                  <c:v>138025.17000000001</c:v>
                </c:pt>
                <c:pt idx="345">
                  <c:v>137771.39000000001</c:v>
                </c:pt>
                <c:pt idx="346">
                  <c:v>139205.81</c:v>
                </c:pt>
                <c:pt idx="347">
                  <c:v>141049.20000000001</c:v>
                </c:pt>
                <c:pt idx="348">
                  <c:v>141422.26</c:v>
                </c:pt>
                <c:pt idx="349">
                  <c:v>141283.01</c:v>
                </c:pt>
                <c:pt idx="350">
                  <c:v>140335.16</c:v>
                </c:pt>
                <c:pt idx="351">
                  <c:v>139863.63</c:v>
                </c:pt>
                <c:pt idx="352">
                  <c:v>140993.25</c:v>
                </c:pt>
                <c:pt idx="353">
                  <c:v>142640.14000000001</c:v>
                </c:pt>
                <c:pt idx="354">
                  <c:v>141791.57999999999</c:v>
                </c:pt>
                <c:pt idx="355">
                  <c:v>141618.29</c:v>
                </c:pt>
                <c:pt idx="356">
                  <c:v>142348.70000000001</c:v>
                </c:pt>
                <c:pt idx="357">
                  <c:v>143150.84</c:v>
                </c:pt>
                <c:pt idx="358">
                  <c:v>142271.57999999999</c:v>
                </c:pt>
                <c:pt idx="359">
                  <c:v>143546.57999999999</c:v>
                </c:pt>
                <c:pt idx="360">
                  <c:v>144061.74</c:v>
                </c:pt>
                <c:pt idx="361">
                  <c:v>145593.63</c:v>
                </c:pt>
                <c:pt idx="362">
                  <c:v>145499.49</c:v>
                </c:pt>
                <c:pt idx="363">
                  <c:v>145865.10999999999</c:v>
                </c:pt>
                <c:pt idx="364">
                  <c:v>145109.25</c:v>
                </c:pt>
                <c:pt idx="365">
                  <c:v>146424.94</c:v>
                </c:pt>
                <c:pt idx="366">
                  <c:v>146491.75</c:v>
                </c:pt>
                <c:pt idx="367">
                  <c:v>145306.23000000001</c:v>
                </c:pt>
                <c:pt idx="368">
                  <c:v>145446.66</c:v>
                </c:pt>
                <c:pt idx="369">
                  <c:v>146336.79999999999</c:v>
                </c:pt>
                <c:pt idx="370">
                  <c:v>146237.01999999999</c:v>
                </c:pt>
                <c:pt idx="371">
                  <c:v>145517.35</c:v>
                </c:pt>
                <c:pt idx="372">
                  <c:v>143949.64000000001</c:v>
                </c:pt>
                <c:pt idx="373">
                  <c:v>144200.65</c:v>
                </c:pt>
                <c:pt idx="374">
                  <c:v>143608.07999999999</c:v>
                </c:pt>
                <c:pt idx="375">
                  <c:v>141356.43</c:v>
                </c:pt>
                <c:pt idx="376">
                  <c:v>142145.38</c:v>
                </c:pt>
                <c:pt idx="377">
                  <c:v>141708.19</c:v>
                </c:pt>
                <c:pt idx="378">
                  <c:v>140680.34</c:v>
                </c:pt>
                <c:pt idx="379">
                  <c:v>141783.35999999999</c:v>
                </c:pt>
                <c:pt idx="380">
                  <c:v>141682.99</c:v>
                </c:pt>
                <c:pt idx="381">
                  <c:v>142603.66</c:v>
                </c:pt>
                <c:pt idx="382">
                  <c:v>142200.01999999999</c:v>
                </c:pt>
                <c:pt idx="383">
                  <c:v>143398.63</c:v>
                </c:pt>
                <c:pt idx="384">
                  <c:v>144509.32</c:v>
                </c:pt>
                <c:pt idx="385">
                  <c:v>144085.15</c:v>
                </c:pt>
                <c:pt idx="386">
                  <c:v>144872.79</c:v>
                </c:pt>
                <c:pt idx="387">
                  <c:v>145720.98000000001</c:v>
                </c:pt>
                <c:pt idx="388">
                  <c:v>146172.21</c:v>
                </c:pt>
                <c:pt idx="389">
                  <c:v>146969.1</c:v>
                </c:pt>
                <c:pt idx="390">
                  <c:v>147428.9</c:v>
                </c:pt>
                <c:pt idx="391">
                  <c:v>148632.93</c:v>
                </c:pt>
                <c:pt idx="392">
                  <c:v>148780.22</c:v>
                </c:pt>
                <c:pt idx="393">
                  <c:v>149540.43</c:v>
                </c:pt>
                <c:pt idx="394">
                  <c:v>150454.24</c:v>
                </c:pt>
                <c:pt idx="395">
                  <c:v>150704.20000000001</c:v>
                </c:pt>
                <c:pt idx="396">
                  <c:v>153294.44</c:v>
                </c:pt>
                <c:pt idx="397">
                  <c:v>153338.63</c:v>
                </c:pt>
                <c:pt idx="398">
                  <c:v>154063.53</c:v>
                </c:pt>
                <c:pt idx="399">
                  <c:v>155257.31</c:v>
                </c:pt>
                <c:pt idx="400">
                  <c:v>157748.6</c:v>
                </c:pt>
                <c:pt idx="401">
                  <c:v>157632.9</c:v>
                </c:pt>
                <c:pt idx="402">
                  <c:v>157162.43</c:v>
                </c:pt>
                <c:pt idx="403">
                  <c:v>157738.69</c:v>
                </c:pt>
                <c:pt idx="404">
                  <c:v>156992.93</c:v>
                </c:pt>
                <c:pt idx="405">
                  <c:v>156522.13</c:v>
                </c:pt>
                <c:pt idx="406">
                  <c:v>155380.66</c:v>
                </c:pt>
                <c:pt idx="408">
                  <c:v>154770.1</c:v>
                </c:pt>
                <c:pt idx="409">
                  <c:v>155277.56</c:v>
                </c:pt>
                <c:pt idx="410">
                  <c:v>155910.18</c:v>
                </c:pt>
                <c:pt idx="411">
                  <c:v>158554.94</c:v>
                </c:pt>
                <c:pt idx="412">
                  <c:v>158359.76</c:v>
                </c:pt>
                <c:pt idx="413">
                  <c:v>159072.13</c:v>
                </c:pt>
                <c:pt idx="414">
                  <c:v>158611.01</c:v>
                </c:pt>
                <c:pt idx="415">
                  <c:v>161092.25</c:v>
                </c:pt>
                <c:pt idx="416">
                  <c:v>161755.18</c:v>
                </c:pt>
                <c:pt idx="417">
                  <c:v>164455.60999999999</c:v>
                </c:pt>
                <c:pt idx="418">
                  <c:v>157369.35999999999</c:v>
                </c:pt>
                <c:pt idx="419">
                  <c:v>158187.43</c:v>
                </c:pt>
                <c:pt idx="420">
                  <c:v>157981.13</c:v>
                </c:pt>
                <c:pt idx="421">
                  <c:v>159074.97</c:v>
                </c:pt>
                <c:pt idx="422">
                  <c:v>159189.1</c:v>
                </c:pt>
                <c:pt idx="423">
                  <c:v>160766.37</c:v>
                </c:pt>
                <c:pt idx="424">
                  <c:v>162481.74</c:v>
                </c:pt>
                <c:pt idx="425">
                  <c:v>158577.88</c:v>
                </c:pt>
                <c:pt idx="426">
                  <c:v>157327.26</c:v>
                </c:pt>
                <c:pt idx="427">
                  <c:v>157923.34</c:v>
                </c:pt>
                <c:pt idx="428">
                  <c:v>158473.01999999999</c:v>
                </c:pt>
                <c:pt idx="429">
                  <c:v>158141.65</c:v>
                </c:pt>
                <c:pt idx="430">
                  <c:v>160455.82999999999</c:v>
                </c:pt>
                <c:pt idx="433">
                  <c:v>160896.64000000001</c:v>
                </c:pt>
                <c:pt idx="434">
                  <c:v>160490.29999999999</c:v>
                </c:pt>
                <c:pt idx="435">
                  <c:v>161125.37</c:v>
                </c:pt>
                <c:pt idx="438">
                  <c:v>160538.69</c:v>
                </c:pt>
                <c:pt idx="439">
                  <c:v>161869.76000000001</c:v>
                </c:pt>
                <c:pt idx="440">
                  <c:v>163663.88</c:v>
                </c:pt>
                <c:pt idx="441">
                  <c:v>161975.24</c:v>
                </c:pt>
                <c:pt idx="442">
                  <c:v>162936.48000000001</c:v>
                </c:pt>
                <c:pt idx="443">
                  <c:v>163370.31</c:v>
                </c:pt>
                <c:pt idx="444">
                  <c:v>163150.35</c:v>
                </c:pt>
                <c:pt idx="445">
                  <c:v>161973.04999999999</c:v>
                </c:pt>
                <c:pt idx="446">
                  <c:v>165145.98000000001</c:v>
                </c:pt>
                <c:pt idx="447">
                  <c:v>165568.32000000001</c:v>
                </c:pt>
                <c:pt idx="448">
                  <c:v>164799.98000000001</c:v>
                </c:pt>
                <c:pt idx="449">
                  <c:v>164849.26999999999</c:v>
                </c:pt>
                <c:pt idx="450">
                  <c:v>166276.9</c:v>
                </c:pt>
                <c:pt idx="451">
                  <c:v>171816.67</c:v>
                </c:pt>
                <c:pt idx="452">
                  <c:v>175589.35</c:v>
                </c:pt>
                <c:pt idx="453">
                  <c:v>178858.54</c:v>
                </c:pt>
                <c:pt idx="454">
                  <c:v>178720.68</c:v>
                </c:pt>
                <c:pt idx="455">
                  <c:v>181919.13</c:v>
                </c:pt>
                <c:pt idx="456">
                  <c:v>184691.05</c:v>
                </c:pt>
                <c:pt idx="457">
                  <c:v>183133.75</c:v>
                </c:pt>
                <c:pt idx="458">
                  <c:v>181363.9</c:v>
                </c:pt>
                <c:pt idx="459">
                  <c:v>182793.4</c:v>
                </c:pt>
                <c:pt idx="460">
                  <c:v>185674.43</c:v>
                </c:pt>
                <c:pt idx="461">
                  <c:v>181708.23</c:v>
                </c:pt>
                <c:pt idx="462">
                  <c:v>182127.25</c:v>
                </c:pt>
                <c:pt idx="463">
                  <c:v>182949.78</c:v>
                </c:pt>
                <c:pt idx="464">
                  <c:v>186241.15</c:v>
                </c:pt>
                <c:pt idx="465">
                  <c:v>185929.33</c:v>
                </c:pt>
                <c:pt idx="466">
                  <c:v>189699.12</c:v>
                </c:pt>
                <c:pt idx="467">
                  <c:v>187766.42</c:v>
                </c:pt>
                <c:pt idx="468">
                  <c:v>186464.3</c:v>
                </c:pt>
                <c:pt idx="471">
                  <c:v>186016.31</c:v>
                </c:pt>
                <c:pt idx="472">
                  <c:v>188534.42</c:v>
                </c:pt>
                <c:pt idx="473">
                  <c:v>190534.42</c:v>
                </c:pt>
                <c:pt idx="474">
                  <c:v>188853.49</c:v>
                </c:pt>
                <c:pt idx="475">
                  <c:v>191490.4</c:v>
                </c:pt>
                <c:pt idx="476">
                  <c:v>191247.46</c:v>
                </c:pt>
                <c:pt idx="477">
                  <c:v>191005.02</c:v>
                </c:pt>
                <c:pt idx="478">
                  <c:v>188786.98</c:v>
                </c:pt>
                <c:pt idx="479">
                  <c:v>189307.02</c:v>
                </c:pt>
                <c:pt idx="480">
                  <c:v>183104.87</c:v>
                </c:pt>
                <c:pt idx="481">
                  <c:v>185366.44</c:v>
                </c:pt>
                <c:pt idx="482">
                  <c:v>180463.84</c:v>
                </c:pt>
                <c:pt idx="483">
                  <c:v>179364.82</c:v>
                </c:pt>
                <c:pt idx="484">
                  <c:v>180915.36</c:v>
                </c:pt>
                <c:pt idx="485">
                  <c:v>183447</c:v>
                </c:pt>
                <c:pt idx="486">
                  <c:v>183969.35</c:v>
                </c:pt>
                <c:pt idx="487">
                  <c:v>179284.49</c:v>
                </c:pt>
                <c:pt idx="488">
                  <c:v>177653.31</c:v>
                </c:pt>
                <c:pt idx="489">
                  <c:v>179875.44</c:v>
                </c:pt>
                <c:pt idx="490">
                  <c:v>180409.73</c:v>
                </c:pt>
                <c:pt idx="491">
                  <c:v>179639.91</c:v>
                </c:pt>
                <c:pt idx="492">
                  <c:v>180270.62</c:v>
                </c:pt>
                <c:pt idx="493">
                  <c:v>176219.4</c:v>
                </c:pt>
                <c:pt idx="494">
                  <c:v>181931.93</c:v>
                </c:pt>
                <c:pt idx="495">
                  <c:v>182509.14</c:v>
                </c:pt>
                <c:pt idx="496">
                  <c:v>185424.28</c:v>
                </c:pt>
                <c:pt idx="497">
                  <c:v>182732.67</c:v>
                </c:pt>
                <c:pt idx="498">
                  <c:v>181556.76</c:v>
                </c:pt>
                <c:pt idx="499">
                  <c:v>182514.2</c:v>
                </c:pt>
                <c:pt idx="500">
                  <c:v>187461.84</c:v>
                </c:pt>
                <c:pt idx="501">
                  <c:v>187952.91</c:v>
                </c:pt>
                <c:pt idx="502">
                  <c:v>188052.02</c:v>
                </c:pt>
                <c:pt idx="504">
                  <c:v>188161.97</c:v>
                </c:pt>
                <c:pt idx="505">
                  <c:v>188258.91</c:v>
                </c:pt>
                <c:pt idx="506">
                  <c:v>192201.16</c:v>
                </c:pt>
                <c:pt idx="507">
                  <c:v>195129.25</c:v>
                </c:pt>
                <c:pt idx="508">
                  <c:v>197323.87</c:v>
                </c:pt>
                <c:pt idx="509">
                  <c:v>198000.71</c:v>
                </c:pt>
                <c:pt idx="510">
                  <c:v>198657.33</c:v>
                </c:pt>
                <c:pt idx="511">
                  <c:v>197737.61</c:v>
                </c:pt>
                <c:pt idx="512">
                  <c:v>196818.59</c:v>
                </c:pt>
                <c:pt idx="513">
                  <c:v>195733.51</c:v>
                </c:pt>
                <c:pt idx="514">
                  <c:v>196132.06</c:v>
                </c:pt>
                <c:pt idx="516">
                  <c:v>192888.95999999999</c:v>
                </c:pt>
                <c:pt idx="517">
                  <c:v>191378.43</c:v>
                </c:pt>
                <c:pt idx="518">
                  <c:v>190745.02</c:v>
                </c:pt>
                <c:pt idx="519">
                  <c:v>189578.79</c:v>
                </c:pt>
                <c:pt idx="520">
                  <c:v>188618.69</c:v>
                </c:pt>
                <c:pt idx="521">
                  <c:v>184750.42</c:v>
                </c:pt>
                <c:pt idx="522">
                  <c:v>187317.64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7-405D-952C-450067FE3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0398784"/>
        <c:axId val="591114592"/>
      </c:areaChart>
      <c:lineChart>
        <c:grouping val="standard"/>
        <c:varyColors val="0"/>
        <c:ser>
          <c:idx val="1"/>
          <c:order val="1"/>
          <c:tx>
            <c:strRef>
              <c:f>'Base Gráfico'!$C$7</c:f>
              <c:strCache>
                <c:ptCount val="1"/>
                <c:pt idx="0">
                  <c:v>IBOV</c:v>
                </c:pt>
              </c:strCache>
            </c:strRef>
          </c:tx>
          <c:spPr>
            <a:ln w="28575" cap="rnd">
              <a:solidFill>
                <a:srgbClr val="023A4A"/>
              </a:solidFill>
              <a:round/>
            </a:ln>
            <a:effectLst/>
          </c:spPr>
          <c:marker>
            <c:symbol val="none"/>
          </c:marker>
          <c:cat>
            <c:numRef>
              <c:f>'Base Gráfico'!$B$8:$B$999</c:f>
              <c:numCache>
                <c:formatCode>m/d/yyyy</c:formatCode>
                <c:ptCount val="992"/>
                <c:pt idx="0">
                  <c:v>45412</c:v>
                </c:pt>
                <c:pt idx="1">
                  <c:v>45413</c:v>
                </c:pt>
                <c:pt idx="2">
                  <c:v>45414</c:v>
                </c:pt>
                <c:pt idx="3">
                  <c:v>45415</c:v>
                </c:pt>
                <c:pt idx="4">
                  <c:v>45418</c:v>
                </c:pt>
                <c:pt idx="5">
                  <c:v>45419</c:v>
                </c:pt>
                <c:pt idx="6">
                  <c:v>45420</c:v>
                </c:pt>
                <c:pt idx="7">
                  <c:v>45421</c:v>
                </c:pt>
                <c:pt idx="8">
                  <c:v>45422</c:v>
                </c:pt>
                <c:pt idx="9">
                  <c:v>45425</c:v>
                </c:pt>
                <c:pt idx="10">
                  <c:v>45426</c:v>
                </c:pt>
                <c:pt idx="11">
                  <c:v>45427</c:v>
                </c:pt>
                <c:pt idx="12">
                  <c:v>45428</c:v>
                </c:pt>
                <c:pt idx="13">
                  <c:v>45429</c:v>
                </c:pt>
                <c:pt idx="14">
                  <c:v>45432</c:v>
                </c:pt>
                <c:pt idx="15">
                  <c:v>45433</c:v>
                </c:pt>
                <c:pt idx="16">
                  <c:v>45434</c:v>
                </c:pt>
                <c:pt idx="17">
                  <c:v>45435</c:v>
                </c:pt>
                <c:pt idx="18">
                  <c:v>45436</c:v>
                </c:pt>
                <c:pt idx="19">
                  <c:v>45439</c:v>
                </c:pt>
                <c:pt idx="20">
                  <c:v>45440</c:v>
                </c:pt>
                <c:pt idx="21">
                  <c:v>45441</c:v>
                </c:pt>
                <c:pt idx="22">
                  <c:v>45442</c:v>
                </c:pt>
                <c:pt idx="23">
                  <c:v>45443</c:v>
                </c:pt>
                <c:pt idx="24">
                  <c:v>45446</c:v>
                </c:pt>
                <c:pt idx="25">
                  <c:v>45447</c:v>
                </c:pt>
                <c:pt idx="26">
                  <c:v>45448</c:v>
                </c:pt>
                <c:pt idx="27">
                  <c:v>45449</c:v>
                </c:pt>
                <c:pt idx="28">
                  <c:v>45450</c:v>
                </c:pt>
                <c:pt idx="29">
                  <c:v>45453</c:v>
                </c:pt>
                <c:pt idx="30">
                  <c:v>45454</c:v>
                </c:pt>
                <c:pt idx="31">
                  <c:v>45455</c:v>
                </c:pt>
                <c:pt idx="32">
                  <c:v>45456</c:v>
                </c:pt>
                <c:pt idx="33">
                  <c:v>45457</c:v>
                </c:pt>
                <c:pt idx="34">
                  <c:v>45460</c:v>
                </c:pt>
                <c:pt idx="35">
                  <c:v>45461</c:v>
                </c:pt>
                <c:pt idx="36">
                  <c:v>45462</c:v>
                </c:pt>
                <c:pt idx="37">
                  <c:v>45463</c:v>
                </c:pt>
                <c:pt idx="38">
                  <c:v>45464</c:v>
                </c:pt>
                <c:pt idx="39">
                  <c:v>45467</c:v>
                </c:pt>
                <c:pt idx="40">
                  <c:v>45468</c:v>
                </c:pt>
                <c:pt idx="41">
                  <c:v>45469</c:v>
                </c:pt>
                <c:pt idx="42">
                  <c:v>45470</c:v>
                </c:pt>
                <c:pt idx="43">
                  <c:v>45471</c:v>
                </c:pt>
                <c:pt idx="44">
                  <c:v>45474</c:v>
                </c:pt>
                <c:pt idx="45">
                  <c:v>45475</c:v>
                </c:pt>
                <c:pt idx="46">
                  <c:v>45476</c:v>
                </c:pt>
                <c:pt idx="47">
                  <c:v>45477</c:v>
                </c:pt>
                <c:pt idx="48">
                  <c:v>45478</c:v>
                </c:pt>
                <c:pt idx="49">
                  <c:v>45481</c:v>
                </c:pt>
                <c:pt idx="50">
                  <c:v>45482</c:v>
                </c:pt>
                <c:pt idx="51">
                  <c:v>45483</c:v>
                </c:pt>
                <c:pt idx="52">
                  <c:v>45484</c:v>
                </c:pt>
                <c:pt idx="53">
                  <c:v>45485</c:v>
                </c:pt>
                <c:pt idx="54">
                  <c:v>45488</c:v>
                </c:pt>
                <c:pt idx="55">
                  <c:v>45489</c:v>
                </c:pt>
                <c:pt idx="56">
                  <c:v>45490</c:v>
                </c:pt>
                <c:pt idx="57">
                  <c:v>45491</c:v>
                </c:pt>
                <c:pt idx="58">
                  <c:v>45492</c:v>
                </c:pt>
                <c:pt idx="59">
                  <c:v>45495</c:v>
                </c:pt>
                <c:pt idx="60">
                  <c:v>45496</c:v>
                </c:pt>
                <c:pt idx="61">
                  <c:v>45497</c:v>
                </c:pt>
                <c:pt idx="62">
                  <c:v>45498</c:v>
                </c:pt>
                <c:pt idx="63">
                  <c:v>45499</c:v>
                </c:pt>
                <c:pt idx="64">
                  <c:v>45502</c:v>
                </c:pt>
                <c:pt idx="65">
                  <c:v>45503</c:v>
                </c:pt>
                <c:pt idx="66">
                  <c:v>45504</c:v>
                </c:pt>
                <c:pt idx="67">
                  <c:v>45505</c:v>
                </c:pt>
                <c:pt idx="68">
                  <c:v>45506</c:v>
                </c:pt>
                <c:pt idx="69">
                  <c:v>45509</c:v>
                </c:pt>
                <c:pt idx="70">
                  <c:v>45510</c:v>
                </c:pt>
                <c:pt idx="71">
                  <c:v>45511</c:v>
                </c:pt>
                <c:pt idx="72">
                  <c:v>45512</c:v>
                </c:pt>
                <c:pt idx="73">
                  <c:v>45513</c:v>
                </c:pt>
                <c:pt idx="74">
                  <c:v>45516</c:v>
                </c:pt>
                <c:pt idx="75">
                  <c:v>45517</c:v>
                </c:pt>
                <c:pt idx="76">
                  <c:v>45518</c:v>
                </c:pt>
                <c:pt idx="77">
                  <c:v>45519</c:v>
                </c:pt>
                <c:pt idx="78">
                  <c:v>45520</c:v>
                </c:pt>
                <c:pt idx="79">
                  <c:v>45523</c:v>
                </c:pt>
                <c:pt idx="80">
                  <c:v>45524</c:v>
                </c:pt>
                <c:pt idx="81">
                  <c:v>45525</c:v>
                </c:pt>
                <c:pt idx="82">
                  <c:v>45526</c:v>
                </c:pt>
                <c:pt idx="83">
                  <c:v>45527</c:v>
                </c:pt>
                <c:pt idx="84">
                  <c:v>45530</c:v>
                </c:pt>
                <c:pt idx="85">
                  <c:v>45531</c:v>
                </c:pt>
                <c:pt idx="86">
                  <c:v>45532</c:v>
                </c:pt>
                <c:pt idx="87">
                  <c:v>45533</c:v>
                </c:pt>
                <c:pt idx="88">
                  <c:v>45534</c:v>
                </c:pt>
                <c:pt idx="89">
                  <c:v>45537</c:v>
                </c:pt>
                <c:pt idx="90">
                  <c:v>45538</c:v>
                </c:pt>
                <c:pt idx="91">
                  <c:v>45539</c:v>
                </c:pt>
                <c:pt idx="92">
                  <c:v>45540</c:v>
                </c:pt>
                <c:pt idx="93">
                  <c:v>45541</c:v>
                </c:pt>
                <c:pt idx="94">
                  <c:v>45544</c:v>
                </c:pt>
                <c:pt idx="95">
                  <c:v>45545</c:v>
                </c:pt>
                <c:pt idx="96">
                  <c:v>45546</c:v>
                </c:pt>
                <c:pt idx="97">
                  <c:v>45547</c:v>
                </c:pt>
                <c:pt idx="98">
                  <c:v>45548</c:v>
                </c:pt>
                <c:pt idx="99">
                  <c:v>45551</c:v>
                </c:pt>
                <c:pt idx="100">
                  <c:v>45552</c:v>
                </c:pt>
                <c:pt idx="101">
                  <c:v>45553</c:v>
                </c:pt>
                <c:pt idx="102">
                  <c:v>45554</c:v>
                </c:pt>
                <c:pt idx="103">
                  <c:v>45555</c:v>
                </c:pt>
                <c:pt idx="104">
                  <c:v>45558</c:v>
                </c:pt>
                <c:pt idx="105">
                  <c:v>45559</c:v>
                </c:pt>
                <c:pt idx="106">
                  <c:v>45560</c:v>
                </c:pt>
                <c:pt idx="107">
                  <c:v>45561</c:v>
                </c:pt>
                <c:pt idx="108">
                  <c:v>45562</c:v>
                </c:pt>
                <c:pt idx="109">
                  <c:v>45565</c:v>
                </c:pt>
                <c:pt idx="110">
                  <c:v>45566</c:v>
                </c:pt>
                <c:pt idx="111">
                  <c:v>45567</c:v>
                </c:pt>
                <c:pt idx="112">
                  <c:v>45568</c:v>
                </c:pt>
                <c:pt idx="113">
                  <c:v>45569</c:v>
                </c:pt>
                <c:pt idx="114">
                  <c:v>45572</c:v>
                </c:pt>
                <c:pt idx="115">
                  <c:v>45573</c:v>
                </c:pt>
                <c:pt idx="116">
                  <c:v>45574</c:v>
                </c:pt>
                <c:pt idx="117">
                  <c:v>45575</c:v>
                </c:pt>
                <c:pt idx="118">
                  <c:v>45576</c:v>
                </c:pt>
                <c:pt idx="119">
                  <c:v>45579</c:v>
                </c:pt>
                <c:pt idx="120">
                  <c:v>45580</c:v>
                </c:pt>
                <c:pt idx="121">
                  <c:v>45581</c:v>
                </c:pt>
                <c:pt idx="122">
                  <c:v>45582</c:v>
                </c:pt>
                <c:pt idx="123">
                  <c:v>45583</c:v>
                </c:pt>
                <c:pt idx="124">
                  <c:v>45586</c:v>
                </c:pt>
                <c:pt idx="125">
                  <c:v>45587</c:v>
                </c:pt>
                <c:pt idx="126">
                  <c:v>45588</c:v>
                </c:pt>
                <c:pt idx="127">
                  <c:v>45589</c:v>
                </c:pt>
                <c:pt idx="128">
                  <c:v>45590</c:v>
                </c:pt>
                <c:pt idx="129">
                  <c:v>45593</c:v>
                </c:pt>
                <c:pt idx="130">
                  <c:v>45594</c:v>
                </c:pt>
                <c:pt idx="131">
                  <c:v>45595</c:v>
                </c:pt>
                <c:pt idx="132">
                  <c:v>45596</c:v>
                </c:pt>
                <c:pt idx="133">
                  <c:v>45597</c:v>
                </c:pt>
                <c:pt idx="134">
                  <c:v>45600</c:v>
                </c:pt>
                <c:pt idx="135">
                  <c:v>45601</c:v>
                </c:pt>
                <c:pt idx="136">
                  <c:v>45602</c:v>
                </c:pt>
                <c:pt idx="137">
                  <c:v>45603</c:v>
                </c:pt>
                <c:pt idx="138">
                  <c:v>45604</c:v>
                </c:pt>
                <c:pt idx="139">
                  <c:v>45607</c:v>
                </c:pt>
                <c:pt idx="140">
                  <c:v>45608</c:v>
                </c:pt>
                <c:pt idx="141">
                  <c:v>45609</c:v>
                </c:pt>
                <c:pt idx="142">
                  <c:v>45610</c:v>
                </c:pt>
                <c:pt idx="143">
                  <c:v>45611</c:v>
                </c:pt>
                <c:pt idx="144">
                  <c:v>45614</c:v>
                </c:pt>
                <c:pt idx="145">
                  <c:v>45615</c:v>
                </c:pt>
                <c:pt idx="146">
                  <c:v>45616</c:v>
                </c:pt>
                <c:pt idx="147">
                  <c:v>45617</c:v>
                </c:pt>
                <c:pt idx="148">
                  <c:v>45618</c:v>
                </c:pt>
                <c:pt idx="149">
                  <c:v>45621</c:v>
                </c:pt>
                <c:pt idx="150">
                  <c:v>45622</c:v>
                </c:pt>
                <c:pt idx="151">
                  <c:v>45623</c:v>
                </c:pt>
                <c:pt idx="152">
                  <c:v>45624</c:v>
                </c:pt>
                <c:pt idx="153">
                  <c:v>45625</c:v>
                </c:pt>
                <c:pt idx="154">
                  <c:v>45628</c:v>
                </c:pt>
                <c:pt idx="155">
                  <c:v>45629</c:v>
                </c:pt>
                <c:pt idx="156">
                  <c:v>45630</c:v>
                </c:pt>
                <c:pt idx="157">
                  <c:v>45631</c:v>
                </c:pt>
                <c:pt idx="158">
                  <c:v>45632</c:v>
                </c:pt>
                <c:pt idx="159">
                  <c:v>45635</c:v>
                </c:pt>
                <c:pt idx="160">
                  <c:v>45636</c:v>
                </c:pt>
                <c:pt idx="161">
                  <c:v>45637</c:v>
                </c:pt>
                <c:pt idx="162">
                  <c:v>45638</c:v>
                </c:pt>
                <c:pt idx="163">
                  <c:v>45639</c:v>
                </c:pt>
                <c:pt idx="164">
                  <c:v>45642</c:v>
                </c:pt>
                <c:pt idx="165">
                  <c:v>45643</c:v>
                </c:pt>
                <c:pt idx="166">
                  <c:v>45644</c:v>
                </c:pt>
                <c:pt idx="167">
                  <c:v>45645</c:v>
                </c:pt>
                <c:pt idx="168">
                  <c:v>45646</c:v>
                </c:pt>
                <c:pt idx="169">
                  <c:v>45649</c:v>
                </c:pt>
                <c:pt idx="170">
                  <c:v>45650</c:v>
                </c:pt>
                <c:pt idx="171">
                  <c:v>45651</c:v>
                </c:pt>
                <c:pt idx="172">
                  <c:v>45652</c:v>
                </c:pt>
                <c:pt idx="173">
                  <c:v>45653</c:v>
                </c:pt>
                <c:pt idx="174">
                  <c:v>45656</c:v>
                </c:pt>
                <c:pt idx="175">
                  <c:v>45657</c:v>
                </c:pt>
                <c:pt idx="176">
                  <c:v>45658</c:v>
                </c:pt>
                <c:pt idx="177">
                  <c:v>45659</c:v>
                </c:pt>
                <c:pt idx="178">
                  <c:v>45660</c:v>
                </c:pt>
                <c:pt idx="179">
                  <c:v>45663</c:v>
                </c:pt>
                <c:pt idx="180">
                  <c:v>45664</c:v>
                </c:pt>
                <c:pt idx="181">
                  <c:v>45665</c:v>
                </c:pt>
                <c:pt idx="182">
                  <c:v>45666</c:v>
                </c:pt>
                <c:pt idx="183">
                  <c:v>45667</c:v>
                </c:pt>
                <c:pt idx="184">
                  <c:v>45670</c:v>
                </c:pt>
                <c:pt idx="185">
                  <c:v>45671</c:v>
                </c:pt>
                <c:pt idx="186">
                  <c:v>45672</c:v>
                </c:pt>
                <c:pt idx="187">
                  <c:v>45673</c:v>
                </c:pt>
                <c:pt idx="188">
                  <c:v>45674</c:v>
                </c:pt>
                <c:pt idx="189">
                  <c:v>45677</c:v>
                </c:pt>
                <c:pt idx="190">
                  <c:v>45678</c:v>
                </c:pt>
                <c:pt idx="191">
                  <c:v>45679</c:v>
                </c:pt>
                <c:pt idx="192">
                  <c:v>45680</c:v>
                </c:pt>
                <c:pt idx="193">
                  <c:v>45681</c:v>
                </c:pt>
                <c:pt idx="194">
                  <c:v>45684</c:v>
                </c:pt>
                <c:pt idx="195">
                  <c:v>45685</c:v>
                </c:pt>
                <c:pt idx="196">
                  <c:v>45686</c:v>
                </c:pt>
                <c:pt idx="197">
                  <c:v>45687</c:v>
                </c:pt>
                <c:pt idx="198">
                  <c:v>45688</c:v>
                </c:pt>
                <c:pt idx="199">
                  <c:v>45691</c:v>
                </c:pt>
                <c:pt idx="200">
                  <c:v>45692</c:v>
                </c:pt>
                <c:pt idx="201">
                  <c:v>45693</c:v>
                </c:pt>
                <c:pt idx="202">
                  <c:v>45694</c:v>
                </c:pt>
                <c:pt idx="203">
                  <c:v>45695</c:v>
                </c:pt>
                <c:pt idx="204">
                  <c:v>45698</c:v>
                </c:pt>
                <c:pt idx="205">
                  <c:v>45699</c:v>
                </c:pt>
                <c:pt idx="206">
                  <c:v>45700</c:v>
                </c:pt>
                <c:pt idx="207">
                  <c:v>45701</c:v>
                </c:pt>
                <c:pt idx="208">
                  <c:v>45702</c:v>
                </c:pt>
                <c:pt idx="209">
                  <c:v>45705</c:v>
                </c:pt>
                <c:pt idx="210">
                  <c:v>45706</c:v>
                </c:pt>
                <c:pt idx="211">
                  <c:v>45707</c:v>
                </c:pt>
                <c:pt idx="212">
                  <c:v>45708</c:v>
                </c:pt>
                <c:pt idx="213">
                  <c:v>45709</c:v>
                </c:pt>
                <c:pt idx="214">
                  <c:v>45712</c:v>
                </c:pt>
                <c:pt idx="215">
                  <c:v>45713</c:v>
                </c:pt>
                <c:pt idx="216">
                  <c:v>45714</c:v>
                </c:pt>
                <c:pt idx="217">
                  <c:v>45715</c:v>
                </c:pt>
                <c:pt idx="218">
                  <c:v>45716</c:v>
                </c:pt>
                <c:pt idx="219">
                  <c:v>45719</c:v>
                </c:pt>
                <c:pt idx="220">
                  <c:v>45720</c:v>
                </c:pt>
                <c:pt idx="221">
                  <c:v>45721</c:v>
                </c:pt>
                <c:pt idx="222">
                  <c:v>45722</c:v>
                </c:pt>
                <c:pt idx="223">
                  <c:v>45723</c:v>
                </c:pt>
                <c:pt idx="224">
                  <c:v>45726</c:v>
                </c:pt>
                <c:pt idx="225">
                  <c:v>45727</c:v>
                </c:pt>
                <c:pt idx="226">
                  <c:v>45728</c:v>
                </c:pt>
                <c:pt idx="227">
                  <c:v>45729</c:v>
                </c:pt>
                <c:pt idx="228">
                  <c:v>45730</c:v>
                </c:pt>
                <c:pt idx="229">
                  <c:v>45733</c:v>
                </c:pt>
                <c:pt idx="230">
                  <c:v>45734</c:v>
                </c:pt>
                <c:pt idx="231">
                  <c:v>45735</c:v>
                </c:pt>
                <c:pt idx="232">
                  <c:v>45736</c:v>
                </c:pt>
                <c:pt idx="233">
                  <c:v>45737</c:v>
                </c:pt>
                <c:pt idx="234">
                  <c:v>45740</c:v>
                </c:pt>
                <c:pt idx="235">
                  <c:v>45741</c:v>
                </c:pt>
                <c:pt idx="236">
                  <c:v>45742</c:v>
                </c:pt>
                <c:pt idx="237">
                  <c:v>45743</c:v>
                </c:pt>
                <c:pt idx="238">
                  <c:v>45744</c:v>
                </c:pt>
                <c:pt idx="239">
                  <c:v>45747</c:v>
                </c:pt>
                <c:pt idx="240">
                  <c:v>45748</c:v>
                </c:pt>
                <c:pt idx="241">
                  <c:v>45749</c:v>
                </c:pt>
                <c:pt idx="242">
                  <c:v>45750</c:v>
                </c:pt>
                <c:pt idx="243">
                  <c:v>45751</c:v>
                </c:pt>
                <c:pt idx="244">
                  <c:v>45754</c:v>
                </c:pt>
                <c:pt idx="245">
                  <c:v>45755</c:v>
                </c:pt>
                <c:pt idx="246">
                  <c:v>45756</c:v>
                </c:pt>
                <c:pt idx="247">
                  <c:v>45757</c:v>
                </c:pt>
                <c:pt idx="248">
                  <c:v>45758</c:v>
                </c:pt>
                <c:pt idx="249">
                  <c:v>45761</c:v>
                </c:pt>
                <c:pt idx="250">
                  <c:v>45762</c:v>
                </c:pt>
                <c:pt idx="251">
                  <c:v>45763</c:v>
                </c:pt>
                <c:pt idx="252">
                  <c:v>45764</c:v>
                </c:pt>
                <c:pt idx="253">
                  <c:v>45765</c:v>
                </c:pt>
                <c:pt idx="254">
                  <c:v>45768</c:v>
                </c:pt>
                <c:pt idx="255">
                  <c:v>45769</c:v>
                </c:pt>
                <c:pt idx="256">
                  <c:v>45770</c:v>
                </c:pt>
                <c:pt idx="257">
                  <c:v>45771</c:v>
                </c:pt>
                <c:pt idx="258">
                  <c:v>45772</c:v>
                </c:pt>
                <c:pt idx="259">
                  <c:v>45775</c:v>
                </c:pt>
                <c:pt idx="260">
                  <c:v>45776</c:v>
                </c:pt>
                <c:pt idx="261">
                  <c:v>45777</c:v>
                </c:pt>
                <c:pt idx="262">
                  <c:v>45778</c:v>
                </c:pt>
                <c:pt idx="263">
                  <c:v>45779</c:v>
                </c:pt>
                <c:pt idx="264">
                  <c:v>45782</c:v>
                </c:pt>
                <c:pt idx="265">
                  <c:v>45783</c:v>
                </c:pt>
                <c:pt idx="266">
                  <c:v>45784</c:v>
                </c:pt>
                <c:pt idx="267">
                  <c:v>45785</c:v>
                </c:pt>
                <c:pt idx="268">
                  <c:v>45786</c:v>
                </c:pt>
                <c:pt idx="269">
                  <c:v>45789</c:v>
                </c:pt>
                <c:pt idx="270">
                  <c:v>45790</c:v>
                </c:pt>
                <c:pt idx="271">
                  <c:v>45791</c:v>
                </c:pt>
                <c:pt idx="272">
                  <c:v>45792</c:v>
                </c:pt>
                <c:pt idx="273">
                  <c:v>45793</c:v>
                </c:pt>
                <c:pt idx="274">
                  <c:v>45796</c:v>
                </c:pt>
                <c:pt idx="275">
                  <c:v>45797</c:v>
                </c:pt>
                <c:pt idx="276">
                  <c:v>45798</c:v>
                </c:pt>
                <c:pt idx="277">
                  <c:v>45799</c:v>
                </c:pt>
                <c:pt idx="278">
                  <c:v>45800</c:v>
                </c:pt>
                <c:pt idx="279">
                  <c:v>45803</c:v>
                </c:pt>
                <c:pt idx="280">
                  <c:v>45804</c:v>
                </c:pt>
                <c:pt idx="281">
                  <c:v>45805</c:v>
                </c:pt>
                <c:pt idx="282">
                  <c:v>45806</c:v>
                </c:pt>
                <c:pt idx="283">
                  <c:v>45807</c:v>
                </c:pt>
                <c:pt idx="284">
                  <c:v>45810</c:v>
                </c:pt>
                <c:pt idx="285">
                  <c:v>45811</c:v>
                </c:pt>
                <c:pt idx="286">
                  <c:v>45812</c:v>
                </c:pt>
                <c:pt idx="287">
                  <c:v>45813</c:v>
                </c:pt>
                <c:pt idx="288">
                  <c:v>45814</c:v>
                </c:pt>
                <c:pt idx="289">
                  <c:v>45817</c:v>
                </c:pt>
                <c:pt idx="290">
                  <c:v>45818</c:v>
                </c:pt>
                <c:pt idx="291">
                  <c:v>45819</c:v>
                </c:pt>
                <c:pt idx="292">
                  <c:v>45820</c:v>
                </c:pt>
                <c:pt idx="293">
                  <c:v>45821</c:v>
                </c:pt>
                <c:pt idx="294">
                  <c:v>45824</c:v>
                </c:pt>
                <c:pt idx="295">
                  <c:v>45825</c:v>
                </c:pt>
                <c:pt idx="296">
                  <c:v>45826</c:v>
                </c:pt>
                <c:pt idx="297">
                  <c:v>45827</c:v>
                </c:pt>
                <c:pt idx="298">
                  <c:v>45828</c:v>
                </c:pt>
                <c:pt idx="299">
                  <c:v>45831</c:v>
                </c:pt>
                <c:pt idx="300">
                  <c:v>45832</c:v>
                </c:pt>
                <c:pt idx="301">
                  <c:v>45833</c:v>
                </c:pt>
                <c:pt idx="302">
                  <c:v>45834</c:v>
                </c:pt>
                <c:pt idx="303">
                  <c:v>45835</c:v>
                </c:pt>
                <c:pt idx="304">
                  <c:v>45838</c:v>
                </c:pt>
                <c:pt idx="305">
                  <c:v>45839</c:v>
                </c:pt>
                <c:pt idx="306">
                  <c:v>45840</c:v>
                </c:pt>
                <c:pt idx="307">
                  <c:v>45841</c:v>
                </c:pt>
                <c:pt idx="308">
                  <c:v>45842</c:v>
                </c:pt>
                <c:pt idx="309">
                  <c:v>45845</c:v>
                </c:pt>
                <c:pt idx="310">
                  <c:v>45846</c:v>
                </c:pt>
                <c:pt idx="311">
                  <c:v>45847</c:v>
                </c:pt>
                <c:pt idx="312">
                  <c:v>45848</c:v>
                </c:pt>
                <c:pt idx="313">
                  <c:v>45849</c:v>
                </c:pt>
                <c:pt idx="314">
                  <c:v>45852</c:v>
                </c:pt>
                <c:pt idx="315">
                  <c:v>45853</c:v>
                </c:pt>
                <c:pt idx="316">
                  <c:v>45854</c:v>
                </c:pt>
                <c:pt idx="317">
                  <c:v>45855</c:v>
                </c:pt>
                <c:pt idx="318">
                  <c:v>45856</c:v>
                </c:pt>
                <c:pt idx="319">
                  <c:v>45859</c:v>
                </c:pt>
                <c:pt idx="320">
                  <c:v>45860</c:v>
                </c:pt>
                <c:pt idx="321">
                  <c:v>45861</c:v>
                </c:pt>
                <c:pt idx="322">
                  <c:v>45862</c:v>
                </c:pt>
                <c:pt idx="323">
                  <c:v>45863</c:v>
                </c:pt>
                <c:pt idx="324">
                  <c:v>45866</c:v>
                </c:pt>
                <c:pt idx="325">
                  <c:v>45867</c:v>
                </c:pt>
                <c:pt idx="326">
                  <c:v>45868</c:v>
                </c:pt>
                <c:pt idx="327">
                  <c:v>45869</c:v>
                </c:pt>
                <c:pt idx="328">
                  <c:v>45870</c:v>
                </c:pt>
                <c:pt idx="329">
                  <c:v>45873</c:v>
                </c:pt>
                <c:pt idx="330">
                  <c:v>45874</c:v>
                </c:pt>
                <c:pt idx="331">
                  <c:v>45875</c:v>
                </c:pt>
                <c:pt idx="332">
                  <c:v>45876</c:v>
                </c:pt>
                <c:pt idx="333">
                  <c:v>45877</c:v>
                </c:pt>
                <c:pt idx="334">
                  <c:v>45880</c:v>
                </c:pt>
                <c:pt idx="335">
                  <c:v>45881</c:v>
                </c:pt>
                <c:pt idx="336">
                  <c:v>45882</c:v>
                </c:pt>
                <c:pt idx="337">
                  <c:v>45883</c:v>
                </c:pt>
                <c:pt idx="338">
                  <c:v>45884</c:v>
                </c:pt>
                <c:pt idx="339">
                  <c:v>45887</c:v>
                </c:pt>
                <c:pt idx="340">
                  <c:v>45888</c:v>
                </c:pt>
                <c:pt idx="341">
                  <c:v>45889</c:v>
                </c:pt>
                <c:pt idx="342">
                  <c:v>45890</c:v>
                </c:pt>
                <c:pt idx="343">
                  <c:v>45891</c:v>
                </c:pt>
                <c:pt idx="344">
                  <c:v>45894</c:v>
                </c:pt>
                <c:pt idx="345">
                  <c:v>45895</c:v>
                </c:pt>
                <c:pt idx="346">
                  <c:v>45896</c:v>
                </c:pt>
                <c:pt idx="347">
                  <c:v>45897</c:v>
                </c:pt>
                <c:pt idx="348">
                  <c:v>45898</c:v>
                </c:pt>
                <c:pt idx="349">
                  <c:v>45901</c:v>
                </c:pt>
                <c:pt idx="350">
                  <c:v>45902</c:v>
                </c:pt>
                <c:pt idx="351">
                  <c:v>45903</c:v>
                </c:pt>
                <c:pt idx="352">
                  <c:v>45904</c:v>
                </c:pt>
                <c:pt idx="353">
                  <c:v>45905</c:v>
                </c:pt>
                <c:pt idx="354">
                  <c:v>45908</c:v>
                </c:pt>
                <c:pt idx="355">
                  <c:v>45909</c:v>
                </c:pt>
                <c:pt idx="356">
                  <c:v>45910</c:v>
                </c:pt>
                <c:pt idx="357">
                  <c:v>45911</c:v>
                </c:pt>
                <c:pt idx="358">
                  <c:v>45912</c:v>
                </c:pt>
                <c:pt idx="359">
                  <c:v>45915</c:v>
                </c:pt>
                <c:pt idx="360">
                  <c:v>45916</c:v>
                </c:pt>
                <c:pt idx="361">
                  <c:v>45917</c:v>
                </c:pt>
                <c:pt idx="362">
                  <c:v>45918</c:v>
                </c:pt>
                <c:pt idx="363">
                  <c:v>45919</c:v>
                </c:pt>
                <c:pt idx="364">
                  <c:v>45922</c:v>
                </c:pt>
                <c:pt idx="365">
                  <c:v>45923</c:v>
                </c:pt>
                <c:pt idx="366">
                  <c:v>45924</c:v>
                </c:pt>
                <c:pt idx="367">
                  <c:v>45925</c:v>
                </c:pt>
                <c:pt idx="368">
                  <c:v>45926</c:v>
                </c:pt>
                <c:pt idx="369">
                  <c:v>45929</c:v>
                </c:pt>
                <c:pt idx="370">
                  <c:v>45930</c:v>
                </c:pt>
                <c:pt idx="371">
                  <c:v>45931</c:v>
                </c:pt>
                <c:pt idx="372">
                  <c:v>45932</c:v>
                </c:pt>
                <c:pt idx="373">
                  <c:v>45933</c:v>
                </c:pt>
                <c:pt idx="374">
                  <c:v>45936</c:v>
                </c:pt>
                <c:pt idx="375">
                  <c:v>45937</c:v>
                </c:pt>
                <c:pt idx="376">
                  <c:v>45938</c:v>
                </c:pt>
                <c:pt idx="377">
                  <c:v>45939</c:v>
                </c:pt>
                <c:pt idx="378">
                  <c:v>45940</c:v>
                </c:pt>
                <c:pt idx="379">
                  <c:v>45943</c:v>
                </c:pt>
                <c:pt idx="380">
                  <c:v>45944</c:v>
                </c:pt>
                <c:pt idx="381">
                  <c:v>45945</c:v>
                </c:pt>
                <c:pt idx="382">
                  <c:v>45946</c:v>
                </c:pt>
                <c:pt idx="383">
                  <c:v>45947</c:v>
                </c:pt>
                <c:pt idx="384">
                  <c:v>45950</c:v>
                </c:pt>
                <c:pt idx="385">
                  <c:v>45951</c:v>
                </c:pt>
                <c:pt idx="386">
                  <c:v>45952</c:v>
                </c:pt>
                <c:pt idx="387">
                  <c:v>45953</c:v>
                </c:pt>
                <c:pt idx="388">
                  <c:v>45954</c:v>
                </c:pt>
                <c:pt idx="389">
                  <c:v>45957</c:v>
                </c:pt>
                <c:pt idx="390">
                  <c:v>45958</c:v>
                </c:pt>
                <c:pt idx="391">
                  <c:v>45959</c:v>
                </c:pt>
                <c:pt idx="392">
                  <c:v>45960</c:v>
                </c:pt>
                <c:pt idx="393">
                  <c:v>45961</c:v>
                </c:pt>
                <c:pt idx="394">
                  <c:v>45964</c:v>
                </c:pt>
                <c:pt idx="395">
                  <c:v>45965</c:v>
                </c:pt>
                <c:pt idx="396">
                  <c:v>45966</c:v>
                </c:pt>
                <c:pt idx="397">
                  <c:v>45967</c:v>
                </c:pt>
                <c:pt idx="398">
                  <c:v>45968</c:v>
                </c:pt>
                <c:pt idx="399">
                  <c:v>45971</c:v>
                </c:pt>
                <c:pt idx="400">
                  <c:v>45972</c:v>
                </c:pt>
                <c:pt idx="401">
                  <c:v>45973</c:v>
                </c:pt>
                <c:pt idx="402">
                  <c:v>45974</c:v>
                </c:pt>
                <c:pt idx="403">
                  <c:v>45975</c:v>
                </c:pt>
                <c:pt idx="404">
                  <c:v>45978</c:v>
                </c:pt>
                <c:pt idx="405">
                  <c:v>45979</c:v>
                </c:pt>
                <c:pt idx="406">
                  <c:v>45980</c:v>
                </c:pt>
                <c:pt idx="407">
                  <c:v>45981</c:v>
                </c:pt>
                <c:pt idx="408">
                  <c:v>45982</c:v>
                </c:pt>
                <c:pt idx="409">
                  <c:v>45985</c:v>
                </c:pt>
                <c:pt idx="410">
                  <c:v>45986</c:v>
                </c:pt>
                <c:pt idx="411">
                  <c:v>45987</c:v>
                </c:pt>
                <c:pt idx="412">
                  <c:v>45988</c:v>
                </c:pt>
                <c:pt idx="413">
                  <c:v>45989</c:v>
                </c:pt>
                <c:pt idx="414">
                  <c:v>45992</c:v>
                </c:pt>
                <c:pt idx="415">
                  <c:v>45993</c:v>
                </c:pt>
                <c:pt idx="416">
                  <c:v>45994</c:v>
                </c:pt>
                <c:pt idx="417">
                  <c:v>45995</c:v>
                </c:pt>
                <c:pt idx="418">
                  <c:v>45996</c:v>
                </c:pt>
                <c:pt idx="419">
                  <c:v>45999</c:v>
                </c:pt>
                <c:pt idx="420">
                  <c:v>46000</c:v>
                </c:pt>
                <c:pt idx="421">
                  <c:v>46001</c:v>
                </c:pt>
                <c:pt idx="422">
                  <c:v>46002</c:v>
                </c:pt>
                <c:pt idx="423">
                  <c:v>46003</c:v>
                </c:pt>
                <c:pt idx="424">
                  <c:v>46006</c:v>
                </c:pt>
                <c:pt idx="425">
                  <c:v>46007</c:v>
                </c:pt>
                <c:pt idx="426">
                  <c:v>46008</c:v>
                </c:pt>
                <c:pt idx="427">
                  <c:v>46009</c:v>
                </c:pt>
                <c:pt idx="428">
                  <c:v>46010</c:v>
                </c:pt>
                <c:pt idx="429">
                  <c:v>46013</c:v>
                </c:pt>
                <c:pt idx="430">
                  <c:v>46014</c:v>
                </c:pt>
                <c:pt idx="431">
                  <c:v>46015</c:v>
                </c:pt>
                <c:pt idx="432">
                  <c:v>46016</c:v>
                </c:pt>
                <c:pt idx="433">
                  <c:v>46017</c:v>
                </c:pt>
                <c:pt idx="434">
                  <c:v>46020</c:v>
                </c:pt>
                <c:pt idx="435">
                  <c:v>46021</c:v>
                </c:pt>
                <c:pt idx="436">
                  <c:v>46022</c:v>
                </c:pt>
                <c:pt idx="437">
                  <c:v>46023</c:v>
                </c:pt>
                <c:pt idx="438">
                  <c:v>46024</c:v>
                </c:pt>
                <c:pt idx="439">
                  <c:v>46027</c:v>
                </c:pt>
                <c:pt idx="440">
                  <c:v>46028</c:v>
                </c:pt>
                <c:pt idx="441">
                  <c:v>46029</c:v>
                </c:pt>
                <c:pt idx="442">
                  <c:v>46030</c:v>
                </c:pt>
                <c:pt idx="443">
                  <c:v>46031</c:v>
                </c:pt>
                <c:pt idx="444">
                  <c:v>46034</c:v>
                </c:pt>
                <c:pt idx="445">
                  <c:v>46035</c:v>
                </c:pt>
                <c:pt idx="446">
                  <c:v>46036</c:v>
                </c:pt>
                <c:pt idx="447">
                  <c:v>46037</c:v>
                </c:pt>
                <c:pt idx="448">
                  <c:v>46038</c:v>
                </c:pt>
                <c:pt idx="449">
                  <c:v>46041</c:v>
                </c:pt>
                <c:pt idx="450">
                  <c:v>46042</c:v>
                </c:pt>
                <c:pt idx="451">
                  <c:v>46043</c:v>
                </c:pt>
                <c:pt idx="452">
                  <c:v>46044</c:v>
                </c:pt>
                <c:pt idx="453">
                  <c:v>46045</c:v>
                </c:pt>
                <c:pt idx="454">
                  <c:v>46048</c:v>
                </c:pt>
                <c:pt idx="455">
                  <c:v>46049</c:v>
                </c:pt>
                <c:pt idx="456">
                  <c:v>46050</c:v>
                </c:pt>
                <c:pt idx="457">
                  <c:v>46051</c:v>
                </c:pt>
                <c:pt idx="458">
                  <c:v>46052</c:v>
                </c:pt>
                <c:pt idx="459">
                  <c:v>46055</c:v>
                </c:pt>
                <c:pt idx="460">
                  <c:v>46056</c:v>
                </c:pt>
                <c:pt idx="461">
                  <c:v>46057</c:v>
                </c:pt>
                <c:pt idx="462">
                  <c:v>46058</c:v>
                </c:pt>
                <c:pt idx="463">
                  <c:v>46059</c:v>
                </c:pt>
                <c:pt idx="464">
                  <c:v>46062</c:v>
                </c:pt>
                <c:pt idx="465">
                  <c:v>46063</c:v>
                </c:pt>
                <c:pt idx="466">
                  <c:v>46064</c:v>
                </c:pt>
                <c:pt idx="467">
                  <c:v>46065</c:v>
                </c:pt>
                <c:pt idx="468">
                  <c:v>46066</c:v>
                </c:pt>
                <c:pt idx="469">
                  <c:v>46069</c:v>
                </c:pt>
                <c:pt idx="470">
                  <c:v>46070</c:v>
                </c:pt>
                <c:pt idx="471">
                  <c:v>46071</c:v>
                </c:pt>
                <c:pt idx="472">
                  <c:v>46072</c:v>
                </c:pt>
                <c:pt idx="473">
                  <c:v>46073</c:v>
                </c:pt>
                <c:pt idx="474">
                  <c:v>46076</c:v>
                </c:pt>
                <c:pt idx="475">
                  <c:v>46077</c:v>
                </c:pt>
                <c:pt idx="476">
                  <c:v>46078</c:v>
                </c:pt>
                <c:pt idx="477">
                  <c:v>46079</c:v>
                </c:pt>
                <c:pt idx="478">
                  <c:v>46080</c:v>
                </c:pt>
                <c:pt idx="479">
                  <c:v>46083</c:v>
                </c:pt>
                <c:pt idx="480">
                  <c:v>46084</c:v>
                </c:pt>
                <c:pt idx="481">
                  <c:v>46085</c:v>
                </c:pt>
                <c:pt idx="482">
                  <c:v>46086</c:v>
                </c:pt>
                <c:pt idx="483">
                  <c:v>46087</c:v>
                </c:pt>
                <c:pt idx="484">
                  <c:v>46090</c:v>
                </c:pt>
                <c:pt idx="485">
                  <c:v>46091</c:v>
                </c:pt>
                <c:pt idx="486">
                  <c:v>46092</c:v>
                </c:pt>
                <c:pt idx="487">
                  <c:v>46093</c:v>
                </c:pt>
                <c:pt idx="488">
                  <c:v>46094</c:v>
                </c:pt>
                <c:pt idx="489">
                  <c:v>46097</c:v>
                </c:pt>
                <c:pt idx="490">
                  <c:v>46098</c:v>
                </c:pt>
                <c:pt idx="491">
                  <c:v>46099</c:v>
                </c:pt>
                <c:pt idx="492">
                  <c:v>46100</c:v>
                </c:pt>
                <c:pt idx="493">
                  <c:v>46101</c:v>
                </c:pt>
                <c:pt idx="494">
                  <c:v>46104</c:v>
                </c:pt>
                <c:pt idx="495">
                  <c:v>46105</c:v>
                </c:pt>
                <c:pt idx="496">
                  <c:v>46106</c:v>
                </c:pt>
                <c:pt idx="497">
                  <c:v>46107</c:v>
                </c:pt>
                <c:pt idx="498">
                  <c:v>46108</c:v>
                </c:pt>
                <c:pt idx="499">
                  <c:v>46111</c:v>
                </c:pt>
                <c:pt idx="500">
                  <c:v>46112</c:v>
                </c:pt>
                <c:pt idx="501">
                  <c:v>46113</c:v>
                </c:pt>
                <c:pt idx="502">
                  <c:v>46114</c:v>
                </c:pt>
                <c:pt idx="503">
                  <c:v>46115</c:v>
                </c:pt>
                <c:pt idx="504">
                  <c:v>46118</c:v>
                </c:pt>
                <c:pt idx="505">
                  <c:v>46119</c:v>
                </c:pt>
                <c:pt idx="506">
                  <c:v>46120</c:v>
                </c:pt>
                <c:pt idx="507">
                  <c:v>46121</c:v>
                </c:pt>
                <c:pt idx="508">
                  <c:v>46122</c:v>
                </c:pt>
                <c:pt idx="509">
                  <c:v>46125</c:v>
                </c:pt>
                <c:pt idx="510">
                  <c:v>46126</c:v>
                </c:pt>
                <c:pt idx="511">
                  <c:v>46127</c:v>
                </c:pt>
                <c:pt idx="512">
                  <c:v>46128</c:v>
                </c:pt>
                <c:pt idx="513">
                  <c:v>46129</c:v>
                </c:pt>
                <c:pt idx="514">
                  <c:v>46132</c:v>
                </c:pt>
                <c:pt idx="515">
                  <c:v>46133</c:v>
                </c:pt>
                <c:pt idx="516">
                  <c:v>46134</c:v>
                </c:pt>
                <c:pt idx="517">
                  <c:v>46135</c:v>
                </c:pt>
                <c:pt idx="518">
                  <c:v>46136</c:v>
                </c:pt>
                <c:pt idx="519">
                  <c:v>46139</c:v>
                </c:pt>
                <c:pt idx="520">
                  <c:v>46140</c:v>
                </c:pt>
                <c:pt idx="521">
                  <c:v>46141</c:v>
                </c:pt>
                <c:pt idx="522">
                  <c:v>46142</c:v>
                </c:pt>
              </c:numCache>
            </c:numRef>
          </c:cat>
          <c:val>
            <c:numRef>
              <c:f>'Base Gráfico'!$C$8:$C$999</c:f>
              <c:numCache>
                <c:formatCode>#,##0_ ;[Red]\-#,##0\ </c:formatCode>
                <c:ptCount val="992"/>
                <c:pt idx="0">
                  <c:v>125924.19</c:v>
                </c:pt>
                <c:pt idx="2">
                  <c:v>127122.25</c:v>
                </c:pt>
                <c:pt idx="3">
                  <c:v>128508.67</c:v>
                </c:pt>
                <c:pt idx="4">
                  <c:v>128465.69</c:v>
                </c:pt>
                <c:pt idx="5">
                  <c:v>129210.48</c:v>
                </c:pt>
                <c:pt idx="6">
                  <c:v>129480.89</c:v>
                </c:pt>
                <c:pt idx="7">
                  <c:v>128188.34</c:v>
                </c:pt>
                <c:pt idx="8">
                  <c:v>127599.57</c:v>
                </c:pt>
                <c:pt idx="9">
                  <c:v>128154.79</c:v>
                </c:pt>
                <c:pt idx="10">
                  <c:v>128515.49</c:v>
                </c:pt>
                <c:pt idx="11">
                  <c:v>128027.59</c:v>
                </c:pt>
                <c:pt idx="12">
                  <c:v>128283.62</c:v>
                </c:pt>
                <c:pt idx="13">
                  <c:v>128150.71</c:v>
                </c:pt>
                <c:pt idx="14">
                  <c:v>127750.92</c:v>
                </c:pt>
                <c:pt idx="15">
                  <c:v>127411.55</c:v>
                </c:pt>
                <c:pt idx="16">
                  <c:v>125650.03</c:v>
                </c:pt>
                <c:pt idx="17">
                  <c:v>124729.4</c:v>
                </c:pt>
                <c:pt idx="18">
                  <c:v>124305.57</c:v>
                </c:pt>
                <c:pt idx="19">
                  <c:v>124495.67999999999</c:v>
                </c:pt>
                <c:pt idx="20">
                  <c:v>123779.54</c:v>
                </c:pt>
                <c:pt idx="21">
                  <c:v>122707.28</c:v>
                </c:pt>
                <c:pt idx="23">
                  <c:v>122098.09</c:v>
                </c:pt>
                <c:pt idx="24">
                  <c:v>122031.58</c:v>
                </c:pt>
                <c:pt idx="25">
                  <c:v>121802.06</c:v>
                </c:pt>
                <c:pt idx="26">
                  <c:v>121407.33</c:v>
                </c:pt>
                <c:pt idx="27">
                  <c:v>122898.8</c:v>
                </c:pt>
                <c:pt idx="28">
                  <c:v>120767.19</c:v>
                </c:pt>
                <c:pt idx="29">
                  <c:v>120759.51</c:v>
                </c:pt>
                <c:pt idx="30">
                  <c:v>121635.06</c:v>
                </c:pt>
                <c:pt idx="31">
                  <c:v>119936.02</c:v>
                </c:pt>
                <c:pt idx="32">
                  <c:v>119567.53</c:v>
                </c:pt>
                <c:pt idx="33">
                  <c:v>119662.38</c:v>
                </c:pt>
                <c:pt idx="34">
                  <c:v>119137.86</c:v>
                </c:pt>
                <c:pt idx="35">
                  <c:v>119630.44</c:v>
                </c:pt>
                <c:pt idx="36">
                  <c:v>120261.34</c:v>
                </c:pt>
                <c:pt idx="37">
                  <c:v>120445.91</c:v>
                </c:pt>
                <c:pt idx="38">
                  <c:v>121341.13</c:v>
                </c:pt>
                <c:pt idx="39">
                  <c:v>122636.96</c:v>
                </c:pt>
                <c:pt idx="40">
                  <c:v>122331.39</c:v>
                </c:pt>
                <c:pt idx="41">
                  <c:v>122641.3</c:v>
                </c:pt>
                <c:pt idx="42">
                  <c:v>124307.83</c:v>
                </c:pt>
                <c:pt idx="43">
                  <c:v>123906.55</c:v>
                </c:pt>
                <c:pt idx="44">
                  <c:v>124718.07</c:v>
                </c:pt>
                <c:pt idx="45">
                  <c:v>124787.08</c:v>
                </c:pt>
                <c:pt idx="46">
                  <c:v>125661.89</c:v>
                </c:pt>
                <c:pt idx="47">
                  <c:v>126163.98</c:v>
                </c:pt>
                <c:pt idx="48">
                  <c:v>126267.05</c:v>
                </c:pt>
                <c:pt idx="49">
                  <c:v>126548.34</c:v>
                </c:pt>
                <c:pt idx="50">
                  <c:v>127108.22</c:v>
                </c:pt>
                <c:pt idx="51">
                  <c:v>127218.24000000001</c:v>
                </c:pt>
                <c:pt idx="52">
                  <c:v>128293.61</c:v>
                </c:pt>
                <c:pt idx="53">
                  <c:v>128896.98</c:v>
                </c:pt>
                <c:pt idx="54">
                  <c:v>129320.96000000001</c:v>
                </c:pt>
                <c:pt idx="55">
                  <c:v>129110.38</c:v>
                </c:pt>
                <c:pt idx="56">
                  <c:v>129450.32</c:v>
                </c:pt>
                <c:pt idx="57">
                  <c:v>127652.06</c:v>
                </c:pt>
                <c:pt idx="58">
                  <c:v>127616.46</c:v>
                </c:pt>
                <c:pt idx="59">
                  <c:v>127859.63</c:v>
                </c:pt>
                <c:pt idx="60">
                  <c:v>126589.84</c:v>
                </c:pt>
                <c:pt idx="61">
                  <c:v>126422.73</c:v>
                </c:pt>
                <c:pt idx="62">
                  <c:v>125954.09</c:v>
                </c:pt>
                <c:pt idx="63">
                  <c:v>127492.49</c:v>
                </c:pt>
                <c:pt idx="64">
                  <c:v>126953.86</c:v>
                </c:pt>
                <c:pt idx="65">
                  <c:v>126139.21</c:v>
                </c:pt>
                <c:pt idx="66">
                  <c:v>127651.81</c:v>
                </c:pt>
                <c:pt idx="67">
                  <c:v>127395.1</c:v>
                </c:pt>
                <c:pt idx="68">
                  <c:v>125854.09</c:v>
                </c:pt>
                <c:pt idx="69">
                  <c:v>125269.54</c:v>
                </c:pt>
                <c:pt idx="70">
                  <c:v>126266.7</c:v>
                </c:pt>
                <c:pt idx="71">
                  <c:v>127513.88</c:v>
                </c:pt>
                <c:pt idx="72">
                  <c:v>128660.88</c:v>
                </c:pt>
                <c:pt idx="73">
                  <c:v>130614.59</c:v>
                </c:pt>
                <c:pt idx="74">
                  <c:v>131115.9</c:v>
                </c:pt>
                <c:pt idx="75">
                  <c:v>132397.97</c:v>
                </c:pt>
                <c:pt idx="76">
                  <c:v>133317.66</c:v>
                </c:pt>
                <c:pt idx="77">
                  <c:v>134153.42000000001</c:v>
                </c:pt>
                <c:pt idx="78">
                  <c:v>133953.25</c:v>
                </c:pt>
                <c:pt idx="79">
                  <c:v>135777.98000000001</c:v>
                </c:pt>
                <c:pt idx="80">
                  <c:v>136087.41</c:v>
                </c:pt>
                <c:pt idx="81">
                  <c:v>136463.65</c:v>
                </c:pt>
                <c:pt idx="82">
                  <c:v>135173.39000000001</c:v>
                </c:pt>
                <c:pt idx="83">
                  <c:v>135608.47</c:v>
                </c:pt>
                <c:pt idx="84">
                  <c:v>136888.71</c:v>
                </c:pt>
                <c:pt idx="85">
                  <c:v>136775.91</c:v>
                </c:pt>
                <c:pt idx="86">
                  <c:v>137343.96</c:v>
                </c:pt>
                <c:pt idx="87">
                  <c:v>136041.35</c:v>
                </c:pt>
                <c:pt idx="88">
                  <c:v>136004.01</c:v>
                </c:pt>
                <c:pt idx="89">
                  <c:v>134906.07</c:v>
                </c:pt>
                <c:pt idx="90">
                  <c:v>134353.48000000001</c:v>
                </c:pt>
                <c:pt idx="91">
                  <c:v>136110.73000000001</c:v>
                </c:pt>
                <c:pt idx="92">
                  <c:v>136502.49</c:v>
                </c:pt>
                <c:pt idx="93">
                  <c:v>134572.45000000001</c:v>
                </c:pt>
                <c:pt idx="94">
                  <c:v>134737.21</c:v>
                </c:pt>
                <c:pt idx="95">
                  <c:v>134319.57999999999</c:v>
                </c:pt>
                <c:pt idx="96">
                  <c:v>134676.75</c:v>
                </c:pt>
                <c:pt idx="97">
                  <c:v>134029.43</c:v>
                </c:pt>
                <c:pt idx="98">
                  <c:v>134881.95000000001</c:v>
                </c:pt>
                <c:pt idx="99">
                  <c:v>135118.22</c:v>
                </c:pt>
                <c:pt idx="100">
                  <c:v>134960.19</c:v>
                </c:pt>
                <c:pt idx="101">
                  <c:v>133747.69</c:v>
                </c:pt>
                <c:pt idx="102">
                  <c:v>133122.67000000001</c:v>
                </c:pt>
                <c:pt idx="103">
                  <c:v>131065.44</c:v>
                </c:pt>
                <c:pt idx="104">
                  <c:v>130568.37</c:v>
                </c:pt>
                <c:pt idx="105">
                  <c:v>132155.76</c:v>
                </c:pt>
                <c:pt idx="106">
                  <c:v>131586.45000000001</c:v>
                </c:pt>
                <c:pt idx="107">
                  <c:v>133009.78</c:v>
                </c:pt>
                <c:pt idx="108">
                  <c:v>132730.35999999999</c:v>
                </c:pt>
                <c:pt idx="109">
                  <c:v>131816.44</c:v>
                </c:pt>
                <c:pt idx="110">
                  <c:v>132495.16</c:v>
                </c:pt>
                <c:pt idx="111">
                  <c:v>133514.94</c:v>
                </c:pt>
                <c:pt idx="112">
                  <c:v>131671.51</c:v>
                </c:pt>
                <c:pt idx="113">
                  <c:v>131791.54999999999</c:v>
                </c:pt>
                <c:pt idx="114">
                  <c:v>132017.84</c:v>
                </c:pt>
                <c:pt idx="115">
                  <c:v>131511.73000000001</c:v>
                </c:pt>
                <c:pt idx="116">
                  <c:v>129962.06</c:v>
                </c:pt>
                <c:pt idx="117">
                  <c:v>130352.86</c:v>
                </c:pt>
                <c:pt idx="118">
                  <c:v>129992.29</c:v>
                </c:pt>
                <c:pt idx="119">
                  <c:v>131005.25</c:v>
                </c:pt>
                <c:pt idx="120">
                  <c:v>131043.27</c:v>
                </c:pt>
                <c:pt idx="121">
                  <c:v>131749.72</c:v>
                </c:pt>
                <c:pt idx="122">
                  <c:v>130793.41</c:v>
                </c:pt>
                <c:pt idx="123">
                  <c:v>130499.26</c:v>
                </c:pt>
                <c:pt idx="124">
                  <c:v>130361.56</c:v>
                </c:pt>
                <c:pt idx="125">
                  <c:v>129951.37</c:v>
                </c:pt>
                <c:pt idx="126">
                  <c:v>129233.11</c:v>
                </c:pt>
                <c:pt idx="127">
                  <c:v>130066.95</c:v>
                </c:pt>
                <c:pt idx="128">
                  <c:v>129893.32</c:v>
                </c:pt>
                <c:pt idx="129">
                  <c:v>131212.57999999999</c:v>
                </c:pt>
                <c:pt idx="130">
                  <c:v>130729.93</c:v>
                </c:pt>
                <c:pt idx="131">
                  <c:v>130639.33</c:v>
                </c:pt>
                <c:pt idx="132">
                  <c:v>129713.33</c:v>
                </c:pt>
                <c:pt idx="133">
                  <c:v>128120.75</c:v>
                </c:pt>
                <c:pt idx="134">
                  <c:v>130514.79</c:v>
                </c:pt>
                <c:pt idx="135">
                  <c:v>130660.75</c:v>
                </c:pt>
                <c:pt idx="136">
                  <c:v>130340.92</c:v>
                </c:pt>
                <c:pt idx="137">
                  <c:v>129681.7</c:v>
                </c:pt>
                <c:pt idx="138">
                  <c:v>127829.8</c:v>
                </c:pt>
                <c:pt idx="139">
                  <c:v>127873.7</c:v>
                </c:pt>
                <c:pt idx="140">
                  <c:v>127698.32</c:v>
                </c:pt>
                <c:pt idx="141">
                  <c:v>127733.88</c:v>
                </c:pt>
                <c:pt idx="142">
                  <c:v>127791.6</c:v>
                </c:pt>
                <c:pt idx="144">
                  <c:v>127768.19</c:v>
                </c:pt>
                <c:pt idx="145">
                  <c:v>128197.25</c:v>
                </c:pt>
                <c:pt idx="147">
                  <c:v>126922.11</c:v>
                </c:pt>
                <c:pt idx="148">
                  <c:v>129125.51</c:v>
                </c:pt>
                <c:pt idx="149">
                  <c:v>129036.1</c:v>
                </c:pt>
                <c:pt idx="150">
                  <c:v>129922.38</c:v>
                </c:pt>
                <c:pt idx="151">
                  <c:v>127668.61</c:v>
                </c:pt>
                <c:pt idx="152">
                  <c:v>124610.41</c:v>
                </c:pt>
                <c:pt idx="153">
                  <c:v>125667.83</c:v>
                </c:pt>
                <c:pt idx="154">
                  <c:v>125235.54</c:v>
                </c:pt>
                <c:pt idx="155">
                  <c:v>126139.2</c:v>
                </c:pt>
                <c:pt idx="156">
                  <c:v>126087.02</c:v>
                </c:pt>
                <c:pt idx="157">
                  <c:v>127857.58</c:v>
                </c:pt>
                <c:pt idx="158">
                  <c:v>125945.67</c:v>
                </c:pt>
                <c:pt idx="159">
                  <c:v>127210.19</c:v>
                </c:pt>
                <c:pt idx="160">
                  <c:v>128228.49</c:v>
                </c:pt>
                <c:pt idx="161">
                  <c:v>129593.31</c:v>
                </c:pt>
                <c:pt idx="162">
                  <c:v>126042.21</c:v>
                </c:pt>
                <c:pt idx="163">
                  <c:v>124612.22</c:v>
                </c:pt>
                <c:pt idx="164">
                  <c:v>123560.06</c:v>
                </c:pt>
                <c:pt idx="165">
                  <c:v>124698.04</c:v>
                </c:pt>
                <c:pt idx="166">
                  <c:v>120771.88</c:v>
                </c:pt>
                <c:pt idx="167">
                  <c:v>121187.91</c:v>
                </c:pt>
                <c:pt idx="168">
                  <c:v>122102.15</c:v>
                </c:pt>
                <c:pt idx="169">
                  <c:v>120766.57</c:v>
                </c:pt>
                <c:pt idx="172">
                  <c:v>121077.5</c:v>
                </c:pt>
                <c:pt idx="173">
                  <c:v>120269.31</c:v>
                </c:pt>
                <c:pt idx="174">
                  <c:v>120283.4</c:v>
                </c:pt>
                <c:pt idx="177">
                  <c:v>120125.39</c:v>
                </c:pt>
                <c:pt idx="178">
                  <c:v>118532.68</c:v>
                </c:pt>
                <c:pt idx="179">
                  <c:v>120021.52</c:v>
                </c:pt>
                <c:pt idx="180">
                  <c:v>121162.66</c:v>
                </c:pt>
                <c:pt idx="181">
                  <c:v>119624.51</c:v>
                </c:pt>
                <c:pt idx="182">
                  <c:v>119780.56</c:v>
                </c:pt>
                <c:pt idx="183">
                  <c:v>118856.48</c:v>
                </c:pt>
                <c:pt idx="184">
                  <c:v>119006.93</c:v>
                </c:pt>
                <c:pt idx="185">
                  <c:v>119298.67</c:v>
                </c:pt>
                <c:pt idx="186">
                  <c:v>122650.2</c:v>
                </c:pt>
                <c:pt idx="187">
                  <c:v>121234.14</c:v>
                </c:pt>
                <c:pt idx="188">
                  <c:v>122350.38</c:v>
                </c:pt>
                <c:pt idx="189">
                  <c:v>122855.15</c:v>
                </c:pt>
                <c:pt idx="190">
                  <c:v>123338.34</c:v>
                </c:pt>
                <c:pt idx="191">
                  <c:v>122971.77</c:v>
                </c:pt>
                <c:pt idx="192">
                  <c:v>122483.32</c:v>
                </c:pt>
                <c:pt idx="193">
                  <c:v>122446.94</c:v>
                </c:pt>
                <c:pt idx="194">
                  <c:v>124861.5</c:v>
                </c:pt>
                <c:pt idx="195">
                  <c:v>124055.5</c:v>
                </c:pt>
                <c:pt idx="196">
                  <c:v>123432.12</c:v>
                </c:pt>
                <c:pt idx="197">
                  <c:v>126912.78</c:v>
                </c:pt>
                <c:pt idx="198">
                  <c:v>126134.94</c:v>
                </c:pt>
                <c:pt idx="199">
                  <c:v>125970.46</c:v>
                </c:pt>
                <c:pt idx="200">
                  <c:v>125147.42</c:v>
                </c:pt>
                <c:pt idx="201">
                  <c:v>125534.07</c:v>
                </c:pt>
                <c:pt idx="202">
                  <c:v>126224.74</c:v>
                </c:pt>
                <c:pt idx="203">
                  <c:v>124619.4</c:v>
                </c:pt>
                <c:pt idx="204">
                  <c:v>125571.81</c:v>
                </c:pt>
                <c:pt idx="205">
                  <c:v>126521.66</c:v>
                </c:pt>
                <c:pt idx="206">
                  <c:v>124380.21</c:v>
                </c:pt>
                <c:pt idx="207">
                  <c:v>124850.18</c:v>
                </c:pt>
                <c:pt idx="208">
                  <c:v>128218.59</c:v>
                </c:pt>
                <c:pt idx="209">
                  <c:v>128552.13</c:v>
                </c:pt>
                <c:pt idx="210">
                  <c:v>128531.71</c:v>
                </c:pt>
                <c:pt idx="211">
                  <c:v>127308.8</c:v>
                </c:pt>
                <c:pt idx="212">
                  <c:v>127600.58</c:v>
                </c:pt>
                <c:pt idx="213">
                  <c:v>127128.06</c:v>
                </c:pt>
                <c:pt idx="214">
                  <c:v>125401.38</c:v>
                </c:pt>
                <c:pt idx="215">
                  <c:v>125979.5</c:v>
                </c:pt>
                <c:pt idx="216">
                  <c:v>124768.71</c:v>
                </c:pt>
                <c:pt idx="217">
                  <c:v>124798.96</c:v>
                </c:pt>
                <c:pt idx="218">
                  <c:v>122799.09</c:v>
                </c:pt>
                <c:pt idx="221">
                  <c:v>123046.85</c:v>
                </c:pt>
                <c:pt idx="222">
                  <c:v>123357.55</c:v>
                </c:pt>
                <c:pt idx="223">
                  <c:v>125034.63</c:v>
                </c:pt>
                <c:pt idx="224">
                  <c:v>124519.38</c:v>
                </c:pt>
                <c:pt idx="225">
                  <c:v>123507.35</c:v>
                </c:pt>
                <c:pt idx="226">
                  <c:v>123863.5</c:v>
                </c:pt>
                <c:pt idx="227">
                  <c:v>125637.11</c:v>
                </c:pt>
                <c:pt idx="228">
                  <c:v>128957.09</c:v>
                </c:pt>
                <c:pt idx="229">
                  <c:v>130833.96</c:v>
                </c:pt>
                <c:pt idx="230">
                  <c:v>131474.73000000001</c:v>
                </c:pt>
                <c:pt idx="231">
                  <c:v>132508.45000000001</c:v>
                </c:pt>
                <c:pt idx="232">
                  <c:v>131954.9</c:v>
                </c:pt>
                <c:pt idx="233">
                  <c:v>132344.88</c:v>
                </c:pt>
                <c:pt idx="234">
                  <c:v>131321.44</c:v>
                </c:pt>
                <c:pt idx="235">
                  <c:v>132067.69</c:v>
                </c:pt>
                <c:pt idx="236">
                  <c:v>132519.63</c:v>
                </c:pt>
                <c:pt idx="237">
                  <c:v>133148.75</c:v>
                </c:pt>
                <c:pt idx="238">
                  <c:v>131902.18</c:v>
                </c:pt>
                <c:pt idx="239">
                  <c:v>130259.54</c:v>
                </c:pt>
                <c:pt idx="240">
                  <c:v>131147.29</c:v>
                </c:pt>
                <c:pt idx="241">
                  <c:v>131190.34</c:v>
                </c:pt>
                <c:pt idx="242">
                  <c:v>131140.65</c:v>
                </c:pt>
                <c:pt idx="243">
                  <c:v>127256</c:v>
                </c:pt>
                <c:pt idx="244">
                  <c:v>125588.09</c:v>
                </c:pt>
                <c:pt idx="245">
                  <c:v>123931.89</c:v>
                </c:pt>
                <c:pt idx="246">
                  <c:v>127795.93</c:v>
                </c:pt>
                <c:pt idx="247">
                  <c:v>126354.75</c:v>
                </c:pt>
                <c:pt idx="248">
                  <c:v>127682.4</c:v>
                </c:pt>
                <c:pt idx="249">
                  <c:v>129453.91</c:v>
                </c:pt>
                <c:pt idx="250">
                  <c:v>129245.39</c:v>
                </c:pt>
                <c:pt idx="251">
                  <c:v>128316.89</c:v>
                </c:pt>
                <c:pt idx="252">
                  <c:v>129650.03</c:v>
                </c:pt>
                <c:pt idx="255">
                  <c:v>130464.38</c:v>
                </c:pt>
                <c:pt idx="256">
                  <c:v>132216.07</c:v>
                </c:pt>
                <c:pt idx="257">
                  <c:v>134580.43</c:v>
                </c:pt>
                <c:pt idx="258">
                  <c:v>134739.28</c:v>
                </c:pt>
                <c:pt idx="259">
                  <c:v>135015.89000000001</c:v>
                </c:pt>
                <c:pt idx="260">
                  <c:v>135092.99</c:v>
                </c:pt>
                <c:pt idx="261">
                  <c:v>135066.97</c:v>
                </c:pt>
                <c:pt idx="263">
                  <c:v>135133.88</c:v>
                </c:pt>
                <c:pt idx="264">
                  <c:v>133491.23000000001</c:v>
                </c:pt>
                <c:pt idx="265">
                  <c:v>133515.82</c:v>
                </c:pt>
                <c:pt idx="266">
                  <c:v>133397.51999999999</c:v>
                </c:pt>
                <c:pt idx="267">
                  <c:v>136231.9</c:v>
                </c:pt>
                <c:pt idx="268">
                  <c:v>136511.88</c:v>
                </c:pt>
                <c:pt idx="269">
                  <c:v>136563.18</c:v>
                </c:pt>
                <c:pt idx="270">
                  <c:v>138963.10999999999</c:v>
                </c:pt>
                <c:pt idx="271">
                  <c:v>138422.84</c:v>
                </c:pt>
                <c:pt idx="272">
                  <c:v>139334.38</c:v>
                </c:pt>
                <c:pt idx="273">
                  <c:v>139187.39000000001</c:v>
                </c:pt>
                <c:pt idx="274">
                  <c:v>139636.41</c:v>
                </c:pt>
                <c:pt idx="275">
                  <c:v>140109.63</c:v>
                </c:pt>
                <c:pt idx="276">
                  <c:v>137881.26999999999</c:v>
                </c:pt>
                <c:pt idx="277">
                  <c:v>137272.59</c:v>
                </c:pt>
                <c:pt idx="278">
                  <c:v>137824.29</c:v>
                </c:pt>
                <c:pt idx="279">
                  <c:v>138136.14000000001</c:v>
                </c:pt>
                <c:pt idx="280">
                  <c:v>139541.23000000001</c:v>
                </c:pt>
                <c:pt idx="281">
                  <c:v>138887.81</c:v>
                </c:pt>
                <c:pt idx="282">
                  <c:v>138533.70000000001</c:v>
                </c:pt>
                <c:pt idx="283">
                  <c:v>137026.62</c:v>
                </c:pt>
                <c:pt idx="284">
                  <c:v>136786.65</c:v>
                </c:pt>
                <c:pt idx="285">
                  <c:v>137546.26</c:v>
                </c:pt>
                <c:pt idx="286">
                  <c:v>137001.57999999999</c:v>
                </c:pt>
                <c:pt idx="287">
                  <c:v>136236.37</c:v>
                </c:pt>
                <c:pt idx="288">
                  <c:v>136102.1</c:v>
                </c:pt>
                <c:pt idx="289">
                  <c:v>135699.38</c:v>
                </c:pt>
                <c:pt idx="290">
                  <c:v>136436.07</c:v>
                </c:pt>
                <c:pt idx="291">
                  <c:v>137128.04</c:v>
                </c:pt>
                <c:pt idx="292">
                  <c:v>137799.74</c:v>
                </c:pt>
                <c:pt idx="293">
                  <c:v>137212.63</c:v>
                </c:pt>
                <c:pt idx="294">
                  <c:v>139255.91</c:v>
                </c:pt>
                <c:pt idx="295">
                  <c:v>138840.01999999999</c:v>
                </c:pt>
                <c:pt idx="296">
                  <c:v>138716.64000000001</c:v>
                </c:pt>
                <c:pt idx="298">
                  <c:v>137115.82999999999</c:v>
                </c:pt>
                <c:pt idx="299">
                  <c:v>136550.5</c:v>
                </c:pt>
                <c:pt idx="300">
                  <c:v>137164.60999999999</c:v>
                </c:pt>
                <c:pt idx="301">
                  <c:v>135767.29</c:v>
                </c:pt>
                <c:pt idx="302">
                  <c:v>137113.89000000001</c:v>
                </c:pt>
                <c:pt idx="303">
                  <c:v>136865.79</c:v>
                </c:pt>
                <c:pt idx="304">
                  <c:v>138854.6</c:v>
                </c:pt>
                <c:pt idx="305">
                  <c:v>139549.43</c:v>
                </c:pt>
                <c:pt idx="306">
                  <c:v>139050.93</c:v>
                </c:pt>
                <c:pt idx="307">
                  <c:v>140927.85999999999</c:v>
                </c:pt>
                <c:pt idx="308">
                  <c:v>141263.56</c:v>
                </c:pt>
                <c:pt idx="309">
                  <c:v>139489.70000000001</c:v>
                </c:pt>
                <c:pt idx="310">
                  <c:v>139302.85</c:v>
                </c:pt>
                <c:pt idx="311">
                  <c:v>137480.79</c:v>
                </c:pt>
                <c:pt idx="312">
                  <c:v>136743.26</c:v>
                </c:pt>
                <c:pt idx="313">
                  <c:v>136187.31</c:v>
                </c:pt>
                <c:pt idx="314">
                  <c:v>135298.99</c:v>
                </c:pt>
                <c:pt idx="315">
                  <c:v>135250.1</c:v>
                </c:pt>
                <c:pt idx="316">
                  <c:v>135510.99</c:v>
                </c:pt>
                <c:pt idx="317">
                  <c:v>135564.74</c:v>
                </c:pt>
                <c:pt idx="318">
                  <c:v>133381.57999999999</c:v>
                </c:pt>
                <c:pt idx="319">
                  <c:v>134166.72</c:v>
                </c:pt>
                <c:pt idx="320">
                  <c:v>134035.72</c:v>
                </c:pt>
                <c:pt idx="321">
                  <c:v>135368.26999999999</c:v>
                </c:pt>
                <c:pt idx="322">
                  <c:v>133807.59</c:v>
                </c:pt>
                <c:pt idx="323">
                  <c:v>133524.18</c:v>
                </c:pt>
                <c:pt idx="324">
                  <c:v>132129.26</c:v>
                </c:pt>
                <c:pt idx="325">
                  <c:v>132725.68</c:v>
                </c:pt>
                <c:pt idx="326">
                  <c:v>133989.74</c:v>
                </c:pt>
                <c:pt idx="327">
                  <c:v>133071.04999999999</c:v>
                </c:pt>
                <c:pt idx="328">
                  <c:v>132437.39000000001</c:v>
                </c:pt>
                <c:pt idx="329">
                  <c:v>132971.20000000001</c:v>
                </c:pt>
                <c:pt idx="330">
                  <c:v>133151.29999999999</c:v>
                </c:pt>
                <c:pt idx="331">
                  <c:v>134537.62</c:v>
                </c:pt>
                <c:pt idx="332">
                  <c:v>136527.60999999999</c:v>
                </c:pt>
                <c:pt idx="333">
                  <c:v>135913.25</c:v>
                </c:pt>
                <c:pt idx="334">
                  <c:v>135623.15</c:v>
                </c:pt>
                <c:pt idx="335">
                  <c:v>137913.68</c:v>
                </c:pt>
                <c:pt idx="336">
                  <c:v>136687.32</c:v>
                </c:pt>
                <c:pt idx="337">
                  <c:v>136355.78</c:v>
                </c:pt>
                <c:pt idx="338">
                  <c:v>136340.76999999999</c:v>
                </c:pt>
                <c:pt idx="339">
                  <c:v>137321.64000000001</c:v>
                </c:pt>
                <c:pt idx="340">
                  <c:v>134432.26</c:v>
                </c:pt>
                <c:pt idx="341">
                  <c:v>134666.46</c:v>
                </c:pt>
                <c:pt idx="342">
                  <c:v>134510.85</c:v>
                </c:pt>
                <c:pt idx="343">
                  <c:v>137968.15</c:v>
                </c:pt>
                <c:pt idx="344">
                  <c:v>138025.17000000001</c:v>
                </c:pt>
                <c:pt idx="345">
                  <c:v>137771.39000000001</c:v>
                </c:pt>
                <c:pt idx="346">
                  <c:v>139205.81</c:v>
                </c:pt>
                <c:pt idx="347">
                  <c:v>141049.20000000001</c:v>
                </c:pt>
                <c:pt idx="348">
                  <c:v>141422.26</c:v>
                </c:pt>
                <c:pt idx="349">
                  <c:v>141283.01</c:v>
                </c:pt>
                <c:pt idx="350">
                  <c:v>140335.16</c:v>
                </c:pt>
                <c:pt idx="351">
                  <c:v>139863.63</c:v>
                </c:pt>
                <c:pt idx="352">
                  <c:v>140993.25</c:v>
                </c:pt>
                <c:pt idx="353">
                  <c:v>142640.14000000001</c:v>
                </c:pt>
                <c:pt idx="354">
                  <c:v>141791.57999999999</c:v>
                </c:pt>
                <c:pt idx="355">
                  <c:v>141618.29</c:v>
                </c:pt>
                <c:pt idx="356">
                  <c:v>142348.70000000001</c:v>
                </c:pt>
                <c:pt idx="357">
                  <c:v>143150.84</c:v>
                </c:pt>
                <c:pt idx="358">
                  <c:v>142271.57999999999</c:v>
                </c:pt>
                <c:pt idx="359">
                  <c:v>143546.57999999999</c:v>
                </c:pt>
                <c:pt idx="360">
                  <c:v>144061.74</c:v>
                </c:pt>
                <c:pt idx="361">
                  <c:v>145593.63</c:v>
                </c:pt>
                <c:pt idx="362">
                  <c:v>145499.49</c:v>
                </c:pt>
                <c:pt idx="363">
                  <c:v>145865.10999999999</c:v>
                </c:pt>
                <c:pt idx="364">
                  <c:v>145109.25</c:v>
                </c:pt>
                <c:pt idx="365">
                  <c:v>146424.94</c:v>
                </c:pt>
                <c:pt idx="366">
                  <c:v>146491.75</c:v>
                </c:pt>
                <c:pt idx="367">
                  <c:v>145306.23000000001</c:v>
                </c:pt>
                <c:pt idx="368">
                  <c:v>145446.66</c:v>
                </c:pt>
                <c:pt idx="369">
                  <c:v>146336.79999999999</c:v>
                </c:pt>
                <c:pt idx="370">
                  <c:v>146237.01999999999</c:v>
                </c:pt>
                <c:pt idx="371">
                  <c:v>145517.35</c:v>
                </c:pt>
                <c:pt idx="372">
                  <c:v>143949.64000000001</c:v>
                </c:pt>
                <c:pt idx="373">
                  <c:v>144200.65</c:v>
                </c:pt>
                <c:pt idx="374">
                  <c:v>143608.07999999999</c:v>
                </c:pt>
                <c:pt idx="375">
                  <c:v>141356.43</c:v>
                </c:pt>
                <c:pt idx="376">
                  <c:v>142145.38</c:v>
                </c:pt>
                <c:pt idx="377">
                  <c:v>141708.19</c:v>
                </c:pt>
                <c:pt idx="378">
                  <c:v>140680.34</c:v>
                </c:pt>
                <c:pt idx="379">
                  <c:v>141783.35999999999</c:v>
                </c:pt>
                <c:pt idx="380">
                  <c:v>141682.99</c:v>
                </c:pt>
                <c:pt idx="381">
                  <c:v>142603.66</c:v>
                </c:pt>
                <c:pt idx="382">
                  <c:v>142200.01999999999</c:v>
                </c:pt>
                <c:pt idx="383">
                  <c:v>143398.63</c:v>
                </c:pt>
                <c:pt idx="384">
                  <c:v>144509.32</c:v>
                </c:pt>
                <c:pt idx="385">
                  <c:v>144085.15</c:v>
                </c:pt>
                <c:pt idx="386">
                  <c:v>144872.79</c:v>
                </c:pt>
                <c:pt idx="387">
                  <c:v>145720.98000000001</c:v>
                </c:pt>
                <c:pt idx="388">
                  <c:v>146172.21</c:v>
                </c:pt>
                <c:pt idx="389">
                  <c:v>146969.1</c:v>
                </c:pt>
                <c:pt idx="390">
                  <c:v>147428.9</c:v>
                </c:pt>
                <c:pt idx="391">
                  <c:v>148632.93</c:v>
                </c:pt>
                <c:pt idx="392">
                  <c:v>148780.22</c:v>
                </c:pt>
                <c:pt idx="393">
                  <c:v>149540.43</c:v>
                </c:pt>
                <c:pt idx="394">
                  <c:v>150454.24</c:v>
                </c:pt>
                <c:pt idx="395">
                  <c:v>150704.20000000001</c:v>
                </c:pt>
                <c:pt idx="396">
                  <c:v>153294.44</c:v>
                </c:pt>
                <c:pt idx="397">
                  <c:v>153338.63</c:v>
                </c:pt>
                <c:pt idx="398">
                  <c:v>154063.53</c:v>
                </c:pt>
                <c:pt idx="399">
                  <c:v>155257.31</c:v>
                </c:pt>
                <c:pt idx="400">
                  <c:v>157748.6</c:v>
                </c:pt>
                <c:pt idx="401">
                  <c:v>157632.9</c:v>
                </c:pt>
                <c:pt idx="402">
                  <c:v>157162.43</c:v>
                </c:pt>
                <c:pt idx="403">
                  <c:v>157738.69</c:v>
                </c:pt>
                <c:pt idx="404">
                  <c:v>156992.93</c:v>
                </c:pt>
                <c:pt idx="405">
                  <c:v>156522.13</c:v>
                </c:pt>
                <c:pt idx="406">
                  <c:v>155380.66</c:v>
                </c:pt>
                <c:pt idx="408">
                  <c:v>154770.1</c:v>
                </c:pt>
                <c:pt idx="409">
                  <c:v>155277.56</c:v>
                </c:pt>
                <c:pt idx="410">
                  <c:v>155910.18</c:v>
                </c:pt>
                <c:pt idx="411">
                  <c:v>158554.94</c:v>
                </c:pt>
                <c:pt idx="412">
                  <c:v>158359.76</c:v>
                </c:pt>
                <c:pt idx="413">
                  <c:v>159072.13</c:v>
                </c:pt>
                <c:pt idx="414">
                  <c:v>158611.01</c:v>
                </c:pt>
                <c:pt idx="415">
                  <c:v>161092.25</c:v>
                </c:pt>
                <c:pt idx="416">
                  <c:v>161755.18</c:v>
                </c:pt>
                <c:pt idx="417">
                  <c:v>164455.60999999999</c:v>
                </c:pt>
                <c:pt idx="418">
                  <c:v>157369.35999999999</c:v>
                </c:pt>
                <c:pt idx="419">
                  <c:v>158187.43</c:v>
                </c:pt>
                <c:pt idx="420">
                  <c:v>157981.13</c:v>
                </c:pt>
                <c:pt idx="421">
                  <c:v>159074.97</c:v>
                </c:pt>
                <c:pt idx="422">
                  <c:v>159189.1</c:v>
                </c:pt>
                <c:pt idx="423">
                  <c:v>160766.37</c:v>
                </c:pt>
                <c:pt idx="424">
                  <c:v>162481.74</c:v>
                </c:pt>
                <c:pt idx="425">
                  <c:v>158577.88</c:v>
                </c:pt>
                <c:pt idx="426">
                  <c:v>157327.26</c:v>
                </c:pt>
                <c:pt idx="427">
                  <c:v>157923.34</c:v>
                </c:pt>
                <c:pt idx="428">
                  <c:v>158473.01999999999</c:v>
                </c:pt>
                <c:pt idx="429">
                  <c:v>158141.65</c:v>
                </c:pt>
                <c:pt idx="430">
                  <c:v>160455.82999999999</c:v>
                </c:pt>
                <c:pt idx="433">
                  <c:v>160896.64000000001</c:v>
                </c:pt>
                <c:pt idx="434">
                  <c:v>160490.29999999999</c:v>
                </c:pt>
                <c:pt idx="435">
                  <c:v>161125.37</c:v>
                </c:pt>
                <c:pt idx="438">
                  <c:v>160538.69</c:v>
                </c:pt>
                <c:pt idx="439">
                  <c:v>161869.76000000001</c:v>
                </c:pt>
                <c:pt idx="440">
                  <c:v>163663.88</c:v>
                </c:pt>
                <c:pt idx="441">
                  <c:v>161975.24</c:v>
                </c:pt>
                <c:pt idx="442">
                  <c:v>162936.48000000001</c:v>
                </c:pt>
                <c:pt idx="443">
                  <c:v>163370.31</c:v>
                </c:pt>
                <c:pt idx="444">
                  <c:v>163150.35</c:v>
                </c:pt>
                <c:pt idx="445">
                  <c:v>161973.04999999999</c:v>
                </c:pt>
                <c:pt idx="446">
                  <c:v>165145.98000000001</c:v>
                </c:pt>
                <c:pt idx="447">
                  <c:v>165568.32000000001</c:v>
                </c:pt>
                <c:pt idx="448">
                  <c:v>164799.98000000001</c:v>
                </c:pt>
                <c:pt idx="449">
                  <c:v>164849.26999999999</c:v>
                </c:pt>
                <c:pt idx="450">
                  <c:v>166276.9</c:v>
                </c:pt>
                <c:pt idx="451">
                  <c:v>171816.67</c:v>
                </c:pt>
                <c:pt idx="452">
                  <c:v>175589.35</c:v>
                </c:pt>
                <c:pt idx="453">
                  <c:v>178858.54</c:v>
                </c:pt>
                <c:pt idx="454">
                  <c:v>178720.68</c:v>
                </c:pt>
                <c:pt idx="455">
                  <c:v>181919.13</c:v>
                </c:pt>
                <c:pt idx="456">
                  <c:v>184691.05</c:v>
                </c:pt>
                <c:pt idx="457">
                  <c:v>183133.75</c:v>
                </c:pt>
                <c:pt idx="458">
                  <c:v>181363.9</c:v>
                </c:pt>
                <c:pt idx="459">
                  <c:v>182793.4</c:v>
                </c:pt>
                <c:pt idx="460">
                  <c:v>185674.43</c:v>
                </c:pt>
                <c:pt idx="461">
                  <c:v>181708.23</c:v>
                </c:pt>
                <c:pt idx="462">
                  <c:v>182127.25</c:v>
                </c:pt>
                <c:pt idx="463">
                  <c:v>182949.78</c:v>
                </c:pt>
                <c:pt idx="464">
                  <c:v>186241.15</c:v>
                </c:pt>
                <c:pt idx="465">
                  <c:v>185929.33</c:v>
                </c:pt>
                <c:pt idx="466">
                  <c:v>189699.12</c:v>
                </c:pt>
                <c:pt idx="467">
                  <c:v>187766.42</c:v>
                </c:pt>
                <c:pt idx="468">
                  <c:v>186464.3</c:v>
                </c:pt>
                <c:pt idx="471">
                  <c:v>186016.31</c:v>
                </c:pt>
                <c:pt idx="472">
                  <c:v>188534.42</c:v>
                </c:pt>
                <c:pt idx="473">
                  <c:v>190534.42</c:v>
                </c:pt>
                <c:pt idx="474">
                  <c:v>188853.49</c:v>
                </c:pt>
                <c:pt idx="475">
                  <c:v>191490.4</c:v>
                </c:pt>
                <c:pt idx="476">
                  <c:v>191247.46</c:v>
                </c:pt>
                <c:pt idx="477">
                  <c:v>191005.02</c:v>
                </c:pt>
                <c:pt idx="478">
                  <c:v>188786.98</c:v>
                </c:pt>
                <c:pt idx="479">
                  <c:v>189307.02</c:v>
                </c:pt>
                <c:pt idx="480">
                  <c:v>183104.87</c:v>
                </c:pt>
                <c:pt idx="481">
                  <c:v>185366.44</c:v>
                </c:pt>
                <c:pt idx="482">
                  <c:v>180463.84</c:v>
                </c:pt>
                <c:pt idx="483">
                  <c:v>179364.82</c:v>
                </c:pt>
                <c:pt idx="484">
                  <c:v>180915.36</c:v>
                </c:pt>
                <c:pt idx="485">
                  <c:v>183447</c:v>
                </c:pt>
                <c:pt idx="486">
                  <c:v>183969.35</c:v>
                </c:pt>
                <c:pt idx="487">
                  <c:v>179284.49</c:v>
                </c:pt>
                <c:pt idx="488">
                  <c:v>177653.31</c:v>
                </c:pt>
                <c:pt idx="489">
                  <c:v>179875.44</c:v>
                </c:pt>
                <c:pt idx="490">
                  <c:v>180409.73</c:v>
                </c:pt>
                <c:pt idx="491">
                  <c:v>179639.91</c:v>
                </c:pt>
                <c:pt idx="492">
                  <c:v>180270.62</c:v>
                </c:pt>
                <c:pt idx="493">
                  <c:v>176219.4</c:v>
                </c:pt>
                <c:pt idx="494">
                  <c:v>181931.93</c:v>
                </c:pt>
                <c:pt idx="495">
                  <c:v>182509.14</c:v>
                </c:pt>
                <c:pt idx="496">
                  <c:v>185424.28</c:v>
                </c:pt>
                <c:pt idx="497">
                  <c:v>182732.67</c:v>
                </c:pt>
                <c:pt idx="498">
                  <c:v>181556.76</c:v>
                </c:pt>
                <c:pt idx="499">
                  <c:v>182514.2</c:v>
                </c:pt>
                <c:pt idx="500">
                  <c:v>187461.84</c:v>
                </c:pt>
                <c:pt idx="501">
                  <c:v>187952.91</c:v>
                </c:pt>
                <c:pt idx="502">
                  <c:v>188052.02</c:v>
                </c:pt>
                <c:pt idx="504">
                  <c:v>188161.97</c:v>
                </c:pt>
                <c:pt idx="505">
                  <c:v>188258.91</c:v>
                </c:pt>
                <c:pt idx="506">
                  <c:v>192201.16</c:v>
                </c:pt>
                <c:pt idx="507">
                  <c:v>195129.25</c:v>
                </c:pt>
                <c:pt idx="508">
                  <c:v>197323.87</c:v>
                </c:pt>
                <c:pt idx="509">
                  <c:v>198000.71</c:v>
                </c:pt>
                <c:pt idx="510">
                  <c:v>198657.33</c:v>
                </c:pt>
                <c:pt idx="511">
                  <c:v>197737.61</c:v>
                </c:pt>
                <c:pt idx="512">
                  <c:v>196818.59</c:v>
                </c:pt>
                <c:pt idx="513">
                  <c:v>195733.51</c:v>
                </c:pt>
                <c:pt idx="514">
                  <c:v>196132.06</c:v>
                </c:pt>
                <c:pt idx="516">
                  <c:v>192888.95999999999</c:v>
                </c:pt>
                <c:pt idx="517">
                  <c:v>191378.43</c:v>
                </c:pt>
                <c:pt idx="518">
                  <c:v>190745.02</c:v>
                </c:pt>
                <c:pt idx="519">
                  <c:v>189578.79</c:v>
                </c:pt>
                <c:pt idx="520">
                  <c:v>188618.69</c:v>
                </c:pt>
                <c:pt idx="521">
                  <c:v>184750.42</c:v>
                </c:pt>
                <c:pt idx="522">
                  <c:v>187317.64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A7-405D-952C-450067FE3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0398784"/>
        <c:axId val="591114592"/>
      </c:lineChart>
      <c:dateAx>
        <c:axId val="590398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1" i="0" u="none" strike="noStrike" kern="1200" baseline="0">
                <a:solidFill>
                  <a:srgbClr val="023A4A"/>
                </a:solidFill>
                <a:latin typeface="Segoe UI" panose="020B0502040204020203" pitchFamily="34" charset="0"/>
                <a:ea typeface="Segoe UI" panose="020B0502040204020203" pitchFamily="34" charset="0"/>
                <a:cs typeface="Segoe UI" panose="020B0502040204020203" pitchFamily="34" charset="0"/>
              </a:defRPr>
            </a:pPr>
            <a:endParaRPr lang="pt-BR"/>
          </a:p>
        </c:txPr>
        <c:crossAx val="591114592"/>
        <c:crosses val="autoZero"/>
        <c:auto val="1"/>
        <c:lblOffset val="100"/>
        <c:baseTimeUnit val="days"/>
        <c:majorUnit val="3"/>
        <c:majorTimeUnit val="months"/>
      </c:dateAx>
      <c:valAx>
        <c:axId val="59111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23A4A"/>
                </a:solidFill>
                <a:latin typeface="Segoe UI" panose="020B0502040204020203" pitchFamily="34" charset="0"/>
                <a:ea typeface="Segoe UI" panose="020B0502040204020203" pitchFamily="34" charset="0"/>
                <a:cs typeface="Segoe UI" panose="020B0502040204020203" pitchFamily="34" charset="0"/>
              </a:defRPr>
            </a:pPr>
            <a:endParaRPr lang="pt-BR"/>
          </a:p>
        </c:txPr>
        <c:crossAx val="590398784"/>
        <c:crosses val="autoZero"/>
        <c:crossBetween val="between"/>
        <c:majorUnit val="20000"/>
      </c:valAx>
      <c:spPr>
        <a:solidFill>
          <a:srgbClr val="CCD8DB">
            <a:alpha val="25000"/>
          </a:srgbClr>
        </a:solidFill>
        <a:ln>
          <a:noFill/>
        </a:ln>
        <a:effectLst/>
      </c:spPr>
    </c:plotArea>
    <c:plotVisOnly val="1"/>
    <c:dispBlanksAs val="span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Segoe UI" panose="020B0502040204020203" pitchFamily="34" charset="0"/>
          <a:ea typeface="Segoe UI" panose="020B0502040204020203" pitchFamily="34" charset="0"/>
          <a:cs typeface="Segoe UI" panose="020B0502040204020203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13" Type="http://schemas.openxmlformats.org/officeDocument/2006/relationships/image" Target="../media/image12.png"/><Relationship Id="rId18" Type="http://schemas.openxmlformats.org/officeDocument/2006/relationships/image" Target="../media/image16.png"/><Relationship Id="rId26" Type="http://schemas.openxmlformats.org/officeDocument/2006/relationships/image" Target="../media/image24.emf"/><Relationship Id="rId3" Type="http://schemas.openxmlformats.org/officeDocument/2006/relationships/image" Target="../media/image2.png"/><Relationship Id="rId21" Type="http://schemas.openxmlformats.org/officeDocument/2006/relationships/image" Target="../media/image19.png"/><Relationship Id="rId7" Type="http://schemas.openxmlformats.org/officeDocument/2006/relationships/image" Target="../media/image6.png"/><Relationship Id="rId12" Type="http://schemas.openxmlformats.org/officeDocument/2006/relationships/image" Target="../media/image11.png"/><Relationship Id="rId17" Type="http://schemas.openxmlformats.org/officeDocument/2006/relationships/image" Target="../media/image15.emf"/><Relationship Id="rId25" Type="http://schemas.openxmlformats.org/officeDocument/2006/relationships/image" Target="../media/image23.png"/><Relationship Id="rId2" Type="http://schemas.microsoft.com/office/2007/relationships/hdphoto" Target="../media/hdphoto1.wdp"/><Relationship Id="rId16" Type="http://schemas.openxmlformats.org/officeDocument/2006/relationships/image" Target="../media/image14.emf"/><Relationship Id="rId20" Type="http://schemas.openxmlformats.org/officeDocument/2006/relationships/image" Target="../media/image18.emf"/><Relationship Id="rId1" Type="http://schemas.openxmlformats.org/officeDocument/2006/relationships/image" Target="../media/image1.png"/><Relationship Id="rId6" Type="http://schemas.openxmlformats.org/officeDocument/2006/relationships/image" Target="../media/image5.emf"/><Relationship Id="rId11" Type="http://schemas.openxmlformats.org/officeDocument/2006/relationships/image" Target="../media/image10.png"/><Relationship Id="rId24" Type="http://schemas.openxmlformats.org/officeDocument/2006/relationships/image" Target="../media/image22.png"/><Relationship Id="rId5" Type="http://schemas.openxmlformats.org/officeDocument/2006/relationships/image" Target="../media/image4.emf"/><Relationship Id="rId15" Type="http://schemas.openxmlformats.org/officeDocument/2006/relationships/image" Target="../media/image13.emf"/><Relationship Id="rId23" Type="http://schemas.openxmlformats.org/officeDocument/2006/relationships/image" Target="../media/image21.emf"/><Relationship Id="rId28" Type="http://schemas.openxmlformats.org/officeDocument/2006/relationships/image" Target="../media/image26.png"/><Relationship Id="rId10" Type="http://schemas.openxmlformats.org/officeDocument/2006/relationships/image" Target="../media/image9.png"/><Relationship Id="rId19" Type="http://schemas.openxmlformats.org/officeDocument/2006/relationships/image" Target="../media/image17.emf"/><Relationship Id="rId4" Type="http://schemas.openxmlformats.org/officeDocument/2006/relationships/image" Target="../media/image3.emf"/><Relationship Id="rId9" Type="http://schemas.openxmlformats.org/officeDocument/2006/relationships/image" Target="../media/image8.png"/><Relationship Id="rId14" Type="http://schemas.openxmlformats.org/officeDocument/2006/relationships/chart" Target="../charts/chart1.xml"/><Relationship Id="rId22" Type="http://schemas.openxmlformats.org/officeDocument/2006/relationships/image" Target="../media/image20.png"/><Relationship Id="rId27" Type="http://schemas.openxmlformats.org/officeDocument/2006/relationships/image" Target="../media/image25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6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34.emf"/><Relationship Id="rId3" Type="http://schemas.openxmlformats.org/officeDocument/2006/relationships/image" Target="../media/image29.emf"/><Relationship Id="rId7" Type="http://schemas.openxmlformats.org/officeDocument/2006/relationships/image" Target="../media/image33.emf"/><Relationship Id="rId2" Type="http://schemas.openxmlformats.org/officeDocument/2006/relationships/image" Target="../media/image28.emf"/><Relationship Id="rId1" Type="http://schemas.openxmlformats.org/officeDocument/2006/relationships/image" Target="../media/image27.emf"/><Relationship Id="rId6" Type="http://schemas.openxmlformats.org/officeDocument/2006/relationships/image" Target="../media/image32.emf"/><Relationship Id="rId11" Type="http://schemas.openxmlformats.org/officeDocument/2006/relationships/image" Target="../media/image37.emf"/><Relationship Id="rId5" Type="http://schemas.openxmlformats.org/officeDocument/2006/relationships/image" Target="../media/image31.emf"/><Relationship Id="rId10" Type="http://schemas.openxmlformats.org/officeDocument/2006/relationships/image" Target="../media/image36.emf"/><Relationship Id="rId4" Type="http://schemas.openxmlformats.org/officeDocument/2006/relationships/image" Target="../media/image30.emf"/><Relationship Id="rId9" Type="http://schemas.openxmlformats.org/officeDocument/2006/relationships/image" Target="../media/image3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228598</xdr:colOff>
      <xdr:row>6</xdr:row>
      <xdr:rowOff>2381</xdr:rowOff>
    </xdr:from>
    <xdr:to>
      <xdr:col>10</xdr:col>
      <xdr:colOff>132215</xdr:colOff>
      <xdr:row>25</xdr:row>
      <xdr:rowOff>125729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705C7F43-BB85-64AC-17AF-A6E96A72F569}"/>
            </a:ext>
          </a:extLst>
        </xdr:cNvPr>
        <xdr:cNvGrpSpPr/>
      </xdr:nvGrpSpPr>
      <xdr:grpSpPr>
        <a:xfrm>
          <a:off x="431004" y="1728787"/>
          <a:ext cx="8476117" cy="4287361"/>
          <a:chOff x="431004" y="1847850"/>
          <a:chExt cx="8261805" cy="4290535"/>
        </a:xfrm>
      </xdr:grpSpPr>
      <xdr:grpSp>
        <xdr:nvGrpSpPr>
          <xdr:cNvPr id="104" name="Agrupar 103">
            <a:extLst>
              <a:ext uri="{FF2B5EF4-FFF2-40B4-BE49-F238E27FC236}">
                <a16:creationId xmlns:a16="http://schemas.microsoft.com/office/drawing/2014/main" id="{00000000-0008-0000-0000-000068000000}"/>
              </a:ext>
            </a:extLst>
          </xdr:cNvPr>
          <xdr:cNvGrpSpPr/>
        </xdr:nvGrpSpPr>
        <xdr:grpSpPr>
          <a:xfrm>
            <a:off x="2269807" y="1847850"/>
            <a:ext cx="6426812" cy="3990090"/>
            <a:chOff x="1360894" y="1228725"/>
            <a:chExt cx="6878557" cy="3916272"/>
          </a:xfrm>
        </xdr:grpSpPr>
        <xdr:pic>
          <xdr:nvPicPr>
            <xdr:cNvPr id="3" name="Imagem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 cstate="print">
              <a:duotone>
                <a:prstClr val="black"/>
                <a:srgbClr val="CCD8DB">
                  <a:tint val="45000"/>
                  <a:satMod val="400000"/>
                </a:srgbClr>
              </a:duotone>
              <a:extLst>
                <a:ext uri="{BEBA8EAE-BF5A-486C-A8C5-ECC9F3942E4B}">
                  <a14:imgProps xmlns:a14="http://schemas.microsoft.com/office/drawing/2010/main">
                    <a14:imgLayer r:embed="rId2">
                      <a14:imgEffect>
                        <a14:backgroundRemoval t="4323" b="98271" l="0" r="44499">
                          <a14:foregroundMark x1="3178" y1="10086" x2="367" y2="28242"/>
                          <a14:foregroundMark x1="367" y1="28242" x2="6112" y2="16138"/>
                          <a14:foregroundMark x1="6112" y1="16138" x2="3667" y2="11527"/>
                          <a14:foregroundMark x1="13570" y1="5187" x2="44743" y2="288"/>
                          <a14:foregroundMark x1="44743" y1="288" x2="47433" y2="16715"/>
                          <a14:foregroundMark x1="47433" y1="16715" x2="12347" y2="10375"/>
                          <a14:foregroundMark x1="12347" y1="10375" x2="12469" y2="7493"/>
                          <a14:foregroundMark x1="19927" y1="38329" x2="20538" y2="59366"/>
                          <a14:foregroundMark x1="20538" y1="59366" x2="24694" y2="75504"/>
                          <a14:foregroundMark x1="24694" y1="75504" x2="35575" y2="73775"/>
                          <a14:foregroundMark x1="35575" y1="73775" x2="37653" y2="53026"/>
                          <a14:foregroundMark x1="37653" y1="53026" x2="34474" y2="36888"/>
                          <a14:foregroundMark x1="34474" y1="36888" x2="18826" y2="36888"/>
                          <a14:foregroundMark x1="2200" y1="33718" x2="1711" y2="91066"/>
                          <a14:foregroundMark x1="1711" y1="91066" x2="10636" y2="97695"/>
                          <a14:foregroundMark x1="10636" y1="97695" x2="18704" y2="77810"/>
                          <a14:foregroundMark x1="18704" y1="77810" x2="22005" y2="54755"/>
                          <a14:foregroundMark x1="22005" y1="54755" x2="20416" y2="36311"/>
                          <a14:foregroundMark x1="20416" y1="36311" x2="6601" y2="23919"/>
                          <a14:foregroundMark x1="244" y1="9798" x2="1100" y2="93948"/>
                          <a14:foregroundMark x1="1100" y1="93948" x2="17971" y2="83285"/>
                          <a14:foregroundMark x1="17971" y1="83285" x2="22249" y2="61671"/>
                          <a14:foregroundMark x1="22249" y1="61671" x2="21883" y2="14409"/>
                          <a14:foregroundMark x1="21883" y1="14409" x2="5623" y2="4323"/>
                          <a14:foregroundMark x1="5623" y1="4323" x2="489" y2="11527"/>
                          <a14:foregroundMark x1="23350" y1="31988" x2="13570" y2="60231"/>
                          <a14:foregroundMark x1="13570" y1="60231" x2="12225" y2="85591"/>
                          <a14:foregroundMark x1="12225" y1="85591" x2="38264" y2="96542"/>
                          <a14:foregroundMark x1="38264" y1="96542" x2="39976" y2="78674"/>
                          <a14:foregroundMark x1="39976" y1="78674" x2="37531" y2="38329"/>
                          <a14:foregroundMark x1="37531" y1="38329" x2="22983" y2="32277"/>
                          <a14:foregroundMark x1="23594" y1="43228" x2="31051" y2="51009"/>
                          <a14:foregroundMark x1="31051" y1="51009" x2="23961" y2="44092"/>
                          <a14:foregroundMark x1="23961" y1="44092" x2="22494" y2="43804"/>
                          <a14:foregroundMark x1="1834" y1="41499" x2="3545" y2="59078"/>
                          <a14:foregroundMark x1="3545" y1="59078" x2="7457" y2="43804"/>
                          <a14:foregroundMark x1="7457" y1="43804" x2="1467" y2="42075"/>
                          <a14:foregroundMark x1="733" y1="63112" x2="5990" y2="78674"/>
                          <a14:foregroundMark x1="5990" y1="78674" x2="13325" y2="72046"/>
                          <a14:foregroundMark x1="13325" y1="72046" x2="6479" y2="59942"/>
                          <a14:foregroundMark x1="6479" y1="59942" x2="122" y2="62536"/>
                          <a14:foregroundMark x1="16870" y1="68588" x2="19193" y2="89049"/>
                          <a14:foregroundMark x1="19193" y1="89049" x2="26773" y2="97983"/>
                          <a14:foregroundMark x1="26773" y1="97983" x2="35819" y2="98271"/>
                          <a14:foregroundMark x1="35819" y1="98271" x2="15892" y2="71758"/>
                          <a14:foregroundMark x1="15892" y1="71758" x2="14059" y2="65418"/>
                          <a14:foregroundMark x1="32641" y1="80115" x2="36186" y2="96542"/>
                          <a14:foregroundMark x1="36186" y1="96542" x2="35697" y2="78386"/>
                          <a14:foregroundMark x1="35697" y1="78386" x2="34108" y2="74352"/>
                        </a14:backgroundRemoval>
                      </a14:imgEffect>
                    </a14:imgLayer>
                  </a14:imgProps>
                </a:ext>
                <a:ext uri="{28A0092B-C50C-407E-A947-70E740481C1C}">
                  <a14:useLocalDpi xmlns:a14="http://schemas.microsoft.com/office/drawing/2010/main" val="0"/>
                </a:ext>
              </a:extLst>
            </a:blip>
            <a:srcRect r="50522"/>
            <a:stretch/>
          </xdr:blipFill>
          <xdr:spPr>
            <a:xfrm>
              <a:off x="1360894" y="1228725"/>
              <a:ext cx="4567854" cy="3916272"/>
            </a:xfrm>
            <a:prstGeom prst="rect">
              <a:avLst/>
            </a:prstGeom>
          </xdr:spPr>
        </xdr:pic>
        <xdr:pic>
          <xdr:nvPicPr>
            <xdr:cNvPr id="8" name="Imagem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040357" y="1551502"/>
              <a:ext cx="600351" cy="553129"/>
            </a:xfrm>
            <a:prstGeom prst="rect">
              <a:avLst/>
            </a:prstGeom>
          </xdr:spPr>
        </xdr:pic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60" name="Imagem 59">
                  <a:extLst>
                    <a:ext uri="{FF2B5EF4-FFF2-40B4-BE49-F238E27FC236}">
                      <a16:creationId xmlns:a16="http://schemas.microsoft.com/office/drawing/2014/main" id="{00000000-0008-0000-0000-00003C000000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Gráfico'!$I$10" spid="_x0000_s95018"/>
                    </a:ext>
                  </a:extLst>
                </xdr:cNvPicPr>
              </xdr:nvPicPr>
              <xdr:blipFill>
                <a:blip xmlns:r="http://schemas.openxmlformats.org/officeDocument/2006/relationships" r:embed="rId4"/>
                <a:srcRect/>
                <a:stretch>
                  <a:fillRect/>
                </a:stretch>
              </xdr:blipFill>
              <xdr:spPr bwMode="auto">
                <a:xfrm>
                  <a:off x="5917770" y="2662728"/>
                  <a:ext cx="650469" cy="299765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64" name="Imagem 63">
                  <a:extLst>
                    <a:ext uri="{FF2B5EF4-FFF2-40B4-BE49-F238E27FC236}">
                      <a16:creationId xmlns:a16="http://schemas.microsoft.com/office/drawing/2014/main" id="{00000000-0008-0000-0000-000040000000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Gráfico'!$I$9" spid="_x0000_s95019"/>
                    </a:ext>
                  </a:extLst>
                </xdr:cNvPicPr>
              </xdr:nvPicPr>
              <xdr:blipFill>
                <a:blip xmlns:r="http://schemas.openxmlformats.org/officeDocument/2006/relationships" r:embed="rId5"/>
                <a:srcRect/>
                <a:stretch>
                  <a:fillRect/>
                </a:stretch>
              </xdr:blipFill>
              <xdr:spPr bwMode="auto">
                <a:xfrm>
                  <a:off x="6892952" y="2004536"/>
                  <a:ext cx="642167" cy="316693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  <mc:AlternateContent xmlns:mc="http://schemas.openxmlformats.org/markup-compatibility/2006" xmlns:a14="http://schemas.microsoft.com/office/drawing/2010/main">
          <mc:Choice Requires="a14">
            <xdr:pic>
              <xdr:nvPicPr>
                <xdr:cNvPr id="67" name="Imagem 66">
                  <a:extLst>
                    <a:ext uri="{FF2B5EF4-FFF2-40B4-BE49-F238E27FC236}">
                      <a16:creationId xmlns:a16="http://schemas.microsoft.com/office/drawing/2014/main" id="{00000000-0008-0000-0000-000043000000}"/>
                    </a:ext>
                  </a:extLst>
                </xdr:cNvPr>
                <xdr:cNvPicPr>
                  <a:picLocks noChangeAspect="1" noChangeArrowheads="1"/>
                  <a:extLst>
                    <a:ext uri="{84589F7E-364E-4C9E-8A38-B11213B215E9}">
                      <a14:cameraTool cellRange="'Base Gráfico'!$I$8" spid="_x0000_s95020"/>
                    </a:ext>
                  </a:extLst>
                </xdr:cNvPicPr>
              </xdr:nvPicPr>
              <xdr:blipFill>
                <a:blip xmlns:r="http://schemas.openxmlformats.org/officeDocument/2006/relationships" r:embed="rId6"/>
                <a:srcRect/>
                <a:stretch>
                  <a:fillRect/>
                </a:stretch>
              </xdr:blipFill>
              <xdr:spPr bwMode="auto">
                <a:xfrm>
                  <a:off x="6952261" y="2660637"/>
                  <a:ext cx="608028" cy="313542"/>
                </a:xfrm>
                <a:prstGeom prst="rect">
                  <a:avLst/>
                </a:prstGeom>
                <a:noFill/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</a:extLst>
              </xdr:spPr>
            </xdr:pic>
          </mc:Choice>
          <mc:Fallback xmlns=""/>
        </mc:AlternateContent>
        <xdr:grpSp>
          <xdr:nvGrpSpPr>
            <xdr:cNvPr id="83" name="Agrupar 82">
              <a:extLst>
                <a:ext uri="{FF2B5EF4-FFF2-40B4-BE49-F238E27FC236}">
                  <a16:creationId xmlns:a16="http://schemas.microsoft.com/office/drawing/2014/main" id="{00000000-0008-0000-0000-000053000000}"/>
                </a:ext>
              </a:extLst>
            </xdr:cNvPr>
            <xdr:cNvGrpSpPr/>
          </xdr:nvGrpSpPr>
          <xdr:grpSpPr>
            <a:xfrm>
              <a:off x="3705722" y="1517847"/>
              <a:ext cx="4533729" cy="1666877"/>
              <a:chOff x="3705722" y="1517847"/>
              <a:chExt cx="4533729" cy="1666877"/>
            </a:xfrm>
          </xdr:grpSpPr>
          <xdr:sp macro="" textlink="">
            <xdr:nvSpPr>
              <xdr:cNvPr id="2" name="Retângulo: Cantos Arredondados 1">
                <a:extLst>
                  <a:ext uri="{FF2B5EF4-FFF2-40B4-BE49-F238E27FC236}">
                    <a16:creationId xmlns:a16="http://schemas.microsoft.com/office/drawing/2014/main" id="{00000000-0008-0000-0000-000002000000}"/>
                  </a:ext>
                </a:extLst>
              </xdr:cNvPr>
              <xdr:cNvSpPr/>
            </xdr:nvSpPr>
            <xdr:spPr>
              <a:xfrm>
                <a:off x="5927528" y="1517847"/>
                <a:ext cx="2311923" cy="1666877"/>
              </a:xfrm>
              <a:prstGeom prst="roundRect">
                <a:avLst/>
              </a:prstGeom>
              <a:solidFill>
                <a:srgbClr val="CCD8DB">
                  <a:alpha val="25098"/>
                </a:srgbClr>
              </a:solidFill>
              <a:ln w="19050" cap="flat" cmpd="sng" algn="ctr">
                <a:solidFill>
                  <a:srgbClr val="023A4A"/>
                </a:solidFill>
                <a:prstDash val="solid"/>
                <a:round/>
                <a:headEnd type="none" w="med" len="med"/>
                <a:tailEnd type="none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accent3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cxnSp macro="">
            <xdr:nvCxnSpPr>
              <xdr:cNvPr id="81" name="Conector reto 80">
                <a:extLst>
                  <a:ext uri="{FF2B5EF4-FFF2-40B4-BE49-F238E27FC236}">
                    <a16:creationId xmlns:a16="http://schemas.microsoft.com/office/drawing/2014/main" id="{00000000-0008-0000-0000-000051000000}"/>
                  </a:ext>
                </a:extLst>
              </xdr:cNvPr>
              <xdr:cNvCxnSpPr>
                <a:stCxn id="2" idx="1"/>
              </xdr:cNvCxnSpPr>
            </xdr:nvCxnSpPr>
            <xdr:spPr>
              <a:xfrm flipH="1">
                <a:off x="3705722" y="2351285"/>
                <a:ext cx="2225884" cy="347729"/>
              </a:xfrm>
              <a:prstGeom prst="line">
                <a:avLst/>
              </a:prstGeom>
              <a:ln w="12700" cap="rnd" cmpd="sng" algn="ctr">
                <a:solidFill>
                  <a:srgbClr val="023A4A"/>
                </a:solidFill>
                <a:prstDash val="dash"/>
                <a:round/>
                <a:headEnd type="none" w="med" len="med"/>
                <a:tailEnd type="oval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86" name="Agrupar 85">
              <a:extLst>
                <a:ext uri="{FF2B5EF4-FFF2-40B4-BE49-F238E27FC236}">
                  <a16:creationId xmlns:a16="http://schemas.microsoft.com/office/drawing/2014/main" id="{00000000-0008-0000-0000-000056000000}"/>
                </a:ext>
              </a:extLst>
            </xdr:cNvPr>
            <xdr:cNvGrpSpPr/>
          </xdr:nvGrpSpPr>
          <xdr:grpSpPr>
            <a:xfrm>
              <a:off x="4631806" y="3253774"/>
              <a:ext cx="3585200" cy="955400"/>
              <a:chOff x="4631806" y="3253774"/>
              <a:chExt cx="3585200" cy="955400"/>
            </a:xfrm>
          </xdr:grpSpPr>
          <xdr:grpSp>
            <xdr:nvGrpSpPr>
              <xdr:cNvPr id="4" name="Agrupar 3">
                <a:extLs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GrpSpPr/>
            </xdr:nvGrpSpPr>
            <xdr:grpSpPr>
              <a:xfrm>
                <a:off x="5927529" y="3253774"/>
                <a:ext cx="2289477" cy="955400"/>
                <a:chOff x="6194229" y="2939449"/>
                <a:chExt cx="2289477" cy="955400"/>
              </a:xfrm>
            </xdr:grpSpPr>
            <xdr:pic>
              <xdr:nvPicPr>
                <xdr:cNvPr id="7" name="Imagem 6">
                  <a:extLst>
                    <a:ext uri="{FF2B5EF4-FFF2-40B4-BE49-F238E27FC236}">
                      <a16:creationId xmlns:a16="http://schemas.microsoft.com/office/drawing/2014/main" id="{00000000-0008-0000-0000-000007000000}"/>
                    </a:ext>
                  </a:extLst>
                </xdr:cNvPr>
                <xdr:cNvPicPr>
                  <a:picLocks noChangeAspect="1"/>
                </xdr:cNvPicPr>
              </xdr:nvPicPr>
              <xdr:blipFill>
                <a:blip xmlns:r="http://schemas.openxmlformats.org/officeDocument/2006/relationships" r:embed="rId7" cstate="print">
                  <a:extLst>
                    <a:ext uri="{28A0092B-C50C-407E-A947-70E740481C1C}">
                      <a14:useLocalDpi xmlns:a14="http://schemas.microsoft.com/office/drawing/2010/main" val="0"/>
                    </a:ext>
                  </a:extLst>
                </a:blip>
                <a:stretch>
                  <a:fillRect/>
                </a:stretch>
              </xdr:blipFill>
              <xdr:spPr>
                <a:xfrm>
                  <a:off x="6260535" y="2965759"/>
                  <a:ext cx="540522" cy="487399"/>
                </a:xfrm>
                <a:prstGeom prst="rect">
                  <a:avLst/>
                </a:prstGeom>
              </xdr:spPr>
            </xdr:pic>
            <xdr:sp macro="" textlink="">
              <xdr:nvSpPr>
                <xdr:cNvPr id="19" name="Retângulo: Cantos Arredondados 18">
                  <a:extLst>
                    <a:ext uri="{FF2B5EF4-FFF2-40B4-BE49-F238E27FC236}">
                      <a16:creationId xmlns:a16="http://schemas.microsoft.com/office/drawing/2014/main" id="{00000000-0008-0000-0000-000013000000}"/>
                    </a:ext>
                  </a:extLst>
                </xdr:cNvPr>
                <xdr:cNvSpPr/>
              </xdr:nvSpPr>
              <xdr:spPr>
                <a:xfrm>
                  <a:off x="6194229" y="2939449"/>
                  <a:ext cx="2289477" cy="955400"/>
                </a:xfrm>
                <a:prstGeom prst="roundRect">
                  <a:avLst/>
                </a:prstGeom>
                <a:solidFill>
                  <a:srgbClr val="CCD8DB">
                    <a:alpha val="25098"/>
                  </a:srgbClr>
                </a:solidFill>
                <a:ln w="19050" cap="flat" cmpd="sng" algn="ctr">
                  <a:solidFill>
                    <a:srgbClr val="023A4A"/>
                  </a:solidFill>
                  <a:prstDash val="solid"/>
                  <a:round/>
                  <a:headEnd type="none" w="med" len="med"/>
                  <a:tailEnd type="none" w="med" len="med"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accent3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lang="pt-BR" sz="1100"/>
                </a:p>
              </xdr:txBody>
            </xdr:sp>
          </xdr:grpSp>
          <xdr:cxnSp macro="">
            <xdr:nvCxnSpPr>
              <xdr:cNvPr id="82" name="Conector reto 81">
                <a:extLst>
                  <a:ext uri="{FF2B5EF4-FFF2-40B4-BE49-F238E27FC236}">
                    <a16:creationId xmlns:a16="http://schemas.microsoft.com/office/drawing/2014/main" id="{00000000-0008-0000-0000-000052000000}"/>
                  </a:ext>
                </a:extLst>
              </xdr:cNvPr>
              <xdr:cNvCxnSpPr>
                <a:stCxn id="19" idx="1"/>
              </xdr:cNvCxnSpPr>
            </xdr:nvCxnSpPr>
            <xdr:spPr>
              <a:xfrm flipH="1">
                <a:off x="4631806" y="3731474"/>
                <a:ext cx="1295723" cy="171004"/>
              </a:xfrm>
              <a:prstGeom prst="line">
                <a:avLst/>
              </a:prstGeom>
              <a:ln w="12700" cap="rnd" cmpd="sng" algn="ctr">
                <a:solidFill>
                  <a:srgbClr val="023A4A"/>
                </a:solidFill>
                <a:prstDash val="dash"/>
                <a:round/>
                <a:headEnd type="none" w="med" len="med"/>
                <a:tailEnd type="oval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</xdr:cxnSp>
        </xdr:grpSp>
      </xdr:grpSp>
      <xdr:sp macro="" textlink="">
        <xdr:nvSpPr>
          <xdr:cNvPr id="40" name="Retângulo: Cantos Arredondados 39">
            <a:extLst>
              <a:ext uri="{FF2B5EF4-FFF2-40B4-BE49-F238E27FC236}">
                <a16:creationId xmlns:a16="http://schemas.microsoft.com/office/drawing/2014/main" id="{9C9D11C1-06A0-4708-B1F2-88BA8E03D30A}"/>
              </a:ext>
            </a:extLst>
          </xdr:cNvPr>
          <xdr:cNvSpPr/>
        </xdr:nvSpPr>
        <xdr:spPr>
          <a:xfrm>
            <a:off x="6556534" y="4963002"/>
            <a:ext cx="2126434" cy="968693"/>
          </a:xfrm>
          <a:prstGeom prst="roundRect">
            <a:avLst/>
          </a:prstGeom>
          <a:solidFill>
            <a:srgbClr val="CCD8DB">
              <a:alpha val="25098"/>
            </a:srgbClr>
          </a:solidFill>
          <a:ln w="19050" cap="flat" cmpd="sng" algn="ctr">
            <a:solidFill>
              <a:srgbClr val="023A4A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3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1" name="Retângulo: Cantos Arredondados 40">
            <a:extLst>
              <a:ext uri="{FF2B5EF4-FFF2-40B4-BE49-F238E27FC236}">
                <a16:creationId xmlns:a16="http://schemas.microsoft.com/office/drawing/2014/main" id="{8E13A512-17AE-407B-90A6-4D46D6E2AD1D}"/>
              </a:ext>
            </a:extLst>
          </xdr:cNvPr>
          <xdr:cNvSpPr/>
        </xdr:nvSpPr>
        <xdr:spPr>
          <a:xfrm>
            <a:off x="453865" y="1901190"/>
            <a:ext cx="1775915" cy="976313"/>
          </a:xfrm>
          <a:prstGeom prst="roundRect">
            <a:avLst/>
          </a:prstGeom>
          <a:solidFill>
            <a:srgbClr val="CCD8DB">
              <a:alpha val="25098"/>
            </a:srgbClr>
          </a:solidFill>
          <a:ln w="19050" cap="flat" cmpd="sng" algn="ctr">
            <a:solidFill>
              <a:srgbClr val="023A4A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3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2" name="Retângulo: Cantos Arredondados 41">
            <a:extLst>
              <a:ext uri="{FF2B5EF4-FFF2-40B4-BE49-F238E27FC236}">
                <a16:creationId xmlns:a16="http://schemas.microsoft.com/office/drawing/2014/main" id="{1AF12AEC-9495-43A8-8A71-6FE0CB916D33}"/>
              </a:ext>
            </a:extLst>
          </xdr:cNvPr>
          <xdr:cNvSpPr/>
        </xdr:nvSpPr>
        <xdr:spPr>
          <a:xfrm>
            <a:off x="451484" y="2977990"/>
            <a:ext cx="1783535" cy="972504"/>
          </a:xfrm>
          <a:prstGeom prst="roundRect">
            <a:avLst/>
          </a:prstGeom>
          <a:solidFill>
            <a:srgbClr val="CCD8DB">
              <a:alpha val="25098"/>
            </a:srgbClr>
          </a:solidFill>
          <a:ln w="19050" cap="flat" cmpd="sng" algn="ctr">
            <a:solidFill>
              <a:srgbClr val="023A4A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3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3" name="Retângulo: Cantos Arredondados 42">
            <a:extLst>
              <a:ext uri="{FF2B5EF4-FFF2-40B4-BE49-F238E27FC236}">
                <a16:creationId xmlns:a16="http://schemas.microsoft.com/office/drawing/2014/main" id="{B4232A51-63B6-4A6E-B33C-594E91729D9F}"/>
              </a:ext>
            </a:extLst>
          </xdr:cNvPr>
          <xdr:cNvSpPr/>
        </xdr:nvSpPr>
        <xdr:spPr>
          <a:xfrm>
            <a:off x="449102" y="4077175"/>
            <a:ext cx="1783535" cy="969169"/>
          </a:xfrm>
          <a:prstGeom prst="roundRect">
            <a:avLst/>
          </a:prstGeom>
          <a:solidFill>
            <a:srgbClr val="CCD8DB">
              <a:alpha val="25098"/>
            </a:srgbClr>
          </a:solidFill>
          <a:ln w="19050" cap="flat" cmpd="sng" algn="ctr">
            <a:solidFill>
              <a:srgbClr val="006B66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3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4" name="Retângulo: Cantos Arredondados 43">
            <a:extLst>
              <a:ext uri="{FF2B5EF4-FFF2-40B4-BE49-F238E27FC236}">
                <a16:creationId xmlns:a16="http://schemas.microsoft.com/office/drawing/2014/main" id="{5F52B6E7-9FEC-4B59-B90B-E5379AB367AA}"/>
              </a:ext>
            </a:extLst>
          </xdr:cNvPr>
          <xdr:cNvSpPr/>
        </xdr:nvSpPr>
        <xdr:spPr>
          <a:xfrm>
            <a:off x="431004" y="5162072"/>
            <a:ext cx="1783535" cy="976313"/>
          </a:xfrm>
          <a:prstGeom prst="roundRect">
            <a:avLst/>
          </a:prstGeom>
          <a:solidFill>
            <a:srgbClr val="CCD8DB">
              <a:alpha val="25098"/>
            </a:srgbClr>
          </a:solidFill>
          <a:ln w="19050" cap="flat" cmpd="sng" algn="ctr">
            <a:solidFill>
              <a:srgbClr val="006B66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3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cxnSp macro="">
        <xdr:nvCxnSpPr>
          <xdr:cNvPr id="47" name="Conector reto 46">
            <a:extLst>
              <a:ext uri="{FF2B5EF4-FFF2-40B4-BE49-F238E27FC236}">
                <a16:creationId xmlns:a16="http://schemas.microsoft.com/office/drawing/2014/main" id="{54396DCD-A091-4DD5-9A78-35A571653DFB}"/>
              </a:ext>
            </a:extLst>
          </xdr:cNvPr>
          <xdr:cNvCxnSpPr>
            <a:stCxn id="40" idx="1"/>
          </xdr:cNvCxnSpPr>
        </xdr:nvCxnSpPr>
        <xdr:spPr>
          <a:xfrm flipH="1" flipV="1">
            <a:off x="4937284" y="5111591"/>
            <a:ext cx="1615440" cy="335758"/>
          </a:xfrm>
          <a:prstGeom prst="line">
            <a:avLst/>
          </a:prstGeom>
          <a:ln w="12700" cap="rnd" cmpd="sng" algn="ctr">
            <a:solidFill>
              <a:srgbClr val="023A4A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  <xdr:cxnSp macro="">
        <xdr:nvCxnSpPr>
          <xdr:cNvPr id="70" name="Conector reto 69">
            <a:extLst>
              <a:ext uri="{FF2B5EF4-FFF2-40B4-BE49-F238E27FC236}">
                <a16:creationId xmlns:a16="http://schemas.microsoft.com/office/drawing/2014/main" id="{059E5894-8721-4E3C-A452-EA9CFFC5CAA1}"/>
              </a:ext>
            </a:extLst>
          </xdr:cNvPr>
          <xdr:cNvCxnSpPr>
            <a:stCxn id="41" idx="3"/>
          </xdr:cNvCxnSpPr>
        </xdr:nvCxnSpPr>
        <xdr:spPr>
          <a:xfrm>
            <a:off x="2233590" y="2389347"/>
            <a:ext cx="1671660" cy="1077277"/>
          </a:xfrm>
          <a:prstGeom prst="line">
            <a:avLst/>
          </a:prstGeom>
          <a:ln w="12700" cap="rnd" cmpd="sng" algn="ctr">
            <a:solidFill>
              <a:srgbClr val="023A4A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  <xdr:cxnSp macro="">
        <xdr:nvCxnSpPr>
          <xdr:cNvPr id="72" name="Conector reto 71">
            <a:extLst>
              <a:ext uri="{FF2B5EF4-FFF2-40B4-BE49-F238E27FC236}">
                <a16:creationId xmlns:a16="http://schemas.microsoft.com/office/drawing/2014/main" id="{B476D587-789E-4D09-BC67-51FB90CE72A0}"/>
              </a:ext>
            </a:extLst>
          </xdr:cNvPr>
          <xdr:cNvCxnSpPr>
            <a:stCxn id="42" idx="3"/>
          </xdr:cNvCxnSpPr>
        </xdr:nvCxnSpPr>
        <xdr:spPr>
          <a:xfrm>
            <a:off x="2231209" y="3466147"/>
            <a:ext cx="2342696" cy="673418"/>
          </a:xfrm>
          <a:prstGeom prst="line">
            <a:avLst/>
          </a:prstGeom>
          <a:ln w="12700" cap="rnd" cmpd="sng" algn="ctr">
            <a:solidFill>
              <a:srgbClr val="023A4A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  <xdr:cxnSp macro="">
        <xdr:nvCxnSpPr>
          <xdr:cNvPr id="73" name="Conector reto 72">
            <a:extLst>
              <a:ext uri="{FF2B5EF4-FFF2-40B4-BE49-F238E27FC236}">
                <a16:creationId xmlns:a16="http://schemas.microsoft.com/office/drawing/2014/main" id="{FC381F20-2041-4637-A4FA-D5943BD9A480}"/>
              </a:ext>
            </a:extLst>
          </xdr:cNvPr>
          <xdr:cNvCxnSpPr>
            <a:stCxn id="43" idx="3"/>
          </xdr:cNvCxnSpPr>
        </xdr:nvCxnSpPr>
        <xdr:spPr>
          <a:xfrm flipV="1">
            <a:off x="2228827" y="4476750"/>
            <a:ext cx="2380797" cy="86915"/>
          </a:xfrm>
          <a:prstGeom prst="line">
            <a:avLst/>
          </a:prstGeom>
          <a:ln w="12700" cap="rnd" cmpd="sng" algn="ctr">
            <a:solidFill>
              <a:srgbClr val="023A4A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  <xdr:cxnSp macro="">
        <xdr:nvCxnSpPr>
          <xdr:cNvPr id="75" name="Conector reto 74">
            <a:extLst>
              <a:ext uri="{FF2B5EF4-FFF2-40B4-BE49-F238E27FC236}">
                <a16:creationId xmlns:a16="http://schemas.microsoft.com/office/drawing/2014/main" id="{4422E2E3-F102-4196-BD27-29F23D9A89F7}"/>
              </a:ext>
            </a:extLst>
          </xdr:cNvPr>
          <xdr:cNvCxnSpPr>
            <a:stCxn id="44" idx="3"/>
          </xdr:cNvCxnSpPr>
        </xdr:nvCxnSpPr>
        <xdr:spPr>
          <a:xfrm flipV="1">
            <a:off x="2214539" y="4929188"/>
            <a:ext cx="2599396" cy="719136"/>
          </a:xfrm>
          <a:prstGeom prst="line">
            <a:avLst/>
          </a:prstGeom>
          <a:ln w="12700" cap="rnd" cmpd="sng" algn="ctr">
            <a:solidFill>
              <a:srgbClr val="023A4A"/>
            </a:solidFill>
            <a:prstDash val="dash"/>
            <a:round/>
            <a:headEnd type="none" w="med" len="med"/>
            <a:tailEnd type="oval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16</xdr:col>
      <xdr:colOff>525775</xdr:colOff>
      <xdr:row>6</xdr:row>
      <xdr:rowOff>18099</xdr:rowOff>
    </xdr:from>
    <xdr:to>
      <xdr:col>16</xdr:col>
      <xdr:colOff>1067536</xdr:colOff>
      <xdr:row>8</xdr:row>
      <xdr:rowOff>131446</xdr:rowOff>
    </xdr:to>
    <xdr:pic>
      <xdr:nvPicPr>
        <xdr:cNvPr id="15" name="Imagem 14" descr="eu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1306" y="1804037"/>
          <a:ext cx="541761" cy="545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487675</xdr:colOff>
      <xdr:row>6</xdr:row>
      <xdr:rowOff>18575</xdr:rowOff>
    </xdr:from>
    <xdr:to>
      <xdr:col>14</xdr:col>
      <xdr:colOff>1029436</xdr:colOff>
      <xdr:row>8</xdr:row>
      <xdr:rowOff>131922</xdr:rowOff>
    </xdr:to>
    <xdr:pic>
      <xdr:nvPicPr>
        <xdr:cNvPr id="111" name="Imagem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24831" y="1804513"/>
          <a:ext cx="541761" cy="545782"/>
        </a:xfrm>
        <a:prstGeom prst="rect">
          <a:avLst/>
        </a:prstGeom>
      </xdr:spPr>
    </xdr:pic>
    <xdr:clientData/>
  </xdr:twoCellAnchor>
  <xdr:twoCellAnchor editAs="oneCell">
    <xdr:from>
      <xdr:col>16</xdr:col>
      <xdr:colOff>518152</xdr:colOff>
      <xdr:row>13</xdr:row>
      <xdr:rowOff>206218</xdr:rowOff>
    </xdr:from>
    <xdr:to>
      <xdr:col>16</xdr:col>
      <xdr:colOff>1064911</xdr:colOff>
      <xdr:row>16</xdr:row>
      <xdr:rowOff>73277</xdr:rowOff>
    </xdr:to>
    <xdr:pic>
      <xdr:nvPicPr>
        <xdr:cNvPr id="112" name="Imagem 111" descr="eu.png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3683" y="3492343"/>
          <a:ext cx="546759" cy="5695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1039642</xdr:colOff>
      <xdr:row>14</xdr:row>
      <xdr:rowOff>18575</xdr:rowOff>
    </xdr:from>
    <xdr:to>
      <xdr:col>16</xdr:col>
      <xdr:colOff>475151</xdr:colOff>
      <xdr:row>16</xdr:row>
      <xdr:rowOff>73277</xdr:rowOff>
    </xdr:to>
    <xdr:pic>
      <xdr:nvPicPr>
        <xdr:cNvPr id="113" name="Imagem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95986" y="3519013"/>
          <a:ext cx="550886" cy="542858"/>
        </a:xfrm>
        <a:prstGeom prst="rect">
          <a:avLst/>
        </a:prstGeom>
      </xdr:spPr>
    </xdr:pic>
    <xdr:clientData/>
  </xdr:twoCellAnchor>
  <xdr:twoCellAnchor editAs="oneCell">
    <xdr:from>
      <xdr:col>18</xdr:col>
      <xdr:colOff>487675</xdr:colOff>
      <xdr:row>6</xdr:row>
      <xdr:rowOff>19050</xdr:rowOff>
    </xdr:from>
    <xdr:to>
      <xdr:col>18</xdr:col>
      <xdr:colOff>1012291</xdr:colOff>
      <xdr:row>8</xdr:row>
      <xdr:rowOff>145453</xdr:rowOff>
    </xdr:to>
    <xdr:pic>
      <xdr:nvPicPr>
        <xdr:cNvPr id="71" name="Imagem 70" descr="gb.pn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01581" y="1804988"/>
          <a:ext cx="532236" cy="5582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533871</xdr:colOff>
      <xdr:row>10</xdr:row>
      <xdr:rowOff>3336</xdr:rowOff>
    </xdr:from>
    <xdr:to>
      <xdr:col>16</xdr:col>
      <xdr:colOff>1054731</xdr:colOff>
      <xdr:row>12</xdr:row>
      <xdr:rowOff>145471</xdr:rowOff>
    </xdr:to>
    <xdr:pic>
      <xdr:nvPicPr>
        <xdr:cNvPr id="74" name="Imagem 73" descr="flag_japan.pn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9402" y="2646524"/>
          <a:ext cx="525305" cy="57393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495771</xdr:colOff>
      <xdr:row>10</xdr:row>
      <xdr:rowOff>15241</xdr:rowOff>
    </xdr:from>
    <xdr:to>
      <xdr:col>14</xdr:col>
      <xdr:colOff>1084243</xdr:colOff>
      <xdr:row>12</xdr:row>
      <xdr:rowOff>170856</xdr:rowOff>
    </xdr:to>
    <xdr:pic>
      <xdr:nvPicPr>
        <xdr:cNvPr id="78" name="Imagem 77" descr="ch.pn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2927" y="2658429"/>
          <a:ext cx="584662" cy="58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532918</xdr:colOff>
      <xdr:row>9</xdr:row>
      <xdr:rowOff>205742</xdr:rowOff>
    </xdr:from>
    <xdr:to>
      <xdr:col>18</xdr:col>
      <xdr:colOff>1067271</xdr:colOff>
      <xdr:row>12</xdr:row>
      <xdr:rowOff>145702</xdr:rowOff>
    </xdr:to>
    <xdr:pic>
      <xdr:nvPicPr>
        <xdr:cNvPr id="79" name="Imagem 78" descr="cn.pn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46824" y="2634617"/>
          <a:ext cx="534353" cy="5860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49529</xdr:colOff>
      <xdr:row>29</xdr:row>
      <xdr:rowOff>95250</xdr:rowOff>
    </xdr:from>
    <xdr:to>
      <xdr:col>8</xdr:col>
      <xdr:colOff>726281</xdr:colOff>
      <xdr:row>39</xdr:row>
      <xdr:rowOff>170497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808198</xdr:colOff>
          <xdr:row>17</xdr:row>
          <xdr:rowOff>190500</xdr:rowOff>
        </xdr:from>
        <xdr:to>
          <xdr:col>9</xdr:col>
          <xdr:colOff>426247</xdr:colOff>
          <xdr:row>19</xdr:row>
          <xdr:rowOff>60007</xdr:rowOff>
        </xdr:to>
        <xdr:pic>
          <xdr:nvPicPr>
            <xdr:cNvPr id="52" name="Imagem 51">
              <a:extLst>
                <a:ext uri="{FF2B5EF4-FFF2-40B4-BE49-F238E27FC236}">
                  <a16:creationId xmlns:a16="http://schemas.microsoft.com/office/drawing/2014/main" id="{00000000-0008-0000-0000-000034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1" spid="_x0000_s95021"/>
                </a:ext>
              </a:extLst>
            </xdr:cNvPicPr>
          </xdr:nvPicPr>
          <xdr:blipFill>
            <a:blip xmlns:r="http://schemas.openxmlformats.org/officeDocument/2006/relationships" r:embed="rId15"/>
            <a:srcRect/>
            <a:stretch>
              <a:fillRect/>
            </a:stretch>
          </xdr:blipFill>
          <xdr:spPr bwMode="auto">
            <a:xfrm>
              <a:off x="7511417" y="4452938"/>
              <a:ext cx="546736" cy="2981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704850</xdr:colOff>
          <xdr:row>34</xdr:row>
          <xdr:rowOff>214312</xdr:rowOff>
        </xdr:from>
        <xdr:to>
          <xdr:col>12</xdr:col>
          <xdr:colOff>381792</xdr:colOff>
          <xdr:row>36</xdr:row>
          <xdr:rowOff>58578</xdr:rowOff>
        </xdr:to>
        <xdr:pic>
          <xdr:nvPicPr>
            <xdr:cNvPr id="48" name="Imagem 47">
              <a:extLst>
                <a:ext uri="{FF2B5EF4-FFF2-40B4-BE49-F238E27FC236}">
                  <a16:creationId xmlns:a16="http://schemas.microsoft.com/office/drawing/2014/main" id="{00000000-0008-0000-0000-000030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I$12" spid="_x0000_s95022"/>
                </a:ext>
              </a:extLst>
            </xdr:cNvPicPr>
          </xdr:nvPicPr>
          <xdr:blipFill>
            <a:blip xmlns:r="http://schemas.openxmlformats.org/officeDocument/2006/relationships" r:embed="rId16"/>
            <a:srcRect/>
            <a:stretch>
              <a:fillRect/>
            </a:stretch>
          </xdr:blipFill>
          <xdr:spPr bwMode="auto">
            <a:xfrm>
              <a:off x="7455694" y="6465093"/>
              <a:ext cx="569118" cy="26908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692942</xdr:colOff>
          <xdr:row>35</xdr:row>
          <xdr:rowOff>188119</xdr:rowOff>
        </xdr:from>
        <xdr:to>
          <xdr:col>12</xdr:col>
          <xdr:colOff>380203</xdr:colOff>
          <xdr:row>37</xdr:row>
          <xdr:rowOff>55722</xdr:rowOff>
        </xdr:to>
        <xdr:pic>
          <xdr:nvPicPr>
            <xdr:cNvPr id="49" name="Imagem 48">
              <a:extLst>
                <a:ext uri="{FF2B5EF4-FFF2-40B4-BE49-F238E27FC236}">
                  <a16:creationId xmlns:a16="http://schemas.microsoft.com/office/drawing/2014/main" id="{00000000-0008-0000-0000-000031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I$13" spid="_x0000_s95023"/>
                </a:ext>
              </a:extLst>
            </xdr:cNvPicPr>
          </xdr:nvPicPr>
          <xdr:blipFill>
            <a:blip xmlns:r="http://schemas.openxmlformats.org/officeDocument/2006/relationships" r:embed="rId17"/>
            <a:srcRect/>
            <a:stretch>
              <a:fillRect/>
            </a:stretch>
          </xdr:blipFill>
          <xdr:spPr bwMode="auto">
            <a:xfrm>
              <a:off x="7443786" y="6653213"/>
              <a:ext cx="604837" cy="30003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7</xdr:col>
      <xdr:colOff>843439</xdr:colOff>
      <xdr:row>20</xdr:row>
      <xdr:rowOff>45719</xdr:rowOff>
    </xdr:from>
    <xdr:to>
      <xdr:col>8</xdr:col>
      <xdr:colOff>416718</xdr:colOff>
      <xdr:row>22</xdr:row>
      <xdr:rowOff>128386</xdr:rowOff>
    </xdr:to>
    <xdr:pic>
      <xdr:nvPicPr>
        <xdr:cNvPr id="46" name="Imagem 45" descr="ar.png">
          <a:extLst>
            <a:ext uri="{FF2B5EF4-FFF2-40B4-BE49-F238E27FC236}">
              <a16:creationId xmlns:a16="http://schemas.microsoft.com/office/drawing/2014/main" id="{312F25A1-1B8F-4D7E-8A38-82D6847E2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7970" y="4986813"/>
          <a:ext cx="501967" cy="5112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858201</xdr:colOff>
          <xdr:row>22</xdr:row>
          <xdr:rowOff>194787</xdr:rowOff>
        </xdr:from>
        <xdr:to>
          <xdr:col>9</xdr:col>
          <xdr:colOff>472439</xdr:colOff>
          <xdr:row>24</xdr:row>
          <xdr:rowOff>85249</xdr:rowOff>
        </xdr:to>
        <xdr:pic>
          <xdr:nvPicPr>
            <xdr:cNvPr id="50" name="Imagem 49">
              <a:extLst>
                <a:ext uri="{FF2B5EF4-FFF2-40B4-BE49-F238E27FC236}">
                  <a16:creationId xmlns:a16="http://schemas.microsoft.com/office/drawing/2014/main" id="{B3139137-CDF2-46E5-AE31-9BC1D8B8A52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4" spid="_x0000_s95024"/>
                </a:ext>
              </a:extLst>
            </xdr:cNvPicPr>
          </xdr:nvPicPr>
          <xdr:blipFill>
            <a:blip xmlns:r="http://schemas.openxmlformats.org/officeDocument/2006/relationships" r:embed="rId19"/>
            <a:srcRect/>
            <a:stretch>
              <a:fillRect/>
            </a:stretch>
          </xdr:blipFill>
          <xdr:spPr bwMode="auto">
            <a:xfrm>
              <a:off x="9418795" y="5564506"/>
              <a:ext cx="542925" cy="31908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746758</xdr:colOff>
          <xdr:row>8</xdr:row>
          <xdr:rowOff>168592</xdr:rowOff>
        </xdr:from>
        <xdr:to>
          <xdr:col>2</xdr:col>
          <xdr:colOff>440531</xdr:colOff>
          <xdr:row>10</xdr:row>
          <xdr:rowOff>55244</xdr:rowOff>
        </xdr:to>
        <xdr:pic>
          <xdr:nvPicPr>
            <xdr:cNvPr id="53" name="Imagem 52">
              <a:extLst>
                <a:ext uri="{FF2B5EF4-FFF2-40B4-BE49-F238E27FC236}">
                  <a16:creationId xmlns:a16="http://schemas.microsoft.com/office/drawing/2014/main" id="{BFAFE7C0-F7AD-41ED-998C-589E90E616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5" spid="_x0000_s95025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949164" y="2442686"/>
              <a:ext cx="622461" cy="31527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309562</xdr:colOff>
      <xdr:row>6</xdr:row>
      <xdr:rowOff>107155</xdr:rowOff>
    </xdr:from>
    <xdr:to>
      <xdr:col>1</xdr:col>
      <xdr:colOff>765053</xdr:colOff>
      <xdr:row>8</xdr:row>
      <xdr:rowOff>142873</xdr:rowOff>
    </xdr:to>
    <xdr:pic>
      <xdr:nvPicPr>
        <xdr:cNvPr id="54" name="Imagem 53" descr="mx.png">
          <a:extLst>
            <a:ext uri="{FF2B5EF4-FFF2-40B4-BE49-F238E27FC236}">
              <a16:creationId xmlns:a16="http://schemas.microsoft.com/office/drawing/2014/main" id="{A22D2ECF-4FA8-4886-A8A4-357D1ECB6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5" y="1369218"/>
          <a:ext cx="455491" cy="4643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297656</xdr:colOff>
      <xdr:row>11</xdr:row>
      <xdr:rowOff>95250</xdr:rowOff>
    </xdr:from>
    <xdr:to>
      <xdr:col>1</xdr:col>
      <xdr:colOff>761630</xdr:colOff>
      <xdr:row>13</xdr:row>
      <xdr:rowOff>135890</xdr:rowOff>
    </xdr:to>
    <xdr:pic>
      <xdr:nvPicPr>
        <xdr:cNvPr id="55" name="Imagem 54" descr="co.png">
          <a:extLst>
            <a:ext uri="{FF2B5EF4-FFF2-40B4-BE49-F238E27FC236}">
              <a16:creationId xmlns:a16="http://schemas.microsoft.com/office/drawing/2014/main" id="{8D63938C-9BC6-4D8D-84D1-FCBBE656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719" y="2428875"/>
          <a:ext cx="463974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761998</xdr:colOff>
          <xdr:row>13</xdr:row>
          <xdr:rowOff>174308</xdr:rowOff>
        </xdr:from>
        <xdr:to>
          <xdr:col>2</xdr:col>
          <xdr:colOff>459581</xdr:colOff>
          <xdr:row>15</xdr:row>
          <xdr:rowOff>10953</xdr:rowOff>
        </xdr:to>
        <xdr:pic>
          <xdr:nvPicPr>
            <xdr:cNvPr id="56" name="Imagem 55">
              <a:extLst>
                <a:ext uri="{FF2B5EF4-FFF2-40B4-BE49-F238E27FC236}">
                  <a16:creationId xmlns:a16="http://schemas.microsoft.com/office/drawing/2014/main" id="{F92AF03B-B802-472E-8D9F-293FF3AEC80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6" spid="_x0000_s95026"/>
                </a:ext>
              </a:extLst>
            </xdr:cNvPicPr>
          </xdr:nvPicPr>
          <xdr:blipFill>
            <a:blip xmlns:r="http://schemas.openxmlformats.org/officeDocument/2006/relationships" r:embed="rId23"/>
            <a:srcRect/>
            <a:stretch>
              <a:fillRect/>
            </a:stretch>
          </xdr:blipFill>
          <xdr:spPr bwMode="auto">
            <a:xfrm>
              <a:off x="964404" y="3519964"/>
              <a:ext cx="626271" cy="32480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1</xdr:col>
      <xdr:colOff>261937</xdr:colOff>
      <xdr:row>16</xdr:row>
      <xdr:rowOff>59530</xdr:rowOff>
    </xdr:from>
    <xdr:to>
      <xdr:col>1</xdr:col>
      <xdr:colOff>761999</xdr:colOff>
      <xdr:row>18</xdr:row>
      <xdr:rowOff>140123</xdr:rowOff>
    </xdr:to>
    <xdr:pic>
      <xdr:nvPicPr>
        <xdr:cNvPr id="58" name="Imagem 57" descr="Resultado de imagem para bandeira redonda png peru">
          <a:extLst>
            <a:ext uri="{FF2B5EF4-FFF2-40B4-BE49-F238E27FC236}">
              <a16:creationId xmlns:a16="http://schemas.microsoft.com/office/drawing/2014/main" id="{43CC5AB8-1641-4377-A9ED-BF20EF204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524249"/>
          <a:ext cx="500062" cy="506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261937</xdr:colOff>
      <xdr:row>21</xdr:row>
      <xdr:rowOff>23813</xdr:rowOff>
    </xdr:from>
    <xdr:to>
      <xdr:col>1</xdr:col>
      <xdr:colOff>726281</xdr:colOff>
      <xdr:row>23</xdr:row>
      <xdr:rowOff>69738</xdr:rowOff>
    </xdr:to>
    <xdr:pic>
      <xdr:nvPicPr>
        <xdr:cNvPr id="59" name="Imagem 58" descr="cl.png">
          <a:extLst>
            <a:ext uri="{FF2B5EF4-FFF2-40B4-BE49-F238E27FC236}">
              <a16:creationId xmlns:a16="http://schemas.microsoft.com/office/drawing/2014/main" id="{CE565D4F-B422-465A-8D34-D1BFFA49F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655344"/>
          <a:ext cx="464344" cy="47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759618</xdr:colOff>
          <xdr:row>18</xdr:row>
          <xdr:rowOff>167641</xdr:rowOff>
        </xdr:from>
        <xdr:to>
          <xdr:col>2</xdr:col>
          <xdr:colOff>457201</xdr:colOff>
          <xdr:row>20</xdr:row>
          <xdr:rowOff>16669</xdr:rowOff>
        </xdr:to>
        <xdr:pic>
          <xdr:nvPicPr>
            <xdr:cNvPr id="63" name="Imagem 62">
              <a:extLst>
                <a:ext uri="{FF2B5EF4-FFF2-40B4-BE49-F238E27FC236}">
                  <a16:creationId xmlns:a16="http://schemas.microsoft.com/office/drawing/2014/main" id="{46859402-7DCF-4046-B4A2-6BE986FED2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7" spid="_x0000_s95027"/>
                </a:ext>
              </a:extLst>
            </xdr:cNvPicPr>
          </xdr:nvPicPr>
          <xdr:blipFill>
            <a:blip xmlns:r="http://schemas.openxmlformats.org/officeDocument/2006/relationships" r:embed="rId26"/>
            <a:srcRect/>
            <a:stretch>
              <a:fillRect/>
            </a:stretch>
          </xdr:blipFill>
          <xdr:spPr bwMode="auto">
            <a:xfrm>
              <a:off x="962024" y="4644391"/>
              <a:ext cx="626271" cy="31337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769140</xdr:colOff>
          <xdr:row>23</xdr:row>
          <xdr:rowOff>141924</xdr:rowOff>
        </xdr:from>
        <xdr:to>
          <xdr:col>2</xdr:col>
          <xdr:colOff>466723</xdr:colOff>
          <xdr:row>25</xdr:row>
          <xdr:rowOff>34291</xdr:rowOff>
        </xdr:to>
        <xdr:pic>
          <xdr:nvPicPr>
            <xdr:cNvPr id="69" name="Imagem 68">
              <a:extLst>
                <a:ext uri="{FF2B5EF4-FFF2-40B4-BE49-F238E27FC236}">
                  <a16:creationId xmlns:a16="http://schemas.microsoft.com/office/drawing/2014/main" id="{45C93113-2F0E-42AD-927B-3BF8F828540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I18" spid="_x0000_s95028"/>
                </a:ext>
              </a:extLst>
            </xdr:cNvPicPr>
          </xdr:nvPicPr>
          <xdr:blipFill>
            <a:blip xmlns:r="http://schemas.openxmlformats.org/officeDocument/2006/relationships" r:embed="rId27"/>
            <a:srcRect/>
            <a:stretch>
              <a:fillRect/>
            </a:stretch>
          </xdr:blipFill>
          <xdr:spPr bwMode="auto">
            <a:xfrm>
              <a:off x="971546" y="5725955"/>
              <a:ext cx="626271" cy="32099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1</xdr:col>
      <xdr:colOff>194310</xdr:colOff>
      <xdr:row>0</xdr:row>
      <xdr:rowOff>84772</xdr:rowOff>
    </xdr:from>
    <xdr:to>
      <xdr:col>3</xdr:col>
      <xdr:colOff>688605</xdr:colOff>
      <xdr:row>0</xdr:row>
      <xdr:rowOff>667540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C0F4DA66-0C13-48E8-A947-E6D629DBD9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96716" y="84772"/>
          <a:ext cx="2351670" cy="5713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81437</xdr:colOff>
      <xdr:row>0</xdr:row>
      <xdr:rowOff>93345</xdr:rowOff>
    </xdr:from>
    <xdr:to>
      <xdr:col>2</xdr:col>
      <xdr:colOff>1048649</xdr:colOff>
      <xdr:row>0</xdr:row>
      <xdr:rowOff>668493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0271D0A-C676-4DFD-9BEF-E9837100189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81437" y="93345"/>
          <a:ext cx="2304998" cy="56752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Clientes/Einar/Planilhas%20atualizadas/Fundos%20Imobiliario/FII's%20Gr&#225;fico%20Risco%20e%20Retorno.xlsx" TargetMode="External"/><Relationship Id="rId1" Type="http://schemas.openxmlformats.org/officeDocument/2006/relationships/externalLinkPath" Target="/Meu%20Drive/Add-In/Clientes/Einar/Planilhas%20atualizadas/Fundos%20Imobiliario/FII's%20Gr&#225;fico%20Risco%20e%20Retorno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Clientes/Einar/Planilhas%20atualizadas/Fundos%20Imobiliario/FII's%20-%20Fund%20Guide.xlsm" TargetMode="External"/><Relationship Id="rId1" Type="http://schemas.openxmlformats.org/officeDocument/2006/relationships/externalLinkPath" Target="/Meu%20Drive/Add-In/Clientes/Einar/Planilhas%20atualizadas/Fundos%20Imobiliario/FII's%20-%20Fund%20Guid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isco e Retorno"/>
      <sheetName val="Versão"/>
    </sheetNames>
    <sheetDataSet>
      <sheetData sheetId="0">
        <row r="2">
          <cell r="D2" t="str">
            <v>← Não Modificar</v>
          </cell>
        </row>
        <row r="3">
          <cell r="D3" t="str">
            <v>← Para alterar a data da Célula C2, basta digitar na Célula C3</v>
          </cell>
        </row>
        <row r="4">
          <cell r="D4" t="str">
            <v>← Escolha o intervalo (D = Dia, W = Semana, M = Mês, Q = Trimestre, Y = Ano)</v>
          </cell>
        </row>
        <row r="7">
          <cell r="D7" t="str">
            <v>Retorno (%)</v>
          </cell>
        </row>
        <row r="8">
          <cell r="D8">
            <v>7.1738429683999998</v>
          </cell>
        </row>
        <row r="9">
          <cell r="D9">
            <v>4.5297065581</v>
          </cell>
        </row>
        <row r="10">
          <cell r="D10">
            <v>-5.8830578194000003</v>
          </cell>
        </row>
        <row r="11">
          <cell r="D11">
            <v>1.8864301483999999</v>
          </cell>
        </row>
        <row r="12">
          <cell r="D12">
            <v>5.4307560024999999</v>
          </cell>
        </row>
        <row r="13">
          <cell r="D13">
            <v>-4.1757469095999999</v>
          </cell>
        </row>
        <row r="14">
          <cell r="D14">
            <v>4.4996056911000002</v>
          </cell>
        </row>
        <row r="15">
          <cell r="D15">
            <v>2.8549135384</v>
          </cell>
        </row>
        <row r="16">
          <cell r="D16">
            <v>-24.302421709000001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Lâmina Individual"/>
      <sheetName val="Lâmina Geral"/>
      <sheetName val="FII Guide"/>
      <sheetName val="Análise Histórica"/>
      <sheetName val="Rankings Lâmina Geral"/>
      <sheetName val="Base Gráfico Lâmina"/>
      <sheetName val="Versão"/>
    </sheetNames>
    <sheetDataSet>
      <sheetData sheetId="0" refreshError="1"/>
      <sheetData sheetId="1" refreshError="1"/>
      <sheetData sheetId="2">
        <row r="8">
          <cell r="C8" t="str">
            <v>AFHI11</v>
          </cell>
        </row>
        <row r="9">
          <cell r="C9" t="str">
            <v>ALZR11</v>
          </cell>
        </row>
        <row r="10">
          <cell r="C10" t="str">
            <v>AIEC11</v>
          </cell>
        </row>
        <row r="11">
          <cell r="C11" t="str">
            <v>BCRI11</v>
          </cell>
        </row>
        <row r="12">
          <cell r="C12" t="str">
            <v>BBPO11</v>
          </cell>
        </row>
        <row r="13">
          <cell r="C13" t="str">
            <v>BLMG11</v>
          </cell>
        </row>
        <row r="14">
          <cell r="C14" t="str">
            <v>BLMR11</v>
          </cell>
        </row>
        <row r="15">
          <cell r="C15" t="str">
            <v>BCIA11</v>
          </cell>
        </row>
        <row r="16">
          <cell r="C16" t="str">
            <v>BZLI11</v>
          </cell>
        </row>
        <row r="17">
          <cell r="C17" t="str">
            <v>BRCO11</v>
          </cell>
        </row>
        <row r="18">
          <cell r="C18" t="str">
            <v>BRCR11</v>
          </cell>
        </row>
        <row r="19">
          <cell r="C19" t="str">
            <v>FEXC11</v>
          </cell>
        </row>
        <row r="20">
          <cell r="C20" t="str">
            <v>BTLG11</v>
          </cell>
        </row>
        <row r="21">
          <cell r="C21" t="str">
            <v>CPFF11</v>
          </cell>
        </row>
        <row r="22">
          <cell r="C22" t="str">
            <v>CPTS11</v>
          </cell>
        </row>
        <row r="23">
          <cell r="C23" t="str">
            <v>HGLG11</v>
          </cell>
        </row>
        <row r="24">
          <cell r="C24" t="str">
            <v>HGFF11</v>
          </cell>
        </row>
        <row r="25">
          <cell r="C25" t="str">
            <v>HGRE11</v>
          </cell>
        </row>
        <row r="26">
          <cell r="C26" t="str">
            <v>HGCR11</v>
          </cell>
        </row>
        <row r="27">
          <cell r="C27" t="str">
            <v>HGRU11</v>
          </cell>
        </row>
        <row r="28">
          <cell r="C28" t="str">
            <v>DEVA11</v>
          </cell>
        </row>
        <row r="29">
          <cell r="C29" t="str">
            <v>VRTA11</v>
          </cell>
        </row>
        <row r="30">
          <cell r="C30" t="str">
            <v>BTCR11</v>
          </cell>
        </row>
        <row r="31">
          <cell r="C31" t="str">
            <v>BARI11</v>
          </cell>
        </row>
        <row r="32">
          <cell r="C32" t="str">
            <v>BPFF11</v>
          </cell>
        </row>
        <row r="33">
          <cell r="C33" t="str">
            <v>RCRB11</v>
          </cell>
        </row>
        <row r="34">
          <cell r="C34" t="str">
            <v>MGFF11</v>
          </cell>
        </row>
        <row r="35">
          <cell r="C35" t="str">
            <v>RBRR11</v>
          </cell>
        </row>
        <row r="36">
          <cell r="C36" t="str">
            <v>RBRY11</v>
          </cell>
        </row>
        <row r="37">
          <cell r="C37" t="str">
            <v>RBVA11</v>
          </cell>
        </row>
        <row r="38">
          <cell r="C38" t="str">
            <v>BTAL11</v>
          </cell>
        </row>
        <row r="39">
          <cell r="C39" t="str">
            <v>BCFF11</v>
          </cell>
        </row>
        <row r="40">
          <cell r="C40" t="str">
            <v>RECR11</v>
          </cell>
        </row>
        <row r="41">
          <cell r="C41" t="str">
            <v>RECT11</v>
          </cell>
        </row>
        <row r="42">
          <cell r="C42" t="str">
            <v>GTWR11</v>
          </cell>
        </row>
        <row r="43">
          <cell r="C43" t="str">
            <v>GALG11</v>
          </cell>
        </row>
        <row r="44">
          <cell r="C44" t="str">
            <v>FIIB11</v>
          </cell>
        </row>
        <row r="45">
          <cell r="C45" t="str">
            <v>VTLT11</v>
          </cell>
        </row>
        <row r="46">
          <cell r="C46" t="str">
            <v>RBRP11</v>
          </cell>
        </row>
        <row r="47">
          <cell r="C47" t="str">
            <v>RZTR11</v>
          </cell>
        </row>
        <row r="48">
          <cell r="C48" t="str">
            <v>TGAR11</v>
          </cell>
        </row>
        <row r="49">
          <cell r="C49" t="str">
            <v>CVBI11</v>
          </cell>
        </row>
        <row r="50">
          <cell r="C50" t="str">
            <v>PVBI11</v>
          </cell>
        </row>
        <row r="51">
          <cell r="C51" t="str">
            <v>VILG11</v>
          </cell>
        </row>
        <row r="52">
          <cell r="C52" t="str">
            <v>XPLG11</v>
          </cell>
        </row>
        <row r="53">
          <cell r="C53" t="str">
            <v>XPPR11</v>
          </cell>
        </row>
        <row r="54">
          <cell r="C54" t="str">
            <v>FIGS11</v>
          </cell>
        </row>
        <row r="55">
          <cell r="C55" t="str">
            <v>GGRC11</v>
          </cell>
        </row>
        <row r="56">
          <cell r="C56" t="str">
            <v>HABT11</v>
          </cell>
        </row>
        <row r="57">
          <cell r="C57" t="str">
            <v>HCTR11</v>
          </cell>
        </row>
        <row r="58">
          <cell r="C58" t="str">
            <v>HGBS11</v>
          </cell>
        </row>
        <row r="59">
          <cell r="C59" t="str">
            <v>HFOF11</v>
          </cell>
        </row>
        <row r="60">
          <cell r="C60" t="str">
            <v>HSAF11</v>
          </cell>
        </row>
        <row r="61">
          <cell r="C61" t="str">
            <v>HSLG11</v>
          </cell>
        </row>
        <row r="62">
          <cell r="C62" t="str">
            <v>HSML11</v>
          </cell>
        </row>
        <row r="63">
          <cell r="C63" t="str">
            <v>IRDM11</v>
          </cell>
        </row>
        <row r="64">
          <cell r="C64" t="str">
            <v>JSRE11</v>
          </cell>
        </row>
        <row r="65">
          <cell r="C65" t="str">
            <v>KISU11</v>
          </cell>
        </row>
        <row r="66">
          <cell r="C66" t="str">
            <v>KFOF11</v>
          </cell>
        </row>
        <row r="67">
          <cell r="C67" t="str">
            <v>KNHY11</v>
          </cell>
        </row>
        <row r="68">
          <cell r="C68" t="str">
            <v>KNIP11</v>
          </cell>
        </row>
        <row r="69">
          <cell r="C69" t="str">
            <v>KNRI11</v>
          </cell>
        </row>
        <row r="70">
          <cell r="C70" t="str">
            <v>KNCR11</v>
          </cell>
        </row>
        <row r="71">
          <cell r="C71" t="str">
            <v>KNSC11</v>
          </cell>
        </row>
        <row r="72">
          <cell r="C72" t="str">
            <v>MALL11</v>
          </cell>
        </row>
        <row r="73">
          <cell r="C73" t="str">
            <v>MCCI11</v>
          </cell>
        </row>
        <row r="74">
          <cell r="C74" t="str">
            <v>MXRF11</v>
          </cell>
        </row>
        <row r="75">
          <cell r="C75" t="str">
            <v>MFII11</v>
          </cell>
        </row>
        <row r="76">
          <cell r="C76" t="str">
            <v>MORE11</v>
          </cell>
        </row>
        <row r="77">
          <cell r="C77" t="str">
            <v>NCHB11</v>
          </cell>
        </row>
        <row r="78">
          <cell r="C78" t="str">
            <v>OUJP11</v>
          </cell>
        </row>
        <row r="79">
          <cell r="C79" t="str">
            <v>PATL11</v>
          </cell>
        </row>
        <row r="80">
          <cell r="C80" t="str">
            <v>PLCR11</v>
          </cell>
        </row>
        <row r="81">
          <cell r="C81" t="str">
            <v>PORD11</v>
          </cell>
        </row>
        <row r="82">
          <cell r="C82" t="str">
            <v>QAGR11</v>
          </cell>
        </row>
        <row r="83">
          <cell r="C83" t="str">
            <v>RBRF11</v>
          </cell>
        </row>
        <row r="84">
          <cell r="C84" t="str">
            <v>RBRL11</v>
          </cell>
        </row>
        <row r="85">
          <cell r="C85" t="str">
            <v>RBFF11</v>
          </cell>
        </row>
        <row r="86">
          <cell r="C86" t="str">
            <v>RZAK11</v>
          </cell>
        </row>
        <row r="87">
          <cell r="C87" t="str">
            <v>ARCT11</v>
          </cell>
        </row>
        <row r="88">
          <cell r="C88" t="str">
            <v>SADI11</v>
          </cell>
        </row>
        <row r="89">
          <cell r="C89" t="str">
            <v>SARE11</v>
          </cell>
        </row>
        <row r="90">
          <cell r="C90" t="str">
            <v>SDIL11</v>
          </cell>
        </row>
        <row r="91">
          <cell r="C91" t="str">
            <v>SPTW11</v>
          </cell>
        </row>
        <row r="92">
          <cell r="C92" t="str">
            <v>SNFF11</v>
          </cell>
        </row>
        <row r="93">
          <cell r="C93" t="str">
            <v>TEPP11</v>
          </cell>
        </row>
        <row r="94">
          <cell r="C94" t="str">
            <v>TORD11</v>
          </cell>
        </row>
        <row r="95">
          <cell r="C95" t="str">
            <v>TRXF11</v>
          </cell>
        </row>
        <row r="96">
          <cell r="C96" t="str">
            <v>URPR11</v>
          </cell>
        </row>
        <row r="97">
          <cell r="C97" t="str">
            <v>VGIR11</v>
          </cell>
        </row>
        <row r="98">
          <cell r="C98" t="str">
            <v>VGIP11</v>
          </cell>
        </row>
        <row r="99">
          <cell r="C99" t="str">
            <v>VGHF11</v>
          </cell>
        </row>
        <row r="100">
          <cell r="C100" t="str">
            <v>LVBI11</v>
          </cell>
        </row>
        <row r="101">
          <cell r="C101" t="str">
            <v>RVBI11</v>
          </cell>
        </row>
        <row r="102">
          <cell r="C102" t="str">
            <v>VCJR11</v>
          </cell>
        </row>
        <row r="103">
          <cell r="C103" t="str">
            <v>VSLH11</v>
          </cell>
        </row>
        <row r="104">
          <cell r="C104" t="str">
            <v>VIFI11</v>
          </cell>
        </row>
        <row r="105">
          <cell r="C105" t="str">
            <v>VINO11</v>
          </cell>
        </row>
        <row r="106">
          <cell r="C106" t="str">
            <v>VISC11</v>
          </cell>
        </row>
        <row r="107">
          <cell r="C107" t="str">
            <v>XPCM11</v>
          </cell>
        </row>
        <row r="108">
          <cell r="C108" t="str">
            <v>XPCI11</v>
          </cell>
        </row>
        <row r="109">
          <cell r="C109" t="str">
            <v>XPIN11</v>
          </cell>
        </row>
        <row r="110">
          <cell r="C110" t="str">
            <v>XPML11</v>
          </cell>
        </row>
        <row r="111">
          <cell r="C111" t="str">
            <v>XPSF11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A192A-9393-4FA9-B57F-E35C6CD700A5}">
  <sheetPr codeName="Planilha1">
    <tabColor rgb="FF023A4A"/>
    <pageSetUpPr fitToPage="1"/>
  </sheetPr>
  <dimension ref="A1:AX57"/>
  <sheetViews>
    <sheetView showGridLines="0" tabSelected="1" zoomScale="80" zoomScaleNormal="80" zoomScaleSheetLayoutView="96" workbookViewId="0"/>
  </sheetViews>
  <sheetFormatPr defaultColWidth="9.1796875" defaultRowHeight="14.5" x14ac:dyDescent="0.35"/>
  <cols>
    <col min="1" max="1" width="2.90625" style="24" customWidth="1"/>
    <col min="2" max="13" width="13.6328125" style="24" customWidth="1"/>
    <col min="14" max="14" width="2.81640625" style="11" customWidth="1"/>
    <col min="15" max="20" width="16.36328125" style="24" customWidth="1"/>
    <col min="21" max="24" width="10.81640625" style="24" customWidth="1"/>
    <col min="25" max="16384" width="9.1796875" style="24"/>
  </cols>
  <sheetData>
    <row r="1" spans="1:50" s="11" customFormat="1" ht="60" customHeight="1" x14ac:dyDescent="0.35">
      <c r="B1" s="1"/>
      <c r="C1" s="2"/>
      <c r="D1" s="3"/>
      <c r="F1" s="19" t="s">
        <v>159</v>
      </c>
      <c r="G1" s="20"/>
      <c r="H1" s="20"/>
      <c r="I1" s="20"/>
      <c r="J1" s="20"/>
      <c r="K1" s="20"/>
      <c r="L1" s="20"/>
      <c r="M1" s="20"/>
      <c r="N1" s="21"/>
      <c r="O1" s="20"/>
      <c r="P1" s="4"/>
      <c r="Q1" s="5"/>
      <c r="R1" s="4"/>
      <c r="S1" s="5"/>
      <c r="T1" s="4"/>
      <c r="U1" s="5"/>
      <c r="V1" s="5"/>
      <c r="W1" s="5"/>
      <c r="X1" s="5"/>
      <c r="Y1" s="5"/>
      <c r="Z1" s="12"/>
      <c r="AA1" s="4"/>
      <c r="AB1" s="4"/>
      <c r="AC1" s="4"/>
      <c r="AD1" s="4"/>
      <c r="AE1" s="4"/>
      <c r="AF1" s="6"/>
      <c r="AG1" s="7"/>
      <c r="AH1" s="8"/>
      <c r="AI1" s="8"/>
      <c r="AJ1" s="8"/>
      <c r="AK1" s="8"/>
      <c r="AL1" s="8"/>
      <c r="AM1" s="12"/>
      <c r="AN1" s="9"/>
      <c r="AO1" s="9"/>
      <c r="AP1" s="9"/>
      <c r="AQ1" s="9"/>
      <c r="AR1" s="1"/>
      <c r="AS1" s="9"/>
      <c r="AT1" s="8"/>
      <c r="AU1" s="10"/>
      <c r="AV1" s="8"/>
      <c r="AW1" s="1"/>
      <c r="AX1" s="1"/>
    </row>
    <row r="2" spans="1:50" s="1" customFormat="1" x14ac:dyDescent="0.35">
      <c r="A2" s="11"/>
      <c r="N2" s="11"/>
    </row>
    <row r="3" spans="1:50" s="1" customFormat="1" ht="15.5" x14ac:dyDescent="0.35">
      <c r="A3" s="11"/>
      <c r="B3" s="144" t="s">
        <v>143</v>
      </c>
      <c r="C3" s="145"/>
      <c r="D3" s="185">
        <f>IF(D4="",_xll.ECONOMATICA("ibov","Date of Last Quote"),D4)</f>
        <v>46142</v>
      </c>
      <c r="E3" s="13" t="s">
        <v>160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</row>
    <row r="4" spans="1:50" s="1" customFormat="1" ht="15.5" x14ac:dyDescent="0.35">
      <c r="B4" s="146" t="s">
        <v>144</v>
      </c>
      <c r="C4" s="147"/>
      <c r="D4" s="33"/>
      <c r="E4" s="13" t="s">
        <v>161</v>
      </c>
      <c r="F4" s="23"/>
      <c r="G4" s="23"/>
      <c r="H4" s="23"/>
      <c r="I4" s="23"/>
      <c r="J4" s="23"/>
      <c r="K4" s="23"/>
      <c r="L4" s="23"/>
      <c r="M4" s="23"/>
      <c r="N4" s="22"/>
      <c r="O4" s="22"/>
      <c r="P4" s="22"/>
      <c r="Q4" s="166"/>
      <c r="R4" s="166"/>
      <c r="S4" s="22"/>
      <c r="T4" s="34"/>
      <c r="U4" s="15"/>
    </row>
    <row r="5" spans="1:50" s="11" customFormat="1" x14ac:dyDescent="0.35"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Q5" s="167"/>
      <c r="R5" s="167"/>
      <c r="T5" s="86"/>
      <c r="U5" s="29"/>
    </row>
    <row r="6" spans="1:50" ht="16" thickBot="1" x14ac:dyDescent="0.4">
      <c r="B6" s="148" t="s">
        <v>226</v>
      </c>
      <c r="C6" s="148"/>
      <c r="D6" s="148"/>
      <c r="E6" s="148"/>
      <c r="F6" s="148"/>
      <c r="G6" s="148"/>
      <c r="H6" s="148"/>
      <c r="I6" s="148"/>
      <c r="J6" s="148"/>
      <c r="K6" s="148"/>
      <c r="L6" s="37"/>
      <c r="M6" s="37"/>
      <c r="O6" s="148" t="s">
        <v>162</v>
      </c>
      <c r="P6" s="148"/>
      <c r="Q6" s="148"/>
      <c r="R6" s="148"/>
      <c r="S6" s="148"/>
      <c r="T6" s="148"/>
    </row>
    <row r="7" spans="1:50" ht="17.149999999999999" customHeight="1" thickTop="1" thickBot="1" x14ac:dyDescent="0.4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O7" s="11"/>
      <c r="P7" s="36" t="s">
        <v>7</v>
      </c>
      <c r="Q7" s="11"/>
      <c r="R7" s="36" t="s">
        <v>6</v>
      </c>
      <c r="S7" s="11"/>
      <c r="T7" s="36" t="s">
        <v>163</v>
      </c>
    </row>
    <row r="8" spans="1:50" ht="17.149999999999999" customHeight="1" thickTop="1" thickBot="1" x14ac:dyDescent="0.4">
      <c r="B8" s="11"/>
      <c r="C8" s="36" t="s">
        <v>154</v>
      </c>
      <c r="D8" s="11"/>
      <c r="E8" s="11"/>
      <c r="F8" s="11"/>
      <c r="G8" s="11"/>
      <c r="H8" s="11"/>
      <c r="I8" s="11"/>
      <c r="J8" s="11"/>
      <c r="K8" s="11"/>
      <c r="L8" s="11"/>
      <c r="M8" s="11"/>
      <c r="O8" s="11"/>
      <c r="P8" s="41">
        <f>IFERROR(_xll.ECONOMATICA("DOLOF","close",,$D$3,,,,,"false","false"),"")</f>
        <v>4.9885999999999999</v>
      </c>
      <c r="Q8" s="11"/>
      <c r="R8" s="41">
        <f>IFERROR(_xll.ECONOMATICA("EUROBR","close",,$D$3,,,,,"false","false"),"")</f>
        <v>5.8510999999999997</v>
      </c>
      <c r="S8" s="11"/>
      <c r="T8" s="41">
        <f>IFERROR(_xll.ECONOMATICA("USDGBP","close",,$D$3,,,,,"false","false"),"")</f>
        <v>0.73</v>
      </c>
      <c r="V8" s="11"/>
      <c r="W8" s="11"/>
    </row>
    <row r="9" spans="1:50" ht="17.149999999999999" customHeight="1" thickTop="1" thickBot="1" x14ac:dyDescent="0.4">
      <c r="B9" s="11"/>
      <c r="C9" s="39">
        <f>IFERROR(_xll.ECONOMATICA("IPYC","close",,$D$3,,,,,"false","false",,{"tc.pers=15"}),"")</f>
        <v>67858.09</v>
      </c>
      <c r="D9" s="11"/>
      <c r="E9" s="11"/>
      <c r="F9" s="11"/>
      <c r="G9" s="11"/>
      <c r="H9" s="11"/>
      <c r="I9" s="11"/>
      <c r="J9" s="36" t="s">
        <v>4</v>
      </c>
      <c r="M9" s="11"/>
      <c r="O9" s="11"/>
      <c r="P9" s="38">
        <f>IFERROR(_xll.ECONOMATICA("DOLOF","RETURN",,$D$3,,,,"decimal","false","false"),"")</f>
        <v>-1.9805941793000002E-3</v>
      </c>
      <c r="Q9" s="11"/>
      <c r="R9" s="38">
        <f>IFERROR(_xll.ECONOMATICA("EUROBR","RETURN",,$D$3,,,,"decimal","false","false"),"")</f>
        <v>9.2375592429999999E-4</v>
      </c>
      <c r="S9" s="11"/>
      <c r="T9" s="38">
        <f>IFERROR(_xll.ECONOMATICA("USDGBP","RETURN",,$D$3,,,,"decimal","false","false"),"")</f>
        <v>-1.3513513514E-2</v>
      </c>
      <c r="U9" s="11"/>
      <c r="V9" s="11"/>
    </row>
    <row r="10" spans="1:50" ht="17.149999999999999" customHeight="1" thickTop="1" x14ac:dyDescent="0.35">
      <c r="B10" s="11"/>
      <c r="C10" s="38">
        <f>IFERROR(_xll.ECONOMATICA("IPYC","RETURN",,$D$3,,,,"decimal","false","false",,{"tc.dft=false";"tc.tp=0";"tc.pers=15";"tc.per=0"}),"")</f>
        <v>1.1342225725E-2</v>
      </c>
      <c r="D10" s="11"/>
      <c r="E10" s="11"/>
      <c r="F10" s="11"/>
      <c r="G10" s="11"/>
      <c r="H10" s="11"/>
      <c r="I10" s="11"/>
      <c r="J10" s="39">
        <f>IFERROR(_xll.ECONOMATICA("DJIA&lt;UsaNa&gt;","close",,$D$3,,,,,"false","false",,{"tc.pers=15"}),"")</f>
        <v>49652.14</v>
      </c>
      <c r="M10" s="11"/>
      <c r="O10" s="11"/>
      <c r="P10" s="11"/>
      <c r="Q10" s="11"/>
      <c r="R10" s="11"/>
      <c r="S10" s="11"/>
      <c r="T10" s="11"/>
      <c r="V10" s="11"/>
      <c r="Y10" s="11"/>
    </row>
    <row r="11" spans="1:50" ht="17.149999999999999" customHeight="1" thickBot="1" x14ac:dyDescent="0.4">
      <c r="B11" s="11"/>
      <c r="C11" s="11"/>
      <c r="D11" s="11"/>
      <c r="E11" s="11"/>
      <c r="F11" s="11"/>
      <c r="G11" s="11"/>
      <c r="H11" s="11"/>
      <c r="I11" s="11"/>
      <c r="J11" s="38">
        <f>IFERROR(_xll.ECONOMATICA("DJIA&lt;UsaNa&gt;","RETURN",,$D$3,,,,"decimal","false","false",,{"tc.dft=false";"tc.tp=0";"tc.pers=15";"tc.per=0"}),"")</f>
        <v>1.6174799909999999E-2</v>
      </c>
      <c r="M11" s="11"/>
      <c r="O11" s="11"/>
      <c r="P11" s="36" t="s">
        <v>146</v>
      </c>
      <c r="Q11" s="11"/>
      <c r="R11" s="36" t="s">
        <v>102</v>
      </c>
      <c r="S11" s="11"/>
      <c r="T11" s="36" t="s">
        <v>103</v>
      </c>
      <c r="V11" s="15"/>
      <c r="W11" s="16"/>
      <c r="X11" s="25"/>
    </row>
    <row r="12" spans="1:50" ht="17.149999999999999" customHeight="1" thickTop="1" thickBot="1" x14ac:dyDescent="0.4">
      <c r="B12" s="11"/>
      <c r="C12" s="11"/>
      <c r="D12" s="11"/>
      <c r="E12" s="11"/>
      <c r="F12" s="11"/>
      <c r="G12" s="11"/>
      <c r="H12" s="11"/>
      <c r="I12" s="36" t="s">
        <v>5</v>
      </c>
      <c r="J12" s="36" t="s">
        <v>0</v>
      </c>
      <c r="M12" s="11"/>
      <c r="O12" s="11"/>
      <c r="P12" s="41">
        <f>IFERROR(_xll.ECONOMATICA("USDCHF","close",,$D$3,,,,,"false","false"),"")</f>
        <v>0.78</v>
      </c>
      <c r="Q12" s="11"/>
      <c r="R12" s="41">
        <f>IFERROR(_xll.ECONOMATICA("USDJPY","close",,$D$3,,,,,"false","false"),"")</f>
        <v>156.52000000000001</v>
      </c>
      <c r="S12" s="11"/>
      <c r="T12" s="41">
        <f>IFERROR(_xll.ECONOMATICA("USDCNY","close",,$D$3,,,,,"false","false"),"")</f>
        <v>6.83</v>
      </c>
      <c r="V12" s="11"/>
      <c r="W12" s="11"/>
      <c r="X12" s="11"/>
    </row>
    <row r="13" spans="1:50" ht="17.149999999999999" customHeight="1" thickTop="1" thickBot="1" x14ac:dyDescent="0.4">
      <c r="B13" s="11"/>
      <c r="C13" s="36" t="s">
        <v>156</v>
      </c>
      <c r="D13" s="11"/>
      <c r="E13" s="11"/>
      <c r="F13" s="11"/>
      <c r="G13" s="11"/>
      <c r="H13" s="11"/>
      <c r="I13" s="39" cm="1">
        <f t="array" ref="I13">IFERROR(_xll.ECONOMATICA("Nasdaq","close",,$D$3,,,,,"false","false",,{"tc.pers=15"}),"")</f>
        <v>24892.31</v>
      </c>
      <c r="J13" s="39">
        <f>IFERROR(_xll.ECONOMATICA("S&amp;P 500","close",,$D$3,,,,,"false","false",,{"tc.pers=15"}),"")</f>
        <v>7209.01</v>
      </c>
      <c r="M13" s="11"/>
      <c r="O13" s="11"/>
      <c r="P13" s="38">
        <f>IFERROR(_xll.ECONOMATICA("USDCHF","RETURN",,$D$3,,,,"decimal","false","false"),"")</f>
        <v>-1.2658227847999999E-2</v>
      </c>
      <c r="Q13" s="11"/>
      <c r="R13" s="38">
        <f>IFERROR(_xll.ECONOMATICA("USDJPY","RETURN",,$D$3,,,,"decimal","false","false"),"")</f>
        <v>-2.4432809771999998E-2</v>
      </c>
      <c r="S13" s="11"/>
      <c r="T13" s="38">
        <f>IFERROR(_xll.ECONOMATICA("USDCNY","RETURN",,$D$3,,,,"decimal","false","false"),"")</f>
        <v>-1.4619883031E-3</v>
      </c>
      <c r="V13" s="11"/>
    </row>
    <row r="14" spans="1:50" ht="17.149999999999999" customHeight="1" thickTop="1" x14ac:dyDescent="0.35">
      <c r="B14" s="11"/>
      <c r="C14" s="39">
        <f>IFERROR(_xll.ECONOMATICA("COLCAP&lt;XBOG&gt;","close",,$D$3,,,,,"false","false",,{"tc.pers=15"}),"-")</f>
        <v>2144.9899999999998</v>
      </c>
      <c r="D14" s="11"/>
      <c r="E14" s="11"/>
      <c r="F14" s="11"/>
      <c r="G14" s="11"/>
      <c r="H14" s="11"/>
      <c r="I14" s="38">
        <f>IFERROR(_xll.ECONOMATICA("Nasdaq","RETURN",,$D$3,,,,"decimal","false","false",,{"tc.dft=false";"tc.tp=0";"tc.pers=15";"tc.per=0"}),"")</f>
        <v>8.8788501215999998E-3</v>
      </c>
      <c r="J14" s="38">
        <f>IFERROR(_xll.ECONOMATICA("S&amp;P 500","RETURN",,$D$3,,,,"decimal","false","false",,{"tc.dft=false";"tc.tp=0";"tc.pers=15";"tc.per=0"}),"")</f>
        <v>1.0238300436000001E-2</v>
      </c>
      <c r="M14" s="11"/>
      <c r="O14" s="11"/>
      <c r="P14" s="11"/>
      <c r="Q14" s="11"/>
      <c r="R14" s="11"/>
      <c r="S14" s="11"/>
      <c r="T14" s="11"/>
      <c r="V14" s="11"/>
    </row>
    <row r="15" spans="1:50" ht="21.75" customHeight="1" thickBot="1" x14ac:dyDescent="0.4">
      <c r="C15" s="38" t="str">
        <f>IFERROR(_xll.ECONOMATICA("COLCAP","RETURN",,$D$3,,,,"decimal","false","false",,{"tc.dft=false";"tc.tp=0";"tc.pers=15";"tc.per=0"}),"-")</f>
        <v>-</v>
      </c>
      <c r="I15" s="11"/>
      <c r="J15" s="11"/>
      <c r="M15" s="11"/>
      <c r="O15" s="11"/>
      <c r="P15" s="11"/>
      <c r="Q15" s="11"/>
      <c r="R15" s="36" t="s">
        <v>99</v>
      </c>
      <c r="S15" s="11"/>
      <c r="T15" s="11"/>
      <c r="V15" s="11"/>
    </row>
    <row r="16" spans="1:50" ht="17.149999999999999" customHeight="1" thickTop="1" x14ac:dyDescent="0.35">
      <c r="I16" s="11"/>
      <c r="J16" s="11"/>
      <c r="M16" s="11"/>
      <c r="O16" s="11"/>
      <c r="P16" s="11"/>
      <c r="Q16" s="11"/>
      <c r="R16" s="41">
        <f>IFERROR(_xll.ECONOMATICA("USDEUR","close",,$D$3,,,,,"false","false"),"")</f>
        <v>0.85</v>
      </c>
      <c r="S16" s="11"/>
      <c r="T16" s="11"/>
      <c r="V16" s="11"/>
      <c r="Y16" s="187"/>
      <c r="Z16" s="187"/>
    </row>
    <row r="17" spans="1:24" ht="17.149999999999999" customHeight="1" thickBot="1" x14ac:dyDescent="0.4">
      <c r="I17" s="11"/>
      <c r="J17" s="36" t="s">
        <v>3</v>
      </c>
      <c r="M17" s="11"/>
      <c r="O17" s="11"/>
      <c r="P17" s="11"/>
      <c r="Q17" s="11"/>
      <c r="R17" s="38" cm="1">
        <f t="array" ref="R17">IFERROR(_xll.ECONOMATICA("USDEUR","RETURN",,$D$3,,,,"decimal","false","false"),"")</f>
        <v>-1.1627906976E-2</v>
      </c>
      <c r="S17" s="11"/>
      <c r="T17" s="11"/>
    </row>
    <row r="18" spans="1:24" ht="17.149999999999999" customHeight="1" thickTop="1" thickBot="1" x14ac:dyDescent="0.4">
      <c r="C18" s="36" t="s">
        <v>157</v>
      </c>
      <c r="I18" s="11"/>
      <c r="J18" s="39">
        <f>IFERROR(_xll.ECONOMATICA("IBOV","close",,$D$3,,,,,"false","false",,{"tc.pers=15"}),"")</f>
        <v>187317.64</v>
      </c>
      <c r="M18" s="11"/>
      <c r="O18" s="42" t="s">
        <v>164</v>
      </c>
      <c r="P18" s="11"/>
      <c r="Q18" s="11"/>
      <c r="R18" s="11"/>
      <c r="S18" s="11"/>
      <c r="T18" s="11"/>
      <c r="X18" s="11"/>
    </row>
    <row r="19" spans="1:24" ht="17.149999999999999" customHeight="1" thickTop="1" x14ac:dyDescent="0.35">
      <c r="B19" s="11"/>
      <c r="C19" s="39">
        <f>IFERROR(_xll.ECONOMATICA("MXNUAMPEGEN&lt;XLIM&gt;","close",,$D$3,,,,,"false","false",,{"tc.pers=15"}),"")</f>
        <v>51296.62</v>
      </c>
      <c r="D19" s="11"/>
      <c r="E19" s="11"/>
      <c r="F19" s="11"/>
      <c r="G19" s="11"/>
      <c r="H19" s="11"/>
      <c r="I19" s="11"/>
      <c r="J19" s="38">
        <f>IFERROR(_xll.ECONOMATICA("IBOV","RETURN",,$D$3,,,,"decimal","false","false",,{"tc.dft=false";"tc.tp=0";"tc.pers=15";"tc.per=0"}),"")</f>
        <v>1.3895611170999999E-2</v>
      </c>
      <c r="M19" s="11"/>
      <c r="P19" s="26"/>
      <c r="Q19" s="26"/>
      <c r="R19" s="26"/>
      <c r="S19" s="26"/>
      <c r="T19" s="11"/>
    </row>
    <row r="20" spans="1:24" ht="19.5" customHeight="1" thickBot="1" x14ac:dyDescent="0.4">
      <c r="A20" s="11"/>
      <c r="B20" s="11"/>
      <c r="C20" s="38">
        <f>IFERROR(_xll.ECONOMATICA("MXNUAMPEGEN&lt;XLIM&gt;","RETURN",,$D$3,,,,"decimal","false","false",,{"tc.dft=false";"tc.tp=0";"tc.pers=15";"tc.per=0"}),"")</f>
        <v>2.1600202182999999E-2</v>
      </c>
      <c r="D20" s="11"/>
      <c r="E20" s="11"/>
      <c r="F20" s="11"/>
      <c r="G20" s="11"/>
      <c r="H20" s="11"/>
      <c r="I20" s="11"/>
      <c r="J20" s="11"/>
      <c r="K20" s="11"/>
      <c r="O20" s="148" t="s">
        <v>165</v>
      </c>
      <c r="P20" s="148"/>
      <c r="Q20" s="148"/>
      <c r="R20" s="148"/>
      <c r="S20" s="148"/>
      <c r="T20" s="148"/>
    </row>
    <row r="21" spans="1:24" ht="17.149999999999999" customHeight="1" thickTop="1" x14ac:dyDescent="0.35">
      <c r="B21" s="11"/>
      <c r="C21" s="11"/>
      <c r="D21" s="11"/>
      <c r="E21" s="11"/>
      <c r="F21" s="11"/>
      <c r="G21" s="11"/>
      <c r="H21" s="11"/>
      <c r="I21" s="11"/>
      <c r="J21" s="11"/>
      <c r="K21" s="11"/>
      <c r="O21" s="149" t="s">
        <v>96</v>
      </c>
      <c r="P21" s="149"/>
      <c r="Q21" s="149" t="s">
        <v>95</v>
      </c>
      <c r="R21" s="149"/>
      <c r="S21" s="149" t="s">
        <v>94</v>
      </c>
      <c r="T21" s="149"/>
      <c r="X21" s="11"/>
    </row>
    <row r="22" spans="1:24" ht="17.149999999999999" customHeight="1" thickBot="1" x14ac:dyDescent="0.4">
      <c r="B22" s="11"/>
      <c r="D22" s="11"/>
      <c r="E22" s="11"/>
      <c r="F22" s="11"/>
      <c r="G22" s="11"/>
      <c r="H22" s="11"/>
      <c r="I22" s="11"/>
      <c r="J22" s="36" t="s">
        <v>153</v>
      </c>
      <c r="K22" s="11"/>
      <c r="O22" s="150" t="s">
        <v>97</v>
      </c>
      <c r="P22" s="151"/>
      <c r="Q22" s="154">
        <f>IFERROR(_xll.ECONOMATICA("CDI Acumulado","RETURN","YTD",$D$3,,,,"DECIMAL","FALSE","FALSE",,),"")</f>
        <v>4.5384257210999999E-2</v>
      </c>
      <c r="R22" s="154"/>
      <c r="S22" s="154">
        <f>IFERROR(_xll.ECONOMATICA("CDI Acumulado","RETURN","12M",$D$3,,,,"DECIMAL","FALSE","FALSE",,),"")</f>
        <v>0.14828487881999999</v>
      </c>
      <c r="T22" s="156"/>
      <c r="U22" s="11"/>
    </row>
    <row r="23" spans="1:24" ht="17.149999999999999" customHeight="1" thickTop="1" thickBot="1" x14ac:dyDescent="0.4">
      <c r="B23" s="11"/>
      <c r="C23" s="36" t="s">
        <v>158</v>
      </c>
      <c r="D23" s="11"/>
      <c r="E23" s="11"/>
      <c r="F23" s="11"/>
      <c r="G23" s="11"/>
      <c r="H23" s="11"/>
      <c r="I23" s="11"/>
      <c r="J23" s="39">
        <f>IFERROR(_xll.ECONOMATICA("MERVAL","close",,$D$3,,,,,"false","false",,{"tc.pers=15"}),"")</f>
        <v>2832850.99</v>
      </c>
      <c r="K23" s="11"/>
      <c r="O23" s="152"/>
      <c r="P23" s="153"/>
      <c r="Q23" s="155"/>
      <c r="R23" s="155"/>
      <c r="S23" s="155"/>
      <c r="T23" s="157"/>
      <c r="U23" s="11"/>
      <c r="X23" s="11"/>
    </row>
    <row r="24" spans="1:24" ht="17.149999999999999" customHeight="1" thickTop="1" x14ac:dyDescent="0.35">
      <c r="B24" s="11"/>
      <c r="C24" s="39">
        <f>IFERROR(_xll.ECONOMATICA("SP IPSA","close",,$D$3,,,,,"false","false",,{"tc.pers=15"}),"")</f>
        <v>10908.14</v>
      </c>
      <c r="D24" s="11"/>
      <c r="E24" s="11"/>
      <c r="F24" s="11"/>
      <c r="G24" s="11"/>
      <c r="H24" s="11"/>
      <c r="I24" s="11"/>
      <c r="J24" s="38">
        <f>IFERROR(_xll.ECONOMATICA("MERVAL","RETURN",,$D$3,,,,"decimal","false","false",,{"tc.dft=false";"tc.tp=0";"tc.pers=15";"tc.per=0"}),"")</f>
        <v>-2.1077979782E-3</v>
      </c>
      <c r="K24" s="11"/>
      <c r="O24" s="158" t="s">
        <v>98</v>
      </c>
      <c r="P24" s="159"/>
      <c r="Q24" s="162">
        <f>IFERROR(_xll.ECONOMATICA("LFT Acumulado","RETURN","YTD",$D$3,,,,"DECIMAL","FALSE","FALSE",,),"")</f>
        <v>4.5384260652999997E-2</v>
      </c>
      <c r="R24" s="162"/>
      <c r="S24" s="162">
        <f>IFERROR(_xll.ECONOMATICA("LFT Acumulado","RETURN","12M",$D$3,,,,"DECIMAL","FALSE","FALSE",,),"")</f>
        <v>0.14828487679999999</v>
      </c>
      <c r="T24" s="164"/>
      <c r="U24" s="11"/>
      <c r="W24" s="27"/>
    </row>
    <row r="25" spans="1:24" ht="17.149999999999999" customHeight="1" x14ac:dyDescent="0.35">
      <c r="B25" s="11"/>
      <c r="C25" s="38">
        <f>IFERROR(_xll.ECONOMATICA("SP IPSA","RETURN",,$D$3,,,,"decimal","false","false",,{"tc.dft=false";"tc.tp=0";"tc.pers=15";"tc.per=0"}),"")</f>
        <v>4.7862139345000001E-3</v>
      </c>
      <c r="D25" s="11"/>
      <c r="E25" s="11"/>
      <c r="F25" s="11"/>
      <c r="G25" s="11"/>
      <c r="H25" s="11"/>
      <c r="I25" s="11"/>
      <c r="K25" s="11"/>
      <c r="O25" s="160"/>
      <c r="P25" s="161"/>
      <c r="Q25" s="163"/>
      <c r="R25" s="163"/>
      <c r="S25" s="163"/>
      <c r="T25" s="165"/>
    </row>
    <row r="26" spans="1:24" ht="17.149999999999999" customHeight="1" x14ac:dyDescent="0.35">
      <c r="B26" s="11"/>
      <c r="D26" s="11"/>
      <c r="E26" s="11"/>
      <c r="F26" s="11"/>
      <c r="G26" s="11"/>
      <c r="H26" s="11"/>
      <c r="I26" s="11"/>
      <c r="J26" s="11"/>
      <c r="K26" s="11"/>
      <c r="O26" s="11"/>
      <c r="P26" s="11"/>
      <c r="Q26" s="11"/>
      <c r="R26" s="11"/>
      <c r="S26" s="11"/>
      <c r="T26" s="11"/>
    </row>
    <row r="27" spans="1:24" ht="16.5" customHeight="1" thickBot="1" x14ac:dyDescent="0.4">
      <c r="B27" s="148" t="s">
        <v>3</v>
      </c>
      <c r="C27" s="148"/>
      <c r="D27" s="148"/>
      <c r="E27" s="148"/>
      <c r="F27" s="148"/>
      <c r="G27" s="148"/>
      <c r="H27" s="148"/>
      <c r="I27" s="148"/>
      <c r="J27" s="11"/>
      <c r="K27" s="43" t="s">
        <v>19</v>
      </c>
      <c r="L27" s="168">
        <f>IFERROR(_xll.ECONOMATICA("ibov","return","wtd",$D$3),"")</f>
        <v>-1.7968385228999999</v>
      </c>
      <c r="M27" s="169"/>
      <c r="O27" s="148" t="s">
        <v>166</v>
      </c>
      <c r="P27" s="148"/>
      <c r="Q27" s="148"/>
      <c r="R27" s="148"/>
      <c r="S27" s="148"/>
      <c r="T27" s="148"/>
    </row>
    <row r="28" spans="1:24" ht="16.5" customHeight="1" thickTop="1" x14ac:dyDescent="0.35">
      <c r="B28" s="57" t="s">
        <v>168</v>
      </c>
      <c r="C28" s="58" t="s">
        <v>147</v>
      </c>
      <c r="D28" s="42" t="s">
        <v>170</v>
      </c>
      <c r="E28" s="11"/>
      <c r="F28" s="11"/>
      <c r="G28" s="11"/>
      <c r="H28" s="11"/>
      <c r="I28" s="11"/>
      <c r="J28" s="11"/>
      <c r="K28" s="46" t="s">
        <v>23</v>
      </c>
      <c r="L28" s="171">
        <f>IFERROR(_xll.ECONOMATICA("ibov","return","mtd",$D$3),"")</f>
        <v>-7.6922321840999994E-2</v>
      </c>
      <c r="M28" s="172"/>
      <c r="O28" s="149" t="s">
        <v>96</v>
      </c>
      <c r="P28" s="149"/>
      <c r="Q28" s="149" t="s">
        <v>95</v>
      </c>
      <c r="R28" s="149"/>
      <c r="S28" s="149" t="s">
        <v>94</v>
      </c>
      <c r="T28" s="149"/>
    </row>
    <row r="29" spans="1:24" ht="16.5" customHeight="1" x14ac:dyDescent="0.35">
      <c r="B29" s="32" t="s">
        <v>169</v>
      </c>
      <c r="C29" s="59" t="s">
        <v>151</v>
      </c>
      <c r="D29" s="60" t="s">
        <v>171</v>
      </c>
      <c r="E29" s="40"/>
      <c r="F29" s="40"/>
      <c r="G29" s="40"/>
      <c r="H29" s="40"/>
      <c r="I29" s="11"/>
      <c r="J29" s="11"/>
      <c r="K29" s="44">
        <f>D3</f>
        <v>46142</v>
      </c>
      <c r="L29" s="173">
        <f>IFERROR(_xll.ECONOMATICA("ibov","return","YTD",$D$3),"")</f>
        <v>16.255832337000001</v>
      </c>
      <c r="M29" s="174"/>
      <c r="O29" s="150" t="s">
        <v>92</v>
      </c>
      <c r="P29" s="151"/>
      <c r="Q29" s="154">
        <f>IFERROR(_xll.ECONOMATICA(O29,"RETURN","YTD",$D$3,,,,"DECIMAL","FALSE","FALSE",,{"tc.dft=false";"tc.tp=0";"tc.pers=30";"tc.per=0"}),"")</f>
        <v>1.9213943248999998E-2</v>
      </c>
      <c r="R29" s="154"/>
      <c r="S29" s="154">
        <f>IFERROR(_xll.ECONOMATICA($O$29,"RETURN","12M",$C$5,,,,"DECIMAL","FALSE","FALSE",,{"tc.dft=false";"tc.tp=0";"tc.pers=30";"tc.per=0"}),"")</f>
        <v>3.6969501134E-2</v>
      </c>
      <c r="T29" s="156"/>
    </row>
    <row r="30" spans="1:24" ht="16.5" customHeight="1" x14ac:dyDescent="0.35">
      <c r="B30" s="11"/>
      <c r="C30" s="11"/>
      <c r="D30" s="40"/>
      <c r="E30" s="40"/>
      <c r="F30" s="40"/>
      <c r="G30" s="40"/>
      <c r="H30" s="40"/>
      <c r="I30" s="11"/>
      <c r="J30" s="11"/>
      <c r="K30" s="46" t="s">
        <v>18</v>
      </c>
      <c r="L30" s="175">
        <f>IFERROR(_xll.ECONOMATICA("ibov","high",,$D$3),"")</f>
        <v>187920.77</v>
      </c>
      <c r="M30" s="176"/>
      <c r="O30" s="152"/>
      <c r="P30" s="153"/>
      <c r="Q30" s="155"/>
      <c r="R30" s="155"/>
      <c r="S30" s="155"/>
      <c r="T30" s="157"/>
    </row>
    <row r="31" spans="1:24" ht="16.5" customHeight="1" x14ac:dyDescent="0.35">
      <c r="J31" s="11"/>
      <c r="K31" s="45" t="s">
        <v>22</v>
      </c>
      <c r="L31" s="177">
        <f>IFERROR(_xll.ECONOMATICA("ibov","open",,D3),"")</f>
        <v>184758.66</v>
      </c>
      <c r="M31" s="178"/>
      <c r="O31" s="158" t="s">
        <v>93</v>
      </c>
      <c r="P31" s="159"/>
      <c r="Q31" s="162">
        <f>IFERROR(_xll.ECONOMATICA("IGPM","RETURN","YTD",$D$3,,,,"DECIMAL","FALSE","FALSE",,{"tc.dft=false";"tc.tp=0";"tc.pers=30";"tc.per=0"}),"")</f>
        <v>2.9265872179000001E-2</v>
      </c>
      <c r="R31" s="162"/>
      <c r="S31" s="162">
        <f>IFERROR(_xll.ECONOMATICA("IGPM","RETURN","12M",$C$5,,,,"DECIMAL","FALSE","FALSE",,{"tc.dft=false";"tc.tp=0";"tc.pers=30";"tc.per=0"}),"")</f>
        <v>6.0892719266000001E-3</v>
      </c>
      <c r="T31" s="164"/>
    </row>
    <row r="32" spans="1:24" ht="16.5" customHeight="1" x14ac:dyDescent="0.35">
      <c r="J32" s="11"/>
      <c r="K32" s="47" t="s">
        <v>26</v>
      </c>
      <c r="L32" s="179">
        <f>IFERROR(_xll.ECONOMATICA("ibov","close",,D3),"")</f>
        <v>187317.64</v>
      </c>
      <c r="M32" s="180"/>
      <c r="O32" s="160"/>
      <c r="P32" s="161"/>
      <c r="Q32" s="163"/>
      <c r="R32" s="163"/>
      <c r="S32" s="163"/>
      <c r="T32" s="165"/>
    </row>
    <row r="33" spans="1:22" ht="17.149999999999999" customHeight="1" x14ac:dyDescent="0.35">
      <c r="J33" s="11"/>
      <c r="K33" s="11"/>
      <c r="L33" s="28"/>
      <c r="M33" s="30"/>
      <c r="O33" s="11"/>
      <c r="P33" s="11"/>
      <c r="Q33" s="11"/>
      <c r="R33" s="11"/>
      <c r="S33" s="11"/>
      <c r="T33" s="11"/>
    </row>
    <row r="34" spans="1:22" ht="17.149999999999999" customHeight="1" thickBot="1" x14ac:dyDescent="0.4">
      <c r="J34" s="11"/>
      <c r="K34" s="148" t="s">
        <v>167</v>
      </c>
      <c r="L34" s="148"/>
      <c r="M34" s="148"/>
      <c r="O34" s="148" t="s">
        <v>172</v>
      </c>
      <c r="P34" s="148"/>
      <c r="Q34" s="148"/>
      <c r="R34" s="148"/>
      <c r="S34" s="148"/>
      <c r="T34" s="148"/>
      <c r="U34" s="31"/>
      <c r="V34" s="31"/>
    </row>
    <row r="35" spans="1:22" ht="17.149999999999999" customHeight="1" thickTop="1" x14ac:dyDescent="0.35">
      <c r="J35" s="11"/>
      <c r="K35" s="48" t="s">
        <v>100</v>
      </c>
      <c r="L35" s="49" t="s">
        <v>101</v>
      </c>
      <c r="M35" s="50" t="s">
        <v>91</v>
      </c>
      <c r="O35" s="61" t="s">
        <v>89</v>
      </c>
      <c r="P35" s="170" t="s">
        <v>173</v>
      </c>
      <c r="Q35" s="170"/>
      <c r="R35" s="170" t="s">
        <v>174</v>
      </c>
      <c r="S35" s="170"/>
      <c r="T35" s="62" t="s">
        <v>89</v>
      </c>
    </row>
    <row r="36" spans="1:22" ht="17.149999999999999" customHeight="1" x14ac:dyDescent="0.35">
      <c r="J36" s="11"/>
      <c r="K36" s="51" t="s">
        <v>90</v>
      </c>
      <c r="L36" s="52">
        <f>IFERROR(_xll.ECONOMATICA("OURO11&lt;XBSP&gt;","CLOSE",,$D$3,,,,,"FALSE","FALSE"),"")</f>
        <v>101.92</v>
      </c>
      <c r="M36" s="53">
        <f>IFERROR(_xll.ECONOMATICA("OURO11&lt;XBSP&gt;","RETURN",,$D$3,,,,"DECIMAL","FALSE","FALSE"),"")</f>
        <v>1.5240561810000001E-2</v>
      </c>
      <c r="O36" s="63">
        <f>IFERROR(_xll.ECONOMATICA($P$36:$P$40,"close",,$D$3,,,,,"false","false"),"")</f>
        <v>12.39</v>
      </c>
      <c r="P36" s="64" t="str">
        <f>VLOOKUP(Q36,'Base Gráfico'!$L:$M,2,0)</f>
        <v>HAPV3</v>
      </c>
      <c r="Q36" s="79">
        <f>LARGE('Base Gráfico'!$L:$L,1)</f>
        <v>5.4468085106999999E-2</v>
      </c>
      <c r="R36" s="80">
        <f>SMALL('Base Gráfico'!$L:$L,1)</f>
        <v>-2.1765880745999999E-2</v>
      </c>
      <c r="S36" s="71" t="str">
        <f>VLOOKUP(R36,'Base Gráfico'!$L:$M,2,0)</f>
        <v>SUZB3</v>
      </c>
      <c r="T36" s="72">
        <f>IFERROR(_xll.ECONOMATICA($S$36:$S$40,"close",,$D$3,,,,,"false","false"),"")</f>
        <v>43.84</v>
      </c>
    </row>
    <row r="37" spans="1:22" ht="17.149999999999999" customHeight="1" x14ac:dyDescent="0.35">
      <c r="J37" s="11"/>
      <c r="K37" s="54" t="s">
        <v>108</v>
      </c>
      <c r="L37" s="55">
        <f>IFERROR(_xll.ECONOMATICA("WTICO","CLOSE",,"LATEST",,,,,"FALSE","FALSE"),"")</f>
        <v>102.08</v>
      </c>
      <c r="M37" s="56">
        <f>IFERROR(_xll.ECONOMATICA("WTICO","RETURN",,"LATEST",,,,"DECIMAL","FALSE","FALSE"),"")</f>
        <v>-3.1590930652999998E-2</v>
      </c>
      <c r="O37" s="65">
        <v>48.93</v>
      </c>
      <c r="P37" s="66" t="str">
        <f>VLOOKUP(Q37,'Base Gráfico'!$L:$M,2,0)</f>
        <v>CPFE3</v>
      </c>
      <c r="Q37" s="81">
        <f>LARGE('Base Gráfico'!$L:$L,2)</f>
        <v>4.3762871857000001E-2</v>
      </c>
      <c r="R37" s="82">
        <f>SMALL('Base Gráfico'!$L:$L,2)</f>
        <v>-8.7989441272E-3</v>
      </c>
      <c r="S37" s="73" t="str">
        <f>VLOOKUP(R37,'Base Gráfico'!$L:$M,2,0)</f>
        <v>HYPE3</v>
      </c>
      <c r="T37" s="74">
        <v>22.53</v>
      </c>
    </row>
    <row r="38" spans="1:22" ht="15.5" x14ac:dyDescent="0.35">
      <c r="O38" s="67">
        <v>25.75</v>
      </c>
      <c r="P38" s="68" t="str">
        <f>VLOOKUP(Q38,'Base Gráfico'!$L:$M,2,0)</f>
        <v>TIMS3</v>
      </c>
      <c r="Q38" s="81">
        <f>LARGE('Base Gráfico'!$L:$L,3)</f>
        <v>3.7887948408999998E-2</v>
      </c>
      <c r="R38" s="82">
        <f>SMALL('Base Gráfico'!$L:$L,3)</f>
        <v>-7.3821692204000004E-3</v>
      </c>
      <c r="S38" s="75" t="str">
        <f>VLOOKUP(R38,'Base Gráfico'!$L:$M,2,0)</f>
        <v>KLBN11</v>
      </c>
      <c r="T38" s="76">
        <v>17.48</v>
      </c>
    </row>
    <row r="39" spans="1:22" ht="17.149999999999999" customHeight="1" x14ac:dyDescent="0.35">
      <c r="J39" s="11"/>
      <c r="K39" s="184" t="str">
        <f>"*Última cotação em: "&amp;TEXT(_xll.ECONOMATICA("WTICO","Date of Last Quote",,,,,,,"FALSE","FALSE"),"dd-mm-aa")</f>
        <v>*Última cotação em: 01-05-26</v>
      </c>
      <c r="O39" s="65">
        <v>8.2899999999999991</v>
      </c>
      <c r="P39" s="66" t="str">
        <f>VLOOKUP(Q39,'Base Gráfico'!$L:$M,2,0)</f>
        <v>USIM5</v>
      </c>
      <c r="Q39" s="81">
        <f>LARGE('Base Gráfico'!$L:$L,4)</f>
        <v>3.6249999998999999E-2</v>
      </c>
      <c r="R39" s="82">
        <f>SMALL('Base Gráfico'!$L:$L,4)</f>
        <v>-1.0897203045999999E-3</v>
      </c>
      <c r="S39" s="73" t="str">
        <f>VLOOKUP(R39,'Base Gráfico'!$L:$M,2,0)</f>
        <v>IGTI11</v>
      </c>
      <c r="T39" s="74">
        <v>27.5</v>
      </c>
    </row>
    <row r="40" spans="1:22" ht="17.149999999999999" customHeight="1" x14ac:dyDescent="0.35">
      <c r="A40" s="14"/>
      <c r="J40" s="11"/>
      <c r="O40" s="69">
        <v>25.81</v>
      </c>
      <c r="P40" s="70" t="str">
        <f>VLOOKUP(Q40,'Base Gráfico'!$L:$M,2,0)</f>
        <v>VIVA3</v>
      </c>
      <c r="Q40" s="83">
        <f>LARGE('Base Gráfico'!$L:$L,5)</f>
        <v>3.4468937874000002E-2</v>
      </c>
      <c r="R40" s="84">
        <f>SMALL('Base Gráfico'!$L:$L,5)</f>
        <v>0</v>
      </c>
      <c r="S40" s="77" t="str">
        <f>VLOOKUP(R40,'Base Gráfico'!$L:$M,2,0)</f>
        <v>BEEF3</v>
      </c>
      <c r="T40" s="78">
        <v>3.8</v>
      </c>
    </row>
    <row r="41" spans="1:22" ht="17.149999999999999" customHeight="1" x14ac:dyDescent="0.35">
      <c r="A41" s="14"/>
      <c r="J41" s="11"/>
    </row>
    <row r="42" spans="1:22" ht="17.149999999999999" customHeight="1" x14ac:dyDescent="0.35">
      <c r="A42" s="14"/>
      <c r="J42" s="11"/>
    </row>
    <row r="43" spans="1:22" ht="17.149999999999999" customHeight="1" x14ac:dyDescent="0.35">
      <c r="A43" s="14"/>
      <c r="J43" s="11"/>
      <c r="K43" s="11"/>
      <c r="L43" s="11"/>
      <c r="M43" s="11"/>
      <c r="N43" s="24"/>
    </row>
    <row r="44" spans="1:22" ht="17.149999999999999" customHeight="1" x14ac:dyDescent="0.35">
      <c r="A44" s="14"/>
      <c r="J44" s="11"/>
      <c r="K44" s="11"/>
      <c r="L44" s="11"/>
      <c r="M44" s="11"/>
      <c r="N44" s="24"/>
    </row>
    <row r="45" spans="1:22" ht="17.149999999999999" customHeight="1" x14ac:dyDescent="0.35">
      <c r="B45" s="17"/>
      <c r="C45" s="18"/>
      <c r="D45" s="18"/>
      <c r="E45" s="18"/>
      <c r="F45" s="18"/>
      <c r="G45" s="18"/>
      <c r="H45" s="17"/>
      <c r="I45" s="17"/>
      <c r="J45" s="11"/>
      <c r="K45" s="11"/>
      <c r="L45" s="11"/>
      <c r="M45" s="11"/>
      <c r="N45" s="24"/>
    </row>
    <row r="46" spans="1:22" ht="12" x14ac:dyDescent="0.35">
      <c r="N46" s="24"/>
    </row>
    <row r="47" spans="1:22" ht="12" x14ac:dyDescent="0.35">
      <c r="N47" s="24"/>
    </row>
    <row r="48" spans="1:22" ht="12" x14ac:dyDescent="0.35">
      <c r="N48" s="24"/>
    </row>
    <row r="49" spans="14:14" ht="12" x14ac:dyDescent="0.35">
      <c r="N49" s="24"/>
    </row>
    <row r="51" spans="14:14" ht="12" x14ac:dyDescent="0.35">
      <c r="N51" s="24"/>
    </row>
    <row r="52" spans="14:14" ht="12" x14ac:dyDescent="0.35">
      <c r="N52" s="24"/>
    </row>
    <row r="53" spans="14:14" ht="12" x14ac:dyDescent="0.35">
      <c r="N53" s="24"/>
    </row>
    <row r="54" spans="14:14" ht="12" x14ac:dyDescent="0.35">
      <c r="N54" s="24"/>
    </row>
    <row r="55" spans="14:14" ht="12" x14ac:dyDescent="0.35">
      <c r="N55" s="24"/>
    </row>
    <row r="56" spans="14:14" ht="12" x14ac:dyDescent="0.35">
      <c r="N56" s="24"/>
    </row>
    <row r="57" spans="14:14" ht="12" x14ac:dyDescent="0.35">
      <c r="N57" s="24"/>
    </row>
  </sheetData>
  <mergeCells count="37">
    <mergeCell ref="P35:Q35"/>
    <mergeCell ref="R35:S35"/>
    <mergeCell ref="S31:T32"/>
    <mergeCell ref="O29:P30"/>
    <mergeCell ref="O31:P32"/>
    <mergeCell ref="Q29:R30"/>
    <mergeCell ref="S29:T30"/>
    <mergeCell ref="Q31:R32"/>
    <mergeCell ref="Q4:R4"/>
    <mergeCell ref="Q5:R5"/>
    <mergeCell ref="O6:T6"/>
    <mergeCell ref="O20:T20"/>
    <mergeCell ref="O27:T27"/>
    <mergeCell ref="S21:T21"/>
    <mergeCell ref="Q21:R21"/>
    <mergeCell ref="O21:P21"/>
    <mergeCell ref="Q28:R28"/>
    <mergeCell ref="S28:T28"/>
    <mergeCell ref="O22:P23"/>
    <mergeCell ref="Q22:R23"/>
    <mergeCell ref="S22:T23"/>
    <mergeCell ref="O24:P25"/>
    <mergeCell ref="Q24:R25"/>
    <mergeCell ref="S24:T25"/>
    <mergeCell ref="B3:C3"/>
    <mergeCell ref="B4:C4"/>
    <mergeCell ref="B6:K6"/>
    <mergeCell ref="K34:M34"/>
    <mergeCell ref="O28:P28"/>
    <mergeCell ref="B27:I27"/>
    <mergeCell ref="L27:M27"/>
    <mergeCell ref="O34:T34"/>
    <mergeCell ref="L28:M28"/>
    <mergeCell ref="L29:M29"/>
    <mergeCell ref="L30:M30"/>
    <mergeCell ref="L31:M31"/>
    <mergeCell ref="L32:M32"/>
  </mergeCells>
  <conditionalFormatting sqref="C10">
    <cfRule type="cellIs" dxfId="24" priority="23" operator="greaterThan">
      <formula>0</formula>
    </cfRule>
  </conditionalFormatting>
  <conditionalFormatting sqref="C15">
    <cfRule type="cellIs" dxfId="23" priority="18" operator="greaterThan">
      <formula>0</formula>
    </cfRule>
  </conditionalFormatting>
  <conditionalFormatting sqref="C20">
    <cfRule type="cellIs" dxfId="22" priority="17" operator="greaterThan">
      <formula>0</formula>
    </cfRule>
  </conditionalFormatting>
  <conditionalFormatting sqref="C25">
    <cfRule type="cellIs" dxfId="21" priority="16" operator="greaterThan">
      <formula>0</formula>
    </cfRule>
  </conditionalFormatting>
  <conditionalFormatting sqref="I14:J14">
    <cfRule type="cellIs" dxfId="20" priority="14" operator="greaterThan">
      <formula>0</formula>
    </cfRule>
  </conditionalFormatting>
  <conditionalFormatting sqref="J11">
    <cfRule type="cellIs" dxfId="19" priority="15" operator="greaterThan">
      <formula>0</formula>
    </cfRule>
  </conditionalFormatting>
  <conditionalFormatting sqref="J19">
    <cfRule type="cellIs" dxfId="18" priority="13" operator="greaterThan">
      <formula>0</formula>
    </cfRule>
  </conditionalFormatting>
  <conditionalFormatting sqref="J24">
    <cfRule type="cellIs" dxfId="17" priority="12" operator="greaterThan">
      <formula>0</formula>
    </cfRule>
  </conditionalFormatting>
  <conditionalFormatting sqref="L27:L29">
    <cfRule type="cellIs" dxfId="16" priority="37" operator="lessThan">
      <formula>0</formula>
    </cfRule>
    <cfRule type="cellIs" dxfId="15" priority="38" operator="greaterThan">
      <formula>0</formula>
    </cfRule>
  </conditionalFormatting>
  <conditionalFormatting sqref="M36:M37">
    <cfRule type="cellIs" dxfId="14" priority="42" operator="greaterThan">
      <formula>0</formula>
    </cfRule>
  </conditionalFormatting>
  <conditionalFormatting sqref="P9">
    <cfRule type="cellIs" dxfId="13" priority="11" operator="greaterThan">
      <formula>0</formula>
    </cfRule>
  </conditionalFormatting>
  <conditionalFormatting sqref="P13">
    <cfRule type="cellIs" dxfId="12" priority="4" operator="greaterThan">
      <formula>0</formula>
    </cfRule>
  </conditionalFormatting>
  <conditionalFormatting sqref="Q36:Q40 D45:F45">
    <cfRule type="dataBar" priority="4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{6D487AF7-C277-48F7-8044-26530C690895}</x14:id>
        </ext>
      </extLst>
    </cfRule>
  </conditionalFormatting>
  <conditionalFormatting sqref="R9">
    <cfRule type="cellIs" dxfId="11" priority="6" operator="greaterThan">
      <formula>0</formula>
    </cfRule>
  </conditionalFormatting>
  <conditionalFormatting sqref="R13">
    <cfRule type="cellIs" dxfId="10" priority="3" operator="greaterThan">
      <formula>0</formula>
    </cfRule>
  </conditionalFormatting>
  <conditionalFormatting sqref="R17">
    <cfRule type="cellIs" dxfId="9" priority="1" operator="greaterThan">
      <formula>0</formula>
    </cfRule>
  </conditionalFormatting>
  <conditionalFormatting sqref="R36:R40 G45">
    <cfRule type="dataBar" priority="4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{42CAB393-56EF-4814-A1FE-20E6AE132845}</x14:id>
        </ext>
      </extLst>
    </cfRule>
  </conditionalFormatting>
  <conditionalFormatting sqref="T9">
    <cfRule type="cellIs" dxfId="8" priority="5" operator="greaterThan">
      <formula>0</formula>
    </cfRule>
  </conditionalFormatting>
  <conditionalFormatting sqref="T13">
    <cfRule type="cellIs" dxfId="7" priority="2" operator="greaterThan">
      <formula>0</formula>
    </cfRule>
  </conditionalFormatting>
  <conditionalFormatting sqref="X12">
    <cfRule type="cellIs" dxfId="6" priority="40" operator="equal">
      <formula>"q"</formula>
    </cfRule>
    <cfRule type="cellIs" dxfId="5" priority="41" operator="equal">
      <formula>"p"</formula>
    </cfRule>
  </conditionalFormatting>
  <dataValidations count="2">
    <dataValidation type="list" allowBlank="1" showInputMessage="1" sqref="C28" xr:uid="{16EB3C90-C25A-4605-990B-6E4ABD92CFA8}">
      <formula1>"1M,3M,6M,12M,18M,24M,36M,48M,60M"</formula1>
    </dataValidation>
    <dataValidation type="list" allowBlank="1" showInputMessage="1" showErrorMessage="1" sqref="C29" xr:uid="{64BDEBAD-46AE-4BC0-B320-4A8990CE0BCE}">
      <formula1>"D,W,M,Q,Y"</formula1>
    </dataValidation>
  </dataValidations>
  <printOptions horizontalCentered="1" verticalCentered="1"/>
  <pageMargins left="0.19685039370078741" right="0.19685039370078741" top="0.19685039370078741" bottom="0.23622047244094491" header="0.11811023622047245" footer="0"/>
  <pageSetup paperSize="9" scale="64" orientation="landscape" r:id="rId1"/>
  <headerFooter alignWithMargins="0">
    <oddFooter>&amp;L&amp;"Segoe UI Light,Negrito"&amp;9&amp;K006B66Fonte: Economatica&amp;R&amp;"Segoe UI Light,Negrito"&amp;9&amp;K006B66www.economatica.com</oddFooter>
  </headerFooter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6" id="{3570E820-8477-4F71-8A65-D96145878E3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L27:L29</xm:sqref>
        </x14:conditionalFormatting>
        <x14:conditionalFormatting xmlns:xm="http://schemas.microsoft.com/office/excel/2006/main">
          <x14:cfRule type="dataBar" id="{6D487AF7-C277-48F7-8044-26530C69089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Q36:Q40 D45:F45</xm:sqref>
        </x14:conditionalFormatting>
        <x14:conditionalFormatting xmlns:xm="http://schemas.microsoft.com/office/excel/2006/main">
          <x14:cfRule type="dataBar" id="{42CAB393-56EF-4814-A1FE-20E6AE13284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R36:R40 G45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CE0C3-9E9E-406B-B386-5B88ECCDE827}">
  <sheetPr codeName="Planilha4">
    <tabColor rgb="FFCCD8DB"/>
  </sheetPr>
  <dimension ref="B1:M1056"/>
  <sheetViews>
    <sheetView showGridLines="0" zoomScale="80" zoomScaleNormal="80" workbookViewId="0"/>
  </sheetViews>
  <sheetFormatPr defaultColWidth="9.1796875" defaultRowHeight="13" x14ac:dyDescent="0.35"/>
  <cols>
    <col min="1" max="1" width="2.81640625" style="98" customWidth="1"/>
    <col min="2" max="2" width="16.81640625" style="1" customWidth="1"/>
    <col min="3" max="3" width="16.81640625" style="98" customWidth="1"/>
    <col min="4" max="4" width="2.81640625" style="98" customWidth="1"/>
    <col min="5" max="5" width="16.81640625" style="98" customWidth="1"/>
    <col min="6" max="6" width="2.81640625" style="98" customWidth="1"/>
    <col min="7" max="7" width="23.7265625" style="98" bestFit="1" customWidth="1"/>
    <col min="8" max="8" width="16.81640625" style="98" customWidth="1"/>
    <col min="9" max="9" width="10.81640625" style="98" customWidth="1"/>
    <col min="10" max="10" width="2.81640625" style="98" customWidth="1"/>
    <col min="11" max="13" width="17" style="98" customWidth="1"/>
    <col min="14" max="14" width="13.81640625" style="98" customWidth="1"/>
    <col min="15" max="16384" width="9.1796875" style="98"/>
  </cols>
  <sheetData>
    <row r="1" spans="2:13" s="1" customFormat="1" ht="60" customHeight="1" x14ac:dyDescent="0.35">
      <c r="E1" s="143" t="s">
        <v>193</v>
      </c>
      <c r="F1" s="89"/>
      <c r="G1" s="89"/>
      <c r="H1" s="89"/>
      <c r="I1" s="89"/>
      <c r="J1" s="89"/>
    </row>
    <row r="2" spans="2:13" s="1" customFormat="1" ht="15.5" x14ac:dyDescent="0.35">
      <c r="B2" s="90" t="s">
        <v>104</v>
      </c>
      <c r="C2" s="35" t="str">
        <f>'Painel de Mercado'!$C$28</f>
        <v>24M</v>
      </c>
      <c r="D2" s="29"/>
    </row>
    <row r="3" spans="2:13" s="1" customFormat="1" ht="15.5" x14ac:dyDescent="0.35">
      <c r="B3" s="91" t="s">
        <v>105</v>
      </c>
      <c r="C3" s="87">
        <f>'Painel de Mercado'!$D$3</f>
        <v>46142</v>
      </c>
      <c r="D3" s="29"/>
    </row>
    <row r="4" spans="2:13" s="1" customFormat="1" ht="15.5" x14ac:dyDescent="0.35">
      <c r="B4" s="92" t="s">
        <v>150</v>
      </c>
      <c r="C4" s="88" t="str">
        <f>'Painel de Mercado'!$C$29</f>
        <v>D</v>
      </c>
      <c r="D4" s="29"/>
    </row>
    <row r="5" spans="2:13" s="1" customFormat="1" x14ac:dyDescent="0.35"/>
    <row r="6" spans="2:13" s="93" customFormat="1" ht="15" customHeight="1" thickBot="1" x14ac:dyDescent="0.4">
      <c r="B6" s="99" t="s">
        <v>106</v>
      </c>
      <c r="C6" s="100" t="str">
        <f>_xll.ECONOMATICA(C7,"name")</f>
        <v>Ibovespa</v>
      </c>
      <c r="G6" s="188" t="s">
        <v>227</v>
      </c>
      <c r="H6" s="188" t="s">
        <v>228</v>
      </c>
      <c r="I6" s="93" t="s">
        <v>229</v>
      </c>
    </row>
    <row r="7" spans="2:13" s="94" customFormat="1" ht="16.5" thickTop="1" thickBot="1" x14ac:dyDescent="0.4">
      <c r="B7" s="95" t="s">
        <v>107</v>
      </c>
      <c r="C7" s="96" t="s">
        <v>1</v>
      </c>
      <c r="E7" s="36" t="str">
        <f>_xll.ECOSECURITIES("STOCK","ACTIVE",,"BRA",,,,"Index comp[OPTIONALS=AmountInvestedBy=IBOV]&gt;0")</f>
        <v>Código</v>
      </c>
      <c r="G7" s="95" t="s">
        <v>145</v>
      </c>
      <c r="H7" s="97" t="str">
        <f>IFERROR(_xll.ECONOMATICA($G$8:$G$18,"RETURN",,$C$3,,,,"decimal","false",,"Retorno",{"tc.dft=false";"tc.tp=0";"tc.pers=15";"tc.per=0"}),"-")</f>
        <v>Retorno</v>
      </c>
      <c r="I7" s="115" t="s">
        <v>148</v>
      </c>
      <c r="K7" s="181" t="s">
        <v>152</v>
      </c>
      <c r="L7" s="182"/>
      <c r="M7" s="183"/>
    </row>
    <row r="8" spans="2:13" ht="16.5" thickTop="1" thickBot="1" x14ac:dyDescent="0.4">
      <c r="B8" s="186">
        <f>_xll.ECONOMATICA($C$7,"CLOSE",,$C$3,$C$2,$C$4,,,,"FALSE")</f>
        <v>45412</v>
      </c>
      <c r="C8" s="102">
        <v>125924.19</v>
      </c>
      <c r="D8" s="101"/>
      <c r="E8" s="107" t="s">
        <v>175</v>
      </c>
      <c r="G8" s="110" t="s">
        <v>0</v>
      </c>
      <c r="H8" s="112">
        <v>1.0238300436000001E-2</v>
      </c>
      <c r="I8" s="189" t="str">
        <f>IF(H8=0,"=",IF(H8&gt;0,"▲","▼"))</f>
        <v>▲</v>
      </c>
      <c r="K8" s="127" t="str">
        <f>_xll.ECOSECURITIES("STOCK","ACTIVE",,,"XBSP",,,"Partic in Ibovespa&gt;0")</f>
        <v>Código</v>
      </c>
      <c r="L8" s="128" t="str" cm="1">
        <f t="array" ref="L8">_xll.ECONOMATICA($K$9:$K$202,"Return",,$C$3,,,,"decimal",,,"Máxima/Mínimo")</f>
        <v>Máxima/Mínimo</v>
      </c>
      <c r="M8" s="129" t="str" cm="1">
        <f t="array" ref="M8">_xll.ECONOMATICA($K$9:$K$202,"ticker")</f>
        <v>Código</v>
      </c>
    </row>
    <row r="9" spans="2:13" ht="16" thickTop="1" x14ac:dyDescent="0.35">
      <c r="B9" s="105">
        <v>45413</v>
      </c>
      <c r="C9" s="106"/>
      <c r="D9" s="101"/>
      <c r="E9" s="109" t="s">
        <v>8</v>
      </c>
      <c r="G9" s="46" t="s">
        <v>224</v>
      </c>
      <c r="H9" s="116">
        <v>7.9051383399999994E-2</v>
      </c>
      <c r="I9" s="189" t="str">
        <f t="shared" ref="I9:I20" si="0">IF(H9=0,"=",IF(H9&gt;0,"▲","▼"))</f>
        <v>▲</v>
      </c>
      <c r="K9" s="130" t="s">
        <v>175</v>
      </c>
      <c r="L9" s="131">
        <v>1.7596281541E-2</v>
      </c>
      <c r="M9" s="132" t="s">
        <v>184</v>
      </c>
    </row>
    <row r="10" spans="2:13" ht="15.5" x14ac:dyDescent="0.35">
      <c r="B10" s="103">
        <v>45414</v>
      </c>
      <c r="C10" s="104">
        <v>127122.25</v>
      </c>
      <c r="D10" s="101"/>
      <c r="E10" s="108" t="s">
        <v>115</v>
      </c>
      <c r="G10" s="45" t="s">
        <v>2</v>
      </c>
      <c r="H10" s="113">
        <v>8.8788501215999998E-3</v>
      </c>
      <c r="I10" s="189" t="str">
        <f t="shared" si="0"/>
        <v>▲</v>
      </c>
      <c r="K10" s="121" t="s">
        <v>8</v>
      </c>
      <c r="L10" s="122">
        <v>1.2561060712E-2</v>
      </c>
      <c r="M10" s="123" t="s">
        <v>9</v>
      </c>
    </row>
    <row r="11" spans="2:13" ht="15.5" x14ac:dyDescent="0.35">
      <c r="B11" s="105">
        <v>45415</v>
      </c>
      <c r="C11" s="106">
        <v>128508.67</v>
      </c>
      <c r="D11" s="101"/>
      <c r="E11" s="109" t="s">
        <v>176</v>
      </c>
      <c r="G11" s="46" t="s">
        <v>1</v>
      </c>
      <c r="H11" s="116">
        <v>1.3895611170999999E-2</v>
      </c>
      <c r="I11" s="189" t="str">
        <f t="shared" si="0"/>
        <v>▲</v>
      </c>
      <c r="K11" s="133" t="s">
        <v>115</v>
      </c>
      <c r="L11" s="134">
        <v>1.2585812357000001E-2</v>
      </c>
      <c r="M11" s="135" t="s">
        <v>129</v>
      </c>
    </row>
    <row r="12" spans="2:13" ht="15.5" x14ac:dyDescent="0.35">
      <c r="B12" s="103">
        <v>45418</v>
      </c>
      <c r="C12" s="104">
        <v>128465.69</v>
      </c>
      <c r="D12" s="101"/>
      <c r="E12" s="108" t="s">
        <v>194</v>
      </c>
      <c r="G12" s="111" t="s">
        <v>231</v>
      </c>
      <c r="H12" s="114">
        <v>1.5240561810000001E-2</v>
      </c>
      <c r="I12" s="189" t="str">
        <f t="shared" si="0"/>
        <v>▲</v>
      </c>
      <c r="K12" s="124" t="s">
        <v>176</v>
      </c>
      <c r="L12" s="125">
        <v>1.0917030567E-2</v>
      </c>
      <c r="M12" s="126" t="s">
        <v>185</v>
      </c>
    </row>
    <row r="13" spans="2:13" ht="15.5" x14ac:dyDescent="0.35">
      <c r="B13" s="105">
        <v>45419</v>
      </c>
      <c r="C13" s="106">
        <v>129210.48</v>
      </c>
      <c r="D13" s="101"/>
      <c r="E13" s="109" t="s">
        <v>195</v>
      </c>
      <c r="G13" s="46" t="s">
        <v>149</v>
      </c>
      <c r="H13" s="116">
        <v>-2.2442733933E-2</v>
      </c>
      <c r="I13" s="189" t="str">
        <f t="shared" si="0"/>
        <v>▼</v>
      </c>
      <c r="K13" s="133" t="s">
        <v>194</v>
      </c>
      <c r="L13" s="134">
        <v>2.5619834711E-2</v>
      </c>
      <c r="M13" s="135" t="s">
        <v>209</v>
      </c>
    </row>
    <row r="14" spans="2:13" ht="15.5" x14ac:dyDescent="0.35">
      <c r="B14" s="103">
        <v>45420</v>
      </c>
      <c r="C14" s="104">
        <v>129480.89</v>
      </c>
      <c r="D14" s="101"/>
      <c r="E14" s="108" t="s">
        <v>177</v>
      </c>
      <c r="G14" s="45" t="s">
        <v>153</v>
      </c>
      <c r="H14" s="113">
        <v>-2.1077979782E-3</v>
      </c>
      <c r="I14" s="189" t="str">
        <f t="shared" si="0"/>
        <v>▼</v>
      </c>
      <c r="K14" s="124" t="s">
        <v>195</v>
      </c>
      <c r="L14" s="125">
        <v>3.3885542168999999E-2</v>
      </c>
      <c r="M14" s="126" t="s">
        <v>210</v>
      </c>
    </row>
    <row r="15" spans="2:13" ht="15.5" x14ac:dyDescent="0.35">
      <c r="B15" s="105">
        <v>45421</v>
      </c>
      <c r="C15" s="106">
        <v>128188.34</v>
      </c>
      <c r="D15" s="101"/>
      <c r="E15" s="109" t="s">
        <v>10</v>
      </c>
      <c r="G15" s="46" t="s">
        <v>155</v>
      </c>
      <c r="H15" s="116">
        <v>1.1342225725E-2</v>
      </c>
      <c r="I15" s="189" t="str">
        <f t="shared" si="0"/>
        <v>▲</v>
      </c>
      <c r="K15" s="133" t="s">
        <v>177</v>
      </c>
      <c r="L15" s="134">
        <v>2.2222222222000002E-2</v>
      </c>
      <c r="M15" s="135" t="s">
        <v>186</v>
      </c>
    </row>
    <row r="16" spans="2:13" ht="15.5" x14ac:dyDescent="0.35">
      <c r="B16" s="103">
        <v>45422</v>
      </c>
      <c r="C16" s="104">
        <v>127599.57</v>
      </c>
      <c r="D16" s="101"/>
      <c r="E16" s="108" t="s">
        <v>12</v>
      </c>
      <c r="G16" s="111" t="s">
        <v>225</v>
      </c>
      <c r="H16" s="114"/>
      <c r="I16" s="189" t="str">
        <f t="shared" si="0"/>
        <v>=</v>
      </c>
      <c r="K16" s="124" t="s">
        <v>10</v>
      </c>
      <c r="L16" s="125">
        <v>8.3892617440000008E-3</v>
      </c>
      <c r="M16" s="126" t="s">
        <v>11</v>
      </c>
    </row>
    <row r="17" spans="2:13" ht="15.5" x14ac:dyDescent="0.35">
      <c r="B17" s="105">
        <v>45425</v>
      </c>
      <c r="C17" s="106">
        <v>128154.79</v>
      </c>
      <c r="D17" s="101"/>
      <c r="E17" s="109" t="s">
        <v>14</v>
      </c>
      <c r="G17" s="46" t="s">
        <v>230</v>
      </c>
      <c r="H17" s="116">
        <v>2.1600202182999999E-2</v>
      </c>
      <c r="I17" s="189" t="str">
        <f t="shared" si="0"/>
        <v>▲</v>
      </c>
      <c r="K17" s="133" t="s">
        <v>12</v>
      </c>
      <c r="L17" s="134">
        <v>3.8518518522000001E-3</v>
      </c>
      <c r="M17" s="135" t="s">
        <v>13</v>
      </c>
    </row>
    <row r="18" spans="2:13" ht="15.5" x14ac:dyDescent="0.35">
      <c r="B18" s="103">
        <v>45426</v>
      </c>
      <c r="C18" s="104">
        <v>128515.49</v>
      </c>
      <c r="D18" s="101"/>
      <c r="E18" s="108" t="s">
        <v>16</v>
      </c>
      <c r="G18" s="45" t="s">
        <v>158</v>
      </c>
      <c r="H18" s="113">
        <v>4.7862139345000001E-3</v>
      </c>
      <c r="I18" s="189" t="str">
        <f t="shared" si="0"/>
        <v>▲</v>
      </c>
      <c r="K18" s="124" t="s">
        <v>14</v>
      </c>
      <c r="L18" s="125">
        <v>1.2106537531E-2</v>
      </c>
      <c r="M18" s="126" t="s">
        <v>15</v>
      </c>
    </row>
    <row r="19" spans="2:13" ht="15.5" x14ac:dyDescent="0.35">
      <c r="B19" s="105">
        <v>45427</v>
      </c>
      <c r="C19" s="106">
        <v>128027.59</v>
      </c>
      <c r="D19" s="101"/>
      <c r="E19" s="109" t="s">
        <v>20</v>
      </c>
      <c r="G19" s="117"/>
      <c r="H19" s="118"/>
      <c r="I19" s="190" t="str">
        <f t="shared" si="0"/>
        <v>=</v>
      </c>
      <c r="K19" s="133" t="s">
        <v>16</v>
      </c>
      <c r="L19" s="134">
        <v>1.0989010990000001E-2</v>
      </c>
      <c r="M19" s="135" t="s">
        <v>17</v>
      </c>
    </row>
    <row r="20" spans="2:13" ht="15.5" x14ac:dyDescent="0.35">
      <c r="B20" s="103">
        <v>45428</v>
      </c>
      <c r="C20" s="104">
        <v>128283.62</v>
      </c>
      <c r="D20" s="101"/>
      <c r="E20" s="108" t="s">
        <v>24</v>
      </c>
      <c r="G20" s="119"/>
      <c r="H20" s="120"/>
      <c r="I20" s="190" t="str">
        <f t="shared" si="0"/>
        <v>=</v>
      </c>
      <c r="K20" s="124" t="s">
        <v>20</v>
      </c>
      <c r="L20" s="125">
        <v>1.4595311809E-2</v>
      </c>
      <c r="M20" s="126" t="s">
        <v>21</v>
      </c>
    </row>
    <row r="21" spans="2:13" ht="15.5" x14ac:dyDescent="0.35">
      <c r="B21" s="105">
        <v>45429</v>
      </c>
      <c r="C21" s="106">
        <v>128150.71</v>
      </c>
      <c r="D21" s="101"/>
      <c r="E21" s="109" t="s">
        <v>27</v>
      </c>
      <c r="I21" s="190"/>
      <c r="K21" s="133" t="s">
        <v>24</v>
      </c>
      <c r="L21" s="134">
        <v>2.3030861353999999E-2</v>
      </c>
      <c r="M21" s="135" t="s">
        <v>25</v>
      </c>
    </row>
    <row r="22" spans="2:13" ht="15.5" x14ac:dyDescent="0.35">
      <c r="B22" s="103">
        <v>45432</v>
      </c>
      <c r="C22" s="104">
        <v>127750.92</v>
      </c>
      <c r="D22" s="101"/>
      <c r="E22" s="108" t="s">
        <v>178</v>
      </c>
      <c r="K22" s="124" t="s">
        <v>27</v>
      </c>
      <c r="L22" s="125">
        <v>2.3489932884E-2</v>
      </c>
      <c r="M22" s="126" t="s">
        <v>28</v>
      </c>
    </row>
    <row r="23" spans="2:13" ht="15.5" x14ac:dyDescent="0.35">
      <c r="B23" s="105">
        <v>45433</v>
      </c>
      <c r="C23" s="106">
        <v>127411.55</v>
      </c>
      <c r="D23" s="101"/>
      <c r="E23" s="109" t="s">
        <v>109</v>
      </c>
      <c r="K23" s="133" t="s">
        <v>178</v>
      </c>
      <c r="L23" s="134">
        <v>1.2169312169E-2</v>
      </c>
      <c r="M23" s="135" t="s">
        <v>187</v>
      </c>
    </row>
    <row r="24" spans="2:13" ht="15.5" x14ac:dyDescent="0.35">
      <c r="B24" s="103">
        <v>45434</v>
      </c>
      <c r="C24" s="104">
        <v>125650.03</v>
      </c>
      <c r="D24" s="101"/>
      <c r="E24" s="108" t="s">
        <v>179</v>
      </c>
      <c r="K24" s="124" t="s">
        <v>109</v>
      </c>
      <c r="L24" s="125">
        <v>1.3146662113E-2</v>
      </c>
      <c r="M24" s="126" t="s">
        <v>112</v>
      </c>
    </row>
    <row r="25" spans="2:13" ht="15.5" x14ac:dyDescent="0.35">
      <c r="B25" s="105">
        <v>45435</v>
      </c>
      <c r="C25" s="106">
        <v>124729.4</v>
      </c>
      <c r="D25" s="101"/>
      <c r="E25" s="109" t="s">
        <v>196</v>
      </c>
      <c r="K25" s="133" t="s">
        <v>179</v>
      </c>
      <c r="L25" s="134">
        <v>1.9729425028E-2</v>
      </c>
      <c r="M25" s="135" t="s">
        <v>188</v>
      </c>
    </row>
    <row r="26" spans="2:13" ht="15.5" x14ac:dyDescent="0.35">
      <c r="B26" s="103">
        <v>45436</v>
      </c>
      <c r="C26" s="104">
        <v>124305.57</v>
      </c>
      <c r="D26" s="101"/>
      <c r="E26" s="108" t="s">
        <v>29</v>
      </c>
      <c r="K26" s="124" t="s">
        <v>196</v>
      </c>
      <c r="L26" s="125">
        <v>3.2846715328999999E-2</v>
      </c>
      <c r="M26" s="126" t="s">
        <v>211</v>
      </c>
    </row>
    <row r="27" spans="2:13" ht="15.5" x14ac:dyDescent="0.35">
      <c r="B27" s="105">
        <v>45439</v>
      </c>
      <c r="C27" s="106">
        <v>124495.67999999999</v>
      </c>
      <c r="D27" s="101"/>
      <c r="E27" s="109" t="s">
        <v>110</v>
      </c>
      <c r="K27" s="133" t="s">
        <v>29</v>
      </c>
      <c r="L27" s="134">
        <v>1.0475423045E-2</v>
      </c>
      <c r="M27" s="135" t="s">
        <v>30</v>
      </c>
    </row>
    <row r="28" spans="2:13" ht="15.5" x14ac:dyDescent="0.35">
      <c r="B28" s="103">
        <v>45440</v>
      </c>
      <c r="C28" s="104">
        <v>123779.54</v>
      </c>
      <c r="D28" s="101"/>
      <c r="E28" s="108" t="s">
        <v>197</v>
      </c>
      <c r="K28" s="124" t="s">
        <v>110</v>
      </c>
      <c r="L28" s="125">
        <v>1.4598540145E-2</v>
      </c>
      <c r="M28" s="126" t="s">
        <v>113</v>
      </c>
    </row>
    <row r="29" spans="2:13" ht="15.5" x14ac:dyDescent="0.35">
      <c r="B29" s="105">
        <v>45441</v>
      </c>
      <c r="C29" s="106">
        <v>122707.28</v>
      </c>
      <c r="D29" s="101"/>
      <c r="E29" s="109" t="s">
        <v>198</v>
      </c>
      <c r="K29" s="133" t="s">
        <v>197</v>
      </c>
      <c r="L29" s="134">
        <v>4.4609665419999998E-3</v>
      </c>
      <c r="M29" s="135" t="s">
        <v>212</v>
      </c>
    </row>
    <row r="30" spans="2:13" ht="15.5" x14ac:dyDescent="0.35">
      <c r="B30" s="103">
        <v>45442</v>
      </c>
      <c r="C30" s="104"/>
      <c r="D30" s="101"/>
      <c r="E30" s="108" t="s">
        <v>31</v>
      </c>
      <c r="K30" s="124" t="s">
        <v>198</v>
      </c>
      <c r="L30" s="125">
        <v>2.3673476089000001E-2</v>
      </c>
      <c r="M30" s="126" t="s">
        <v>213</v>
      </c>
    </row>
    <row r="31" spans="2:13" ht="15.5" x14ac:dyDescent="0.35">
      <c r="B31" s="105">
        <v>45443</v>
      </c>
      <c r="C31" s="106">
        <v>122098.09</v>
      </c>
      <c r="D31" s="101"/>
      <c r="E31" s="109" t="s">
        <v>116</v>
      </c>
      <c r="K31" s="133" t="s">
        <v>31</v>
      </c>
      <c r="L31" s="134">
        <v>1.8181818182999999E-2</v>
      </c>
      <c r="M31" s="135" t="s">
        <v>32</v>
      </c>
    </row>
    <row r="32" spans="2:13" ht="15.5" x14ac:dyDescent="0.35">
      <c r="B32" s="103">
        <v>45446</v>
      </c>
      <c r="C32" s="104">
        <v>122031.58</v>
      </c>
      <c r="D32" s="101"/>
      <c r="E32" s="108" t="s">
        <v>117</v>
      </c>
      <c r="K32" s="124" t="s">
        <v>116</v>
      </c>
      <c r="L32" s="125">
        <v>4.3762871857000001E-2</v>
      </c>
      <c r="M32" s="126" t="s">
        <v>130</v>
      </c>
    </row>
    <row r="33" spans="2:13" ht="15.5" x14ac:dyDescent="0.35">
      <c r="B33" s="105">
        <v>45447</v>
      </c>
      <c r="C33" s="106">
        <v>121802.06</v>
      </c>
      <c r="D33" s="101"/>
      <c r="E33" s="109" t="s">
        <v>199</v>
      </c>
      <c r="K33" s="133" t="s">
        <v>117</v>
      </c>
      <c r="L33" s="134">
        <v>1.7429193900000001E-2</v>
      </c>
      <c r="M33" s="135" t="s">
        <v>131</v>
      </c>
    </row>
    <row r="34" spans="2:13" ht="15.5" x14ac:dyDescent="0.35">
      <c r="B34" s="103">
        <v>45448</v>
      </c>
      <c r="C34" s="104">
        <v>121407.33</v>
      </c>
      <c r="D34" s="101"/>
      <c r="E34" s="108" t="s">
        <v>33</v>
      </c>
      <c r="K34" s="124" t="s">
        <v>199</v>
      </c>
      <c r="L34" s="125">
        <v>2.5238744883999999E-2</v>
      </c>
      <c r="M34" s="126" t="s">
        <v>214</v>
      </c>
    </row>
    <row r="35" spans="2:13" ht="15.5" x14ac:dyDescent="0.35">
      <c r="B35" s="105">
        <v>45449</v>
      </c>
      <c r="C35" s="106">
        <v>122898.8</v>
      </c>
      <c r="D35" s="101"/>
      <c r="E35" s="109" t="s">
        <v>200</v>
      </c>
      <c r="K35" s="133" t="s">
        <v>33</v>
      </c>
      <c r="L35" s="134">
        <v>3.8461538461000001E-3</v>
      </c>
      <c r="M35" s="135" t="s">
        <v>34</v>
      </c>
    </row>
    <row r="36" spans="2:13" ht="15.5" x14ac:dyDescent="0.35">
      <c r="B36" s="103">
        <v>45450</v>
      </c>
      <c r="C36" s="104">
        <v>120767.19</v>
      </c>
      <c r="D36" s="101"/>
      <c r="E36" s="108" t="s">
        <v>201</v>
      </c>
      <c r="K36" s="124" t="s">
        <v>200</v>
      </c>
      <c r="L36" s="125">
        <v>7.0532915361000001E-3</v>
      </c>
      <c r="M36" s="126" t="s">
        <v>215</v>
      </c>
    </row>
    <row r="37" spans="2:13" ht="15.5" x14ac:dyDescent="0.35">
      <c r="B37" s="105">
        <v>45453</v>
      </c>
      <c r="C37" s="106">
        <v>120759.51</v>
      </c>
      <c r="D37" s="101"/>
      <c r="E37" s="109" t="s">
        <v>118</v>
      </c>
      <c r="K37" s="133" t="s">
        <v>201</v>
      </c>
      <c r="L37" s="134">
        <v>9.8309083751000007E-3</v>
      </c>
      <c r="M37" s="135" t="s">
        <v>216</v>
      </c>
    </row>
    <row r="38" spans="2:13" ht="15.5" x14ac:dyDescent="0.35">
      <c r="B38" s="103">
        <v>45454</v>
      </c>
      <c r="C38" s="104">
        <v>121635.06</v>
      </c>
      <c r="D38" s="101"/>
      <c r="E38" s="108" t="s">
        <v>119</v>
      </c>
      <c r="K38" s="124" t="s">
        <v>118</v>
      </c>
      <c r="L38" s="125">
        <v>1.6160061563000001E-2</v>
      </c>
      <c r="M38" s="126" t="s">
        <v>132</v>
      </c>
    </row>
    <row r="39" spans="2:13" ht="15.5" x14ac:dyDescent="0.35">
      <c r="B39" s="105">
        <v>45455</v>
      </c>
      <c r="C39" s="106">
        <v>119936.02</v>
      </c>
      <c r="D39" s="101"/>
      <c r="E39" s="109" t="s">
        <v>35</v>
      </c>
      <c r="K39" s="133" t="s">
        <v>119</v>
      </c>
      <c r="L39" s="134">
        <v>1.9578313252999999E-2</v>
      </c>
      <c r="M39" s="135" t="s">
        <v>133</v>
      </c>
    </row>
    <row r="40" spans="2:13" ht="15.5" x14ac:dyDescent="0.35">
      <c r="B40" s="103">
        <v>45456</v>
      </c>
      <c r="C40" s="104">
        <v>119567.53</v>
      </c>
      <c r="D40" s="101"/>
      <c r="E40" s="108" t="s">
        <v>37</v>
      </c>
      <c r="K40" s="124" t="s">
        <v>35</v>
      </c>
      <c r="L40" s="125">
        <v>1.9047619046999999E-2</v>
      </c>
      <c r="M40" s="126" t="s">
        <v>36</v>
      </c>
    </row>
    <row r="41" spans="2:13" ht="15.5" x14ac:dyDescent="0.35">
      <c r="B41" s="105">
        <v>45457</v>
      </c>
      <c r="C41" s="106">
        <v>119662.38</v>
      </c>
      <c r="D41" s="101"/>
      <c r="E41" s="109" t="s">
        <v>39</v>
      </c>
      <c r="K41" s="133" t="s">
        <v>37</v>
      </c>
      <c r="L41" s="134">
        <v>1.4868105515999999E-2</v>
      </c>
      <c r="M41" s="135" t="s">
        <v>38</v>
      </c>
    </row>
    <row r="42" spans="2:13" ht="15.5" x14ac:dyDescent="0.35">
      <c r="B42" s="103">
        <v>45460</v>
      </c>
      <c r="C42" s="104">
        <v>119137.86</v>
      </c>
      <c r="D42" s="101"/>
      <c r="E42" s="108" t="s">
        <v>41</v>
      </c>
      <c r="K42" s="124" t="s">
        <v>39</v>
      </c>
      <c r="L42" s="125">
        <v>3.1191515899999999E-3</v>
      </c>
      <c r="M42" s="126" t="s">
        <v>40</v>
      </c>
    </row>
    <row r="43" spans="2:13" ht="15.5" x14ac:dyDescent="0.35">
      <c r="B43" s="105">
        <v>45461</v>
      </c>
      <c r="C43" s="106">
        <v>119630.44</v>
      </c>
      <c r="D43" s="101"/>
      <c r="E43" s="109" t="s">
        <v>43</v>
      </c>
      <c r="K43" s="133" t="s">
        <v>41</v>
      </c>
      <c r="L43" s="134">
        <v>6.6785396266E-3</v>
      </c>
      <c r="M43" s="135" t="s">
        <v>42</v>
      </c>
    </row>
    <row r="44" spans="2:13" ht="15.5" x14ac:dyDescent="0.35">
      <c r="B44" s="103">
        <v>45462</v>
      </c>
      <c r="C44" s="104">
        <v>120261.34</v>
      </c>
      <c r="D44" s="101"/>
      <c r="E44" s="108" t="s">
        <v>120</v>
      </c>
      <c r="K44" s="124" t="s">
        <v>43</v>
      </c>
      <c r="L44" s="125">
        <v>1.4300306435E-2</v>
      </c>
      <c r="M44" s="126" t="s">
        <v>44</v>
      </c>
    </row>
    <row r="45" spans="2:13" ht="15.5" x14ac:dyDescent="0.35">
      <c r="B45" s="105">
        <v>45463</v>
      </c>
      <c r="C45" s="106">
        <v>120445.91</v>
      </c>
      <c r="D45" s="101"/>
      <c r="E45" s="109" t="s">
        <v>45</v>
      </c>
      <c r="K45" s="133" t="s">
        <v>120</v>
      </c>
      <c r="L45" s="134">
        <v>5.4468085106999999E-2</v>
      </c>
      <c r="M45" s="135" t="s">
        <v>134</v>
      </c>
    </row>
    <row r="46" spans="2:13" ht="15.5" x14ac:dyDescent="0.35">
      <c r="B46" s="103">
        <v>45464</v>
      </c>
      <c r="C46" s="104">
        <v>121341.13</v>
      </c>
      <c r="D46" s="101"/>
      <c r="E46" s="108" t="s">
        <v>121</v>
      </c>
      <c r="K46" s="124" t="s">
        <v>45</v>
      </c>
      <c r="L46" s="125">
        <v>-8.7989441272E-3</v>
      </c>
      <c r="M46" s="126" t="s">
        <v>46</v>
      </c>
    </row>
    <row r="47" spans="2:13" ht="15.5" x14ac:dyDescent="0.35">
      <c r="B47" s="105">
        <v>45467</v>
      </c>
      <c r="C47" s="106">
        <v>122636.96</v>
      </c>
      <c r="D47" s="101"/>
      <c r="E47" s="109" t="s">
        <v>202</v>
      </c>
      <c r="K47" s="133" t="s">
        <v>121</v>
      </c>
      <c r="L47" s="134">
        <v>-1.0897203045999999E-3</v>
      </c>
      <c r="M47" s="135" t="s">
        <v>135</v>
      </c>
    </row>
    <row r="48" spans="2:13" ht="15.5" x14ac:dyDescent="0.35">
      <c r="B48" s="103">
        <v>45468</v>
      </c>
      <c r="C48" s="104">
        <v>122331.39</v>
      </c>
      <c r="D48" s="101"/>
      <c r="E48" s="108" t="s">
        <v>47</v>
      </c>
      <c r="K48" s="124" t="s">
        <v>202</v>
      </c>
      <c r="L48" s="125">
        <v>2.7149321268000001E-2</v>
      </c>
      <c r="M48" s="126" t="s">
        <v>217</v>
      </c>
    </row>
    <row r="49" spans="2:13" ht="15.5" x14ac:dyDescent="0.35">
      <c r="B49" s="105">
        <v>45469</v>
      </c>
      <c r="C49" s="106">
        <v>122641.3</v>
      </c>
      <c r="D49" s="101"/>
      <c r="E49" s="109" t="s">
        <v>49</v>
      </c>
      <c r="K49" s="133" t="s">
        <v>47</v>
      </c>
      <c r="L49" s="134">
        <v>1.9033674963999998E-2</v>
      </c>
      <c r="M49" s="135" t="s">
        <v>48</v>
      </c>
    </row>
    <row r="50" spans="2:13" ht="15.5" x14ac:dyDescent="0.35">
      <c r="B50" s="103">
        <v>45470</v>
      </c>
      <c r="C50" s="104">
        <v>124307.83</v>
      </c>
      <c r="D50" s="101"/>
      <c r="E50" s="108" t="s">
        <v>51</v>
      </c>
      <c r="K50" s="124" t="s">
        <v>49</v>
      </c>
      <c r="L50" s="125">
        <v>7.4644273390999999E-3</v>
      </c>
      <c r="M50" s="126" t="s">
        <v>50</v>
      </c>
    </row>
    <row r="51" spans="2:13" ht="15.5" x14ac:dyDescent="0.35">
      <c r="B51" s="105">
        <v>45471</v>
      </c>
      <c r="C51" s="106">
        <v>123906.55</v>
      </c>
      <c r="D51" s="101"/>
      <c r="E51" s="109" t="s">
        <v>53</v>
      </c>
      <c r="K51" s="133" t="s">
        <v>51</v>
      </c>
      <c r="L51" s="134">
        <v>-7.3821692204000004E-3</v>
      </c>
      <c r="M51" s="135" t="s">
        <v>52</v>
      </c>
    </row>
    <row r="52" spans="2:13" ht="15.5" x14ac:dyDescent="0.35">
      <c r="B52" s="103">
        <v>45474</v>
      </c>
      <c r="C52" s="104">
        <v>124718.07</v>
      </c>
      <c r="D52" s="101"/>
      <c r="E52" s="108" t="s">
        <v>55</v>
      </c>
      <c r="K52" s="124" t="s">
        <v>53</v>
      </c>
      <c r="L52" s="125">
        <v>1.5707964601000001E-2</v>
      </c>
      <c r="M52" s="126" t="s">
        <v>54</v>
      </c>
    </row>
    <row r="53" spans="2:13" ht="15.5" x14ac:dyDescent="0.35">
      <c r="B53" s="105">
        <v>45475</v>
      </c>
      <c r="C53" s="106">
        <v>124787.08</v>
      </c>
      <c r="D53" s="101"/>
      <c r="E53" s="109" t="s">
        <v>57</v>
      </c>
      <c r="K53" s="133" t="s">
        <v>55</v>
      </c>
      <c r="L53" s="134">
        <v>1.3412816691E-2</v>
      </c>
      <c r="M53" s="135" t="s">
        <v>56</v>
      </c>
    </row>
    <row r="54" spans="2:13" ht="15.5" x14ac:dyDescent="0.35">
      <c r="B54" s="103">
        <v>45476</v>
      </c>
      <c r="C54" s="104">
        <v>125661.89</v>
      </c>
      <c r="D54" s="101"/>
      <c r="E54" s="108" t="s">
        <v>203</v>
      </c>
      <c r="K54" s="124" t="s">
        <v>57</v>
      </c>
      <c r="L54" s="125">
        <v>1.8564356434999998E-2</v>
      </c>
      <c r="M54" s="126" t="s">
        <v>58</v>
      </c>
    </row>
    <row r="55" spans="2:13" ht="15.5" x14ac:dyDescent="0.35">
      <c r="B55" s="105">
        <v>45477</v>
      </c>
      <c r="C55" s="106">
        <v>126163.98</v>
      </c>
      <c r="D55" s="101"/>
      <c r="E55" s="109" t="s">
        <v>204</v>
      </c>
      <c r="K55" s="133" t="s">
        <v>203</v>
      </c>
      <c r="L55" s="134">
        <v>1.2500000000000001E-2</v>
      </c>
      <c r="M55" s="135" t="s">
        <v>218</v>
      </c>
    </row>
    <row r="56" spans="2:13" ht="15.5" x14ac:dyDescent="0.35">
      <c r="B56" s="103">
        <v>45478</v>
      </c>
      <c r="C56" s="104">
        <v>126267.05</v>
      </c>
      <c r="D56" s="101"/>
      <c r="E56" s="108" t="s">
        <v>122</v>
      </c>
      <c r="K56" s="124" t="s">
        <v>204</v>
      </c>
      <c r="L56" s="125">
        <v>2.3001725111999999E-3</v>
      </c>
      <c r="M56" s="126" t="s">
        <v>219</v>
      </c>
    </row>
    <row r="57" spans="2:13" ht="15.5" x14ac:dyDescent="0.35">
      <c r="B57" s="105">
        <v>45481</v>
      </c>
      <c r="C57" s="106">
        <v>126548.34</v>
      </c>
      <c r="D57" s="101"/>
      <c r="E57" s="109" t="s">
        <v>205</v>
      </c>
      <c r="K57" s="133" t="s">
        <v>122</v>
      </c>
      <c r="L57" s="134">
        <v>0</v>
      </c>
      <c r="M57" s="135" t="s">
        <v>136</v>
      </c>
    </row>
    <row r="58" spans="2:13" ht="15.5" x14ac:dyDescent="0.35">
      <c r="B58" s="103">
        <v>45482</v>
      </c>
      <c r="C58" s="104">
        <v>127108.22</v>
      </c>
      <c r="D58" s="101"/>
      <c r="E58" s="108" t="s">
        <v>59</v>
      </c>
      <c r="K58" s="124" t="s">
        <v>205</v>
      </c>
      <c r="L58" s="125">
        <v>2.9601029601000001E-2</v>
      </c>
      <c r="M58" s="126" t="s">
        <v>220</v>
      </c>
    </row>
    <row r="59" spans="2:13" ht="15.5" x14ac:dyDescent="0.35">
      <c r="B59" s="105">
        <v>45483</v>
      </c>
      <c r="C59" s="106">
        <v>127218.24000000001</v>
      </c>
      <c r="D59" s="101"/>
      <c r="E59" s="109" t="s">
        <v>61</v>
      </c>
      <c r="K59" s="133" t="s">
        <v>59</v>
      </c>
      <c r="L59" s="134">
        <v>2.0648967551E-2</v>
      </c>
      <c r="M59" s="135" t="s">
        <v>60</v>
      </c>
    </row>
    <row r="60" spans="2:13" ht="15.5" x14ac:dyDescent="0.35">
      <c r="B60" s="103">
        <v>45484</v>
      </c>
      <c r="C60" s="104">
        <v>128293.61</v>
      </c>
      <c r="D60" s="101"/>
      <c r="E60" s="108" t="s">
        <v>206</v>
      </c>
      <c r="K60" s="124" t="s">
        <v>61</v>
      </c>
      <c r="L60" s="125">
        <v>5.0697084916000003E-3</v>
      </c>
      <c r="M60" s="126" t="s">
        <v>62</v>
      </c>
    </row>
    <row r="61" spans="2:13" ht="15.5" x14ac:dyDescent="0.35">
      <c r="B61" s="105">
        <v>45485</v>
      </c>
      <c r="C61" s="106">
        <v>128896.98</v>
      </c>
      <c r="D61" s="101"/>
      <c r="E61" s="109" t="s">
        <v>63</v>
      </c>
      <c r="K61" s="133" t="s">
        <v>206</v>
      </c>
      <c r="L61" s="134">
        <v>8.9108910887999992E-3</v>
      </c>
      <c r="M61" s="135" t="s">
        <v>221</v>
      </c>
    </row>
    <row r="62" spans="2:13" ht="15.5" x14ac:dyDescent="0.35">
      <c r="B62" s="103">
        <v>45488</v>
      </c>
      <c r="C62" s="104">
        <v>129320.96000000001</v>
      </c>
      <c r="D62" s="101"/>
      <c r="E62" s="108" t="s">
        <v>65</v>
      </c>
      <c r="K62" s="124" t="s">
        <v>63</v>
      </c>
      <c r="L62" s="125">
        <v>4.7732696893999999E-3</v>
      </c>
      <c r="M62" s="126" t="s">
        <v>64</v>
      </c>
    </row>
    <row r="63" spans="2:13" ht="15.5" x14ac:dyDescent="0.35">
      <c r="B63" s="105">
        <v>45489</v>
      </c>
      <c r="C63" s="106">
        <v>129110.38</v>
      </c>
      <c r="D63" s="101"/>
      <c r="E63" s="109" t="s">
        <v>180</v>
      </c>
      <c r="K63" s="133" t="s">
        <v>65</v>
      </c>
      <c r="L63" s="134">
        <v>2.4509803916E-3</v>
      </c>
      <c r="M63" s="135" t="s">
        <v>66</v>
      </c>
    </row>
    <row r="64" spans="2:13" ht="15.5" x14ac:dyDescent="0.35">
      <c r="B64" s="103">
        <v>45490</v>
      </c>
      <c r="C64" s="104">
        <v>129450.32</v>
      </c>
      <c r="D64" s="101"/>
      <c r="E64" s="108" t="s">
        <v>123</v>
      </c>
      <c r="K64" s="124" t="s">
        <v>180</v>
      </c>
      <c r="L64" s="125">
        <v>1.2500000000000001E-2</v>
      </c>
      <c r="M64" s="126" t="s">
        <v>189</v>
      </c>
    </row>
    <row r="65" spans="2:13" ht="15.5" x14ac:dyDescent="0.35">
      <c r="B65" s="105">
        <v>45491</v>
      </c>
      <c r="C65" s="106">
        <v>127652.06</v>
      </c>
      <c r="D65" s="101"/>
      <c r="E65" s="109" t="s">
        <v>207</v>
      </c>
      <c r="K65" s="133" t="s">
        <v>123</v>
      </c>
      <c r="L65" s="134">
        <v>4.5194335688999998E-4</v>
      </c>
      <c r="M65" s="135" t="s">
        <v>137</v>
      </c>
    </row>
    <row r="66" spans="2:13" ht="15.5" x14ac:dyDescent="0.35">
      <c r="B66" s="103">
        <v>45492</v>
      </c>
      <c r="C66" s="104">
        <v>127616.46</v>
      </c>
      <c r="D66" s="101"/>
      <c r="E66" s="108" t="s">
        <v>67</v>
      </c>
      <c r="K66" s="124" t="s">
        <v>207</v>
      </c>
      <c r="L66" s="125">
        <v>5.8585858587000003E-3</v>
      </c>
      <c r="M66" s="126" t="s">
        <v>222</v>
      </c>
    </row>
    <row r="67" spans="2:13" ht="15.5" x14ac:dyDescent="0.35">
      <c r="B67" s="105">
        <v>45495</v>
      </c>
      <c r="C67" s="106">
        <v>127859.63</v>
      </c>
      <c r="D67" s="101"/>
      <c r="E67" s="109" t="s">
        <v>124</v>
      </c>
      <c r="K67" s="133" t="s">
        <v>67</v>
      </c>
      <c r="L67" s="134">
        <v>2.2843822844000002E-2</v>
      </c>
      <c r="M67" s="135" t="s">
        <v>68</v>
      </c>
    </row>
    <row r="68" spans="2:13" ht="15.5" x14ac:dyDescent="0.35">
      <c r="B68" s="103">
        <v>45496</v>
      </c>
      <c r="C68" s="104">
        <v>126589.84</v>
      </c>
      <c r="D68" s="101"/>
      <c r="E68" s="108" t="s">
        <v>69</v>
      </c>
      <c r="K68" s="124" t="s">
        <v>124</v>
      </c>
      <c r="L68" s="125">
        <v>1.6693163752000001E-2</v>
      </c>
      <c r="M68" s="126" t="s">
        <v>138</v>
      </c>
    </row>
    <row r="69" spans="2:13" ht="15.5" x14ac:dyDescent="0.35">
      <c r="B69" s="105">
        <v>45497</v>
      </c>
      <c r="C69" s="106">
        <v>126422.73</v>
      </c>
      <c r="D69" s="101"/>
      <c r="E69" s="109" t="s">
        <v>71</v>
      </c>
      <c r="K69" s="133" t="s">
        <v>69</v>
      </c>
      <c r="L69" s="134">
        <v>1.6806722690000001E-2</v>
      </c>
      <c r="M69" s="135" t="s">
        <v>70</v>
      </c>
    </row>
    <row r="70" spans="2:13" ht="15.5" x14ac:dyDescent="0.35">
      <c r="B70" s="103">
        <v>45498</v>
      </c>
      <c r="C70" s="104">
        <v>125954.09</v>
      </c>
      <c r="D70" s="101"/>
      <c r="E70" s="108" t="s">
        <v>73</v>
      </c>
      <c r="K70" s="124" t="s">
        <v>71</v>
      </c>
      <c r="L70" s="125">
        <v>4.8499545318999998E-3</v>
      </c>
      <c r="M70" s="126" t="s">
        <v>72</v>
      </c>
    </row>
    <row r="71" spans="2:13" ht="15.5" x14ac:dyDescent="0.35">
      <c r="B71" s="105">
        <v>45499</v>
      </c>
      <c r="C71" s="106">
        <v>127492.49</v>
      </c>
      <c r="D71" s="101"/>
      <c r="E71" s="109" t="s">
        <v>75</v>
      </c>
      <c r="K71" s="133" t="s">
        <v>73</v>
      </c>
      <c r="L71" s="134">
        <v>1.3966480446000001E-2</v>
      </c>
      <c r="M71" s="135" t="s">
        <v>74</v>
      </c>
    </row>
    <row r="72" spans="2:13" ht="15.5" x14ac:dyDescent="0.35">
      <c r="B72" s="103">
        <v>45502</v>
      </c>
      <c r="C72" s="104">
        <v>126953.86</v>
      </c>
      <c r="D72" s="101"/>
      <c r="E72" s="108" t="s">
        <v>181</v>
      </c>
      <c r="K72" s="124" t="s">
        <v>75</v>
      </c>
      <c r="L72" s="125">
        <v>1.1363636364E-2</v>
      </c>
      <c r="M72" s="126" t="s">
        <v>76</v>
      </c>
    </row>
    <row r="73" spans="2:13" ht="15.5" x14ac:dyDescent="0.35">
      <c r="B73" s="105">
        <v>45503</v>
      </c>
      <c r="C73" s="106">
        <v>126139.21</v>
      </c>
      <c r="D73" s="101"/>
      <c r="E73" s="109" t="s">
        <v>208</v>
      </c>
      <c r="K73" s="133" t="s">
        <v>181</v>
      </c>
      <c r="L73" s="134">
        <v>1.1778563002E-3</v>
      </c>
      <c r="M73" s="135" t="s">
        <v>190</v>
      </c>
    </row>
    <row r="74" spans="2:13" ht="15.5" x14ac:dyDescent="0.35">
      <c r="B74" s="103">
        <v>45504</v>
      </c>
      <c r="C74" s="104">
        <v>127651.81</v>
      </c>
      <c r="D74" s="101"/>
      <c r="E74" s="108" t="s">
        <v>77</v>
      </c>
      <c r="K74" s="124" t="s">
        <v>208</v>
      </c>
      <c r="L74" s="125">
        <v>3.1660692951999997E-2</v>
      </c>
      <c r="M74" s="126" t="s">
        <v>223</v>
      </c>
    </row>
    <row r="75" spans="2:13" ht="15.5" x14ac:dyDescent="0.35">
      <c r="B75" s="105">
        <v>45505</v>
      </c>
      <c r="C75" s="106">
        <v>127395.1</v>
      </c>
      <c r="D75" s="101"/>
      <c r="E75" s="109" t="s">
        <v>79</v>
      </c>
      <c r="K75" s="133" t="s">
        <v>77</v>
      </c>
      <c r="L75" s="134">
        <v>-2.1765880745999999E-2</v>
      </c>
      <c r="M75" s="135" t="s">
        <v>78</v>
      </c>
    </row>
    <row r="76" spans="2:13" ht="15.5" x14ac:dyDescent="0.35">
      <c r="B76" s="103">
        <v>45506</v>
      </c>
      <c r="C76" s="104">
        <v>125854.09</v>
      </c>
      <c r="D76" s="101"/>
      <c r="E76" s="108" t="s">
        <v>125</v>
      </c>
      <c r="K76" s="124" t="s">
        <v>79</v>
      </c>
      <c r="L76" s="125">
        <v>2.0615381395999999E-2</v>
      </c>
      <c r="M76" s="126" t="s">
        <v>80</v>
      </c>
    </row>
    <row r="77" spans="2:13" ht="15.5" x14ac:dyDescent="0.35">
      <c r="B77" s="105">
        <v>45509</v>
      </c>
      <c r="C77" s="106">
        <v>125269.54</v>
      </c>
      <c r="D77" s="101"/>
      <c r="E77" s="109" t="s">
        <v>126</v>
      </c>
      <c r="K77" s="133" t="s">
        <v>125</v>
      </c>
      <c r="L77" s="134">
        <v>3.1537450723000002E-2</v>
      </c>
      <c r="M77" s="135" t="s">
        <v>139</v>
      </c>
    </row>
    <row r="78" spans="2:13" ht="15.5" x14ac:dyDescent="0.35">
      <c r="B78" s="103">
        <v>45510</v>
      </c>
      <c r="C78" s="104">
        <v>126266.7</v>
      </c>
      <c r="D78" s="101"/>
      <c r="E78" s="108" t="s">
        <v>127</v>
      </c>
      <c r="K78" s="124" t="s">
        <v>126</v>
      </c>
      <c r="L78" s="125">
        <v>3.7887948408999998E-2</v>
      </c>
      <c r="M78" s="126" t="s">
        <v>140</v>
      </c>
    </row>
    <row r="79" spans="2:13" ht="15.5" x14ac:dyDescent="0.35">
      <c r="B79" s="105">
        <v>45511</v>
      </c>
      <c r="C79" s="106">
        <v>127513.88</v>
      </c>
      <c r="D79" s="101"/>
      <c r="E79" s="109" t="s">
        <v>81</v>
      </c>
      <c r="K79" s="133" t="s">
        <v>127</v>
      </c>
      <c r="L79" s="134">
        <v>2.1153846154000001E-2</v>
      </c>
      <c r="M79" s="135" t="s">
        <v>141</v>
      </c>
    </row>
    <row r="80" spans="2:13" ht="15.5" x14ac:dyDescent="0.35">
      <c r="B80" s="103">
        <v>45512</v>
      </c>
      <c r="C80" s="104">
        <v>128660.88</v>
      </c>
      <c r="D80" s="101"/>
      <c r="E80" s="108" t="s">
        <v>83</v>
      </c>
      <c r="K80" s="124" t="s">
        <v>81</v>
      </c>
      <c r="L80" s="125">
        <v>2.8159340660000001E-2</v>
      </c>
      <c r="M80" s="126" t="s">
        <v>82</v>
      </c>
    </row>
    <row r="81" spans="2:13" ht="15.5" x14ac:dyDescent="0.35">
      <c r="B81" s="105">
        <v>45513</v>
      </c>
      <c r="C81" s="106">
        <v>130614.59</v>
      </c>
      <c r="D81" s="101"/>
      <c r="E81" s="109" t="s">
        <v>85</v>
      </c>
      <c r="K81" s="133" t="s">
        <v>83</v>
      </c>
      <c r="L81" s="134">
        <v>3.6249999998999999E-2</v>
      </c>
      <c r="M81" s="135" t="s">
        <v>84</v>
      </c>
    </row>
    <row r="82" spans="2:13" ht="15.5" x14ac:dyDescent="0.35">
      <c r="B82" s="103">
        <v>45516</v>
      </c>
      <c r="C82" s="104">
        <v>131115.9</v>
      </c>
      <c r="D82" s="101"/>
      <c r="E82" s="108" t="s">
        <v>182</v>
      </c>
      <c r="K82" s="124" t="s">
        <v>85</v>
      </c>
      <c r="L82" s="125">
        <v>2.1903323264000001E-2</v>
      </c>
      <c r="M82" s="126" t="s">
        <v>86</v>
      </c>
    </row>
    <row r="83" spans="2:13" ht="15.5" x14ac:dyDescent="0.35">
      <c r="B83" s="105">
        <v>45517</v>
      </c>
      <c r="C83" s="106">
        <v>132397.97</v>
      </c>
      <c r="D83" s="101"/>
      <c r="E83" s="109" t="s">
        <v>128</v>
      </c>
      <c r="K83" s="133" t="s">
        <v>182</v>
      </c>
      <c r="L83" s="134">
        <v>1.2787723783999999E-2</v>
      </c>
      <c r="M83" s="135" t="s">
        <v>191</v>
      </c>
    </row>
    <row r="84" spans="2:13" ht="15.5" x14ac:dyDescent="0.35">
      <c r="B84" s="103">
        <v>45518</v>
      </c>
      <c r="C84" s="104">
        <v>133317.66</v>
      </c>
      <c r="D84" s="101"/>
      <c r="E84" s="108" t="s">
        <v>183</v>
      </c>
      <c r="K84" s="124" t="s">
        <v>128</v>
      </c>
      <c r="L84" s="125">
        <v>2.7143738433000001E-2</v>
      </c>
      <c r="M84" s="126" t="s">
        <v>142</v>
      </c>
    </row>
    <row r="85" spans="2:13" ht="15.5" x14ac:dyDescent="0.35">
      <c r="B85" s="105">
        <v>45519</v>
      </c>
      <c r="C85" s="106">
        <v>134153.42000000001</v>
      </c>
      <c r="D85" s="101"/>
      <c r="E85" s="109" t="s">
        <v>87</v>
      </c>
      <c r="K85" s="133" t="s">
        <v>183</v>
      </c>
      <c r="L85" s="134">
        <v>3.4468937874000002E-2</v>
      </c>
      <c r="M85" s="135" t="s">
        <v>192</v>
      </c>
    </row>
    <row r="86" spans="2:13" ht="15.5" x14ac:dyDescent="0.35">
      <c r="B86" s="103">
        <v>45520</v>
      </c>
      <c r="C86" s="104">
        <v>133953.25</v>
      </c>
      <c r="D86" s="101"/>
      <c r="E86" s="108" t="s">
        <v>111</v>
      </c>
      <c r="K86" s="124" t="s">
        <v>87</v>
      </c>
      <c r="L86" s="125">
        <v>1.7233560091000001E-2</v>
      </c>
      <c r="M86" s="126" t="s">
        <v>88</v>
      </c>
    </row>
    <row r="87" spans="2:13" ht="15.5" x14ac:dyDescent="0.35">
      <c r="B87" s="105">
        <v>45523</v>
      </c>
      <c r="C87" s="106">
        <v>135777.98000000001</v>
      </c>
      <c r="D87" s="101"/>
      <c r="E87" s="109"/>
      <c r="K87" s="133" t="s">
        <v>111</v>
      </c>
      <c r="L87" s="134">
        <v>2.0703933747000001E-2</v>
      </c>
      <c r="M87" s="135" t="s">
        <v>114</v>
      </c>
    </row>
    <row r="88" spans="2:13" ht="15.5" x14ac:dyDescent="0.35">
      <c r="B88" s="103">
        <v>45524</v>
      </c>
      <c r="C88" s="104">
        <v>136087.41</v>
      </c>
      <c r="D88" s="101"/>
      <c r="E88" s="108"/>
      <c r="K88" s="124"/>
      <c r="L88" s="125"/>
      <c r="M88" s="126"/>
    </row>
    <row r="89" spans="2:13" ht="15.5" x14ac:dyDescent="0.35">
      <c r="B89" s="105">
        <v>45525</v>
      </c>
      <c r="C89" s="106">
        <v>136463.65</v>
      </c>
      <c r="D89" s="101"/>
      <c r="E89" s="109"/>
      <c r="K89" s="133"/>
      <c r="L89" s="134"/>
      <c r="M89" s="135"/>
    </row>
    <row r="90" spans="2:13" ht="15.5" x14ac:dyDescent="0.35">
      <c r="B90" s="103">
        <v>45526</v>
      </c>
      <c r="C90" s="104">
        <v>135173.39000000001</v>
      </c>
      <c r="D90" s="101"/>
      <c r="E90" s="108"/>
      <c r="K90" s="124"/>
      <c r="L90" s="125"/>
      <c r="M90" s="126"/>
    </row>
    <row r="91" spans="2:13" ht="15.5" x14ac:dyDescent="0.35">
      <c r="B91" s="105">
        <v>45527</v>
      </c>
      <c r="C91" s="106">
        <v>135608.47</v>
      </c>
      <c r="D91" s="101"/>
      <c r="E91" s="109"/>
      <c r="K91" s="133"/>
      <c r="L91" s="134"/>
      <c r="M91" s="135"/>
    </row>
    <row r="92" spans="2:13" ht="15.5" x14ac:dyDescent="0.35">
      <c r="B92" s="103">
        <v>45530</v>
      </c>
      <c r="C92" s="104">
        <v>136888.71</v>
      </c>
      <c r="D92" s="101"/>
      <c r="E92" s="108"/>
      <c r="K92" s="124"/>
      <c r="L92" s="125"/>
      <c r="M92" s="126"/>
    </row>
    <row r="93" spans="2:13" ht="15.5" x14ac:dyDescent="0.35">
      <c r="B93" s="105">
        <v>45531</v>
      </c>
      <c r="C93" s="106">
        <v>136775.91</v>
      </c>
      <c r="D93" s="101"/>
      <c r="E93" s="109"/>
      <c r="K93" s="133"/>
      <c r="L93" s="134"/>
      <c r="M93" s="135"/>
    </row>
    <row r="94" spans="2:13" ht="15.5" x14ac:dyDescent="0.35">
      <c r="B94" s="103">
        <v>45532</v>
      </c>
      <c r="C94" s="104">
        <v>137343.96</v>
      </c>
      <c r="D94" s="101"/>
      <c r="E94" s="108"/>
      <c r="K94" s="124"/>
      <c r="L94" s="125"/>
      <c r="M94" s="126"/>
    </row>
    <row r="95" spans="2:13" ht="15.5" x14ac:dyDescent="0.35">
      <c r="B95" s="105">
        <v>45533</v>
      </c>
      <c r="C95" s="106">
        <v>136041.35</v>
      </c>
      <c r="D95" s="101"/>
      <c r="E95" s="109"/>
      <c r="K95" s="133"/>
      <c r="L95" s="134"/>
      <c r="M95" s="135"/>
    </row>
    <row r="96" spans="2:13" ht="15.5" x14ac:dyDescent="0.35">
      <c r="B96" s="103">
        <v>45534</v>
      </c>
      <c r="C96" s="104">
        <v>136004.01</v>
      </c>
      <c r="D96" s="101"/>
      <c r="E96" s="108"/>
      <c r="K96" s="124"/>
      <c r="L96" s="125"/>
      <c r="M96" s="126"/>
    </row>
    <row r="97" spans="2:13" ht="15.5" x14ac:dyDescent="0.35">
      <c r="B97" s="105">
        <v>45537</v>
      </c>
      <c r="C97" s="106">
        <v>134906.07</v>
      </c>
      <c r="D97" s="101"/>
      <c r="E97" s="109"/>
      <c r="K97" s="133"/>
      <c r="L97" s="134"/>
      <c r="M97" s="135"/>
    </row>
    <row r="98" spans="2:13" ht="15.5" x14ac:dyDescent="0.35">
      <c r="B98" s="103">
        <v>45538</v>
      </c>
      <c r="C98" s="104">
        <v>134353.48000000001</v>
      </c>
      <c r="D98" s="101"/>
      <c r="E98" s="108"/>
      <c r="K98" s="124"/>
      <c r="L98" s="125"/>
      <c r="M98" s="126"/>
    </row>
    <row r="99" spans="2:13" ht="15.5" x14ac:dyDescent="0.35">
      <c r="B99" s="105">
        <v>45539</v>
      </c>
      <c r="C99" s="106">
        <v>136110.73000000001</v>
      </c>
      <c r="D99" s="101"/>
      <c r="E99" s="109"/>
      <c r="K99" s="133"/>
      <c r="L99" s="134"/>
      <c r="M99" s="135"/>
    </row>
    <row r="100" spans="2:13" ht="15.5" x14ac:dyDescent="0.35">
      <c r="B100" s="103">
        <v>45540</v>
      </c>
      <c r="C100" s="104">
        <v>136502.49</v>
      </c>
      <c r="D100" s="101"/>
      <c r="E100" s="108"/>
      <c r="K100" s="124"/>
      <c r="L100" s="125"/>
      <c r="M100" s="126"/>
    </row>
    <row r="101" spans="2:13" ht="15.5" x14ac:dyDescent="0.35">
      <c r="B101" s="105">
        <v>45541</v>
      </c>
      <c r="C101" s="106">
        <v>134572.45000000001</v>
      </c>
      <c r="D101" s="101"/>
      <c r="E101" s="109"/>
      <c r="K101" s="133"/>
      <c r="L101" s="134"/>
      <c r="M101" s="135"/>
    </row>
    <row r="102" spans="2:13" ht="15.5" x14ac:dyDescent="0.35">
      <c r="B102" s="103">
        <v>45544</v>
      </c>
      <c r="C102" s="104">
        <v>134737.21</v>
      </c>
      <c r="D102" s="101"/>
      <c r="E102" s="108"/>
      <c r="K102" s="124"/>
      <c r="L102" s="125"/>
      <c r="M102" s="126"/>
    </row>
    <row r="103" spans="2:13" ht="15.5" x14ac:dyDescent="0.35">
      <c r="B103" s="105">
        <v>45545</v>
      </c>
      <c r="C103" s="106">
        <v>134319.57999999999</v>
      </c>
      <c r="D103" s="101"/>
      <c r="E103" s="109"/>
      <c r="K103" s="133"/>
      <c r="L103" s="134"/>
      <c r="M103" s="135"/>
    </row>
    <row r="104" spans="2:13" ht="15.5" x14ac:dyDescent="0.35">
      <c r="B104" s="103">
        <v>45546</v>
      </c>
      <c r="C104" s="104">
        <v>134676.75</v>
      </c>
      <c r="D104" s="101"/>
      <c r="E104" s="108"/>
      <c r="K104" s="124"/>
      <c r="L104" s="125"/>
      <c r="M104" s="126"/>
    </row>
    <row r="105" spans="2:13" ht="15.5" x14ac:dyDescent="0.35">
      <c r="B105" s="105">
        <v>45547</v>
      </c>
      <c r="C105" s="106">
        <v>134029.43</v>
      </c>
      <c r="D105" s="101"/>
      <c r="E105" s="109"/>
      <c r="K105" s="133"/>
      <c r="L105" s="134"/>
      <c r="M105" s="135"/>
    </row>
    <row r="106" spans="2:13" ht="15.5" x14ac:dyDescent="0.35">
      <c r="B106" s="103">
        <v>45548</v>
      </c>
      <c r="C106" s="104">
        <v>134881.95000000001</v>
      </c>
      <c r="D106" s="101"/>
      <c r="E106" s="108"/>
      <c r="K106" s="124"/>
      <c r="L106" s="125"/>
      <c r="M106" s="126"/>
    </row>
    <row r="107" spans="2:13" ht="15.5" x14ac:dyDescent="0.35">
      <c r="B107" s="105">
        <v>45551</v>
      </c>
      <c r="C107" s="106">
        <v>135118.22</v>
      </c>
      <c r="D107" s="101"/>
      <c r="E107" s="109"/>
      <c r="K107" s="133"/>
      <c r="L107" s="134"/>
      <c r="M107" s="135"/>
    </row>
    <row r="108" spans="2:13" ht="15.5" x14ac:dyDescent="0.35">
      <c r="B108" s="103">
        <v>45552</v>
      </c>
      <c r="C108" s="104">
        <v>134960.19</v>
      </c>
      <c r="D108" s="101"/>
      <c r="E108" s="108"/>
      <c r="K108" s="124"/>
      <c r="L108" s="125"/>
      <c r="M108" s="126"/>
    </row>
    <row r="109" spans="2:13" ht="15.5" x14ac:dyDescent="0.35">
      <c r="B109" s="105">
        <v>45553</v>
      </c>
      <c r="C109" s="106">
        <v>133747.69</v>
      </c>
      <c r="D109" s="101"/>
      <c r="E109" s="109"/>
      <c r="K109" s="133"/>
      <c r="L109" s="134"/>
      <c r="M109" s="135"/>
    </row>
    <row r="110" spans="2:13" ht="15.5" x14ac:dyDescent="0.35">
      <c r="B110" s="103">
        <v>45554</v>
      </c>
      <c r="C110" s="104">
        <v>133122.67000000001</v>
      </c>
      <c r="D110" s="101"/>
      <c r="E110" s="108"/>
      <c r="K110" s="124"/>
      <c r="L110" s="125"/>
      <c r="M110" s="126"/>
    </row>
    <row r="111" spans="2:13" ht="15.5" x14ac:dyDescent="0.35">
      <c r="B111" s="105">
        <v>45555</v>
      </c>
      <c r="C111" s="106">
        <v>131065.44</v>
      </c>
      <c r="D111" s="101"/>
      <c r="E111" s="109"/>
      <c r="K111" s="133"/>
      <c r="L111" s="134"/>
      <c r="M111" s="135"/>
    </row>
    <row r="112" spans="2:13" ht="15.5" x14ac:dyDescent="0.35">
      <c r="B112" s="103">
        <v>45558</v>
      </c>
      <c r="C112" s="104">
        <v>130568.37</v>
      </c>
      <c r="D112" s="101"/>
      <c r="E112" s="108"/>
      <c r="K112" s="124"/>
      <c r="L112" s="125"/>
      <c r="M112" s="126"/>
    </row>
    <row r="113" spans="2:13" ht="15.5" x14ac:dyDescent="0.35">
      <c r="B113" s="105">
        <v>45559</v>
      </c>
      <c r="C113" s="106">
        <v>132155.76</v>
      </c>
      <c r="D113" s="101"/>
      <c r="E113" s="109"/>
      <c r="K113" s="133"/>
      <c r="L113" s="134"/>
      <c r="M113" s="135"/>
    </row>
    <row r="114" spans="2:13" ht="15.5" x14ac:dyDescent="0.35">
      <c r="B114" s="103">
        <v>45560</v>
      </c>
      <c r="C114" s="104">
        <v>131586.45000000001</v>
      </c>
      <c r="D114" s="101"/>
      <c r="E114" s="108"/>
      <c r="K114" s="124"/>
      <c r="L114" s="125"/>
      <c r="M114" s="126"/>
    </row>
    <row r="115" spans="2:13" ht="15.5" x14ac:dyDescent="0.35">
      <c r="B115" s="105">
        <v>45561</v>
      </c>
      <c r="C115" s="106">
        <v>133009.78</v>
      </c>
      <c r="D115" s="101"/>
      <c r="E115" s="109"/>
      <c r="K115" s="133"/>
      <c r="L115" s="134"/>
      <c r="M115" s="135"/>
    </row>
    <row r="116" spans="2:13" ht="15.5" x14ac:dyDescent="0.35">
      <c r="B116" s="103">
        <v>45562</v>
      </c>
      <c r="C116" s="104">
        <v>132730.35999999999</v>
      </c>
      <c r="D116" s="101"/>
      <c r="E116" s="108"/>
      <c r="K116" s="124"/>
      <c r="L116" s="125"/>
      <c r="M116" s="126"/>
    </row>
    <row r="117" spans="2:13" ht="15.5" x14ac:dyDescent="0.35">
      <c r="B117" s="105">
        <v>45565</v>
      </c>
      <c r="C117" s="106">
        <v>131816.44</v>
      </c>
      <c r="D117" s="101"/>
      <c r="E117" s="109"/>
      <c r="K117" s="133"/>
      <c r="L117" s="134"/>
      <c r="M117" s="135"/>
    </row>
    <row r="118" spans="2:13" ht="15.5" x14ac:dyDescent="0.35">
      <c r="B118" s="103">
        <v>45566</v>
      </c>
      <c r="C118" s="104">
        <v>132495.16</v>
      </c>
      <c r="D118" s="101"/>
      <c r="E118" s="108"/>
      <c r="K118" s="124"/>
      <c r="L118" s="125"/>
      <c r="M118" s="126"/>
    </row>
    <row r="119" spans="2:13" ht="15.5" x14ac:dyDescent="0.35">
      <c r="B119" s="105">
        <v>45567</v>
      </c>
      <c r="C119" s="106">
        <v>133514.94</v>
      </c>
      <c r="D119" s="101"/>
      <c r="E119" s="109"/>
      <c r="K119" s="133"/>
      <c r="L119" s="134"/>
      <c r="M119" s="135"/>
    </row>
    <row r="120" spans="2:13" ht="15.5" x14ac:dyDescent="0.35">
      <c r="B120" s="103">
        <v>45568</v>
      </c>
      <c r="C120" s="104">
        <v>131671.51</v>
      </c>
      <c r="D120" s="101"/>
      <c r="E120" s="108"/>
      <c r="K120" s="124"/>
      <c r="L120" s="125"/>
      <c r="M120" s="126"/>
    </row>
    <row r="121" spans="2:13" ht="15.5" x14ac:dyDescent="0.35">
      <c r="B121" s="105">
        <v>45569</v>
      </c>
      <c r="C121" s="106">
        <v>131791.54999999999</v>
      </c>
      <c r="D121" s="101"/>
      <c r="E121" s="109"/>
      <c r="K121" s="133"/>
      <c r="L121" s="134"/>
      <c r="M121" s="135"/>
    </row>
    <row r="122" spans="2:13" ht="15.5" x14ac:dyDescent="0.35">
      <c r="B122" s="103">
        <v>45572</v>
      </c>
      <c r="C122" s="104">
        <v>132017.84</v>
      </c>
      <c r="D122" s="101"/>
      <c r="E122" s="108"/>
      <c r="K122" s="124"/>
      <c r="L122" s="125"/>
      <c r="M122" s="126"/>
    </row>
    <row r="123" spans="2:13" ht="15.5" x14ac:dyDescent="0.35">
      <c r="B123" s="105">
        <v>45573</v>
      </c>
      <c r="C123" s="106">
        <v>131511.73000000001</v>
      </c>
      <c r="D123" s="101"/>
      <c r="E123" s="109"/>
      <c r="K123" s="133"/>
      <c r="L123" s="134"/>
      <c r="M123" s="135"/>
    </row>
    <row r="124" spans="2:13" ht="15.5" x14ac:dyDescent="0.35">
      <c r="B124" s="103">
        <v>45574</v>
      </c>
      <c r="C124" s="104">
        <v>129962.06</v>
      </c>
      <c r="D124" s="101"/>
      <c r="E124" s="108"/>
      <c r="K124" s="124"/>
      <c r="L124" s="125"/>
      <c r="M124" s="126"/>
    </row>
    <row r="125" spans="2:13" ht="15.5" x14ac:dyDescent="0.35">
      <c r="B125" s="105">
        <v>45575</v>
      </c>
      <c r="C125" s="106">
        <v>130352.86</v>
      </c>
      <c r="D125" s="101"/>
      <c r="E125" s="109"/>
      <c r="K125" s="133"/>
      <c r="L125" s="134"/>
      <c r="M125" s="135"/>
    </row>
    <row r="126" spans="2:13" ht="15.5" x14ac:dyDescent="0.35">
      <c r="B126" s="103">
        <v>45576</v>
      </c>
      <c r="C126" s="104">
        <v>129992.29</v>
      </c>
      <c r="D126" s="101"/>
      <c r="E126" s="108"/>
      <c r="K126" s="124"/>
      <c r="L126" s="125"/>
      <c r="M126" s="126"/>
    </row>
    <row r="127" spans="2:13" ht="15.5" x14ac:dyDescent="0.35">
      <c r="B127" s="105">
        <v>45579</v>
      </c>
      <c r="C127" s="106">
        <v>131005.25</v>
      </c>
      <c r="D127" s="101"/>
      <c r="E127" s="109"/>
      <c r="K127" s="133"/>
      <c r="L127" s="134"/>
      <c r="M127" s="135"/>
    </row>
    <row r="128" spans="2:13" ht="15.5" x14ac:dyDescent="0.35">
      <c r="B128" s="103">
        <v>45580</v>
      </c>
      <c r="C128" s="104">
        <v>131043.27</v>
      </c>
      <c r="D128" s="101"/>
      <c r="E128" s="108"/>
      <c r="K128" s="124"/>
      <c r="L128" s="125"/>
      <c r="M128" s="126"/>
    </row>
    <row r="129" spans="2:13" ht="15.5" x14ac:dyDescent="0.35">
      <c r="B129" s="105">
        <v>45581</v>
      </c>
      <c r="C129" s="106">
        <v>131749.72</v>
      </c>
      <c r="D129" s="101"/>
      <c r="E129" s="109"/>
      <c r="K129" s="133"/>
      <c r="L129" s="134"/>
      <c r="M129" s="135"/>
    </row>
    <row r="130" spans="2:13" ht="15.5" x14ac:dyDescent="0.35">
      <c r="B130" s="103">
        <v>45582</v>
      </c>
      <c r="C130" s="104">
        <v>130793.41</v>
      </c>
      <c r="D130" s="101"/>
      <c r="E130" s="108"/>
      <c r="K130" s="124"/>
      <c r="L130" s="125"/>
      <c r="M130" s="126"/>
    </row>
    <row r="131" spans="2:13" ht="15.5" x14ac:dyDescent="0.35">
      <c r="B131" s="105">
        <v>45583</v>
      </c>
      <c r="C131" s="106">
        <v>130499.26</v>
      </c>
      <c r="D131" s="101"/>
      <c r="E131" s="109"/>
      <c r="K131" s="133"/>
      <c r="L131" s="134"/>
      <c r="M131" s="135"/>
    </row>
    <row r="132" spans="2:13" ht="15.5" x14ac:dyDescent="0.35">
      <c r="B132" s="103">
        <v>45586</v>
      </c>
      <c r="C132" s="104">
        <v>130361.56</v>
      </c>
      <c r="D132" s="101"/>
      <c r="E132" s="108"/>
      <c r="K132" s="124"/>
      <c r="L132" s="125"/>
      <c r="M132" s="126"/>
    </row>
    <row r="133" spans="2:13" ht="15.5" x14ac:dyDescent="0.35">
      <c r="B133" s="105">
        <v>45587</v>
      </c>
      <c r="C133" s="106">
        <v>129951.37</v>
      </c>
      <c r="D133" s="101"/>
      <c r="E133" s="109"/>
      <c r="K133" s="133"/>
      <c r="L133" s="134"/>
      <c r="M133" s="135"/>
    </row>
    <row r="134" spans="2:13" ht="15.5" x14ac:dyDescent="0.35">
      <c r="B134" s="103">
        <v>45588</v>
      </c>
      <c r="C134" s="104">
        <v>129233.11</v>
      </c>
      <c r="D134" s="101"/>
      <c r="E134" s="108"/>
      <c r="K134" s="124"/>
      <c r="L134" s="125"/>
      <c r="M134" s="126"/>
    </row>
    <row r="135" spans="2:13" ht="15.5" x14ac:dyDescent="0.35">
      <c r="B135" s="105">
        <v>45589</v>
      </c>
      <c r="C135" s="106">
        <v>130066.95</v>
      </c>
      <c r="D135" s="101"/>
      <c r="E135" s="109"/>
      <c r="K135" s="133"/>
      <c r="L135" s="134"/>
      <c r="M135" s="135"/>
    </row>
    <row r="136" spans="2:13" ht="15.5" x14ac:dyDescent="0.35">
      <c r="B136" s="103">
        <v>45590</v>
      </c>
      <c r="C136" s="104">
        <v>129893.32</v>
      </c>
      <c r="D136" s="101"/>
      <c r="E136" s="108"/>
      <c r="K136" s="124"/>
      <c r="L136" s="125"/>
      <c r="M136" s="126"/>
    </row>
    <row r="137" spans="2:13" ht="15.5" x14ac:dyDescent="0.35">
      <c r="B137" s="105">
        <v>45593</v>
      </c>
      <c r="C137" s="106">
        <v>131212.57999999999</v>
      </c>
      <c r="D137" s="101"/>
      <c r="E137" s="109"/>
      <c r="K137" s="133"/>
      <c r="L137" s="134"/>
      <c r="M137" s="135"/>
    </row>
    <row r="138" spans="2:13" ht="15.5" x14ac:dyDescent="0.35">
      <c r="B138" s="103">
        <v>45594</v>
      </c>
      <c r="C138" s="104">
        <v>130729.93</v>
      </c>
      <c r="D138" s="101"/>
      <c r="E138" s="108"/>
      <c r="K138" s="124"/>
      <c r="L138" s="125"/>
      <c r="M138" s="126"/>
    </row>
    <row r="139" spans="2:13" ht="15.5" x14ac:dyDescent="0.35">
      <c r="B139" s="105">
        <v>45595</v>
      </c>
      <c r="C139" s="106">
        <v>130639.33</v>
      </c>
      <c r="D139" s="101"/>
      <c r="E139" s="109"/>
      <c r="K139" s="133"/>
      <c r="L139" s="134"/>
      <c r="M139" s="135"/>
    </row>
    <row r="140" spans="2:13" ht="15.5" x14ac:dyDescent="0.35">
      <c r="B140" s="103">
        <v>45596</v>
      </c>
      <c r="C140" s="104">
        <v>129713.33</v>
      </c>
      <c r="D140" s="101"/>
      <c r="E140" s="108"/>
      <c r="K140" s="124"/>
      <c r="L140" s="125"/>
      <c r="M140" s="126"/>
    </row>
    <row r="141" spans="2:13" ht="15.5" x14ac:dyDescent="0.35">
      <c r="B141" s="105">
        <v>45597</v>
      </c>
      <c r="C141" s="106">
        <v>128120.75</v>
      </c>
      <c r="D141" s="101"/>
      <c r="E141" s="109"/>
      <c r="K141" s="133"/>
      <c r="L141" s="134"/>
      <c r="M141" s="135"/>
    </row>
    <row r="142" spans="2:13" ht="15.5" x14ac:dyDescent="0.35">
      <c r="B142" s="103">
        <v>45600</v>
      </c>
      <c r="C142" s="104">
        <v>130514.79</v>
      </c>
      <c r="D142" s="101"/>
      <c r="E142" s="108"/>
      <c r="K142" s="124"/>
      <c r="L142" s="125"/>
      <c r="M142" s="126"/>
    </row>
    <row r="143" spans="2:13" ht="15.5" x14ac:dyDescent="0.35">
      <c r="B143" s="105">
        <v>45601</v>
      </c>
      <c r="C143" s="106">
        <v>130660.75</v>
      </c>
      <c r="D143" s="101"/>
      <c r="E143" s="109"/>
      <c r="K143" s="133"/>
      <c r="L143" s="134"/>
      <c r="M143" s="135"/>
    </row>
    <row r="144" spans="2:13" ht="15.5" x14ac:dyDescent="0.35">
      <c r="B144" s="103">
        <v>45602</v>
      </c>
      <c r="C144" s="104">
        <v>130340.92</v>
      </c>
      <c r="D144" s="101"/>
      <c r="E144" s="108"/>
      <c r="K144" s="124"/>
      <c r="L144" s="125"/>
      <c r="M144" s="126"/>
    </row>
    <row r="145" spans="2:13" ht="15.5" x14ac:dyDescent="0.35">
      <c r="B145" s="105">
        <v>45603</v>
      </c>
      <c r="C145" s="106">
        <v>129681.7</v>
      </c>
      <c r="D145" s="101"/>
      <c r="E145" s="109"/>
      <c r="K145" s="133"/>
      <c r="L145" s="134"/>
      <c r="M145" s="135"/>
    </row>
    <row r="146" spans="2:13" ht="15.5" x14ac:dyDescent="0.35">
      <c r="B146" s="103">
        <v>45604</v>
      </c>
      <c r="C146" s="104">
        <v>127829.8</v>
      </c>
      <c r="D146" s="101"/>
      <c r="E146" s="108"/>
      <c r="K146" s="124"/>
      <c r="L146" s="125"/>
      <c r="M146" s="126"/>
    </row>
    <row r="147" spans="2:13" ht="15.5" x14ac:dyDescent="0.35">
      <c r="B147" s="105">
        <v>45607</v>
      </c>
      <c r="C147" s="106">
        <v>127873.7</v>
      </c>
      <c r="D147" s="101"/>
      <c r="E147" s="109"/>
      <c r="K147" s="133"/>
      <c r="L147" s="134"/>
      <c r="M147" s="135"/>
    </row>
    <row r="148" spans="2:13" ht="15.5" x14ac:dyDescent="0.35">
      <c r="B148" s="103">
        <v>45608</v>
      </c>
      <c r="C148" s="104">
        <v>127698.32</v>
      </c>
      <c r="D148" s="101"/>
      <c r="E148" s="108"/>
      <c r="K148" s="124"/>
      <c r="L148" s="125"/>
      <c r="M148" s="126"/>
    </row>
    <row r="149" spans="2:13" ht="15.5" x14ac:dyDescent="0.35">
      <c r="B149" s="105">
        <v>45609</v>
      </c>
      <c r="C149" s="106">
        <v>127733.88</v>
      </c>
      <c r="D149" s="101"/>
      <c r="E149" s="109"/>
      <c r="K149" s="133"/>
      <c r="L149" s="134"/>
      <c r="M149" s="135"/>
    </row>
    <row r="150" spans="2:13" ht="15.5" x14ac:dyDescent="0.35">
      <c r="B150" s="103">
        <v>45610</v>
      </c>
      <c r="C150" s="104">
        <v>127791.6</v>
      </c>
      <c r="D150" s="101"/>
      <c r="E150" s="108"/>
      <c r="K150" s="124"/>
      <c r="L150" s="125"/>
      <c r="M150" s="126"/>
    </row>
    <row r="151" spans="2:13" ht="15.5" x14ac:dyDescent="0.35">
      <c r="B151" s="105">
        <v>45611</v>
      </c>
      <c r="C151" s="106"/>
      <c r="D151" s="101"/>
      <c r="E151" s="109"/>
      <c r="K151" s="133"/>
      <c r="L151" s="134"/>
      <c r="M151" s="135"/>
    </row>
    <row r="152" spans="2:13" ht="15.5" x14ac:dyDescent="0.35">
      <c r="B152" s="103">
        <v>45614</v>
      </c>
      <c r="C152" s="104">
        <v>127768.19</v>
      </c>
      <c r="D152" s="101"/>
      <c r="E152" s="108"/>
      <c r="K152" s="124"/>
      <c r="L152" s="125"/>
      <c r="M152" s="126"/>
    </row>
    <row r="153" spans="2:13" ht="15.5" x14ac:dyDescent="0.35">
      <c r="B153" s="105">
        <v>45615</v>
      </c>
      <c r="C153" s="106">
        <v>128197.25</v>
      </c>
      <c r="D153" s="101"/>
      <c r="E153" s="109"/>
      <c r="K153" s="133"/>
      <c r="L153" s="134"/>
      <c r="M153" s="135"/>
    </row>
    <row r="154" spans="2:13" ht="15.5" x14ac:dyDescent="0.35">
      <c r="B154" s="103">
        <v>45616</v>
      </c>
      <c r="C154" s="104"/>
      <c r="D154" s="101"/>
      <c r="E154" s="108"/>
      <c r="K154" s="124"/>
      <c r="L154" s="125"/>
      <c r="M154" s="126"/>
    </row>
    <row r="155" spans="2:13" ht="15.5" x14ac:dyDescent="0.35">
      <c r="B155" s="105">
        <v>45617</v>
      </c>
      <c r="C155" s="106">
        <v>126922.11</v>
      </c>
      <c r="D155" s="101"/>
      <c r="E155" s="109"/>
      <c r="K155" s="133"/>
      <c r="L155" s="134"/>
      <c r="M155" s="135"/>
    </row>
    <row r="156" spans="2:13" ht="15.5" x14ac:dyDescent="0.35">
      <c r="B156" s="103">
        <v>45618</v>
      </c>
      <c r="C156" s="104">
        <v>129125.51</v>
      </c>
      <c r="D156" s="101"/>
      <c r="E156" s="108"/>
      <c r="K156" s="124"/>
      <c r="L156" s="125"/>
      <c r="M156" s="126"/>
    </row>
    <row r="157" spans="2:13" ht="15.5" x14ac:dyDescent="0.35">
      <c r="B157" s="105">
        <v>45621</v>
      </c>
      <c r="C157" s="106">
        <v>129036.1</v>
      </c>
      <c r="D157" s="101"/>
      <c r="E157" s="109"/>
      <c r="K157" s="133"/>
      <c r="L157" s="134"/>
      <c r="M157" s="135"/>
    </row>
    <row r="158" spans="2:13" ht="15.5" x14ac:dyDescent="0.35">
      <c r="B158" s="103">
        <v>45622</v>
      </c>
      <c r="C158" s="104">
        <v>129922.38</v>
      </c>
      <c r="D158" s="101"/>
      <c r="E158" s="108"/>
      <c r="K158" s="124"/>
      <c r="L158" s="125"/>
      <c r="M158" s="126"/>
    </row>
    <row r="159" spans="2:13" ht="15.5" x14ac:dyDescent="0.35">
      <c r="B159" s="105">
        <v>45623</v>
      </c>
      <c r="C159" s="106">
        <v>127668.61</v>
      </c>
      <c r="D159" s="101"/>
      <c r="E159" s="109"/>
      <c r="K159" s="133"/>
      <c r="L159" s="134"/>
      <c r="M159" s="135"/>
    </row>
    <row r="160" spans="2:13" ht="15.5" x14ac:dyDescent="0.35">
      <c r="B160" s="103">
        <v>45624</v>
      </c>
      <c r="C160" s="104">
        <v>124610.41</v>
      </c>
      <c r="D160" s="101"/>
      <c r="E160" s="108"/>
      <c r="K160" s="124"/>
      <c r="L160" s="125"/>
      <c r="M160" s="126"/>
    </row>
    <row r="161" spans="2:13" ht="15.5" x14ac:dyDescent="0.35">
      <c r="B161" s="105">
        <v>45625</v>
      </c>
      <c r="C161" s="106">
        <v>125667.83</v>
      </c>
      <c r="D161" s="101"/>
      <c r="E161" s="109"/>
      <c r="K161" s="133"/>
      <c r="L161" s="134"/>
      <c r="M161" s="135"/>
    </row>
    <row r="162" spans="2:13" ht="15.5" x14ac:dyDescent="0.35">
      <c r="B162" s="103">
        <v>45628</v>
      </c>
      <c r="C162" s="104">
        <v>125235.54</v>
      </c>
      <c r="D162" s="101"/>
      <c r="E162" s="108"/>
      <c r="K162" s="124"/>
      <c r="L162" s="125"/>
      <c r="M162" s="126"/>
    </row>
    <row r="163" spans="2:13" ht="15.5" x14ac:dyDescent="0.35">
      <c r="B163" s="105">
        <v>45629</v>
      </c>
      <c r="C163" s="106">
        <v>126139.2</v>
      </c>
      <c r="D163" s="101"/>
      <c r="E163" s="109"/>
      <c r="K163" s="133"/>
      <c r="L163" s="134"/>
      <c r="M163" s="135"/>
    </row>
    <row r="164" spans="2:13" ht="15.5" x14ac:dyDescent="0.35">
      <c r="B164" s="103">
        <v>45630</v>
      </c>
      <c r="C164" s="104">
        <v>126087.02</v>
      </c>
      <c r="D164" s="101"/>
      <c r="E164" s="108"/>
      <c r="K164" s="124"/>
      <c r="L164" s="125"/>
      <c r="M164" s="126"/>
    </row>
    <row r="165" spans="2:13" ht="15.5" x14ac:dyDescent="0.35">
      <c r="B165" s="105">
        <v>45631</v>
      </c>
      <c r="C165" s="106">
        <v>127857.58</v>
      </c>
      <c r="D165" s="101"/>
      <c r="E165" s="109"/>
      <c r="K165" s="133"/>
      <c r="L165" s="134"/>
      <c r="M165" s="135"/>
    </row>
    <row r="166" spans="2:13" ht="15.5" x14ac:dyDescent="0.35">
      <c r="B166" s="103">
        <v>45632</v>
      </c>
      <c r="C166" s="104">
        <v>125945.67</v>
      </c>
      <c r="D166" s="101"/>
      <c r="E166" s="108"/>
      <c r="K166" s="124"/>
      <c r="L166" s="125"/>
      <c r="M166" s="126"/>
    </row>
    <row r="167" spans="2:13" ht="15.5" x14ac:dyDescent="0.35">
      <c r="B167" s="105">
        <v>45635</v>
      </c>
      <c r="C167" s="106">
        <v>127210.19</v>
      </c>
      <c r="D167" s="101"/>
      <c r="E167" s="109"/>
      <c r="K167" s="133"/>
      <c r="L167" s="134"/>
      <c r="M167" s="135"/>
    </row>
    <row r="168" spans="2:13" ht="15.5" x14ac:dyDescent="0.35">
      <c r="B168" s="103">
        <v>45636</v>
      </c>
      <c r="C168" s="104">
        <v>128228.49</v>
      </c>
      <c r="D168" s="101"/>
      <c r="E168" s="108"/>
      <c r="K168" s="124"/>
      <c r="L168" s="125"/>
      <c r="M168" s="126"/>
    </row>
    <row r="169" spans="2:13" ht="15.5" x14ac:dyDescent="0.35">
      <c r="B169" s="105">
        <v>45637</v>
      </c>
      <c r="C169" s="106">
        <v>129593.31</v>
      </c>
      <c r="D169" s="101"/>
      <c r="E169" s="109"/>
      <c r="K169" s="133"/>
      <c r="L169" s="134"/>
      <c r="M169" s="135"/>
    </row>
    <row r="170" spans="2:13" ht="15.5" x14ac:dyDescent="0.35">
      <c r="B170" s="103">
        <v>45638</v>
      </c>
      <c r="C170" s="104">
        <v>126042.21</v>
      </c>
      <c r="D170" s="101"/>
      <c r="E170" s="108"/>
      <c r="K170" s="124"/>
      <c r="L170" s="125"/>
      <c r="M170" s="126"/>
    </row>
    <row r="171" spans="2:13" ht="15.5" x14ac:dyDescent="0.35">
      <c r="B171" s="105">
        <v>45639</v>
      </c>
      <c r="C171" s="106">
        <v>124612.22</v>
      </c>
      <c r="D171" s="101"/>
      <c r="E171" s="109"/>
      <c r="K171" s="133"/>
      <c r="L171" s="134"/>
      <c r="M171" s="135"/>
    </row>
    <row r="172" spans="2:13" ht="15.5" x14ac:dyDescent="0.35">
      <c r="B172" s="103">
        <v>45642</v>
      </c>
      <c r="C172" s="104">
        <v>123560.06</v>
      </c>
      <c r="D172" s="101"/>
      <c r="E172" s="108"/>
      <c r="K172" s="124"/>
      <c r="L172" s="125"/>
      <c r="M172" s="126"/>
    </row>
    <row r="173" spans="2:13" ht="15.5" x14ac:dyDescent="0.35">
      <c r="B173" s="105">
        <v>45643</v>
      </c>
      <c r="C173" s="106">
        <v>124698.04</v>
      </c>
      <c r="D173" s="101"/>
      <c r="E173" s="109"/>
      <c r="K173" s="133"/>
      <c r="L173" s="134"/>
      <c r="M173" s="135"/>
    </row>
    <row r="174" spans="2:13" ht="15.5" x14ac:dyDescent="0.35">
      <c r="B174" s="103">
        <v>45644</v>
      </c>
      <c r="C174" s="104">
        <v>120771.88</v>
      </c>
      <c r="D174" s="101"/>
      <c r="E174" s="108"/>
      <c r="K174" s="124"/>
      <c r="L174" s="125"/>
      <c r="M174" s="126"/>
    </row>
    <row r="175" spans="2:13" ht="15.5" x14ac:dyDescent="0.35">
      <c r="B175" s="105">
        <v>45645</v>
      </c>
      <c r="C175" s="106">
        <v>121187.91</v>
      </c>
      <c r="D175" s="101"/>
      <c r="E175" s="109"/>
      <c r="K175" s="133"/>
      <c r="L175" s="134"/>
      <c r="M175" s="135"/>
    </row>
    <row r="176" spans="2:13" ht="15.5" x14ac:dyDescent="0.35">
      <c r="B176" s="103">
        <v>45646</v>
      </c>
      <c r="C176" s="104">
        <v>122102.15</v>
      </c>
      <c r="D176" s="101"/>
      <c r="E176" s="108"/>
      <c r="K176" s="124"/>
      <c r="L176" s="125"/>
      <c r="M176" s="126"/>
    </row>
    <row r="177" spans="2:13" ht="15.5" x14ac:dyDescent="0.35">
      <c r="B177" s="105">
        <v>45649</v>
      </c>
      <c r="C177" s="106">
        <v>120766.57</v>
      </c>
      <c r="D177" s="101"/>
      <c r="E177" s="109"/>
      <c r="K177" s="133"/>
      <c r="L177" s="134"/>
      <c r="M177" s="135"/>
    </row>
    <row r="178" spans="2:13" ht="15.5" x14ac:dyDescent="0.35">
      <c r="B178" s="103">
        <v>45650</v>
      </c>
      <c r="C178" s="104"/>
      <c r="D178" s="101"/>
      <c r="E178" s="108"/>
      <c r="K178" s="124"/>
      <c r="L178" s="125"/>
      <c r="M178" s="126"/>
    </row>
    <row r="179" spans="2:13" ht="15.5" x14ac:dyDescent="0.35">
      <c r="B179" s="105">
        <v>45651</v>
      </c>
      <c r="C179" s="106"/>
      <c r="D179" s="101"/>
      <c r="E179" s="109"/>
      <c r="K179" s="133"/>
      <c r="L179" s="134"/>
      <c r="M179" s="135"/>
    </row>
    <row r="180" spans="2:13" ht="15.5" x14ac:dyDescent="0.35">
      <c r="B180" s="103">
        <v>45652</v>
      </c>
      <c r="C180" s="104">
        <v>121077.5</v>
      </c>
      <c r="D180" s="101"/>
      <c r="E180" s="108"/>
      <c r="K180" s="124"/>
      <c r="L180" s="125"/>
      <c r="M180" s="126"/>
    </row>
    <row r="181" spans="2:13" ht="15.5" x14ac:dyDescent="0.35">
      <c r="B181" s="105">
        <v>45653</v>
      </c>
      <c r="C181" s="106">
        <v>120269.31</v>
      </c>
      <c r="D181" s="101"/>
      <c r="E181" s="109"/>
      <c r="K181" s="133"/>
      <c r="L181" s="134"/>
      <c r="M181" s="135"/>
    </row>
    <row r="182" spans="2:13" ht="15.5" x14ac:dyDescent="0.35">
      <c r="B182" s="103">
        <v>45656</v>
      </c>
      <c r="C182" s="104">
        <v>120283.4</v>
      </c>
      <c r="D182" s="101"/>
      <c r="E182" s="108"/>
      <c r="K182" s="124"/>
      <c r="L182" s="125"/>
      <c r="M182" s="126"/>
    </row>
    <row r="183" spans="2:13" ht="15.5" x14ac:dyDescent="0.35">
      <c r="B183" s="105">
        <v>45657</v>
      </c>
      <c r="C183" s="106"/>
      <c r="D183" s="101"/>
      <c r="E183" s="109"/>
      <c r="K183" s="133"/>
      <c r="L183" s="134"/>
      <c r="M183" s="135"/>
    </row>
    <row r="184" spans="2:13" ht="15.5" x14ac:dyDescent="0.35">
      <c r="B184" s="103">
        <v>45658</v>
      </c>
      <c r="C184" s="104"/>
      <c r="D184" s="101"/>
      <c r="E184" s="108"/>
      <c r="K184" s="124"/>
      <c r="L184" s="125"/>
      <c r="M184" s="126"/>
    </row>
    <row r="185" spans="2:13" ht="15.5" x14ac:dyDescent="0.35">
      <c r="B185" s="105">
        <v>45659</v>
      </c>
      <c r="C185" s="106">
        <v>120125.39</v>
      </c>
      <c r="D185" s="101"/>
      <c r="E185" s="109"/>
      <c r="K185" s="133"/>
      <c r="L185" s="134"/>
      <c r="M185" s="135"/>
    </row>
    <row r="186" spans="2:13" ht="15.5" x14ac:dyDescent="0.35">
      <c r="B186" s="103">
        <v>45660</v>
      </c>
      <c r="C186" s="104">
        <v>118532.68</v>
      </c>
      <c r="D186" s="101"/>
      <c r="E186" s="108"/>
      <c r="K186" s="124"/>
      <c r="L186" s="125"/>
      <c r="M186" s="126"/>
    </row>
    <row r="187" spans="2:13" ht="15.5" x14ac:dyDescent="0.35">
      <c r="B187" s="105">
        <v>45663</v>
      </c>
      <c r="C187" s="106">
        <v>120021.52</v>
      </c>
      <c r="D187" s="101"/>
      <c r="E187" s="109"/>
      <c r="K187" s="133"/>
      <c r="L187" s="134"/>
      <c r="M187" s="135"/>
    </row>
    <row r="188" spans="2:13" ht="15.5" x14ac:dyDescent="0.35">
      <c r="B188" s="103">
        <v>45664</v>
      </c>
      <c r="C188" s="104">
        <v>121162.66</v>
      </c>
      <c r="D188" s="101"/>
      <c r="E188" s="108"/>
      <c r="K188" s="124"/>
      <c r="L188" s="125"/>
      <c r="M188" s="126"/>
    </row>
    <row r="189" spans="2:13" ht="15.5" x14ac:dyDescent="0.35">
      <c r="B189" s="105">
        <v>45665</v>
      </c>
      <c r="C189" s="106">
        <v>119624.51</v>
      </c>
      <c r="D189" s="101"/>
      <c r="E189" s="109"/>
      <c r="K189" s="133"/>
      <c r="L189" s="134"/>
      <c r="M189" s="135"/>
    </row>
    <row r="190" spans="2:13" ht="15.5" x14ac:dyDescent="0.35">
      <c r="B190" s="103">
        <v>45666</v>
      </c>
      <c r="C190" s="104">
        <v>119780.56</v>
      </c>
      <c r="D190" s="101"/>
      <c r="E190" s="108"/>
      <c r="K190" s="124"/>
      <c r="L190" s="125"/>
      <c r="M190" s="126"/>
    </row>
    <row r="191" spans="2:13" ht="15.5" x14ac:dyDescent="0.35">
      <c r="B191" s="105">
        <v>45667</v>
      </c>
      <c r="C191" s="106">
        <v>118856.48</v>
      </c>
      <c r="D191" s="101"/>
      <c r="E191" s="109"/>
      <c r="K191" s="133"/>
      <c r="L191" s="134"/>
      <c r="M191" s="135"/>
    </row>
    <row r="192" spans="2:13" ht="15.5" x14ac:dyDescent="0.35">
      <c r="B192" s="103">
        <v>45670</v>
      </c>
      <c r="C192" s="104">
        <v>119006.93</v>
      </c>
      <c r="D192" s="101"/>
      <c r="E192" s="108"/>
      <c r="K192" s="124"/>
      <c r="L192" s="125"/>
      <c r="M192" s="126"/>
    </row>
    <row r="193" spans="2:13" ht="15.5" x14ac:dyDescent="0.35">
      <c r="B193" s="105">
        <v>45671</v>
      </c>
      <c r="C193" s="106">
        <v>119298.67</v>
      </c>
      <c r="D193" s="101"/>
      <c r="E193" s="109"/>
      <c r="K193" s="133"/>
      <c r="L193" s="134"/>
      <c r="M193" s="135"/>
    </row>
    <row r="194" spans="2:13" ht="15.5" x14ac:dyDescent="0.35">
      <c r="B194" s="103">
        <v>45672</v>
      </c>
      <c r="C194" s="104">
        <v>122650.2</v>
      </c>
      <c r="D194" s="101"/>
      <c r="E194" s="108"/>
      <c r="K194" s="124"/>
      <c r="L194" s="125"/>
      <c r="M194" s="126"/>
    </row>
    <row r="195" spans="2:13" ht="15.5" x14ac:dyDescent="0.35">
      <c r="B195" s="105">
        <v>45673</v>
      </c>
      <c r="C195" s="106">
        <v>121234.14</v>
      </c>
      <c r="D195" s="101"/>
      <c r="E195" s="109"/>
      <c r="K195" s="133"/>
      <c r="L195" s="134"/>
      <c r="M195" s="135"/>
    </row>
    <row r="196" spans="2:13" ht="15.5" x14ac:dyDescent="0.35">
      <c r="B196" s="103">
        <v>45674</v>
      </c>
      <c r="C196" s="104">
        <v>122350.38</v>
      </c>
      <c r="D196" s="101"/>
      <c r="E196" s="108"/>
      <c r="K196" s="124"/>
      <c r="L196" s="125"/>
      <c r="M196" s="126"/>
    </row>
    <row r="197" spans="2:13" ht="15.5" x14ac:dyDescent="0.35">
      <c r="B197" s="105">
        <v>45677</v>
      </c>
      <c r="C197" s="106">
        <v>122855.15</v>
      </c>
      <c r="D197" s="101"/>
      <c r="E197" s="109"/>
      <c r="K197" s="133"/>
      <c r="L197" s="134"/>
      <c r="M197" s="135"/>
    </row>
    <row r="198" spans="2:13" ht="15.5" x14ac:dyDescent="0.35">
      <c r="B198" s="103">
        <v>45678</v>
      </c>
      <c r="C198" s="104">
        <v>123338.34</v>
      </c>
      <c r="D198" s="101"/>
      <c r="E198" s="108"/>
      <c r="K198" s="124"/>
      <c r="L198" s="125"/>
      <c r="M198" s="126"/>
    </row>
    <row r="199" spans="2:13" ht="15.5" x14ac:dyDescent="0.35">
      <c r="B199" s="105">
        <v>45679</v>
      </c>
      <c r="C199" s="106">
        <v>122971.77</v>
      </c>
      <c r="D199" s="101"/>
      <c r="E199" s="109"/>
      <c r="K199" s="133"/>
      <c r="L199" s="134"/>
      <c r="M199" s="135"/>
    </row>
    <row r="200" spans="2:13" ht="15.5" x14ac:dyDescent="0.35">
      <c r="B200" s="103">
        <v>45680</v>
      </c>
      <c r="C200" s="104">
        <v>122483.32</v>
      </c>
      <c r="D200" s="101"/>
      <c r="E200" s="108"/>
      <c r="K200" s="124"/>
      <c r="L200" s="125"/>
      <c r="M200" s="126"/>
    </row>
    <row r="201" spans="2:13" ht="15.5" x14ac:dyDescent="0.35">
      <c r="B201" s="105">
        <v>45681</v>
      </c>
      <c r="C201" s="106">
        <v>122446.94</v>
      </c>
      <c r="D201" s="101"/>
      <c r="E201" s="109"/>
      <c r="K201" s="133"/>
      <c r="L201" s="134"/>
      <c r="M201" s="135"/>
    </row>
    <row r="202" spans="2:13" ht="15.5" x14ac:dyDescent="0.35">
      <c r="B202" s="103">
        <v>45684</v>
      </c>
      <c r="C202" s="104">
        <v>124861.5</v>
      </c>
      <c r="D202" s="101"/>
      <c r="E202" s="108"/>
      <c r="K202" s="124"/>
      <c r="L202" s="125"/>
      <c r="M202" s="126"/>
    </row>
    <row r="203" spans="2:13" ht="15.5" x14ac:dyDescent="0.35">
      <c r="B203" s="105">
        <v>45685</v>
      </c>
      <c r="C203" s="106">
        <v>124055.5</v>
      </c>
      <c r="D203" s="101"/>
      <c r="E203" s="109"/>
      <c r="K203" s="133"/>
      <c r="L203" s="134"/>
      <c r="M203" s="135"/>
    </row>
    <row r="204" spans="2:13" ht="15.5" x14ac:dyDescent="0.35">
      <c r="B204" s="103">
        <v>45686</v>
      </c>
      <c r="C204" s="104">
        <v>123432.12</v>
      </c>
      <c r="D204" s="101"/>
      <c r="E204" s="108"/>
      <c r="K204" s="124"/>
      <c r="L204" s="125"/>
      <c r="M204" s="126"/>
    </row>
    <row r="205" spans="2:13" ht="15.5" x14ac:dyDescent="0.35">
      <c r="B205" s="105">
        <v>45687</v>
      </c>
      <c r="C205" s="106">
        <v>126912.78</v>
      </c>
      <c r="D205" s="101"/>
      <c r="E205" s="109"/>
      <c r="K205" s="133"/>
      <c r="L205" s="134"/>
      <c r="M205" s="135"/>
    </row>
    <row r="206" spans="2:13" ht="15.5" x14ac:dyDescent="0.35">
      <c r="B206" s="103">
        <v>45688</v>
      </c>
      <c r="C206" s="104">
        <v>126134.94</v>
      </c>
      <c r="D206" s="101"/>
      <c r="E206" s="108"/>
      <c r="K206" s="140"/>
      <c r="L206" s="141"/>
      <c r="M206" s="142"/>
    </row>
    <row r="207" spans="2:13" ht="15.5" x14ac:dyDescent="0.35">
      <c r="B207" s="105">
        <v>45691</v>
      </c>
      <c r="C207" s="106">
        <v>125970.46</v>
      </c>
      <c r="D207" s="101"/>
      <c r="E207" s="109"/>
    </row>
    <row r="208" spans="2:13" ht="15.5" x14ac:dyDescent="0.35">
      <c r="B208" s="103">
        <v>45692</v>
      </c>
      <c r="C208" s="104">
        <v>125147.42</v>
      </c>
      <c r="D208" s="101"/>
      <c r="E208" s="108"/>
    </row>
    <row r="209" spans="2:5" ht="15.5" x14ac:dyDescent="0.35">
      <c r="B209" s="105">
        <v>45693</v>
      </c>
      <c r="C209" s="106">
        <v>125534.07</v>
      </c>
      <c r="D209" s="101"/>
      <c r="E209" s="109"/>
    </row>
    <row r="210" spans="2:5" ht="15.5" x14ac:dyDescent="0.35">
      <c r="B210" s="103">
        <v>45694</v>
      </c>
      <c r="C210" s="104">
        <v>126224.74</v>
      </c>
      <c r="D210" s="101"/>
      <c r="E210" s="108"/>
    </row>
    <row r="211" spans="2:5" ht="15.5" x14ac:dyDescent="0.35">
      <c r="B211" s="105">
        <v>45695</v>
      </c>
      <c r="C211" s="106">
        <v>124619.4</v>
      </c>
      <c r="D211" s="101"/>
      <c r="E211" s="109"/>
    </row>
    <row r="212" spans="2:5" ht="15.5" x14ac:dyDescent="0.35">
      <c r="B212" s="103">
        <v>45698</v>
      </c>
      <c r="C212" s="104">
        <v>125571.81</v>
      </c>
      <c r="D212" s="101"/>
      <c r="E212" s="108"/>
    </row>
    <row r="213" spans="2:5" ht="15.5" x14ac:dyDescent="0.35">
      <c r="B213" s="105">
        <v>45699</v>
      </c>
      <c r="C213" s="106">
        <v>126521.66</v>
      </c>
      <c r="D213" s="101"/>
      <c r="E213" s="109"/>
    </row>
    <row r="214" spans="2:5" ht="15.5" x14ac:dyDescent="0.35">
      <c r="B214" s="103">
        <v>45700</v>
      </c>
      <c r="C214" s="104">
        <v>124380.21</v>
      </c>
      <c r="D214" s="101"/>
      <c r="E214" s="108"/>
    </row>
    <row r="215" spans="2:5" ht="15.5" x14ac:dyDescent="0.35">
      <c r="B215" s="105">
        <v>45701</v>
      </c>
      <c r="C215" s="106">
        <v>124850.18</v>
      </c>
      <c r="D215" s="101"/>
      <c r="E215" s="109"/>
    </row>
    <row r="216" spans="2:5" ht="15.5" x14ac:dyDescent="0.35">
      <c r="B216" s="103">
        <v>45702</v>
      </c>
      <c r="C216" s="104">
        <v>128218.59</v>
      </c>
      <c r="D216" s="101"/>
      <c r="E216" s="108"/>
    </row>
    <row r="217" spans="2:5" ht="15.5" x14ac:dyDescent="0.35">
      <c r="B217" s="105">
        <v>45705</v>
      </c>
      <c r="C217" s="106">
        <v>128552.13</v>
      </c>
      <c r="D217" s="101"/>
      <c r="E217" s="109"/>
    </row>
    <row r="218" spans="2:5" ht="15.5" x14ac:dyDescent="0.35">
      <c r="B218" s="103">
        <v>45706</v>
      </c>
      <c r="C218" s="104">
        <v>128531.71</v>
      </c>
      <c r="D218" s="101"/>
      <c r="E218" s="108"/>
    </row>
    <row r="219" spans="2:5" ht="15.5" x14ac:dyDescent="0.35">
      <c r="B219" s="105">
        <v>45707</v>
      </c>
      <c r="C219" s="106">
        <v>127308.8</v>
      </c>
      <c r="D219" s="101"/>
      <c r="E219" s="109"/>
    </row>
    <row r="220" spans="2:5" ht="15.5" x14ac:dyDescent="0.35">
      <c r="B220" s="103">
        <v>45708</v>
      </c>
      <c r="C220" s="104">
        <v>127600.58</v>
      </c>
      <c r="D220" s="101"/>
      <c r="E220" s="108"/>
    </row>
    <row r="221" spans="2:5" ht="15.5" x14ac:dyDescent="0.35">
      <c r="B221" s="105">
        <v>45709</v>
      </c>
      <c r="C221" s="106">
        <v>127128.06</v>
      </c>
      <c r="D221" s="101"/>
      <c r="E221" s="109"/>
    </row>
    <row r="222" spans="2:5" ht="15.5" x14ac:dyDescent="0.35">
      <c r="B222" s="103">
        <v>45712</v>
      </c>
      <c r="C222" s="104">
        <v>125401.38</v>
      </c>
      <c r="D222" s="101"/>
      <c r="E222" s="108"/>
    </row>
    <row r="223" spans="2:5" ht="15.5" x14ac:dyDescent="0.35">
      <c r="B223" s="105">
        <v>45713</v>
      </c>
      <c r="C223" s="106">
        <v>125979.5</v>
      </c>
      <c r="D223" s="101"/>
      <c r="E223" s="109"/>
    </row>
    <row r="224" spans="2:5" ht="15.5" x14ac:dyDescent="0.35">
      <c r="B224" s="103">
        <v>45714</v>
      </c>
      <c r="C224" s="104">
        <v>124768.71</v>
      </c>
      <c r="D224" s="101"/>
      <c r="E224" s="108"/>
    </row>
    <row r="225" spans="2:5" ht="15.5" x14ac:dyDescent="0.35">
      <c r="B225" s="105">
        <v>45715</v>
      </c>
      <c r="C225" s="106">
        <v>124798.96</v>
      </c>
      <c r="D225" s="101"/>
      <c r="E225" s="109"/>
    </row>
    <row r="226" spans="2:5" ht="15.5" x14ac:dyDescent="0.35">
      <c r="B226" s="103">
        <v>45716</v>
      </c>
      <c r="C226" s="104">
        <v>122799.09</v>
      </c>
      <c r="D226" s="101"/>
      <c r="E226" s="108"/>
    </row>
    <row r="227" spans="2:5" ht="15.5" x14ac:dyDescent="0.35">
      <c r="B227" s="105">
        <v>45719</v>
      </c>
      <c r="C227" s="106"/>
      <c r="D227" s="101"/>
      <c r="E227" s="109"/>
    </row>
    <row r="228" spans="2:5" ht="15.5" x14ac:dyDescent="0.35">
      <c r="B228" s="103">
        <v>45720</v>
      </c>
      <c r="C228" s="104"/>
      <c r="D228" s="101"/>
      <c r="E228" s="108"/>
    </row>
    <row r="229" spans="2:5" ht="15.5" x14ac:dyDescent="0.35">
      <c r="B229" s="105">
        <v>45721</v>
      </c>
      <c r="C229" s="106">
        <v>123046.85</v>
      </c>
      <c r="D229" s="101"/>
      <c r="E229" s="109"/>
    </row>
    <row r="230" spans="2:5" ht="15.5" x14ac:dyDescent="0.35">
      <c r="B230" s="103">
        <v>45722</v>
      </c>
      <c r="C230" s="104">
        <v>123357.55</v>
      </c>
      <c r="D230" s="101"/>
      <c r="E230" s="108"/>
    </row>
    <row r="231" spans="2:5" ht="15.5" x14ac:dyDescent="0.35">
      <c r="B231" s="105">
        <v>45723</v>
      </c>
      <c r="C231" s="106">
        <v>125034.63</v>
      </c>
      <c r="D231" s="101"/>
      <c r="E231" s="109"/>
    </row>
    <row r="232" spans="2:5" ht="15.5" x14ac:dyDescent="0.35">
      <c r="B232" s="103">
        <v>45726</v>
      </c>
      <c r="C232" s="104">
        <v>124519.38</v>
      </c>
      <c r="D232" s="101"/>
      <c r="E232" s="108"/>
    </row>
    <row r="233" spans="2:5" ht="15.5" x14ac:dyDescent="0.35">
      <c r="B233" s="105">
        <v>45727</v>
      </c>
      <c r="C233" s="106">
        <v>123507.35</v>
      </c>
      <c r="D233" s="101"/>
      <c r="E233" s="109"/>
    </row>
    <row r="234" spans="2:5" ht="15.5" x14ac:dyDescent="0.35">
      <c r="B234" s="103">
        <v>45728</v>
      </c>
      <c r="C234" s="104">
        <v>123863.5</v>
      </c>
      <c r="D234" s="101"/>
      <c r="E234" s="108"/>
    </row>
    <row r="235" spans="2:5" ht="15.5" x14ac:dyDescent="0.35">
      <c r="B235" s="105">
        <v>45729</v>
      </c>
      <c r="C235" s="106">
        <v>125637.11</v>
      </c>
      <c r="D235" s="101"/>
      <c r="E235" s="109"/>
    </row>
    <row r="236" spans="2:5" ht="15.5" x14ac:dyDescent="0.35">
      <c r="B236" s="103">
        <v>45730</v>
      </c>
      <c r="C236" s="104">
        <v>128957.09</v>
      </c>
      <c r="D236" s="101"/>
      <c r="E236" s="108"/>
    </row>
    <row r="237" spans="2:5" ht="15.5" x14ac:dyDescent="0.35">
      <c r="B237" s="105">
        <v>45733</v>
      </c>
      <c r="C237" s="106">
        <v>130833.96</v>
      </c>
      <c r="D237" s="101"/>
      <c r="E237" s="109"/>
    </row>
    <row r="238" spans="2:5" ht="15.5" x14ac:dyDescent="0.35">
      <c r="B238" s="103">
        <v>45734</v>
      </c>
      <c r="C238" s="104">
        <v>131474.73000000001</v>
      </c>
      <c r="D238" s="101"/>
      <c r="E238" s="108"/>
    </row>
    <row r="239" spans="2:5" ht="15.5" x14ac:dyDescent="0.35">
      <c r="B239" s="105">
        <v>45735</v>
      </c>
      <c r="C239" s="106">
        <v>132508.45000000001</v>
      </c>
      <c r="D239" s="101"/>
      <c r="E239" s="109"/>
    </row>
    <row r="240" spans="2:5" ht="15.5" x14ac:dyDescent="0.35">
      <c r="B240" s="103">
        <v>45736</v>
      </c>
      <c r="C240" s="104">
        <v>131954.9</v>
      </c>
      <c r="D240" s="101"/>
      <c r="E240" s="108"/>
    </row>
    <row r="241" spans="2:5" ht="15.5" x14ac:dyDescent="0.35">
      <c r="B241" s="105">
        <v>45737</v>
      </c>
      <c r="C241" s="106">
        <v>132344.88</v>
      </c>
      <c r="D241" s="101"/>
      <c r="E241" s="109"/>
    </row>
    <row r="242" spans="2:5" ht="15.5" x14ac:dyDescent="0.35">
      <c r="B242" s="103">
        <v>45740</v>
      </c>
      <c r="C242" s="104">
        <v>131321.44</v>
      </c>
      <c r="D242" s="101"/>
      <c r="E242" s="108"/>
    </row>
    <row r="243" spans="2:5" ht="15.5" x14ac:dyDescent="0.35">
      <c r="B243" s="105">
        <v>45741</v>
      </c>
      <c r="C243" s="106">
        <v>132067.69</v>
      </c>
      <c r="D243" s="101"/>
      <c r="E243" s="109"/>
    </row>
    <row r="244" spans="2:5" ht="15.5" x14ac:dyDescent="0.35">
      <c r="B244" s="103">
        <v>45742</v>
      </c>
      <c r="C244" s="104">
        <v>132519.63</v>
      </c>
      <c r="D244" s="101"/>
      <c r="E244" s="108"/>
    </row>
    <row r="245" spans="2:5" ht="15.5" x14ac:dyDescent="0.35">
      <c r="B245" s="105">
        <v>45743</v>
      </c>
      <c r="C245" s="106">
        <v>133148.75</v>
      </c>
      <c r="D245" s="101"/>
      <c r="E245" s="109"/>
    </row>
    <row r="246" spans="2:5" ht="15.5" x14ac:dyDescent="0.35">
      <c r="B246" s="103">
        <v>45744</v>
      </c>
      <c r="C246" s="104">
        <v>131902.18</v>
      </c>
      <c r="D246" s="101"/>
      <c r="E246" s="108"/>
    </row>
    <row r="247" spans="2:5" ht="15.5" x14ac:dyDescent="0.35">
      <c r="B247" s="105">
        <v>45747</v>
      </c>
      <c r="C247" s="106">
        <v>130259.54</v>
      </c>
      <c r="D247" s="101"/>
      <c r="E247" s="109"/>
    </row>
    <row r="248" spans="2:5" ht="15.5" x14ac:dyDescent="0.35">
      <c r="B248" s="103">
        <v>45748</v>
      </c>
      <c r="C248" s="104">
        <v>131147.29</v>
      </c>
      <c r="D248" s="101"/>
      <c r="E248" s="108"/>
    </row>
    <row r="249" spans="2:5" ht="15.5" x14ac:dyDescent="0.35">
      <c r="B249" s="105">
        <v>45749</v>
      </c>
      <c r="C249" s="106">
        <v>131190.34</v>
      </c>
      <c r="D249" s="101"/>
      <c r="E249" s="109"/>
    </row>
    <row r="250" spans="2:5" ht="15.5" x14ac:dyDescent="0.35">
      <c r="B250" s="103">
        <v>45750</v>
      </c>
      <c r="C250" s="104">
        <v>131140.65</v>
      </c>
      <c r="D250" s="101"/>
      <c r="E250" s="108"/>
    </row>
    <row r="251" spans="2:5" ht="15.5" x14ac:dyDescent="0.35">
      <c r="B251" s="105">
        <v>45751</v>
      </c>
      <c r="C251" s="106">
        <v>127256</v>
      </c>
      <c r="D251" s="101"/>
      <c r="E251" s="109"/>
    </row>
    <row r="252" spans="2:5" ht="15.5" x14ac:dyDescent="0.35">
      <c r="B252" s="103">
        <v>45754</v>
      </c>
      <c r="C252" s="104">
        <v>125588.09</v>
      </c>
      <c r="D252" s="101"/>
      <c r="E252" s="108"/>
    </row>
    <row r="253" spans="2:5" ht="15.5" x14ac:dyDescent="0.35">
      <c r="B253" s="105">
        <v>45755</v>
      </c>
      <c r="C253" s="106">
        <v>123931.89</v>
      </c>
      <c r="D253" s="101"/>
      <c r="E253" s="109"/>
    </row>
    <row r="254" spans="2:5" ht="15.5" x14ac:dyDescent="0.35">
      <c r="B254" s="103">
        <v>45756</v>
      </c>
      <c r="C254" s="104">
        <v>127795.93</v>
      </c>
      <c r="D254" s="101"/>
      <c r="E254" s="108"/>
    </row>
    <row r="255" spans="2:5" ht="15.5" x14ac:dyDescent="0.35">
      <c r="B255" s="105">
        <v>45757</v>
      </c>
      <c r="C255" s="106">
        <v>126354.75</v>
      </c>
      <c r="D255" s="101"/>
      <c r="E255" s="109"/>
    </row>
    <row r="256" spans="2:5" ht="15.5" x14ac:dyDescent="0.35">
      <c r="B256" s="103">
        <v>45758</v>
      </c>
      <c r="C256" s="104">
        <v>127682.4</v>
      </c>
      <c r="D256" s="101"/>
      <c r="E256" s="108"/>
    </row>
    <row r="257" spans="2:5" ht="15.5" x14ac:dyDescent="0.35">
      <c r="B257" s="105">
        <v>45761</v>
      </c>
      <c r="C257" s="106">
        <v>129453.91</v>
      </c>
      <c r="D257" s="101"/>
      <c r="E257" s="109"/>
    </row>
    <row r="258" spans="2:5" ht="15.5" x14ac:dyDescent="0.35">
      <c r="B258" s="103">
        <v>45762</v>
      </c>
      <c r="C258" s="104">
        <v>129245.39</v>
      </c>
      <c r="D258" s="101"/>
      <c r="E258" s="108"/>
    </row>
    <row r="259" spans="2:5" ht="15.5" x14ac:dyDescent="0.35">
      <c r="B259" s="105">
        <v>45763</v>
      </c>
      <c r="C259" s="106">
        <v>128316.89</v>
      </c>
      <c r="D259" s="101"/>
      <c r="E259" s="109"/>
    </row>
    <row r="260" spans="2:5" ht="15.5" x14ac:dyDescent="0.35">
      <c r="B260" s="103">
        <v>45764</v>
      </c>
      <c r="C260" s="104">
        <v>129650.03</v>
      </c>
      <c r="D260" s="101"/>
      <c r="E260" s="108"/>
    </row>
    <row r="261" spans="2:5" ht="15.5" x14ac:dyDescent="0.35">
      <c r="B261" s="105">
        <v>45765</v>
      </c>
      <c r="C261" s="106"/>
      <c r="D261" s="101"/>
      <c r="E261" s="109"/>
    </row>
    <row r="262" spans="2:5" ht="15.5" x14ac:dyDescent="0.35">
      <c r="B262" s="103">
        <v>45768</v>
      </c>
      <c r="C262" s="104"/>
      <c r="D262" s="101"/>
      <c r="E262" s="108"/>
    </row>
    <row r="263" spans="2:5" ht="15.5" x14ac:dyDescent="0.35">
      <c r="B263" s="105">
        <v>45769</v>
      </c>
      <c r="C263" s="106">
        <v>130464.38</v>
      </c>
      <c r="D263" s="101"/>
      <c r="E263" s="109"/>
    </row>
    <row r="264" spans="2:5" ht="15.5" x14ac:dyDescent="0.35">
      <c r="B264" s="103">
        <v>45770</v>
      </c>
      <c r="C264" s="104">
        <v>132216.07</v>
      </c>
      <c r="D264" s="101"/>
      <c r="E264" s="108"/>
    </row>
    <row r="265" spans="2:5" ht="15.5" x14ac:dyDescent="0.35">
      <c r="B265" s="105">
        <v>45771</v>
      </c>
      <c r="C265" s="106">
        <v>134580.43</v>
      </c>
      <c r="D265" s="101"/>
      <c r="E265" s="109"/>
    </row>
    <row r="266" spans="2:5" ht="15.5" x14ac:dyDescent="0.35">
      <c r="B266" s="103">
        <v>45772</v>
      </c>
      <c r="C266" s="104">
        <v>134739.28</v>
      </c>
      <c r="D266" s="101"/>
      <c r="E266" s="108"/>
    </row>
    <row r="267" spans="2:5" ht="15.5" x14ac:dyDescent="0.35">
      <c r="B267" s="105">
        <v>45775</v>
      </c>
      <c r="C267" s="106">
        <v>135015.89000000001</v>
      </c>
      <c r="D267" s="101"/>
      <c r="E267" s="109"/>
    </row>
    <row r="268" spans="2:5" ht="15.5" x14ac:dyDescent="0.35">
      <c r="B268" s="103">
        <v>45776</v>
      </c>
      <c r="C268" s="104">
        <v>135092.99</v>
      </c>
      <c r="D268" s="101"/>
      <c r="E268" s="108"/>
    </row>
    <row r="269" spans="2:5" ht="15.5" x14ac:dyDescent="0.35">
      <c r="B269" s="105">
        <v>45777</v>
      </c>
      <c r="C269" s="106">
        <v>135066.97</v>
      </c>
      <c r="D269" s="101"/>
      <c r="E269" s="109"/>
    </row>
    <row r="270" spans="2:5" ht="15.5" x14ac:dyDescent="0.35">
      <c r="B270" s="103">
        <v>45778</v>
      </c>
      <c r="C270" s="104"/>
      <c r="D270" s="101"/>
      <c r="E270" s="108"/>
    </row>
    <row r="271" spans="2:5" ht="15.5" x14ac:dyDescent="0.35">
      <c r="B271" s="105">
        <v>45779</v>
      </c>
      <c r="C271" s="106">
        <v>135133.88</v>
      </c>
      <c r="D271" s="101"/>
      <c r="E271" s="109"/>
    </row>
    <row r="272" spans="2:5" ht="15.5" x14ac:dyDescent="0.35">
      <c r="B272" s="103">
        <v>45782</v>
      </c>
      <c r="C272" s="104">
        <v>133491.23000000001</v>
      </c>
      <c r="D272" s="101"/>
      <c r="E272" s="108"/>
    </row>
    <row r="273" spans="2:5" ht="15.5" x14ac:dyDescent="0.35">
      <c r="B273" s="105">
        <v>45783</v>
      </c>
      <c r="C273" s="106">
        <v>133515.82</v>
      </c>
      <c r="D273" s="101"/>
      <c r="E273" s="109"/>
    </row>
    <row r="274" spans="2:5" ht="15.5" x14ac:dyDescent="0.35">
      <c r="B274" s="103">
        <v>45784</v>
      </c>
      <c r="C274" s="104">
        <v>133397.51999999999</v>
      </c>
      <c r="D274" s="101"/>
      <c r="E274" s="108"/>
    </row>
    <row r="275" spans="2:5" ht="15.5" x14ac:dyDescent="0.35">
      <c r="B275" s="105">
        <v>45785</v>
      </c>
      <c r="C275" s="106">
        <v>136231.9</v>
      </c>
      <c r="D275" s="101"/>
      <c r="E275" s="109"/>
    </row>
    <row r="276" spans="2:5" ht="15.5" x14ac:dyDescent="0.35">
      <c r="B276" s="103">
        <v>45786</v>
      </c>
      <c r="C276" s="104">
        <v>136511.88</v>
      </c>
      <c r="D276" s="101"/>
      <c r="E276" s="108"/>
    </row>
    <row r="277" spans="2:5" ht="15.5" x14ac:dyDescent="0.35">
      <c r="B277" s="105">
        <v>45789</v>
      </c>
      <c r="C277" s="106">
        <v>136563.18</v>
      </c>
      <c r="D277" s="101"/>
      <c r="E277" s="109"/>
    </row>
    <row r="278" spans="2:5" ht="15.5" x14ac:dyDescent="0.35">
      <c r="B278" s="103">
        <v>45790</v>
      </c>
      <c r="C278" s="104">
        <v>138963.10999999999</v>
      </c>
      <c r="D278" s="101"/>
      <c r="E278" s="108"/>
    </row>
    <row r="279" spans="2:5" ht="15.5" x14ac:dyDescent="0.35">
      <c r="B279" s="105">
        <v>45791</v>
      </c>
      <c r="C279" s="106">
        <v>138422.84</v>
      </c>
      <c r="D279" s="101"/>
      <c r="E279" s="109"/>
    </row>
    <row r="280" spans="2:5" ht="15.5" x14ac:dyDescent="0.35">
      <c r="B280" s="103">
        <v>45792</v>
      </c>
      <c r="C280" s="104">
        <v>139334.38</v>
      </c>
      <c r="D280" s="101"/>
      <c r="E280" s="108"/>
    </row>
    <row r="281" spans="2:5" ht="15.5" x14ac:dyDescent="0.35">
      <c r="B281" s="105">
        <v>45793</v>
      </c>
      <c r="C281" s="106">
        <v>139187.39000000001</v>
      </c>
      <c r="D281" s="101"/>
      <c r="E281" s="109"/>
    </row>
    <row r="282" spans="2:5" ht="15.5" x14ac:dyDescent="0.35">
      <c r="B282" s="103">
        <v>45796</v>
      </c>
      <c r="C282" s="104">
        <v>139636.41</v>
      </c>
      <c r="D282" s="101"/>
      <c r="E282" s="108"/>
    </row>
    <row r="283" spans="2:5" ht="15.5" x14ac:dyDescent="0.35">
      <c r="B283" s="105">
        <v>45797</v>
      </c>
      <c r="C283" s="106">
        <v>140109.63</v>
      </c>
      <c r="D283" s="101"/>
      <c r="E283" s="109"/>
    </row>
    <row r="284" spans="2:5" ht="15.5" x14ac:dyDescent="0.35">
      <c r="B284" s="103">
        <v>45798</v>
      </c>
      <c r="C284" s="104">
        <v>137881.26999999999</v>
      </c>
      <c r="D284" s="101"/>
      <c r="E284" s="108"/>
    </row>
    <row r="285" spans="2:5" ht="15.5" x14ac:dyDescent="0.35">
      <c r="B285" s="105">
        <v>45799</v>
      </c>
      <c r="C285" s="106">
        <v>137272.59</v>
      </c>
      <c r="D285" s="101"/>
      <c r="E285" s="109"/>
    </row>
    <row r="286" spans="2:5" ht="15.5" x14ac:dyDescent="0.35">
      <c r="B286" s="103">
        <v>45800</v>
      </c>
      <c r="C286" s="104">
        <v>137824.29</v>
      </c>
      <c r="D286" s="101"/>
      <c r="E286" s="108"/>
    </row>
    <row r="287" spans="2:5" ht="15.5" x14ac:dyDescent="0.35">
      <c r="B287" s="105">
        <v>45803</v>
      </c>
      <c r="C287" s="106">
        <v>138136.14000000001</v>
      </c>
      <c r="D287" s="101"/>
      <c r="E287" s="109"/>
    </row>
    <row r="288" spans="2:5" ht="15.5" x14ac:dyDescent="0.35">
      <c r="B288" s="103">
        <v>45804</v>
      </c>
      <c r="C288" s="104">
        <v>139541.23000000001</v>
      </c>
      <c r="D288" s="101"/>
      <c r="E288" s="108"/>
    </row>
    <row r="289" spans="2:5" ht="15.5" x14ac:dyDescent="0.35">
      <c r="B289" s="105">
        <v>45805</v>
      </c>
      <c r="C289" s="106">
        <v>138887.81</v>
      </c>
      <c r="D289" s="101"/>
      <c r="E289" s="109"/>
    </row>
    <row r="290" spans="2:5" ht="15.5" x14ac:dyDescent="0.35">
      <c r="B290" s="103">
        <v>45806</v>
      </c>
      <c r="C290" s="104">
        <v>138533.70000000001</v>
      </c>
      <c r="D290" s="101"/>
      <c r="E290" s="108"/>
    </row>
    <row r="291" spans="2:5" ht="15.5" x14ac:dyDescent="0.35">
      <c r="B291" s="105">
        <v>45807</v>
      </c>
      <c r="C291" s="106">
        <v>137026.62</v>
      </c>
      <c r="D291" s="101"/>
      <c r="E291" s="109"/>
    </row>
    <row r="292" spans="2:5" ht="15.5" x14ac:dyDescent="0.35">
      <c r="B292" s="103">
        <v>45810</v>
      </c>
      <c r="C292" s="104">
        <v>136786.65</v>
      </c>
      <c r="D292" s="101"/>
      <c r="E292" s="108"/>
    </row>
    <row r="293" spans="2:5" ht="15.5" x14ac:dyDescent="0.35">
      <c r="B293" s="105">
        <v>45811</v>
      </c>
      <c r="C293" s="106">
        <v>137546.26</v>
      </c>
      <c r="D293" s="101"/>
      <c r="E293" s="109"/>
    </row>
    <row r="294" spans="2:5" ht="15.5" x14ac:dyDescent="0.35">
      <c r="B294" s="103">
        <v>45812</v>
      </c>
      <c r="C294" s="104">
        <v>137001.57999999999</v>
      </c>
      <c r="D294" s="101"/>
      <c r="E294" s="108"/>
    </row>
    <row r="295" spans="2:5" ht="15.5" x14ac:dyDescent="0.35">
      <c r="B295" s="105">
        <v>45813</v>
      </c>
      <c r="C295" s="106">
        <v>136236.37</v>
      </c>
      <c r="D295" s="101"/>
      <c r="E295" s="109"/>
    </row>
    <row r="296" spans="2:5" ht="15.5" x14ac:dyDescent="0.35">
      <c r="B296" s="103">
        <v>45814</v>
      </c>
      <c r="C296" s="104">
        <v>136102.1</v>
      </c>
      <c r="D296" s="101"/>
      <c r="E296" s="108"/>
    </row>
    <row r="297" spans="2:5" ht="15.5" x14ac:dyDescent="0.35">
      <c r="B297" s="105">
        <v>45817</v>
      </c>
      <c r="C297" s="106">
        <v>135699.38</v>
      </c>
      <c r="D297" s="101"/>
      <c r="E297" s="109"/>
    </row>
    <row r="298" spans="2:5" ht="15.5" x14ac:dyDescent="0.35">
      <c r="B298" s="103">
        <v>45818</v>
      </c>
      <c r="C298" s="104">
        <v>136436.07</v>
      </c>
      <c r="D298" s="101"/>
      <c r="E298" s="108"/>
    </row>
    <row r="299" spans="2:5" ht="15.5" x14ac:dyDescent="0.35">
      <c r="B299" s="105">
        <v>45819</v>
      </c>
      <c r="C299" s="106">
        <v>137128.04</v>
      </c>
      <c r="D299" s="101"/>
      <c r="E299" s="109"/>
    </row>
    <row r="300" spans="2:5" ht="15.5" x14ac:dyDescent="0.35">
      <c r="B300" s="103">
        <v>45820</v>
      </c>
      <c r="C300" s="104">
        <v>137799.74</v>
      </c>
      <c r="D300" s="101"/>
      <c r="E300" s="108"/>
    </row>
    <row r="301" spans="2:5" ht="15.5" x14ac:dyDescent="0.35">
      <c r="B301" s="105">
        <v>45821</v>
      </c>
      <c r="C301" s="106">
        <v>137212.63</v>
      </c>
      <c r="D301" s="101"/>
      <c r="E301" s="109"/>
    </row>
    <row r="302" spans="2:5" ht="15.5" x14ac:dyDescent="0.35">
      <c r="B302" s="103">
        <v>45824</v>
      </c>
      <c r="C302" s="104">
        <v>139255.91</v>
      </c>
      <c r="D302" s="101"/>
      <c r="E302" s="108"/>
    </row>
    <row r="303" spans="2:5" ht="15.5" x14ac:dyDescent="0.35">
      <c r="B303" s="105">
        <v>45825</v>
      </c>
      <c r="C303" s="106">
        <v>138840.01999999999</v>
      </c>
      <c r="D303" s="101"/>
      <c r="E303" s="109"/>
    </row>
    <row r="304" spans="2:5" ht="15.5" x14ac:dyDescent="0.35">
      <c r="B304" s="103">
        <v>45826</v>
      </c>
      <c r="C304" s="104">
        <v>138716.64000000001</v>
      </c>
      <c r="D304" s="101"/>
      <c r="E304" s="108"/>
    </row>
    <row r="305" spans="2:5" ht="15.5" x14ac:dyDescent="0.35">
      <c r="B305" s="105">
        <v>45827</v>
      </c>
      <c r="C305" s="106"/>
      <c r="D305" s="101"/>
      <c r="E305" s="109"/>
    </row>
    <row r="306" spans="2:5" ht="15.5" x14ac:dyDescent="0.35">
      <c r="B306" s="103">
        <v>45828</v>
      </c>
      <c r="C306" s="104">
        <v>137115.82999999999</v>
      </c>
      <c r="D306" s="101"/>
      <c r="E306" s="108"/>
    </row>
    <row r="307" spans="2:5" ht="15.5" x14ac:dyDescent="0.35">
      <c r="B307" s="105">
        <v>45831</v>
      </c>
      <c r="C307" s="106">
        <v>136550.5</v>
      </c>
      <c r="D307" s="101"/>
      <c r="E307" s="109"/>
    </row>
    <row r="308" spans="2:5" ht="15.5" x14ac:dyDescent="0.35">
      <c r="B308" s="103">
        <v>45832</v>
      </c>
      <c r="C308" s="104">
        <v>137164.60999999999</v>
      </c>
      <c r="D308" s="101"/>
      <c r="E308" s="108"/>
    </row>
    <row r="309" spans="2:5" ht="15.5" x14ac:dyDescent="0.35">
      <c r="B309" s="105">
        <v>45833</v>
      </c>
      <c r="C309" s="106">
        <v>135767.29</v>
      </c>
      <c r="D309" s="101"/>
      <c r="E309" s="109"/>
    </row>
    <row r="310" spans="2:5" ht="15.5" x14ac:dyDescent="0.35">
      <c r="B310" s="103">
        <v>45834</v>
      </c>
      <c r="C310" s="104">
        <v>137113.89000000001</v>
      </c>
      <c r="D310" s="101"/>
      <c r="E310" s="108"/>
    </row>
    <row r="311" spans="2:5" ht="15.5" x14ac:dyDescent="0.35">
      <c r="B311" s="105">
        <v>45835</v>
      </c>
      <c r="C311" s="106">
        <v>136865.79</v>
      </c>
      <c r="D311" s="101"/>
      <c r="E311" s="109"/>
    </row>
    <row r="312" spans="2:5" ht="15.5" x14ac:dyDescent="0.35">
      <c r="B312" s="103">
        <v>45838</v>
      </c>
      <c r="C312" s="104">
        <v>138854.6</v>
      </c>
      <c r="D312" s="101"/>
      <c r="E312" s="108"/>
    </row>
    <row r="313" spans="2:5" ht="15.5" x14ac:dyDescent="0.35">
      <c r="B313" s="105">
        <v>45839</v>
      </c>
      <c r="C313" s="106">
        <v>139549.43</v>
      </c>
      <c r="D313" s="101"/>
      <c r="E313" s="109"/>
    </row>
    <row r="314" spans="2:5" ht="15.5" x14ac:dyDescent="0.35">
      <c r="B314" s="103">
        <v>45840</v>
      </c>
      <c r="C314" s="104">
        <v>139050.93</v>
      </c>
      <c r="D314" s="101"/>
      <c r="E314" s="108"/>
    </row>
    <row r="315" spans="2:5" ht="15.5" x14ac:dyDescent="0.35">
      <c r="B315" s="105">
        <v>45841</v>
      </c>
      <c r="C315" s="106">
        <v>140927.85999999999</v>
      </c>
      <c r="D315" s="101"/>
      <c r="E315" s="109"/>
    </row>
    <row r="316" spans="2:5" ht="15.5" x14ac:dyDescent="0.35">
      <c r="B316" s="103">
        <v>45842</v>
      </c>
      <c r="C316" s="104">
        <v>141263.56</v>
      </c>
      <c r="D316" s="101"/>
      <c r="E316" s="108"/>
    </row>
    <row r="317" spans="2:5" ht="15.5" x14ac:dyDescent="0.35">
      <c r="B317" s="105">
        <v>45845</v>
      </c>
      <c r="C317" s="106">
        <v>139489.70000000001</v>
      </c>
      <c r="D317" s="101"/>
      <c r="E317" s="109"/>
    </row>
    <row r="318" spans="2:5" ht="15.5" x14ac:dyDescent="0.35">
      <c r="B318" s="103">
        <v>45846</v>
      </c>
      <c r="C318" s="104">
        <v>139302.85</v>
      </c>
      <c r="D318" s="101"/>
      <c r="E318" s="108"/>
    </row>
    <row r="319" spans="2:5" ht="15.5" x14ac:dyDescent="0.35">
      <c r="B319" s="105">
        <v>45847</v>
      </c>
      <c r="C319" s="106">
        <v>137480.79</v>
      </c>
      <c r="D319" s="101"/>
      <c r="E319" s="109"/>
    </row>
    <row r="320" spans="2:5" ht="15.5" x14ac:dyDescent="0.35">
      <c r="B320" s="103">
        <v>45848</v>
      </c>
      <c r="C320" s="104">
        <v>136743.26</v>
      </c>
      <c r="D320" s="101"/>
      <c r="E320" s="108"/>
    </row>
    <row r="321" spans="2:5" ht="15.5" x14ac:dyDescent="0.35">
      <c r="B321" s="105">
        <v>45849</v>
      </c>
      <c r="C321" s="106">
        <v>136187.31</v>
      </c>
      <c r="D321" s="101"/>
      <c r="E321" s="109"/>
    </row>
    <row r="322" spans="2:5" ht="15.5" x14ac:dyDescent="0.35">
      <c r="B322" s="103">
        <v>45852</v>
      </c>
      <c r="C322" s="104">
        <v>135298.99</v>
      </c>
      <c r="D322" s="101"/>
      <c r="E322" s="108"/>
    </row>
    <row r="323" spans="2:5" ht="15.5" x14ac:dyDescent="0.35">
      <c r="B323" s="105">
        <v>45853</v>
      </c>
      <c r="C323" s="106">
        <v>135250.1</v>
      </c>
      <c r="D323" s="101"/>
      <c r="E323" s="109"/>
    </row>
    <row r="324" spans="2:5" ht="15.5" x14ac:dyDescent="0.35">
      <c r="B324" s="103">
        <v>45854</v>
      </c>
      <c r="C324" s="104">
        <v>135510.99</v>
      </c>
      <c r="D324" s="101"/>
      <c r="E324" s="108"/>
    </row>
    <row r="325" spans="2:5" ht="15.5" x14ac:dyDescent="0.35">
      <c r="B325" s="105">
        <v>45855</v>
      </c>
      <c r="C325" s="106">
        <v>135564.74</v>
      </c>
      <c r="D325" s="101"/>
      <c r="E325" s="109"/>
    </row>
    <row r="326" spans="2:5" ht="15.5" x14ac:dyDescent="0.35">
      <c r="B326" s="103">
        <v>45856</v>
      </c>
      <c r="C326" s="104">
        <v>133381.57999999999</v>
      </c>
      <c r="D326" s="101"/>
      <c r="E326" s="108"/>
    </row>
    <row r="327" spans="2:5" ht="15.5" x14ac:dyDescent="0.35">
      <c r="B327" s="105">
        <v>45859</v>
      </c>
      <c r="C327" s="106">
        <v>134166.72</v>
      </c>
      <c r="D327" s="101"/>
      <c r="E327" s="109"/>
    </row>
    <row r="328" spans="2:5" ht="15.5" x14ac:dyDescent="0.35">
      <c r="B328" s="103">
        <v>45860</v>
      </c>
      <c r="C328" s="104">
        <v>134035.72</v>
      </c>
      <c r="D328" s="101"/>
      <c r="E328" s="108"/>
    </row>
    <row r="329" spans="2:5" ht="15.5" x14ac:dyDescent="0.35">
      <c r="B329" s="105">
        <v>45861</v>
      </c>
      <c r="C329" s="106">
        <v>135368.26999999999</v>
      </c>
      <c r="D329" s="101"/>
      <c r="E329" s="109"/>
    </row>
    <row r="330" spans="2:5" ht="15.5" x14ac:dyDescent="0.35">
      <c r="B330" s="103">
        <v>45862</v>
      </c>
      <c r="C330" s="104">
        <v>133807.59</v>
      </c>
      <c r="D330" s="101"/>
      <c r="E330" s="108"/>
    </row>
    <row r="331" spans="2:5" ht="15.5" x14ac:dyDescent="0.35">
      <c r="B331" s="105">
        <v>45863</v>
      </c>
      <c r="C331" s="106">
        <v>133524.18</v>
      </c>
      <c r="D331" s="101"/>
      <c r="E331" s="109"/>
    </row>
    <row r="332" spans="2:5" ht="15.5" x14ac:dyDescent="0.35">
      <c r="B332" s="103">
        <v>45866</v>
      </c>
      <c r="C332" s="104">
        <v>132129.26</v>
      </c>
      <c r="D332" s="101"/>
      <c r="E332" s="108"/>
    </row>
    <row r="333" spans="2:5" ht="15.5" x14ac:dyDescent="0.35">
      <c r="B333" s="105">
        <v>45867</v>
      </c>
      <c r="C333" s="106">
        <v>132725.68</v>
      </c>
      <c r="D333" s="101"/>
      <c r="E333" s="109"/>
    </row>
    <row r="334" spans="2:5" ht="15.5" x14ac:dyDescent="0.35">
      <c r="B334" s="103">
        <v>45868</v>
      </c>
      <c r="C334" s="104">
        <v>133989.74</v>
      </c>
      <c r="D334" s="101"/>
      <c r="E334" s="108"/>
    </row>
    <row r="335" spans="2:5" ht="15.5" x14ac:dyDescent="0.35">
      <c r="B335" s="105">
        <v>45869</v>
      </c>
      <c r="C335" s="106">
        <v>133071.04999999999</v>
      </c>
      <c r="D335" s="101"/>
      <c r="E335" s="109"/>
    </row>
    <row r="336" spans="2:5" ht="15.5" x14ac:dyDescent="0.35">
      <c r="B336" s="103">
        <v>45870</v>
      </c>
      <c r="C336" s="104">
        <v>132437.39000000001</v>
      </c>
      <c r="D336" s="101"/>
      <c r="E336" s="108"/>
    </row>
    <row r="337" spans="2:5" ht="15.5" x14ac:dyDescent="0.35">
      <c r="B337" s="105">
        <v>45873</v>
      </c>
      <c r="C337" s="106">
        <v>132971.20000000001</v>
      </c>
      <c r="D337" s="101"/>
      <c r="E337" s="109"/>
    </row>
    <row r="338" spans="2:5" ht="15.5" x14ac:dyDescent="0.35">
      <c r="B338" s="103">
        <v>45874</v>
      </c>
      <c r="C338" s="104">
        <v>133151.29999999999</v>
      </c>
      <c r="D338" s="101"/>
      <c r="E338" s="108"/>
    </row>
    <row r="339" spans="2:5" ht="15.5" x14ac:dyDescent="0.35">
      <c r="B339" s="105">
        <v>45875</v>
      </c>
      <c r="C339" s="106">
        <v>134537.62</v>
      </c>
      <c r="D339" s="101"/>
      <c r="E339" s="109"/>
    </row>
    <row r="340" spans="2:5" ht="15.5" x14ac:dyDescent="0.35">
      <c r="B340" s="103">
        <v>45876</v>
      </c>
      <c r="C340" s="104">
        <v>136527.60999999999</v>
      </c>
      <c r="D340" s="101"/>
      <c r="E340" s="108"/>
    </row>
    <row r="341" spans="2:5" ht="15.5" x14ac:dyDescent="0.35">
      <c r="B341" s="105">
        <v>45877</v>
      </c>
      <c r="C341" s="106">
        <v>135913.25</v>
      </c>
      <c r="D341" s="101"/>
      <c r="E341" s="109"/>
    </row>
    <row r="342" spans="2:5" ht="15.5" x14ac:dyDescent="0.35">
      <c r="B342" s="103">
        <v>45880</v>
      </c>
      <c r="C342" s="104">
        <v>135623.15</v>
      </c>
      <c r="D342" s="101"/>
      <c r="E342" s="108"/>
    </row>
    <row r="343" spans="2:5" ht="15.5" x14ac:dyDescent="0.35">
      <c r="B343" s="105">
        <v>45881</v>
      </c>
      <c r="C343" s="106">
        <v>137913.68</v>
      </c>
      <c r="D343" s="101"/>
      <c r="E343" s="109"/>
    </row>
    <row r="344" spans="2:5" ht="15.5" x14ac:dyDescent="0.35">
      <c r="B344" s="103">
        <v>45882</v>
      </c>
      <c r="C344" s="104">
        <v>136687.32</v>
      </c>
      <c r="D344" s="101"/>
      <c r="E344" s="108"/>
    </row>
    <row r="345" spans="2:5" ht="15.5" x14ac:dyDescent="0.35">
      <c r="B345" s="105">
        <v>45883</v>
      </c>
      <c r="C345" s="106">
        <v>136355.78</v>
      </c>
      <c r="D345" s="101"/>
      <c r="E345" s="109"/>
    </row>
    <row r="346" spans="2:5" ht="15.5" x14ac:dyDescent="0.35">
      <c r="B346" s="103">
        <v>45884</v>
      </c>
      <c r="C346" s="104">
        <v>136340.76999999999</v>
      </c>
      <c r="D346" s="101"/>
      <c r="E346" s="108"/>
    </row>
    <row r="347" spans="2:5" ht="15.5" x14ac:dyDescent="0.35">
      <c r="B347" s="105">
        <v>45887</v>
      </c>
      <c r="C347" s="106">
        <v>137321.64000000001</v>
      </c>
      <c r="D347" s="101"/>
      <c r="E347" s="109"/>
    </row>
    <row r="348" spans="2:5" ht="15.5" x14ac:dyDescent="0.35">
      <c r="B348" s="103">
        <v>45888</v>
      </c>
      <c r="C348" s="104">
        <v>134432.26</v>
      </c>
      <c r="D348" s="101"/>
      <c r="E348" s="108"/>
    </row>
    <row r="349" spans="2:5" ht="15.5" x14ac:dyDescent="0.35">
      <c r="B349" s="105">
        <v>45889</v>
      </c>
      <c r="C349" s="106">
        <v>134666.46</v>
      </c>
      <c r="D349" s="101"/>
      <c r="E349" s="109"/>
    </row>
    <row r="350" spans="2:5" ht="15.5" x14ac:dyDescent="0.35">
      <c r="B350" s="103">
        <v>45890</v>
      </c>
      <c r="C350" s="104">
        <v>134510.85</v>
      </c>
      <c r="D350" s="101"/>
      <c r="E350" s="108"/>
    </row>
    <row r="351" spans="2:5" ht="15.5" x14ac:dyDescent="0.35">
      <c r="B351" s="105">
        <v>45891</v>
      </c>
      <c r="C351" s="106">
        <v>137968.15</v>
      </c>
      <c r="D351" s="101"/>
      <c r="E351" s="109"/>
    </row>
    <row r="352" spans="2:5" ht="15.5" x14ac:dyDescent="0.35">
      <c r="B352" s="103">
        <v>45894</v>
      </c>
      <c r="C352" s="104">
        <v>138025.17000000001</v>
      </c>
      <c r="D352" s="101"/>
      <c r="E352" s="108"/>
    </row>
    <row r="353" spans="2:5" ht="15.5" x14ac:dyDescent="0.35">
      <c r="B353" s="105">
        <v>45895</v>
      </c>
      <c r="C353" s="106">
        <v>137771.39000000001</v>
      </c>
      <c r="D353" s="101"/>
      <c r="E353" s="109"/>
    </row>
    <row r="354" spans="2:5" ht="15.5" x14ac:dyDescent="0.35">
      <c r="B354" s="103">
        <v>45896</v>
      </c>
      <c r="C354" s="104">
        <v>139205.81</v>
      </c>
      <c r="D354" s="101"/>
      <c r="E354" s="108"/>
    </row>
    <row r="355" spans="2:5" ht="15.5" x14ac:dyDescent="0.35">
      <c r="B355" s="105">
        <v>45897</v>
      </c>
      <c r="C355" s="106">
        <v>141049.20000000001</v>
      </c>
      <c r="D355" s="101"/>
      <c r="E355" s="109"/>
    </row>
    <row r="356" spans="2:5" ht="15.5" x14ac:dyDescent="0.35">
      <c r="B356" s="103">
        <v>45898</v>
      </c>
      <c r="C356" s="104">
        <v>141422.26</v>
      </c>
      <c r="D356" s="101"/>
      <c r="E356" s="108"/>
    </row>
    <row r="357" spans="2:5" ht="15.5" x14ac:dyDescent="0.35">
      <c r="B357" s="105">
        <v>45901</v>
      </c>
      <c r="C357" s="106">
        <v>141283.01</v>
      </c>
      <c r="D357" s="101"/>
      <c r="E357" s="109"/>
    </row>
    <row r="358" spans="2:5" ht="15.5" x14ac:dyDescent="0.35">
      <c r="B358" s="103">
        <v>45902</v>
      </c>
      <c r="C358" s="104">
        <v>140335.16</v>
      </c>
      <c r="D358" s="101"/>
      <c r="E358" s="108"/>
    </row>
    <row r="359" spans="2:5" ht="15.5" x14ac:dyDescent="0.35">
      <c r="B359" s="105">
        <v>45903</v>
      </c>
      <c r="C359" s="106">
        <v>139863.63</v>
      </c>
      <c r="D359" s="101"/>
      <c r="E359" s="109"/>
    </row>
    <row r="360" spans="2:5" ht="15.5" x14ac:dyDescent="0.35">
      <c r="B360" s="103">
        <v>45904</v>
      </c>
      <c r="C360" s="104">
        <v>140993.25</v>
      </c>
      <c r="D360" s="101"/>
      <c r="E360" s="108"/>
    </row>
    <row r="361" spans="2:5" ht="15.5" x14ac:dyDescent="0.35">
      <c r="B361" s="105">
        <v>45905</v>
      </c>
      <c r="C361" s="106">
        <v>142640.14000000001</v>
      </c>
      <c r="D361" s="101"/>
      <c r="E361" s="109"/>
    </row>
    <row r="362" spans="2:5" ht="15.5" x14ac:dyDescent="0.35">
      <c r="B362" s="103">
        <v>45908</v>
      </c>
      <c r="C362" s="104">
        <v>141791.57999999999</v>
      </c>
      <c r="D362" s="101"/>
      <c r="E362" s="108"/>
    </row>
    <row r="363" spans="2:5" ht="15.5" x14ac:dyDescent="0.35">
      <c r="B363" s="105">
        <v>45909</v>
      </c>
      <c r="C363" s="106">
        <v>141618.29</v>
      </c>
      <c r="D363" s="101"/>
      <c r="E363" s="109"/>
    </row>
    <row r="364" spans="2:5" ht="15.5" x14ac:dyDescent="0.35">
      <c r="B364" s="103">
        <v>45910</v>
      </c>
      <c r="C364" s="104">
        <v>142348.70000000001</v>
      </c>
      <c r="D364" s="101"/>
      <c r="E364" s="108"/>
    </row>
    <row r="365" spans="2:5" ht="15.5" x14ac:dyDescent="0.35">
      <c r="B365" s="105">
        <v>45911</v>
      </c>
      <c r="C365" s="106">
        <v>143150.84</v>
      </c>
      <c r="D365" s="101"/>
      <c r="E365" s="109"/>
    </row>
    <row r="366" spans="2:5" ht="15.5" x14ac:dyDescent="0.35">
      <c r="B366" s="103">
        <v>45912</v>
      </c>
      <c r="C366" s="104">
        <v>142271.57999999999</v>
      </c>
      <c r="D366" s="101"/>
      <c r="E366" s="108"/>
    </row>
    <row r="367" spans="2:5" ht="15.5" x14ac:dyDescent="0.35">
      <c r="B367" s="105">
        <v>45915</v>
      </c>
      <c r="C367" s="106">
        <v>143546.57999999999</v>
      </c>
      <c r="D367" s="101"/>
      <c r="E367" s="109"/>
    </row>
    <row r="368" spans="2:5" ht="15.5" x14ac:dyDescent="0.35">
      <c r="B368" s="103">
        <v>45916</v>
      </c>
      <c r="C368" s="104">
        <v>144061.74</v>
      </c>
      <c r="D368" s="101"/>
      <c r="E368" s="108"/>
    </row>
    <row r="369" spans="2:5" ht="15.5" x14ac:dyDescent="0.35">
      <c r="B369" s="105">
        <v>45917</v>
      </c>
      <c r="C369" s="106">
        <v>145593.63</v>
      </c>
      <c r="D369" s="101"/>
      <c r="E369" s="109"/>
    </row>
    <row r="370" spans="2:5" ht="15.5" x14ac:dyDescent="0.35">
      <c r="B370" s="103">
        <v>45918</v>
      </c>
      <c r="C370" s="104">
        <v>145499.49</v>
      </c>
      <c r="D370" s="101"/>
      <c r="E370" s="108"/>
    </row>
    <row r="371" spans="2:5" ht="15.5" x14ac:dyDescent="0.35">
      <c r="B371" s="105">
        <v>45919</v>
      </c>
      <c r="C371" s="106">
        <v>145865.10999999999</v>
      </c>
      <c r="D371" s="101"/>
      <c r="E371" s="109"/>
    </row>
    <row r="372" spans="2:5" ht="15.5" x14ac:dyDescent="0.35">
      <c r="B372" s="103">
        <v>45922</v>
      </c>
      <c r="C372" s="104">
        <v>145109.25</v>
      </c>
      <c r="D372" s="101"/>
      <c r="E372" s="108"/>
    </row>
    <row r="373" spans="2:5" ht="15.5" x14ac:dyDescent="0.35">
      <c r="B373" s="105">
        <v>45923</v>
      </c>
      <c r="C373" s="106">
        <v>146424.94</v>
      </c>
      <c r="D373" s="101"/>
      <c r="E373" s="109"/>
    </row>
    <row r="374" spans="2:5" ht="15.5" x14ac:dyDescent="0.35">
      <c r="B374" s="103">
        <v>45924</v>
      </c>
      <c r="C374" s="104">
        <v>146491.75</v>
      </c>
      <c r="D374" s="101"/>
      <c r="E374" s="108"/>
    </row>
    <row r="375" spans="2:5" ht="15.5" x14ac:dyDescent="0.35">
      <c r="B375" s="105">
        <v>45925</v>
      </c>
      <c r="C375" s="106">
        <v>145306.23000000001</v>
      </c>
      <c r="D375" s="101"/>
      <c r="E375" s="109"/>
    </row>
    <row r="376" spans="2:5" ht="15.5" x14ac:dyDescent="0.35">
      <c r="B376" s="103">
        <v>45926</v>
      </c>
      <c r="C376" s="104">
        <v>145446.66</v>
      </c>
      <c r="D376" s="101"/>
      <c r="E376" s="108"/>
    </row>
    <row r="377" spans="2:5" ht="15.5" x14ac:dyDescent="0.35">
      <c r="B377" s="105">
        <v>45929</v>
      </c>
      <c r="C377" s="106">
        <v>146336.79999999999</v>
      </c>
      <c r="D377" s="101"/>
      <c r="E377" s="109"/>
    </row>
    <row r="378" spans="2:5" ht="15.5" x14ac:dyDescent="0.35">
      <c r="B378" s="103">
        <v>45930</v>
      </c>
      <c r="C378" s="104">
        <v>146237.01999999999</v>
      </c>
      <c r="D378" s="101"/>
      <c r="E378" s="108"/>
    </row>
    <row r="379" spans="2:5" ht="15.5" x14ac:dyDescent="0.35">
      <c r="B379" s="105">
        <v>45931</v>
      </c>
      <c r="C379" s="106">
        <v>145517.35</v>
      </c>
      <c r="D379" s="101"/>
      <c r="E379" s="109"/>
    </row>
    <row r="380" spans="2:5" ht="15.5" x14ac:dyDescent="0.35">
      <c r="B380" s="103">
        <v>45932</v>
      </c>
      <c r="C380" s="104">
        <v>143949.64000000001</v>
      </c>
      <c r="D380" s="101"/>
      <c r="E380" s="108"/>
    </row>
    <row r="381" spans="2:5" ht="15.5" x14ac:dyDescent="0.35">
      <c r="B381" s="105">
        <v>45933</v>
      </c>
      <c r="C381" s="106">
        <v>144200.65</v>
      </c>
      <c r="D381" s="101"/>
      <c r="E381" s="109"/>
    </row>
    <row r="382" spans="2:5" ht="15.5" x14ac:dyDescent="0.35">
      <c r="B382" s="103">
        <v>45936</v>
      </c>
      <c r="C382" s="104">
        <v>143608.07999999999</v>
      </c>
      <c r="D382" s="101"/>
      <c r="E382" s="108"/>
    </row>
    <row r="383" spans="2:5" ht="15.5" x14ac:dyDescent="0.35">
      <c r="B383" s="105">
        <v>45937</v>
      </c>
      <c r="C383" s="106">
        <v>141356.43</v>
      </c>
      <c r="D383" s="101"/>
      <c r="E383" s="109"/>
    </row>
    <row r="384" spans="2:5" ht="15.5" x14ac:dyDescent="0.35">
      <c r="B384" s="103">
        <v>45938</v>
      </c>
      <c r="C384" s="104">
        <v>142145.38</v>
      </c>
      <c r="D384" s="101"/>
      <c r="E384" s="108"/>
    </row>
    <row r="385" spans="2:5" ht="15.5" x14ac:dyDescent="0.35">
      <c r="B385" s="105">
        <v>45939</v>
      </c>
      <c r="C385" s="106">
        <v>141708.19</v>
      </c>
      <c r="D385" s="101"/>
      <c r="E385" s="109"/>
    </row>
    <row r="386" spans="2:5" ht="15.5" x14ac:dyDescent="0.35">
      <c r="B386" s="103">
        <v>45940</v>
      </c>
      <c r="C386" s="104">
        <v>140680.34</v>
      </c>
      <c r="D386" s="101"/>
      <c r="E386" s="108"/>
    </row>
    <row r="387" spans="2:5" ht="15.5" x14ac:dyDescent="0.35">
      <c r="B387" s="105">
        <v>45943</v>
      </c>
      <c r="C387" s="106">
        <v>141783.35999999999</v>
      </c>
      <c r="D387" s="101"/>
      <c r="E387" s="109"/>
    </row>
    <row r="388" spans="2:5" ht="15.5" x14ac:dyDescent="0.35">
      <c r="B388" s="103">
        <v>45944</v>
      </c>
      <c r="C388" s="104">
        <v>141682.99</v>
      </c>
      <c r="D388" s="101"/>
      <c r="E388" s="108"/>
    </row>
    <row r="389" spans="2:5" ht="15.5" x14ac:dyDescent="0.35">
      <c r="B389" s="105">
        <v>45945</v>
      </c>
      <c r="C389" s="106">
        <v>142603.66</v>
      </c>
      <c r="D389" s="101"/>
      <c r="E389" s="109"/>
    </row>
    <row r="390" spans="2:5" ht="15.5" x14ac:dyDescent="0.35">
      <c r="B390" s="103">
        <v>45946</v>
      </c>
      <c r="C390" s="104">
        <v>142200.01999999999</v>
      </c>
      <c r="D390" s="101"/>
      <c r="E390" s="108"/>
    </row>
    <row r="391" spans="2:5" ht="15.5" x14ac:dyDescent="0.35">
      <c r="B391" s="105">
        <v>45947</v>
      </c>
      <c r="C391" s="106">
        <v>143398.63</v>
      </c>
      <c r="D391" s="101"/>
      <c r="E391" s="109"/>
    </row>
    <row r="392" spans="2:5" ht="15.5" x14ac:dyDescent="0.35">
      <c r="B392" s="103">
        <v>45950</v>
      </c>
      <c r="C392" s="104">
        <v>144509.32</v>
      </c>
      <c r="D392" s="101"/>
      <c r="E392" s="108"/>
    </row>
    <row r="393" spans="2:5" ht="15.5" x14ac:dyDescent="0.35">
      <c r="B393" s="105">
        <v>45951</v>
      </c>
      <c r="C393" s="106">
        <v>144085.15</v>
      </c>
      <c r="D393" s="101"/>
      <c r="E393" s="109"/>
    </row>
    <row r="394" spans="2:5" ht="15.5" x14ac:dyDescent="0.35">
      <c r="B394" s="103">
        <v>45952</v>
      </c>
      <c r="C394" s="104">
        <v>144872.79</v>
      </c>
      <c r="D394" s="101"/>
      <c r="E394" s="108"/>
    </row>
    <row r="395" spans="2:5" ht="15.5" x14ac:dyDescent="0.35">
      <c r="B395" s="105">
        <v>45953</v>
      </c>
      <c r="C395" s="106">
        <v>145720.98000000001</v>
      </c>
      <c r="D395" s="101"/>
      <c r="E395" s="109"/>
    </row>
    <row r="396" spans="2:5" ht="15.5" x14ac:dyDescent="0.35">
      <c r="B396" s="103">
        <v>45954</v>
      </c>
      <c r="C396" s="104">
        <v>146172.21</v>
      </c>
      <c r="D396" s="101"/>
      <c r="E396" s="108"/>
    </row>
    <row r="397" spans="2:5" ht="15.5" x14ac:dyDescent="0.35">
      <c r="B397" s="105">
        <v>45957</v>
      </c>
      <c r="C397" s="106">
        <v>146969.1</v>
      </c>
      <c r="D397" s="101"/>
      <c r="E397" s="109"/>
    </row>
    <row r="398" spans="2:5" ht="15.5" x14ac:dyDescent="0.35">
      <c r="B398" s="103">
        <v>45958</v>
      </c>
      <c r="C398" s="104">
        <v>147428.9</v>
      </c>
      <c r="D398" s="101"/>
      <c r="E398" s="108"/>
    </row>
    <row r="399" spans="2:5" ht="15.5" x14ac:dyDescent="0.35">
      <c r="B399" s="105">
        <v>45959</v>
      </c>
      <c r="C399" s="106">
        <v>148632.93</v>
      </c>
      <c r="D399" s="101"/>
      <c r="E399" s="109"/>
    </row>
    <row r="400" spans="2:5" ht="15.5" x14ac:dyDescent="0.35">
      <c r="B400" s="103">
        <v>45960</v>
      </c>
      <c r="C400" s="104">
        <v>148780.22</v>
      </c>
      <c r="D400" s="101"/>
      <c r="E400" s="108"/>
    </row>
    <row r="401" spans="2:5" ht="15.5" x14ac:dyDescent="0.35">
      <c r="B401" s="105">
        <v>45961</v>
      </c>
      <c r="C401" s="106">
        <v>149540.43</v>
      </c>
      <c r="D401" s="101"/>
      <c r="E401" s="109"/>
    </row>
    <row r="402" spans="2:5" ht="15.5" x14ac:dyDescent="0.35">
      <c r="B402" s="103">
        <v>45964</v>
      </c>
      <c r="C402" s="104">
        <v>150454.24</v>
      </c>
      <c r="D402" s="101"/>
      <c r="E402" s="108"/>
    </row>
    <row r="403" spans="2:5" ht="15.5" x14ac:dyDescent="0.35">
      <c r="B403" s="105">
        <v>45965</v>
      </c>
      <c r="C403" s="106">
        <v>150704.20000000001</v>
      </c>
      <c r="D403" s="101"/>
      <c r="E403" s="109"/>
    </row>
    <row r="404" spans="2:5" ht="15.5" x14ac:dyDescent="0.35">
      <c r="B404" s="103">
        <v>45966</v>
      </c>
      <c r="C404" s="104">
        <v>153294.44</v>
      </c>
      <c r="D404" s="101"/>
      <c r="E404" s="108"/>
    </row>
    <row r="405" spans="2:5" ht="15.5" x14ac:dyDescent="0.35">
      <c r="B405" s="105">
        <v>45967</v>
      </c>
      <c r="C405" s="106">
        <v>153338.63</v>
      </c>
      <c r="D405" s="101"/>
      <c r="E405" s="109"/>
    </row>
    <row r="406" spans="2:5" ht="15.5" x14ac:dyDescent="0.35">
      <c r="B406" s="103">
        <v>45968</v>
      </c>
      <c r="C406" s="104">
        <v>154063.53</v>
      </c>
      <c r="D406" s="101"/>
      <c r="E406" s="108"/>
    </row>
    <row r="407" spans="2:5" ht="15.5" x14ac:dyDescent="0.35">
      <c r="B407" s="105">
        <v>45971</v>
      </c>
      <c r="C407" s="106">
        <v>155257.31</v>
      </c>
      <c r="D407" s="101"/>
      <c r="E407" s="109"/>
    </row>
    <row r="408" spans="2:5" ht="15.5" x14ac:dyDescent="0.35">
      <c r="B408" s="103">
        <v>45972</v>
      </c>
      <c r="C408" s="104">
        <v>157748.6</v>
      </c>
      <c r="D408" s="101"/>
      <c r="E408" s="108"/>
    </row>
    <row r="409" spans="2:5" ht="15.5" x14ac:dyDescent="0.35">
      <c r="B409" s="105">
        <v>45973</v>
      </c>
      <c r="C409" s="106">
        <v>157632.9</v>
      </c>
      <c r="D409" s="101"/>
      <c r="E409" s="109"/>
    </row>
    <row r="410" spans="2:5" ht="15.5" x14ac:dyDescent="0.35">
      <c r="B410" s="103">
        <v>45974</v>
      </c>
      <c r="C410" s="104">
        <v>157162.43</v>
      </c>
      <c r="D410" s="101"/>
      <c r="E410" s="108"/>
    </row>
    <row r="411" spans="2:5" ht="15.5" x14ac:dyDescent="0.35">
      <c r="B411" s="105">
        <v>45975</v>
      </c>
      <c r="C411" s="106">
        <v>157738.69</v>
      </c>
      <c r="D411" s="101"/>
      <c r="E411" s="109"/>
    </row>
    <row r="412" spans="2:5" ht="15.5" x14ac:dyDescent="0.35">
      <c r="B412" s="103">
        <v>45978</v>
      </c>
      <c r="C412" s="104">
        <v>156992.93</v>
      </c>
      <c r="D412" s="101"/>
      <c r="E412" s="108"/>
    </row>
    <row r="413" spans="2:5" ht="15.5" x14ac:dyDescent="0.35">
      <c r="B413" s="105">
        <v>45979</v>
      </c>
      <c r="C413" s="106">
        <v>156522.13</v>
      </c>
      <c r="D413" s="101"/>
      <c r="E413" s="109"/>
    </row>
    <row r="414" spans="2:5" ht="15.5" x14ac:dyDescent="0.35">
      <c r="B414" s="103">
        <v>45980</v>
      </c>
      <c r="C414" s="104">
        <v>155380.66</v>
      </c>
      <c r="D414" s="101"/>
      <c r="E414" s="108"/>
    </row>
    <row r="415" spans="2:5" ht="15.5" x14ac:dyDescent="0.35">
      <c r="B415" s="105">
        <v>45981</v>
      </c>
      <c r="C415" s="106"/>
      <c r="D415" s="101"/>
      <c r="E415" s="109"/>
    </row>
    <row r="416" spans="2:5" ht="15.5" x14ac:dyDescent="0.35">
      <c r="B416" s="103">
        <v>45982</v>
      </c>
      <c r="C416" s="104">
        <v>154770.1</v>
      </c>
      <c r="D416" s="101"/>
      <c r="E416" s="108"/>
    </row>
    <row r="417" spans="2:5" ht="15.5" x14ac:dyDescent="0.35">
      <c r="B417" s="105">
        <v>45985</v>
      </c>
      <c r="C417" s="106">
        <v>155277.56</v>
      </c>
      <c r="D417" s="101"/>
      <c r="E417" s="109"/>
    </row>
    <row r="418" spans="2:5" ht="15.5" x14ac:dyDescent="0.35">
      <c r="B418" s="103">
        <v>45986</v>
      </c>
      <c r="C418" s="104">
        <v>155910.18</v>
      </c>
      <c r="D418" s="101"/>
      <c r="E418" s="108"/>
    </row>
    <row r="419" spans="2:5" ht="15.5" x14ac:dyDescent="0.35">
      <c r="B419" s="105">
        <v>45987</v>
      </c>
      <c r="C419" s="106">
        <v>158554.94</v>
      </c>
      <c r="D419" s="101"/>
      <c r="E419" s="109"/>
    </row>
    <row r="420" spans="2:5" ht="15.5" x14ac:dyDescent="0.35">
      <c r="B420" s="103">
        <v>45988</v>
      </c>
      <c r="C420" s="104">
        <v>158359.76</v>
      </c>
      <c r="D420" s="101"/>
      <c r="E420" s="108"/>
    </row>
    <row r="421" spans="2:5" ht="15.5" x14ac:dyDescent="0.35">
      <c r="B421" s="105">
        <v>45989</v>
      </c>
      <c r="C421" s="106">
        <v>159072.13</v>
      </c>
      <c r="D421" s="101"/>
      <c r="E421" s="109"/>
    </row>
    <row r="422" spans="2:5" ht="15.5" x14ac:dyDescent="0.35">
      <c r="B422" s="103">
        <v>45992</v>
      </c>
      <c r="C422" s="104">
        <v>158611.01</v>
      </c>
      <c r="D422" s="101"/>
      <c r="E422" s="108"/>
    </row>
    <row r="423" spans="2:5" ht="15.5" x14ac:dyDescent="0.35">
      <c r="B423" s="105">
        <v>45993</v>
      </c>
      <c r="C423" s="106">
        <v>161092.25</v>
      </c>
      <c r="D423" s="101"/>
      <c r="E423" s="109"/>
    </row>
    <row r="424" spans="2:5" ht="15.5" x14ac:dyDescent="0.35">
      <c r="B424" s="103">
        <v>45994</v>
      </c>
      <c r="C424" s="104">
        <v>161755.18</v>
      </c>
      <c r="D424" s="101"/>
      <c r="E424" s="108"/>
    </row>
    <row r="425" spans="2:5" ht="15.5" x14ac:dyDescent="0.35">
      <c r="B425" s="105">
        <v>45995</v>
      </c>
      <c r="C425" s="106">
        <v>164455.60999999999</v>
      </c>
      <c r="D425" s="101"/>
      <c r="E425" s="109"/>
    </row>
    <row r="426" spans="2:5" ht="15.5" x14ac:dyDescent="0.35">
      <c r="B426" s="103">
        <v>45996</v>
      </c>
      <c r="C426" s="104">
        <v>157369.35999999999</v>
      </c>
      <c r="D426" s="101"/>
      <c r="E426" s="108"/>
    </row>
    <row r="427" spans="2:5" ht="15.5" x14ac:dyDescent="0.35">
      <c r="B427" s="105">
        <v>45999</v>
      </c>
      <c r="C427" s="106">
        <v>158187.43</v>
      </c>
      <c r="D427" s="101"/>
      <c r="E427" s="109"/>
    </row>
    <row r="428" spans="2:5" ht="15.5" x14ac:dyDescent="0.35">
      <c r="B428" s="103">
        <v>46000</v>
      </c>
      <c r="C428" s="104">
        <v>157981.13</v>
      </c>
      <c r="D428" s="101"/>
      <c r="E428" s="108"/>
    </row>
    <row r="429" spans="2:5" ht="15.5" x14ac:dyDescent="0.35">
      <c r="B429" s="105">
        <v>46001</v>
      </c>
      <c r="C429" s="106">
        <v>159074.97</v>
      </c>
      <c r="D429" s="101"/>
      <c r="E429" s="109"/>
    </row>
    <row r="430" spans="2:5" ht="15.5" x14ac:dyDescent="0.35">
      <c r="B430" s="103">
        <v>46002</v>
      </c>
      <c r="C430" s="104">
        <v>159189.1</v>
      </c>
      <c r="D430" s="101"/>
      <c r="E430" s="108"/>
    </row>
    <row r="431" spans="2:5" ht="15.5" x14ac:dyDescent="0.35">
      <c r="B431" s="105">
        <v>46003</v>
      </c>
      <c r="C431" s="106">
        <v>160766.37</v>
      </c>
      <c r="D431" s="101"/>
      <c r="E431" s="109"/>
    </row>
    <row r="432" spans="2:5" ht="15.5" x14ac:dyDescent="0.35">
      <c r="B432" s="103">
        <v>46006</v>
      </c>
      <c r="C432" s="104">
        <v>162481.74</v>
      </c>
      <c r="D432" s="101"/>
      <c r="E432" s="108"/>
    </row>
    <row r="433" spans="2:5" ht="15.5" x14ac:dyDescent="0.35">
      <c r="B433" s="105">
        <v>46007</v>
      </c>
      <c r="C433" s="106">
        <v>158577.88</v>
      </c>
      <c r="D433" s="101"/>
      <c r="E433" s="109"/>
    </row>
    <row r="434" spans="2:5" ht="15.5" x14ac:dyDescent="0.35">
      <c r="B434" s="103">
        <v>46008</v>
      </c>
      <c r="C434" s="104">
        <v>157327.26</v>
      </c>
      <c r="D434" s="101"/>
      <c r="E434" s="108"/>
    </row>
    <row r="435" spans="2:5" ht="15.5" x14ac:dyDescent="0.35">
      <c r="B435" s="105">
        <v>46009</v>
      </c>
      <c r="C435" s="106">
        <v>157923.34</v>
      </c>
      <c r="D435" s="101"/>
      <c r="E435" s="109"/>
    </row>
    <row r="436" spans="2:5" ht="15.5" x14ac:dyDescent="0.35">
      <c r="B436" s="103">
        <v>46010</v>
      </c>
      <c r="C436" s="104">
        <v>158473.01999999999</v>
      </c>
      <c r="D436" s="101"/>
      <c r="E436" s="108"/>
    </row>
    <row r="437" spans="2:5" ht="15.5" x14ac:dyDescent="0.35">
      <c r="B437" s="105">
        <v>46013</v>
      </c>
      <c r="C437" s="106">
        <v>158141.65</v>
      </c>
      <c r="D437" s="101"/>
      <c r="E437" s="109"/>
    </row>
    <row r="438" spans="2:5" ht="15.5" x14ac:dyDescent="0.35">
      <c r="B438" s="103">
        <v>46014</v>
      </c>
      <c r="C438" s="104">
        <v>160455.82999999999</v>
      </c>
      <c r="D438" s="101"/>
      <c r="E438" s="108"/>
    </row>
    <row r="439" spans="2:5" ht="15.5" x14ac:dyDescent="0.35">
      <c r="B439" s="105">
        <v>46015</v>
      </c>
      <c r="C439" s="106"/>
      <c r="D439" s="101"/>
      <c r="E439" s="109"/>
    </row>
    <row r="440" spans="2:5" ht="15.5" x14ac:dyDescent="0.35">
      <c r="B440" s="103">
        <v>46016</v>
      </c>
      <c r="C440" s="104"/>
      <c r="D440" s="101"/>
      <c r="E440" s="108"/>
    </row>
    <row r="441" spans="2:5" ht="15.5" x14ac:dyDescent="0.35">
      <c r="B441" s="105">
        <v>46017</v>
      </c>
      <c r="C441" s="106">
        <v>160896.64000000001</v>
      </c>
      <c r="D441" s="101"/>
      <c r="E441" s="109"/>
    </row>
    <row r="442" spans="2:5" ht="15.5" x14ac:dyDescent="0.35">
      <c r="B442" s="103">
        <v>46020</v>
      </c>
      <c r="C442" s="104">
        <v>160490.29999999999</v>
      </c>
      <c r="D442" s="101"/>
      <c r="E442" s="108"/>
    </row>
    <row r="443" spans="2:5" ht="15.5" x14ac:dyDescent="0.35">
      <c r="B443" s="105">
        <v>46021</v>
      </c>
      <c r="C443" s="106">
        <v>161125.37</v>
      </c>
      <c r="D443" s="101"/>
      <c r="E443" s="109"/>
    </row>
    <row r="444" spans="2:5" ht="15.5" x14ac:dyDescent="0.35">
      <c r="B444" s="103">
        <v>46022</v>
      </c>
      <c r="C444" s="104"/>
      <c r="D444" s="101"/>
      <c r="E444" s="108"/>
    </row>
    <row r="445" spans="2:5" ht="15.5" x14ac:dyDescent="0.35">
      <c r="B445" s="105">
        <v>46023</v>
      </c>
      <c r="C445" s="106"/>
      <c r="D445" s="101"/>
      <c r="E445" s="109"/>
    </row>
    <row r="446" spans="2:5" ht="15.5" x14ac:dyDescent="0.35">
      <c r="B446" s="103">
        <v>46024</v>
      </c>
      <c r="C446" s="104">
        <v>160538.69</v>
      </c>
      <c r="D446" s="101"/>
      <c r="E446" s="108"/>
    </row>
    <row r="447" spans="2:5" ht="15.5" x14ac:dyDescent="0.35">
      <c r="B447" s="105">
        <v>46027</v>
      </c>
      <c r="C447" s="106">
        <v>161869.76000000001</v>
      </c>
      <c r="D447" s="101"/>
      <c r="E447" s="109"/>
    </row>
    <row r="448" spans="2:5" ht="15.5" x14ac:dyDescent="0.35">
      <c r="B448" s="103">
        <v>46028</v>
      </c>
      <c r="C448" s="104">
        <v>163663.88</v>
      </c>
      <c r="D448" s="101"/>
      <c r="E448" s="108"/>
    </row>
    <row r="449" spans="2:5" ht="15.5" x14ac:dyDescent="0.35">
      <c r="B449" s="105">
        <v>46029</v>
      </c>
      <c r="C449" s="106">
        <v>161975.24</v>
      </c>
      <c r="D449" s="101"/>
      <c r="E449" s="109"/>
    </row>
    <row r="450" spans="2:5" ht="15.5" x14ac:dyDescent="0.35">
      <c r="B450" s="103">
        <v>46030</v>
      </c>
      <c r="C450" s="104">
        <v>162936.48000000001</v>
      </c>
      <c r="D450" s="101"/>
      <c r="E450" s="108"/>
    </row>
    <row r="451" spans="2:5" ht="15.5" x14ac:dyDescent="0.35">
      <c r="B451" s="105">
        <v>46031</v>
      </c>
      <c r="C451" s="106">
        <v>163370.31</v>
      </c>
      <c r="D451" s="101"/>
      <c r="E451" s="109"/>
    </row>
    <row r="452" spans="2:5" ht="15.5" x14ac:dyDescent="0.35">
      <c r="B452" s="103">
        <v>46034</v>
      </c>
      <c r="C452" s="104">
        <v>163150.35</v>
      </c>
      <c r="D452" s="101"/>
      <c r="E452" s="108"/>
    </row>
    <row r="453" spans="2:5" ht="15.5" x14ac:dyDescent="0.35">
      <c r="B453" s="105">
        <v>46035</v>
      </c>
      <c r="C453" s="106">
        <v>161973.04999999999</v>
      </c>
      <c r="D453" s="101"/>
      <c r="E453" s="109"/>
    </row>
    <row r="454" spans="2:5" ht="15.5" x14ac:dyDescent="0.35">
      <c r="B454" s="103">
        <v>46036</v>
      </c>
      <c r="C454" s="104">
        <v>165145.98000000001</v>
      </c>
      <c r="D454" s="101"/>
      <c r="E454" s="108"/>
    </row>
    <row r="455" spans="2:5" ht="15.5" x14ac:dyDescent="0.35">
      <c r="B455" s="105">
        <v>46037</v>
      </c>
      <c r="C455" s="106">
        <v>165568.32000000001</v>
      </c>
      <c r="D455" s="101"/>
      <c r="E455" s="109"/>
    </row>
    <row r="456" spans="2:5" ht="15.5" x14ac:dyDescent="0.35">
      <c r="B456" s="103">
        <v>46038</v>
      </c>
      <c r="C456" s="104">
        <v>164799.98000000001</v>
      </c>
      <c r="D456" s="101"/>
      <c r="E456" s="108"/>
    </row>
    <row r="457" spans="2:5" ht="15.5" x14ac:dyDescent="0.35">
      <c r="B457" s="105">
        <v>46041</v>
      </c>
      <c r="C457" s="106">
        <v>164849.26999999999</v>
      </c>
      <c r="D457" s="101"/>
      <c r="E457" s="109"/>
    </row>
    <row r="458" spans="2:5" ht="15.5" x14ac:dyDescent="0.35">
      <c r="B458" s="103">
        <v>46042</v>
      </c>
      <c r="C458" s="104">
        <v>166276.9</v>
      </c>
      <c r="D458" s="101"/>
      <c r="E458" s="108"/>
    </row>
    <row r="459" spans="2:5" ht="15.5" x14ac:dyDescent="0.35">
      <c r="B459" s="105">
        <v>46043</v>
      </c>
      <c r="C459" s="106">
        <v>171816.67</v>
      </c>
      <c r="D459" s="101"/>
      <c r="E459" s="109"/>
    </row>
    <row r="460" spans="2:5" ht="15.5" x14ac:dyDescent="0.35">
      <c r="B460" s="103">
        <v>46044</v>
      </c>
      <c r="C460" s="104">
        <v>175589.35</v>
      </c>
      <c r="D460" s="101"/>
      <c r="E460" s="108"/>
    </row>
    <row r="461" spans="2:5" ht="15.5" x14ac:dyDescent="0.35">
      <c r="B461" s="105">
        <v>46045</v>
      </c>
      <c r="C461" s="106">
        <v>178858.54</v>
      </c>
      <c r="D461" s="101"/>
      <c r="E461" s="109"/>
    </row>
    <row r="462" spans="2:5" ht="15.5" x14ac:dyDescent="0.35">
      <c r="B462" s="103">
        <v>46048</v>
      </c>
      <c r="C462" s="104">
        <v>178720.68</v>
      </c>
      <c r="D462" s="101"/>
      <c r="E462" s="108"/>
    </row>
    <row r="463" spans="2:5" ht="15.5" x14ac:dyDescent="0.35">
      <c r="B463" s="105">
        <v>46049</v>
      </c>
      <c r="C463" s="106">
        <v>181919.13</v>
      </c>
      <c r="D463" s="101"/>
      <c r="E463" s="109"/>
    </row>
    <row r="464" spans="2:5" ht="15.5" x14ac:dyDescent="0.35">
      <c r="B464" s="103">
        <v>46050</v>
      </c>
      <c r="C464" s="104">
        <v>184691.05</v>
      </c>
      <c r="D464" s="101"/>
      <c r="E464" s="108"/>
    </row>
    <row r="465" spans="2:5" ht="15.5" x14ac:dyDescent="0.35">
      <c r="B465" s="105">
        <v>46051</v>
      </c>
      <c r="C465" s="106">
        <v>183133.75</v>
      </c>
      <c r="D465" s="101"/>
      <c r="E465" s="109"/>
    </row>
    <row r="466" spans="2:5" ht="15.5" x14ac:dyDescent="0.35">
      <c r="B466" s="103">
        <v>46052</v>
      </c>
      <c r="C466" s="104">
        <v>181363.9</v>
      </c>
      <c r="D466" s="101"/>
      <c r="E466" s="108"/>
    </row>
    <row r="467" spans="2:5" ht="15.5" x14ac:dyDescent="0.35">
      <c r="B467" s="105">
        <v>46055</v>
      </c>
      <c r="C467" s="106">
        <v>182793.4</v>
      </c>
      <c r="D467" s="101"/>
      <c r="E467" s="109"/>
    </row>
    <row r="468" spans="2:5" ht="15.5" x14ac:dyDescent="0.35">
      <c r="B468" s="103">
        <v>46056</v>
      </c>
      <c r="C468" s="104">
        <v>185674.43</v>
      </c>
      <c r="D468" s="101"/>
      <c r="E468" s="108"/>
    </row>
    <row r="469" spans="2:5" ht="15.5" x14ac:dyDescent="0.35">
      <c r="B469" s="105">
        <v>46057</v>
      </c>
      <c r="C469" s="106">
        <v>181708.23</v>
      </c>
      <c r="D469" s="101"/>
      <c r="E469" s="109"/>
    </row>
    <row r="470" spans="2:5" ht="15.5" x14ac:dyDescent="0.35">
      <c r="B470" s="103">
        <v>46058</v>
      </c>
      <c r="C470" s="104">
        <v>182127.25</v>
      </c>
      <c r="D470" s="101"/>
      <c r="E470" s="108"/>
    </row>
    <row r="471" spans="2:5" ht="15.5" x14ac:dyDescent="0.35">
      <c r="B471" s="105">
        <v>46059</v>
      </c>
      <c r="C471" s="106">
        <v>182949.78</v>
      </c>
      <c r="D471" s="101"/>
      <c r="E471" s="109"/>
    </row>
    <row r="472" spans="2:5" ht="15.5" x14ac:dyDescent="0.35">
      <c r="B472" s="103">
        <v>46062</v>
      </c>
      <c r="C472" s="104">
        <v>186241.15</v>
      </c>
      <c r="D472" s="101"/>
      <c r="E472" s="108"/>
    </row>
    <row r="473" spans="2:5" ht="15.5" x14ac:dyDescent="0.35">
      <c r="B473" s="105">
        <v>46063</v>
      </c>
      <c r="C473" s="106">
        <v>185929.33</v>
      </c>
      <c r="D473" s="101"/>
      <c r="E473" s="109"/>
    </row>
    <row r="474" spans="2:5" ht="15.5" x14ac:dyDescent="0.35">
      <c r="B474" s="103">
        <v>46064</v>
      </c>
      <c r="C474" s="104">
        <v>189699.12</v>
      </c>
      <c r="D474" s="101"/>
      <c r="E474" s="108"/>
    </row>
    <row r="475" spans="2:5" ht="15.5" x14ac:dyDescent="0.35">
      <c r="B475" s="105">
        <v>46065</v>
      </c>
      <c r="C475" s="106">
        <v>187766.42</v>
      </c>
      <c r="D475" s="101"/>
      <c r="E475" s="109"/>
    </row>
    <row r="476" spans="2:5" ht="15.5" x14ac:dyDescent="0.35">
      <c r="B476" s="103">
        <v>46066</v>
      </c>
      <c r="C476" s="104">
        <v>186464.3</v>
      </c>
      <c r="D476" s="101"/>
      <c r="E476" s="108"/>
    </row>
    <row r="477" spans="2:5" ht="15.5" x14ac:dyDescent="0.35">
      <c r="B477" s="105">
        <v>46069</v>
      </c>
      <c r="C477" s="106"/>
      <c r="D477" s="101"/>
      <c r="E477" s="109"/>
    </row>
    <row r="478" spans="2:5" ht="15.5" x14ac:dyDescent="0.35">
      <c r="B478" s="103">
        <v>46070</v>
      </c>
      <c r="C478" s="104"/>
      <c r="D478" s="101"/>
      <c r="E478" s="108"/>
    </row>
    <row r="479" spans="2:5" ht="15.5" x14ac:dyDescent="0.35">
      <c r="B479" s="105">
        <v>46071</v>
      </c>
      <c r="C479" s="106">
        <v>186016.31</v>
      </c>
      <c r="D479" s="101"/>
      <c r="E479" s="109"/>
    </row>
    <row r="480" spans="2:5" ht="15.5" x14ac:dyDescent="0.35">
      <c r="B480" s="103">
        <v>46072</v>
      </c>
      <c r="C480" s="104">
        <v>188534.42</v>
      </c>
      <c r="D480" s="101"/>
      <c r="E480" s="108"/>
    </row>
    <row r="481" spans="2:5" ht="15.5" x14ac:dyDescent="0.35">
      <c r="B481" s="105">
        <v>46073</v>
      </c>
      <c r="C481" s="106">
        <v>190534.42</v>
      </c>
      <c r="D481" s="101"/>
      <c r="E481" s="109"/>
    </row>
    <row r="482" spans="2:5" ht="15.5" x14ac:dyDescent="0.35">
      <c r="B482" s="103">
        <v>46076</v>
      </c>
      <c r="C482" s="104">
        <v>188853.49</v>
      </c>
      <c r="D482" s="101"/>
      <c r="E482" s="108"/>
    </row>
    <row r="483" spans="2:5" ht="15.5" x14ac:dyDescent="0.35">
      <c r="B483" s="105">
        <v>46077</v>
      </c>
      <c r="C483" s="106">
        <v>191490.4</v>
      </c>
      <c r="D483" s="101"/>
      <c r="E483" s="109"/>
    </row>
    <row r="484" spans="2:5" ht="15.5" x14ac:dyDescent="0.35">
      <c r="B484" s="103">
        <v>46078</v>
      </c>
      <c r="C484" s="104">
        <v>191247.46</v>
      </c>
      <c r="D484" s="101"/>
      <c r="E484" s="108"/>
    </row>
    <row r="485" spans="2:5" ht="15.5" x14ac:dyDescent="0.35">
      <c r="B485" s="105">
        <v>46079</v>
      </c>
      <c r="C485" s="106">
        <v>191005.02</v>
      </c>
      <c r="D485" s="101"/>
      <c r="E485" s="109"/>
    </row>
    <row r="486" spans="2:5" ht="15.5" x14ac:dyDescent="0.35">
      <c r="B486" s="103">
        <v>46080</v>
      </c>
      <c r="C486" s="104">
        <v>188786.98</v>
      </c>
      <c r="D486" s="101"/>
      <c r="E486" s="108"/>
    </row>
    <row r="487" spans="2:5" ht="15.5" x14ac:dyDescent="0.35">
      <c r="B487" s="105">
        <v>46083</v>
      </c>
      <c r="C487" s="106">
        <v>189307.02</v>
      </c>
      <c r="D487" s="101"/>
      <c r="E487" s="109"/>
    </row>
    <row r="488" spans="2:5" ht="15.5" x14ac:dyDescent="0.35">
      <c r="B488" s="103">
        <v>46084</v>
      </c>
      <c r="C488" s="104">
        <v>183104.87</v>
      </c>
      <c r="D488" s="101"/>
      <c r="E488" s="108"/>
    </row>
    <row r="489" spans="2:5" ht="15.5" x14ac:dyDescent="0.35">
      <c r="B489" s="105">
        <v>46085</v>
      </c>
      <c r="C489" s="106">
        <v>185366.44</v>
      </c>
      <c r="D489" s="101"/>
      <c r="E489" s="109"/>
    </row>
    <row r="490" spans="2:5" ht="15.5" x14ac:dyDescent="0.35">
      <c r="B490" s="103">
        <v>46086</v>
      </c>
      <c r="C490" s="104">
        <v>180463.84</v>
      </c>
      <c r="D490" s="101"/>
      <c r="E490" s="108"/>
    </row>
    <row r="491" spans="2:5" ht="15.5" x14ac:dyDescent="0.35">
      <c r="B491" s="105">
        <v>46087</v>
      </c>
      <c r="C491" s="106">
        <v>179364.82</v>
      </c>
      <c r="D491" s="101"/>
      <c r="E491" s="109"/>
    </row>
    <row r="492" spans="2:5" ht="15.5" x14ac:dyDescent="0.35">
      <c r="B492" s="103">
        <v>46090</v>
      </c>
      <c r="C492" s="104">
        <v>180915.36</v>
      </c>
      <c r="D492" s="101"/>
      <c r="E492" s="108"/>
    </row>
    <row r="493" spans="2:5" ht="15.5" x14ac:dyDescent="0.35">
      <c r="B493" s="105">
        <v>46091</v>
      </c>
      <c r="C493" s="106">
        <v>183447</v>
      </c>
      <c r="D493" s="101"/>
      <c r="E493" s="109"/>
    </row>
    <row r="494" spans="2:5" ht="15.5" x14ac:dyDescent="0.35">
      <c r="B494" s="103">
        <v>46092</v>
      </c>
      <c r="C494" s="104">
        <v>183969.35</v>
      </c>
      <c r="D494" s="101"/>
      <c r="E494" s="108"/>
    </row>
    <row r="495" spans="2:5" ht="15.5" x14ac:dyDescent="0.35">
      <c r="B495" s="105">
        <v>46093</v>
      </c>
      <c r="C495" s="106">
        <v>179284.49</v>
      </c>
      <c r="D495" s="101"/>
      <c r="E495" s="109"/>
    </row>
    <row r="496" spans="2:5" ht="15.5" x14ac:dyDescent="0.35">
      <c r="B496" s="103">
        <v>46094</v>
      </c>
      <c r="C496" s="104">
        <v>177653.31</v>
      </c>
      <c r="D496" s="101"/>
      <c r="E496" s="108"/>
    </row>
    <row r="497" spans="2:5" ht="15.5" x14ac:dyDescent="0.35">
      <c r="B497" s="105">
        <v>46097</v>
      </c>
      <c r="C497" s="106">
        <v>179875.44</v>
      </c>
      <c r="D497" s="101"/>
      <c r="E497" s="109"/>
    </row>
    <row r="498" spans="2:5" ht="15.5" x14ac:dyDescent="0.35">
      <c r="B498" s="103">
        <v>46098</v>
      </c>
      <c r="C498" s="104">
        <v>180409.73</v>
      </c>
      <c r="D498" s="101"/>
      <c r="E498" s="108"/>
    </row>
    <row r="499" spans="2:5" ht="15.5" x14ac:dyDescent="0.35">
      <c r="B499" s="105">
        <v>46099</v>
      </c>
      <c r="C499" s="106">
        <v>179639.91</v>
      </c>
      <c r="D499" s="101"/>
      <c r="E499" s="109"/>
    </row>
    <row r="500" spans="2:5" ht="15.5" x14ac:dyDescent="0.35">
      <c r="B500" s="103">
        <v>46100</v>
      </c>
      <c r="C500" s="104">
        <v>180270.62</v>
      </c>
      <c r="D500" s="101"/>
      <c r="E500" s="108"/>
    </row>
    <row r="501" spans="2:5" ht="15.5" x14ac:dyDescent="0.35">
      <c r="B501" s="105">
        <v>46101</v>
      </c>
      <c r="C501" s="106">
        <v>176219.4</v>
      </c>
      <c r="D501" s="101"/>
      <c r="E501" s="109"/>
    </row>
    <row r="502" spans="2:5" ht="15.5" x14ac:dyDescent="0.35">
      <c r="B502" s="103">
        <v>46104</v>
      </c>
      <c r="C502" s="104">
        <v>181931.93</v>
      </c>
      <c r="D502" s="101"/>
      <c r="E502" s="108"/>
    </row>
    <row r="503" spans="2:5" ht="15.5" x14ac:dyDescent="0.35">
      <c r="B503" s="105">
        <v>46105</v>
      </c>
      <c r="C503" s="106">
        <v>182509.14</v>
      </c>
      <c r="D503" s="101"/>
      <c r="E503" s="109"/>
    </row>
    <row r="504" spans="2:5" ht="15.5" x14ac:dyDescent="0.35">
      <c r="B504" s="103">
        <v>46106</v>
      </c>
      <c r="C504" s="104">
        <v>185424.28</v>
      </c>
      <c r="D504" s="101"/>
      <c r="E504" s="108"/>
    </row>
    <row r="505" spans="2:5" ht="15.5" x14ac:dyDescent="0.35">
      <c r="B505" s="105">
        <v>46107</v>
      </c>
      <c r="C505" s="106">
        <v>182732.67</v>
      </c>
      <c r="D505" s="101"/>
      <c r="E505" s="109"/>
    </row>
    <row r="506" spans="2:5" ht="15.5" x14ac:dyDescent="0.35">
      <c r="B506" s="103">
        <v>46108</v>
      </c>
      <c r="C506" s="104">
        <v>181556.76</v>
      </c>
      <c r="D506" s="101"/>
      <c r="E506" s="108"/>
    </row>
    <row r="507" spans="2:5" ht="15.5" x14ac:dyDescent="0.35">
      <c r="B507" s="105">
        <v>46111</v>
      </c>
      <c r="C507" s="106">
        <v>182514.2</v>
      </c>
      <c r="D507" s="101"/>
      <c r="E507" s="109"/>
    </row>
    <row r="508" spans="2:5" ht="15.5" x14ac:dyDescent="0.35">
      <c r="B508" s="103">
        <v>46112</v>
      </c>
      <c r="C508" s="104">
        <v>187461.84</v>
      </c>
      <c r="D508" s="101"/>
      <c r="E508" s="108"/>
    </row>
    <row r="509" spans="2:5" ht="15.5" x14ac:dyDescent="0.35">
      <c r="B509" s="105">
        <v>46113</v>
      </c>
      <c r="C509" s="106">
        <v>187952.91</v>
      </c>
      <c r="D509" s="101"/>
      <c r="E509" s="109"/>
    </row>
    <row r="510" spans="2:5" ht="15.5" x14ac:dyDescent="0.35">
      <c r="B510" s="103">
        <v>46114</v>
      </c>
      <c r="C510" s="104">
        <v>188052.02</v>
      </c>
      <c r="D510" s="101"/>
      <c r="E510" s="108"/>
    </row>
    <row r="511" spans="2:5" ht="15.5" x14ac:dyDescent="0.35">
      <c r="B511" s="105">
        <v>46115</v>
      </c>
      <c r="C511" s="106"/>
      <c r="D511" s="101"/>
      <c r="E511" s="109"/>
    </row>
    <row r="512" spans="2:5" ht="15.5" x14ac:dyDescent="0.35">
      <c r="B512" s="103">
        <v>46118</v>
      </c>
      <c r="C512" s="104">
        <v>188161.97</v>
      </c>
      <c r="D512" s="101"/>
      <c r="E512" s="108"/>
    </row>
    <row r="513" spans="2:5" ht="15.5" x14ac:dyDescent="0.35">
      <c r="B513" s="105">
        <v>46119</v>
      </c>
      <c r="C513" s="106">
        <v>188258.91</v>
      </c>
      <c r="D513" s="101"/>
      <c r="E513" s="109"/>
    </row>
    <row r="514" spans="2:5" ht="15.5" x14ac:dyDescent="0.35">
      <c r="B514" s="103">
        <v>46120</v>
      </c>
      <c r="C514" s="104">
        <v>192201.16</v>
      </c>
      <c r="D514" s="101"/>
      <c r="E514" s="108"/>
    </row>
    <row r="515" spans="2:5" ht="15.5" x14ac:dyDescent="0.35">
      <c r="B515" s="105">
        <v>46121</v>
      </c>
      <c r="C515" s="106">
        <v>195129.25</v>
      </c>
      <c r="D515" s="101"/>
      <c r="E515" s="109"/>
    </row>
    <row r="516" spans="2:5" ht="15.5" x14ac:dyDescent="0.35">
      <c r="B516" s="103">
        <v>46122</v>
      </c>
      <c r="C516" s="104">
        <v>197323.87</v>
      </c>
      <c r="D516" s="101"/>
      <c r="E516" s="108"/>
    </row>
    <row r="517" spans="2:5" ht="15.5" x14ac:dyDescent="0.35">
      <c r="B517" s="105">
        <v>46125</v>
      </c>
      <c r="C517" s="106">
        <v>198000.71</v>
      </c>
      <c r="D517" s="101"/>
      <c r="E517" s="109"/>
    </row>
    <row r="518" spans="2:5" ht="15.5" x14ac:dyDescent="0.35">
      <c r="B518" s="103">
        <v>46126</v>
      </c>
      <c r="C518" s="104">
        <v>198657.33</v>
      </c>
      <c r="D518" s="101"/>
      <c r="E518" s="108"/>
    </row>
    <row r="519" spans="2:5" ht="15.5" x14ac:dyDescent="0.35">
      <c r="B519" s="105">
        <v>46127</v>
      </c>
      <c r="C519" s="106">
        <v>197737.61</v>
      </c>
      <c r="D519" s="101"/>
      <c r="E519" s="109"/>
    </row>
    <row r="520" spans="2:5" ht="15.5" x14ac:dyDescent="0.35">
      <c r="B520" s="103">
        <v>46128</v>
      </c>
      <c r="C520" s="104">
        <v>196818.59</v>
      </c>
      <c r="D520" s="101"/>
      <c r="E520" s="108"/>
    </row>
    <row r="521" spans="2:5" ht="15.5" x14ac:dyDescent="0.35">
      <c r="B521" s="105">
        <v>46129</v>
      </c>
      <c r="C521" s="106">
        <v>195733.51</v>
      </c>
      <c r="D521" s="101"/>
      <c r="E521" s="109"/>
    </row>
    <row r="522" spans="2:5" ht="15.5" x14ac:dyDescent="0.35">
      <c r="B522" s="103">
        <v>46132</v>
      </c>
      <c r="C522" s="104">
        <v>196132.06</v>
      </c>
      <c r="D522" s="101"/>
      <c r="E522" s="108"/>
    </row>
    <row r="523" spans="2:5" ht="15.5" x14ac:dyDescent="0.35">
      <c r="B523" s="105">
        <v>46133</v>
      </c>
      <c r="C523" s="106"/>
      <c r="D523" s="101"/>
      <c r="E523" s="109"/>
    </row>
    <row r="524" spans="2:5" ht="15.5" x14ac:dyDescent="0.35">
      <c r="B524" s="103">
        <v>46134</v>
      </c>
      <c r="C524" s="104">
        <v>192888.95999999999</v>
      </c>
      <c r="D524" s="101"/>
      <c r="E524" s="108"/>
    </row>
    <row r="525" spans="2:5" ht="15.5" x14ac:dyDescent="0.35">
      <c r="B525" s="105">
        <v>46135</v>
      </c>
      <c r="C525" s="106">
        <v>191378.43</v>
      </c>
      <c r="D525" s="101"/>
      <c r="E525" s="109"/>
    </row>
    <row r="526" spans="2:5" ht="15.5" x14ac:dyDescent="0.35">
      <c r="B526" s="103">
        <v>46136</v>
      </c>
      <c r="C526" s="104">
        <v>190745.02</v>
      </c>
      <c r="D526" s="101"/>
      <c r="E526" s="108"/>
    </row>
    <row r="527" spans="2:5" ht="15.5" x14ac:dyDescent="0.35">
      <c r="B527" s="105">
        <v>46139</v>
      </c>
      <c r="C527" s="106">
        <v>189578.79</v>
      </c>
      <c r="D527" s="101"/>
      <c r="E527" s="109"/>
    </row>
    <row r="528" spans="2:5" ht="15.5" x14ac:dyDescent="0.35">
      <c r="B528" s="103">
        <v>46140</v>
      </c>
      <c r="C528" s="104">
        <v>188618.69</v>
      </c>
      <c r="D528" s="101"/>
      <c r="E528" s="108"/>
    </row>
    <row r="529" spans="2:5" ht="15.5" x14ac:dyDescent="0.35">
      <c r="B529" s="105">
        <v>46141</v>
      </c>
      <c r="C529" s="106">
        <v>184750.42</v>
      </c>
      <c r="D529" s="101"/>
      <c r="E529" s="109"/>
    </row>
    <row r="530" spans="2:5" ht="15.5" x14ac:dyDescent="0.35">
      <c r="B530" s="103">
        <v>46142</v>
      </c>
      <c r="C530" s="104">
        <v>187317.64</v>
      </c>
      <c r="D530" s="101"/>
      <c r="E530" s="108"/>
    </row>
    <row r="531" spans="2:5" ht="15.5" x14ac:dyDescent="0.35">
      <c r="B531" s="105"/>
      <c r="C531" s="106"/>
      <c r="D531" s="101"/>
      <c r="E531" s="109"/>
    </row>
    <row r="532" spans="2:5" ht="15.5" x14ac:dyDescent="0.35">
      <c r="B532" s="103"/>
      <c r="C532" s="104"/>
      <c r="D532" s="101"/>
      <c r="E532" s="108"/>
    </row>
    <row r="533" spans="2:5" ht="15.5" x14ac:dyDescent="0.35">
      <c r="B533" s="105"/>
      <c r="C533" s="106"/>
      <c r="D533" s="101"/>
      <c r="E533" s="109"/>
    </row>
    <row r="534" spans="2:5" ht="15.5" x14ac:dyDescent="0.35">
      <c r="B534" s="103"/>
      <c r="C534" s="104"/>
      <c r="D534" s="101"/>
      <c r="E534" s="108"/>
    </row>
    <row r="535" spans="2:5" ht="15.5" x14ac:dyDescent="0.35">
      <c r="B535" s="105"/>
      <c r="C535" s="106"/>
      <c r="D535" s="101"/>
      <c r="E535" s="109"/>
    </row>
    <row r="536" spans="2:5" ht="15.5" x14ac:dyDescent="0.35">
      <c r="B536" s="103"/>
      <c r="C536" s="104"/>
      <c r="D536" s="101"/>
      <c r="E536" s="108"/>
    </row>
    <row r="537" spans="2:5" ht="15.5" x14ac:dyDescent="0.35">
      <c r="B537" s="105"/>
      <c r="C537" s="106"/>
      <c r="D537" s="101"/>
      <c r="E537" s="109"/>
    </row>
    <row r="538" spans="2:5" ht="15.5" x14ac:dyDescent="0.35">
      <c r="B538" s="103"/>
      <c r="C538" s="104"/>
      <c r="D538" s="101"/>
      <c r="E538" s="108"/>
    </row>
    <row r="539" spans="2:5" ht="15.5" x14ac:dyDescent="0.35">
      <c r="B539" s="105"/>
      <c r="C539" s="106"/>
      <c r="D539" s="101"/>
      <c r="E539" s="109"/>
    </row>
    <row r="540" spans="2:5" ht="15.5" x14ac:dyDescent="0.35">
      <c r="B540" s="103"/>
      <c r="C540" s="104"/>
      <c r="D540" s="101"/>
      <c r="E540" s="108"/>
    </row>
    <row r="541" spans="2:5" ht="15.5" x14ac:dyDescent="0.35">
      <c r="B541" s="105"/>
      <c r="C541" s="106"/>
      <c r="D541" s="101"/>
      <c r="E541" s="109"/>
    </row>
    <row r="542" spans="2:5" ht="15.5" x14ac:dyDescent="0.35">
      <c r="B542" s="103"/>
      <c r="C542" s="104"/>
      <c r="D542" s="101"/>
      <c r="E542" s="108"/>
    </row>
    <row r="543" spans="2:5" ht="15.5" x14ac:dyDescent="0.35">
      <c r="B543" s="105"/>
      <c r="C543" s="106"/>
      <c r="D543" s="101"/>
      <c r="E543" s="109"/>
    </row>
    <row r="544" spans="2:5" ht="15.5" x14ac:dyDescent="0.35">
      <c r="B544" s="103"/>
      <c r="C544" s="104"/>
      <c r="D544" s="101"/>
      <c r="E544" s="108"/>
    </row>
    <row r="545" spans="2:5" ht="15.5" x14ac:dyDescent="0.35">
      <c r="B545" s="105"/>
      <c r="C545" s="106"/>
      <c r="D545" s="101"/>
      <c r="E545" s="109"/>
    </row>
    <row r="546" spans="2:5" ht="15.5" x14ac:dyDescent="0.35">
      <c r="B546" s="103"/>
      <c r="C546" s="104"/>
      <c r="D546" s="101"/>
      <c r="E546" s="108"/>
    </row>
    <row r="547" spans="2:5" ht="15.5" x14ac:dyDescent="0.35">
      <c r="B547" s="105"/>
      <c r="C547" s="106"/>
      <c r="D547" s="101"/>
      <c r="E547" s="109"/>
    </row>
    <row r="548" spans="2:5" ht="15.5" x14ac:dyDescent="0.35">
      <c r="B548" s="103"/>
      <c r="C548" s="104"/>
      <c r="D548" s="101"/>
      <c r="E548" s="108"/>
    </row>
    <row r="549" spans="2:5" ht="15.5" x14ac:dyDescent="0.35">
      <c r="B549" s="105"/>
      <c r="C549" s="106"/>
      <c r="D549" s="101"/>
      <c r="E549" s="109"/>
    </row>
    <row r="550" spans="2:5" ht="15.5" x14ac:dyDescent="0.35">
      <c r="B550" s="103"/>
      <c r="C550" s="104"/>
      <c r="D550" s="101"/>
      <c r="E550" s="108"/>
    </row>
    <row r="551" spans="2:5" ht="15.5" x14ac:dyDescent="0.35">
      <c r="B551" s="105"/>
      <c r="C551" s="106"/>
      <c r="D551" s="101"/>
      <c r="E551" s="109"/>
    </row>
    <row r="552" spans="2:5" ht="15.5" x14ac:dyDescent="0.35">
      <c r="B552" s="103"/>
      <c r="C552" s="104"/>
      <c r="D552" s="101"/>
      <c r="E552" s="108"/>
    </row>
    <row r="553" spans="2:5" ht="15.5" x14ac:dyDescent="0.35">
      <c r="B553" s="105"/>
      <c r="C553" s="106"/>
      <c r="D553" s="101"/>
      <c r="E553" s="109"/>
    </row>
    <row r="554" spans="2:5" ht="15.5" x14ac:dyDescent="0.35">
      <c r="B554" s="103"/>
      <c r="C554" s="104"/>
      <c r="D554" s="101"/>
      <c r="E554" s="108"/>
    </row>
    <row r="555" spans="2:5" ht="15.5" x14ac:dyDescent="0.35">
      <c r="B555" s="105"/>
      <c r="C555" s="106"/>
      <c r="D555" s="101"/>
      <c r="E555" s="109"/>
    </row>
    <row r="556" spans="2:5" ht="15.5" x14ac:dyDescent="0.35">
      <c r="B556" s="103"/>
      <c r="C556" s="104"/>
      <c r="D556" s="101"/>
      <c r="E556" s="108"/>
    </row>
    <row r="557" spans="2:5" ht="15.5" x14ac:dyDescent="0.35">
      <c r="B557" s="105"/>
      <c r="C557" s="106"/>
      <c r="D557" s="101"/>
      <c r="E557" s="109"/>
    </row>
    <row r="558" spans="2:5" ht="15.5" x14ac:dyDescent="0.35">
      <c r="B558" s="103"/>
      <c r="C558" s="104"/>
      <c r="D558" s="101"/>
      <c r="E558" s="108"/>
    </row>
    <row r="559" spans="2:5" ht="15.5" x14ac:dyDescent="0.35">
      <c r="B559" s="105"/>
      <c r="C559" s="106"/>
      <c r="D559" s="101"/>
      <c r="E559" s="109"/>
    </row>
    <row r="560" spans="2:5" ht="15.5" x14ac:dyDescent="0.35">
      <c r="B560" s="103"/>
      <c r="C560" s="104"/>
      <c r="D560" s="101"/>
      <c r="E560" s="108"/>
    </row>
    <row r="561" spans="2:5" ht="15.5" x14ac:dyDescent="0.35">
      <c r="B561" s="105"/>
      <c r="C561" s="106"/>
      <c r="D561" s="101"/>
      <c r="E561" s="109"/>
    </row>
    <row r="562" spans="2:5" ht="15.5" x14ac:dyDescent="0.35">
      <c r="B562" s="103"/>
      <c r="C562" s="104"/>
      <c r="D562" s="101"/>
      <c r="E562" s="108"/>
    </row>
    <row r="563" spans="2:5" ht="15.5" x14ac:dyDescent="0.35">
      <c r="B563" s="105"/>
      <c r="C563" s="106"/>
      <c r="D563" s="101"/>
      <c r="E563" s="109"/>
    </row>
    <row r="564" spans="2:5" ht="15.5" x14ac:dyDescent="0.35">
      <c r="B564" s="103"/>
      <c r="C564" s="104"/>
      <c r="D564" s="101"/>
      <c r="E564" s="108"/>
    </row>
    <row r="565" spans="2:5" ht="15.5" x14ac:dyDescent="0.35">
      <c r="B565" s="105"/>
      <c r="C565" s="106"/>
      <c r="D565" s="101"/>
      <c r="E565" s="109"/>
    </row>
    <row r="566" spans="2:5" ht="15.5" x14ac:dyDescent="0.35">
      <c r="B566" s="103"/>
      <c r="C566" s="104"/>
      <c r="D566" s="101"/>
      <c r="E566" s="108"/>
    </row>
    <row r="567" spans="2:5" ht="15.5" x14ac:dyDescent="0.35">
      <c r="B567" s="105"/>
      <c r="C567" s="106"/>
      <c r="D567" s="101"/>
      <c r="E567" s="109"/>
    </row>
    <row r="568" spans="2:5" ht="15.5" x14ac:dyDescent="0.35">
      <c r="B568" s="103"/>
      <c r="C568" s="104"/>
      <c r="D568" s="101"/>
      <c r="E568" s="108"/>
    </row>
    <row r="569" spans="2:5" ht="15.5" x14ac:dyDescent="0.35">
      <c r="B569" s="105"/>
      <c r="C569" s="106"/>
      <c r="D569" s="101"/>
      <c r="E569" s="109"/>
    </row>
    <row r="570" spans="2:5" ht="15.5" x14ac:dyDescent="0.35">
      <c r="B570" s="103"/>
      <c r="C570" s="104"/>
      <c r="D570" s="101"/>
      <c r="E570" s="108"/>
    </row>
    <row r="571" spans="2:5" ht="15.5" x14ac:dyDescent="0.35">
      <c r="B571" s="105"/>
      <c r="C571" s="106"/>
      <c r="D571" s="101"/>
      <c r="E571" s="109"/>
    </row>
    <row r="572" spans="2:5" ht="15.5" x14ac:dyDescent="0.35">
      <c r="B572" s="103"/>
      <c r="C572" s="104"/>
      <c r="D572" s="101"/>
      <c r="E572" s="108"/>
    </row>
    <row r="573" spans="2:5" ht="15.5" x14ac:dyDescent="0.35">
      <c r="B573" s="105"/>
      <c r="C573" s="106"/>
      <c r="D573" s="101"/>
      <c r="E573" s="109"/>
    </row>
    <row r="574" spans="2:5" ht="15.5" x14ac:dyDescent="0.35">
      <c r="B574" s="103"/>
      <c r="C574" s="104"/>
      <c r="D574" s="101"/>
      <c r="E574" s="108"/>
    </row>
    <row r="575" spans="2:5" ht="15.5" x14ac:dyDescent="0.35">
      <c r="B575" s="105"/>
      <c r="C575" s="106"/>
      <c r="D575" s="101"/>
      <c r="E575" s="109"/>
    </row>
    <row r="576" spans="2:5" ht="15.5" x14ac:dyDescent="0.35">
      <c r="B576" s="103"/>
      <c r="C576" s="104"/>
      <c r="D576" s="101"/>
      <c r="E576" s="108"/>
    </row>
    <row r="577" spans="2:5" ht="15.5" x14ac:dyDescent="0.35">
      <c r="B577" s="105"/>
      <c r="C577" s="106"/>
      <c r="D577" s="101"/>
      <c r="E577" s="109"/>
    </row>
    <row r="578" spans="2:5" ht="15.5" x14ac:dyDescent="0.35">
      <c r="B578" s="103"/>
      <c r="C578" s="104"/>
      <c r="D578" s="101"/>
      <c r="E578" s="108"/>
    </row>
    <row r="579" spans="2:5" ht="15.5" x14ac:dyDescent="0.35">
      <c r="B579" s="105"/>
      <c r="C579" s="106"/>
      <c r="D579" s="101"/>
      <c r="E579" s="109"/>
    </row>
    <row r="580" spans="2:5" ht="15.5" x14ac:dyDescent="0.35">
      <c r="B580" s="103"/>
      <c r="C580" s="104"/>
      <c r="D580" s="101"/>
      <c r="E580" s="108"/>
    </row>
    <row r="581" spans="2:5" ht="15.5" x14ac:dyDescent="0.35">
      <c r="B581" s="105"/>
      <c r="C581" s="106"/>
      <c r="D581" s="101"/>
      <c r="E581" s="109"/>
    </row>
    <row r="582" spans="2:5" ht="15.5" x14ac:dyDescent="0.35">
      <c r="B582" s="103"/>
      <c r="C582" s="104"/>
      <c r="D582" s="101"/>
      <c r="E582" s="108"/>
    </row>
    <row r="583" spans="2:5" ht="15.5" x14ac:dyDescent="0.35">
      <c r="B583" s="105"/>
      <c r="C583" s="106"/>
      <c r="D583" s="101"/>
      <c r="E583" s="109"/>
    </row>
    <row r="584" spans="2:5" ht="15.5" x14ac:dyDescent="0.35">
      <c r="B584" s="103"/>
      <c r="C584" s="104"/>
      <c r="D584" s="101"/>
      <c r="E584" s="108"/>
    </row>
    <row r="585" spans="2:5" ht="15.5" x14ac:dyDescent="0.35">
      <c r="B585" s="105"/>
      <c r="C585" s="106"/>
      <c r="D585" s="101"/>
      <c r="E585" s="109"/>
    </row>
    <row r="586" spans="2:5" ht="15.5" x14ac:dyDescent="0.35">
      <c r="B586" s="103"/>
      <c r="C586" s="104"/>
      <c r="D586" s="101"/>
      <c r="E586" s="108"/>
    </row>
    <row r="587" spans="2:5" ht="15.5" x14ac:dyDescent="0.35">
      <c r="B587" s="105"/>
      <c r="C587" s="106"/>
      <c r="D587" s="101"/>
      <c r="E587" s="109"/>
    </row>
    <row r="588" spans="2:5" ht="15.5" x14ac:dyDescent="0.35">
      <c r="B588" s="103"/>
      <c r="C588" s="104"/>
      <c r="D588" s="101"/>
      <c r="E588" s="108"/>
    </row>
    <row r="589" spans="2:5" ht="15.5" x14ac:dyDescent="0.35">
      <c r="B589" s="105"/>
      <c r="C589" s="106"/>
      <c r="D589" s="101"/>
      <c r="E589" s="109"/>
    </row>
    <row r="590" spans="2:5" ht="15.5" x14ac:dyDescent="0.35">
      <c r="B590" s="103"/>
      <c r="C590" s="104"/>
      <c r="D590" s="101"/>
      <c r="E590" s="108"/>
    </row>
    <row r="591" spans="2:5" ht="15.5" x14ac:dyDescent="0.35">
      <c r="B591" s="105"/>
      <c r="C591" s="106"/>
      <c r="D591" s="101"/>
      <c r="E591" s="109"/>
    </row>
    <row r="592" spans="2:5" ht="15.5" x14ac:dyDescent="0.35">
      <c r="B592" s="103"/>
      <c r="C592" s="104"/>
      <c r="D592" s="101"/>
      <c r="E592" s="108"/>
    </row>
    <row r="593" spans="2:5" ht="15.5" x14ac:dyDescent="0.35">
      <c r="B593" s="105"/>
      <c r="C593" s="106"/>
      <c r="D593" s="101"/>
      <c r="E593" s="109"/>
    </row>
    <row r="594" spans="2:5" ht="15.5" x14ac:dyDescent="0.35">
      <c r="B594" s="103"/>
      <c r="C594" s="104"/>
      <c r="D594" s="101"/>
      <c r="E594" s="108"/>
    </row>
    <row r="595" spans="2:5" ht="15.5" x14ac:dyDescent="0.35">
      <c r="B595" s="105"/>
      <c r="C595" s="106"/>
      <c r="D595" s="101"/>
      <c r="E595" s="109"/>
    </row>
    <row r="596" spans="2:5" ht="15.5" x14ac:dyDescent="0.35">
      <c r="B596" s="103"/>
      <c r="C596" s="104"/>
      <c r="D596" s="101"/>
      <c r="E596" s="108"/>
    </row>
    <row r="597" spans="2:5" ht="15.5" x14ac:dyDescent="0.35">
      <c r="B597" s="105"/>
      <c r="C597" s="106"/>
      <c r="D597" s="101"/>
      <c r="E597" s="109"/>
    </row>
    <row r="598" spans="2:5" ht="15.5" x14ac:dyDescent="0.35">
      <c r="B598" s="103"/>
      <c r="C598" s="104"/>
      <c r="D598" s="101"/>
      <c r="E598" s="108"/>
    </row>
    <row r="599" spans="2:5" ht="15.5" x14ac:dyDescent="0.35">
      <c r="B599" s="105"/>
      <c r="C599" s="106"/>
      <c r="D599" s="101"/>
      <c r="E599" s="109"/>
    </row>
    <row r="600" spans="2:5" ht="15.5" x14ac:dyDescent="0.35">
      <c r="B600" s="103"/>
      <c r="C600" s="104"/>
      <c r="D600" s="101"/>
      <c r="E600" s="108"/>
    </row>
    <row r="601" spans="2:5" ht="15.5" x14ac:dyDescent="0.35">
      <c r="B601" s="105"/>
      <c r="C601" s="106"/>
      <c r="D601" s="101"/>
      <c r="E601" s="109"/>
    </row>
    <row r="602" spans="2:5" ht="15.5" x14ac:dyDescent="0.35">
      <c r="B602" s="103"/>
      <c r="C602" s="104"/>
      <c r="D602" s="101"/>
      <c r="E602" s="108"/>
    </row>
    <row r="603" spans="2:5" ht="15.5" x14ac:dyDescent="0.35">
      <c r="B603" s="105"/>
      <c r="C603" s="106"/>
      <c r="D603" s="101"/>
      <c r="E603" s="109"/>
    </row>
    <row r="604" spans="2:5" ht="15.5" x14ac:dyDescent="0.35">
      <c r="B604" s="103"/>
      <c r="C604" s="104"/>
      <c r="D604" s="101"/>
      <c r="E604" s="108"/>
    </row>
    <row r="605" spans="2:5" ht="15.5" x14ac:dyDescent="0.35">
      <c r="B605" s="105"/>
      <c r="C605" s="106"/>
      <c r="D605" s="101"/>
      <c r="E605" s="109"/>
    </row>
    <row r="606" spans="2:5" ht="15.5" x14ac:dyDescent="0.35">
      <c r="B606" s="103"/>
      <c r="C606" s="104"/>
      <c r="D606" s="101"/>
      <c r="E606" s="108"/>
    </row>
    <row r="607" spans="2:5" ht="15.5" x14ac:dyDescent="0.35">
      <c r="B607" s="105"/>
      <c r="C607" s="106"/>
      <c r="D607" s="101"/>
      <c r="E607" s="109"/>
    </row>
    <row r="608" spans="2:5" ht="15.5" x14ac:dyDescent="0.35">
      <c r="B608" s="103"/>
      <c r="C608" s="104"/>
      <c r="D608" s="101"/>
      <c r="E608" s="108"/>
    </row>
    <row r="609" spans="2:5" ht="15.5" x14ac:dyDescent="0.35">
      <c r="B609" s="105"/>
      <c r="C609" s="106"/>
      <c r="D609" s="101"/>
      <c r="E609" s="109"/>
    </row>
    <row r="610" spans="2:5" ht="15.5" x14ac:dyDescent="0.35">
      <c r="B610" s="103"/>
      <c r="C610" s="104"/>
      <c r="D610" s="101"/>
      <c r="E610" s="108"/>
    </row>
    <row r="611" spans="2:5" ht="15.5" x14ac:dyDescent="0.35">
      <c r="B611" s="105"/>
      <c r="C611" s="106"/>
      <c r="D611" s="101"/>
      <c r="E611" s="109"/>
    </row>
    <row r="612" spans="2:5" ht="15.5" x14ac:dyDescent="0.35">
      <c r="B612" s="103"/>
      <c r="C612" s="104"/>
      <c r="D612" s="101"/>
      <c r="E612" s="108"/>
    </row>
    <row r="613" spans="2:5" ht="15.5" x14ac:dyDescent="0.35">
      <c r="B613" s="105"/>
      <c r="C613" s="106"/>
      <c r="D613" s="101"/>
      <c r="E613" s="109"/>
    </row>
    <row r="614" spans="2:5" ht="15.5" x14ac:dyDescent="0.35">
      <c r="B614" s="103"/>
      <c r="C614" s="104"/>
      <c r="D614" s="101"/>
      <c r="E614" s="108"/>
    </row>
    <row r="615" spans="2:5" ht="15.5" x14ac:dyDescent="0.35">
      <c r="B615" s="105"/>
      <c r="C615" s="106"/>
      <c r="D615" s="101"/>
      <c r="E615" s="109"/>
    </row>
    <row r="616" spans="2:5" ht="15.5" x14ac:dyDescent="0.35">
      <c r="B616" s="103"/>
      <c r="C616" s="104"/>
      <c r="D616" s="101"/>
      <c r="E616" s="108"/>
    </row>
    <row r="617" spans="2:5" ht="15.5" x14ac:dyDescent="0.35">
      <c r="B617" s="105"/>
      <c r="C617" s="106"/>
      <c r="D617" s="101"/>
      <c r="E617" s="109"/>
    </row>
    <row r="618" spans="2:5" ht="15.5" x14ac:dyDescent="0.35">
      <c r="B618" s="103"/>
      <c r="C618" s="104"/>
      <c r="D618" s="101"/>
      <c r="E618" s="108"/>
    </row>
    <row r="619" spans="2:5" ht="15.5" x14ac:dyDescent="0.35">
      <c r="B619" s="105"/>
      <c r="C619" s="106"/>
      <c r="D619" s="101"/>
      <c r="E619" s="109"/>
    </row>
    <row r="620" spans="2:5" ht="15.5" x14ac:dyDescent="0.35">
      <c r="B620" s="103"/>
      <c r="C620" s="104"/>
      <c r="D620" s="101"/>
      <c r="E620" s="108"/>
    </row>
    <row r="621" spans="2:5" ht="15.5" x14ac:dyDescent="0.35">
      <c r="B621" s="105"/>
      <c r="C621" s="106"/>
      <c r="D621" s="101"/>
      <c r="E621" s="109"/>
    </row>
    <row r="622" spans="2:5" ht="15.5" x14ac:dyDescent="0.35">
      <c r="B622" s="103"/>
      <c r="C622" s="104"/>
      <c r="D622" s="101"/>
      <c r="E622" s="108"/>
    </row>
    <row r="623" spans="2:5" ht="15.5" x14ac:dyDescent="0.35">
      <c r="B623" s="105"/>
      <c r="C623" s="106"/>
      <c r="D623" s="101"/>
      <c r="E623" s="109"/>
    </row>
    <row r="624" spans="2:5" ht="15.5" x14ac:dyDescent="0.35">
      <c r="B624" s="103"/>
      <c r="C624" s="104"/>
      <c r="D624" s="101"/>
      <c r="E624" s="108"/>
    </row>
    <row r="625" spans="2:5" ht="15.5" x14ac:dyDescent="0.35">
      <c r="B625" s="105"/>
      <c r="C625" s="106"/>
      <c r="D625" s="101"/>
      <c r="E625" s="109"/>
    </row>
    <row r="626" spans="2:5" ht="15.5" x14ac:dyDescent="0.35">
      <c r="B626" s="103"/>
      <c r="C626" s="104"/>
      <c r="D626" s="101"/>
      <c r="E626" s="108"/>
    </row>
    <row r="627" spans="2:5" ht="15.5" x14ac:dyDescent="0.35">
      <c r="B627" s="105"/>
      <c r="C627" s="106"/>
      <c r="D627" s="101"/>
      <c r="E627" s="109"/>
    </row>
    <row r="628" spans="2:5" ht="15.5" x14ac:dyDescent="0.35">
      <c r="B628" s="103"/>
      <c r="C628" s="104"/>
      <c r="D628" s="101"/>
      <c r="E628" s="108"/>
    </row>
    <row r="629" spans="2:5" ht="15.5" x14ac:dyDescent="0.35">
      <c r="B629" s="105"/>
      <c r="C629" s="106"/>
      <c r="D629" s="101"/>
      <c r="E629" s="109"/>
    </row>
    <row r="630" spans="2:5" ht="15.5" x14ac:dyDescent="0.35">
      <c r="B630" s="103"/>
      <c r="C630" s="104"/>
      <c r="D630" s="101"/>
      <c r="E630" s="108"/>
    </row>
    <row r="631" spans="2:5" ht="15.5" x14ac:dyDescent="0.35">
      <c r="B631" s="105"/>
      <c r="C631" s="106"/>
      <c r="D631" s="101"/>
      <c r="E631" s="109"/>
    </row>
    <row r="632" spans="2:5" ht="15.5" x14ac:dyDescent="0.35">
      <c r="B632" s="103"/>
      <c r="C632" s="104"/>
      <c r="D632" s="101"/>
      <c r="E632" s="108"/>
    </row>
    <row r="633" spans="2:5" ht="15.5" x14ac:dyDescent="0.35">
      <c r="B633" s="105"/>
      <c r="C633" s="106"/>
      <c r="D633" s="101"/>
      <c r="E633" s="109"/>
    </row>
    <row r="634" spans="2:5" ht="15.5" x14ac:dyDescent="0.35">
      <c r="B634" s="103"/>
      <c r="C634" s="104"/>
      <c r="D634" s="101"/>
      <c r="E634" s="108"/>
    </row>
    <row r="635" spans="2:5" ht="15.5" x14ac:dyDescent="0.35">
      <c r="B635" s="105"/>
      <c r="C635" s="106"/>
      <c r="D635" s="101"/>
      <c r="E635" s="109"/>
    </row>
    <row r="636" spans="2:5" ht="15.5" x14ac:dyDescent="0.35">
      <c r="B636" s="103"/>
      <c r="C636" s="104"/>
      <c r="D636" s="101"/>
      <c r="E636" s="108"/>
    </row>
    <row r="637" spans="2:5" ht="15.5" x14ac:dyDescent="0.35">
      <c r="B637" s="105"/>
      <c r="C637" s="106"/>
      <c r="D637" s="101"/>
      <c r="E637" s="109"/>
    </row>
    <row r="638" spans="2:5" ht="15.5" x14ac:dyDescent="0.35">
      <c r="B638" s="103"/>
      <c r="C638" s="104"/>
      <c r="D638" s="101"/>
      <c r="E638" s="108"/>
    </row>
    <row r="639" spans="2:5" ht="15.5" x14ac:dyDescent="0.35">
      <c r="B639" s="105"/>
      <c r="C639" s="106"/>
      <c r="D639" s="101"/>
      <c r="E639" s="109"/>
    </row>
    <row r="640" spans="2:5" ht="15.5" x14ac:dyDescent="0.35">
      <c r="B640" s="103"/>
      <c r="C640" s="104"/>
      <c r="D640" s="101"/>
      <c r="E640" s="108"/>
    </row>
    <row r="641" spans="2:5" ht="15.5" x14ac:dyDescent="0.35">
      <c r="B641" s="105"/>
      <c r="C641" s="106"/>
      <c r="D641" s="101"/>
      <c r="E641" s="109"/>
    </row>
    <row r="642" spans="2:5" ht="15.5" x14ac:dyDescent="0.35">
      <c r="B642" s="103"/>
      <c r="C642" s="104"/>
      <c r="D642" s="101"/>
      <c r="E642" s="108"/>
    </row>
    <row r="643" spans="2:5" ht="15.5" x14ac:dyDescent="0.35">
      <c r="B643" s="105"/>
      <c r="C643" s="106"/>
      <c r="D643" s="101"/>
      <c r="E643" s="109"/>
    </row>
    <row r="644" spans="2:5" ht="15.5" x14ac:dyDescent="0.35">
      <c r="B644" s="103"/>
      <c r="C644" s="104"/>
      <c r="D644" s="101"/>
      <c r="E644" s="108"/>
    </row>
    <row r="645" spans="2:5" ht="15.5" x14ac:dyDescent="0.35">
      <c r="B645" s="105"/>
      <c r="C645" s="106"/>
      <c r="D645" s="101"/>
      <c r="E645" s="109"/>
    </row>
    <row r="646" spans="2:5" ht="15.5" x14ac:dyDescent="0.35">
      <c r="B646" s="103"/>
      <c r="C646" s="104"/>
      <c r="D646" s="101"/>
      <c r="E646" s="108"/>
    </row>
    <row r="647" spans="2:5" ht="15.5" x14ac:dyDescent="0.35">
      <c r="B647" s="105"/>
      <c r="C647" s="106"/>
      <c r="D647" s="101"/>
      <c r="E647" s="109"/>
    </row>
    <row r="648" spans="2:5" ht="15.5" x14ac:dyDescent="0.35">
      <c r="B648" s="103"/>
      <c r="C648" s="104"/>
      <c r="D648" s="101"/>
      <c r="E648" s="108"/>
    </row>
    <row r="649" spans="2:5" ht="15.5" x14ac:dyDescent="0.35">
      <c r="B649" s="105"/>
      <c r="C649" s="106"/>
      <c r="D649" s="101"/>
      <c r="E649" s="109"/>
    </row>
    <row r="650" spans="2:5" ht="15.5" x14ac:dyDescent="0.35">
      <c r="B650" s="103"/>
      <c r="C650" s="104"/>
      <c r="D650" s="101"/>
      <c r="E650" s="108"/>
    </row>
    <row r="651" spans="2:5" ht="15.5" x14ac:dyDescent="0.35">
      <c r="B651" s="105"/>
      <c r="C651" s="106"/>
      <c r="D651" s="101"/>
      <c r="E651" s="109"/>
    </row>
    <row r="652" spans="2:5" ht="15.5" x14ac:dyDescent="0.35">
      <c r="B652" s="103"/>
      <c r="C652" s="104"/>
      <c r="D652" s="101"/>
      <c r="E652" s="108"/>
    </row>
    <row r="653" spans="2:5" ht="15.5" x14ac:dyDescent="0.35">
      <c r="B653" s="105"/>
      <c r="C653" s="106"/>
      <c r="D653" s="101"/>
      <c r="E653" s="109"/>
    </row>
    <row r="654" spans="2:5" ht="15.5" x14ac:dyDescent="0.35">
      <c r="B654" s="103"/>
      <c r="C654" s="104"/>
      <c r="D654" s="101"/>
      <c r="E654" s="108"/>
    </row>
    <row r="655" spans="2:5" ht="15.5" x14ac:dyDescent="0.35">
      <c r="B655" s="105"/>
      <c r="C655" s="106"/>
      <c r="D655" s="101"/>
      <c r="E655" s="109"/>
    </row>
    <row r="656" spans="2:5" ht="15.5" x14ac:dyDescent="0.35">
      <c r="B656" s="103"/>
      <c r="C656" s="104"/>
      <c r="D656" s="101"/>
      <c r="E656" s="108"/>
    </row>
    <row r="657" spans="2:5" ht="15.5" x14ac:dyDescent="0.35">
      <c r="B657" s="105"/>
      <c r="C657" s="106"/>
      <c r="D657" s="101"/>
      <c r="E657" s="109"/>
    </row>
    <row r="658" spans="2:5" ht="15.5" x14ac:dyDescent="0.35">
      <c r="B658" s="103"/>
      <c r="C658" s="104"/>
      <c r="D658" s="101"/>
      <c r="E658" s="108"/>
    </row>
    <row r="659" spans="2:5" ht="15.5" x14ac:dyDescent="0.35">
      <c r="B659" s="105"/>
      <c r="C659" s="106"/>
      <c r="D659" s="101"/>
      <c r="E659" s="109"/>
    </row>
    <row r="660" spans="2:5" ht="15.5" x14ac:dyDescent="0.35">
      <c r="B660" s="103"/>
      <c r="C660" s="104"/>
      <c r="D660" s="101"/>
      <c r="E660" s="108"/>
    </row>
    <row r="661" spans="2:5" ht="15.5" x14ac:dyDescent="0.35">
      <c r="B661" s="105"/>
      <c r="C661" s="106"/>
      <c r="D661" s="101"/>
      <c r="E661" s="109"/>
    </row>
    <row r="662" spans="2:5" ht="15.5" x14ac:dyDescent="0.35">
      <c r="B662" s="103"/>
      <c r="C662" s="104"/>
      <c r="D662" s="101"/>
      <c r="E662" s="108"/>
    </row>
    <row r="663" spans="2:5" ht="15.5" x14ac:dyDescent="0.35">
      <c r="B663" s="105"/>
      <c r="C663" s="106"/>
      <c r="D663" s="101"/>
      <c r="E663" s="109"/>
    </row>
    <row r="664" spans="2:5" ht="15.5" x14ac:dyDescent="0.35">
      <c r="B664" s="103"/>
      <c r="C664" s="104"/>
      <c r="D664" s="101"/>
      <c r="E664" s="108"/>
    </row>
    <row r="665" spans="2:5" ht="15.5" x14ac:dyDescent="0.35">
      <c r="B665" s="105"/>
      <c r="C665" s="106"/>
      <c r="D665" s="101"/>
      <c r="E665" s="109"/>
    </row>
    <row r="666" spans="2:5" ht="15.5" x14ac:dyDescent="0.35">
      <c r="B666" s="103"/>
      <c r="C666" s="104"/>
      <c r="D666" s="101"/>
      <c r="E666" s="108"/>
    </row>
    <row r="667" spans="2:5" ht="15.5" x14ac:dyDescent="0.35">
      <c r="B667" s="105"/>
      <c r="C667" s="106"/>
      <c r="D667" s="101"/>
      <c r="E667" s="109"/>
    </row>
    <row r="668" spans="2:5" ht="15.5" x14ac:dyDescent="0.35">
      <c r="B668" s="103"/>
      <c r="C668" s="104"/>
      <c r="D668" s="101"/>
      <c r="E668" s="108"/>
    </row>
    <row r="669" spans="2:5" ht="15.5" x14ac:dyDescent="0.35">
      <c r="B669" s="105"/>
      <c r="C669" s="106"/>
      <c r="D669" s="101"/>
      <c r="E669" s="109"/>
    </row>
    <row r="670" spans="2:5" ht="15.5" x14ac:dyDescent="0.35">
      <c r="B670" s="103"/>
      <c r="C670" s="104"/>
      <c r="D670" s="101"/>
      <c r="E670" s="108"/>
    </row>
    <row r="671" spans="2:5" ht="15.5" x14ac:dyDescent="0.35">
      <c r="B671" s="105"/>
      <c r="C671" s="106"/>
      <c r="D671" s="101"/>
      <c r="E671" s="109"/>
    </row>
    <row r="672" spans="2:5" ht="15.5" x14ac:dyDescent="0.35">
      <c r="B672" s="103"/>
      <c r="C672" s="104"/>
      <c r="D672" s="101"/>
      <c r="E672" s="108"/>
    </row>
    <row r="673" spans="2:5" ht="15.5" x14ac:dyDescent="0.35">
      <c r="B673" s="105"/>
      <c r="C673" s="106"/>
      <c r="D673" s="101"/>
      <c r="E673" s="109"/>
    </row>
    <row r="674" spans="2:5" ht="15.5" x14ac:dyDescent="0.35">
      <c r="B674" s="103"/>
      <c r="C674" s="104"/>
      <c r="D674" s="101"/>
      <c r="E674" s="108"/>
    </row>
    <row r="675" spans="2:5" ht="15.5" x14ac:dyDescent="0.35">
      <c r="B675" s="105"/>
      <c r="C675" s="106"/>
      <c r="D675" s="101"/>
      <c r="E675" s="109"/>
    </row>
    <row r="676" spans="2:5" ht="15.5" x14ac:dyDescent="0.35">
      <c r="B676" s="103"/>
      <c r="C676" s="104"/>
      <c r="D676" s="101"/>
      <c r="E676" s="108"/>
    </row>
    <row r="677" spans="2:5" ht="15.5" x14ac:dyDescent="0.35">
      <c r="B677" s="105"/>
      <c r="C677" s="106"/>
      <c r="D677" s="101"/>
      <c r="E677" s="109"/>
    </row>
    <row r="678" spans="2:5" ht="15.5" x14ac:dyDescent="0.35">
      <c r="B678" s="103"/>
      <c r="C678" s="104"/>
      <c r="D678" s="101"/>
      <c r="E678" s="108"/>
    </row>
    <row r="679" spans="2:5" ht="15.5" x14ac:dyDescent="0.35">
      <c r="B679" s="105"/>
      <c r="C679" s="106"/>
      <c r="D679" s="101"/>
      <c r="E679" s="109"/>
    </row>
    <row r="680" spans="2:5" ht="15.5" x14ac:dyDescent="0.35">
      <c r="B680" s="103"/>
      <c r="C680" s="104"/>
      <c r="D680" s="101"/>
      <c r="E680" s="108"/>
    </row>
    <row r="681" spans="2:5" ht="15.5" x14ac:dyDescent="0.35">
      <c r="B681" s="105"/>
      <c r="C681" s="106"/>
      <c r="D681" s="101"/>
      <c r="E681" s="109"/>
    </row>
    <row r="682" spans="2:5" ht="15.5" x14ac:dyDescent="0.35">
      <c r="B682" s="103"/>
      <c r="C682" s="104"/>
      <c r="D682" s="101"/>
      <c r="E682" s="108"/>
    </row>
    <row r="683" spans="2:5" ht="15.5" x14ac:dyDescent="0.35">
      <c r="B683" s="105"/>
      <c r="C683" s="106"/>
      <c r="D683" s="101"/>
      <c r="E683" s="109"/>
    </row>
    <row r="684" spans="2:5" ht="15.5" x14ac:dyDescent="0.35">
      <c r="B684" s="103"/>
      <c r="C684" s="104"/>
      <c r="D684" s="101"/>
      <c r="E684" s="108"/>
    </row>
    <row r="685" spans="2:5" ht="15.5" x14ac:dyDescent="0.35">
      <c r="B685" s="105"/>
      <c r="C685" s="106"/>
      <c r="D685" s="101"/>
      <c r="E685" s="109"/>
    </row>
    <row r="686" spans="2:5" ht="15.5" x14ac:dyDescent="0.35">
      <c r="B686" s="103"/>
      <c r="C686" s="104"/>
      <c r="D686" s="101"/>
      <c r="E686" s="108"/>
    </row>
    <row r="687" spans="2:5" ht="15.5" x14ac:dyDescent="0.35">
      <c r="B687" s="105"/>
      <c r="C687" s="106"/>
      <c r="D687" s="101"/>
      <c r="E687" s="109"/>
    </row>
    <row r="688" spans="2:5" ht="15.5" x14ac:dyDescent="0.35">
      <c r="B688" s="103"/>
      <c r="C688" s="104"/>
      <c r="D688" s="101"/>
      <c r="E688" s="108"/>
    </row>
    <row r="689" spans="2:5" ht="15.5" x14ac:dyDescent="0.35">
      <c r="B689" s="105"/>
      <c r="C689" s="106"/>
      <c r="D689" s="101"/>
      <c r="E689" s="109"/>
    </row>
    <row r="690" spans="2:5" ht="15.5" x14ac:dyDescent="0.35">
      <c r="B690" s="103"/>
      <c r="C690" s="104"/>
      <c r="D690" s="101"/>
      <c r="E690" s="108"/>
    </row>
    <row r="691" spans="2:5" ht="15.5" x14ac:dyDescent="0.35">
      <c r="B691" s="105"/>
      <c r="C691" s="106"/>
      <c r="D691" s="101"/>
      <c r="E691" s="109"/>
    </row>
    <row r="692" spans="2:5" ht="15.5" x14ac:dyDescent="0.35">
      <c r="B692" s="103"/>
      <c r="C692" s="104"/>
      <c r="D692" s="101"/>
      <c r="E692" s="108"/>
    </row>
    <row r="693" spans="2:5" ht="15.5" x14ac:dyDescent="0.35">
      <c r="B693" s="105"/>
      <c r="C693" s="106"/>
      <c r="D693" s="101"/>
      <c r="E693" s="109"/>
    </row>
    <row r="694" spans="2:5" ht="15.5" x14ac:dyDescent="0.35">
      <c r="B694" s="103"/>
      <c r="C694" s="104"/>
      <c r="D694" s="101"/>
      <c r="E694" s="108"/>
    </row>
    <row r="695" spans="2:5" ht="15.5" x14ac:dyDescent="0.35">
      <c r="B695" s="105"/>
      <c r="C695" s="106"/>
      <c r="D695" s="101"/>
      <c r="E695" s="109"/>
    </row>
    <row r="696" spans="2:5" ht="15.5" x14ac:dyDescent="0.35">
      <c r="B696" s="103"/>
      <c r="C696" s="104"/>
      <c r="D696" s="101"/>
      <c r="E696" s="108"/>
    </row>
    <row r="697" spans="2:5" ht="15.5" x14ac:dyDescent="0.35">
      <c r="B697" s="105"/>
      <c r="C697" s="106"/>
      <c r="D697" s="101"/>
      <c r="E697" s="109"/>
    </row>
    <row r="698" spans="2:5" ht="15.5" x14ac:dyDescent="0.35">
      <c r="B698" s="103"/>
      <c r="C698" s="104"/>
      <c r="D698" s="101"/>
      <c r="E698" s="108"/>
    </row>
    <row r="699" spans="2:5" ht="15.5" x14ac:dyDescent="0.35">
      <c r="B699" s="105"/>
      <c r="C699" s="106"/>
      <c r="D699" s="101"/>
      <c r="E699" s="109"/>
    </row>
    <row r="700" spans="2:5" ht="15.5" x14ac:dyDescent="0.35">
      <c r="B700" s="103"/>
      <c r="C700" s="104"/>
      <c r="D700" s="101"/>
      <c r="E700" s="108"/>
    </row>
    <row r="701" spans="2:5" ht="15.5" x14ac:dyDescent="0.35">
      <c r="B701" s="105"/>
      <c r="C701" s="106"/>
      <c r="D701" s="101"/>
      <c r="E701" s="109"/>
    </row>
    <row r="702" spans="2:5" ht="15.5" x14ac:dyDescent="0.35">
      <c r="B702" s="103"/>
      <c r="C702" s="104"/>
      <c r="D702" s="101"/>
      <c r="E702" s="108"/>
    </row>
    <row r="703" spans="2:5" ht="15.5" x14ac:dyDescent="0.35">
      <c r="B703" s="105"/>
      <c r="C703" s="106"/>
      <c r="D703" s="101"/>
      <c r="E703" s="109"/>
    </row>
    <row r="704" spans="2:5" ht="15.5" x14ac:dyDescent="0.35">
      <c r="B704" s="103"/>
      <c r="C704" s="104"/>
      <c r="D704" s="101"/>
      <c r="E704" s="108"/>
    </row>
    <row r="705" spans="2:5" ht="15.5" x14ac:dyDescent="0.35">
      <c r="B705" s="105"/>
      <c r="C705" s="106"/>
      <c r="D705" s="101"/>
      <c r="E705" s="109"/>
    </row>
    <row r="706" spans="2:5" ht="15.5" x14ac:dyDescent="0.35">
      <c r="B706" s="103"/>
      <c r="C706" s="104"/>
      <c r="D706" s="101"/>
      <c r="E706" s="108"/>
    </row>
    <row r="707" spans="2:5" ht="15.5" x14ac:dyDescent="0.35">
      <c r="B707" s="105"/>
      <c r="C707" s="106"/>
      <c r="D707" s="101"/>
      <c r="E707" s="109"/>
    </row>
    <row r="708" spans="2:5" ht="15.5" x14ac:dyDescent="0.35">
      <c r="B708" s="103"/>
      <c r="C708" s="104"/>
      <c r="D708" s="101"/>
      <c r="E708" s="108"/>
    </row>
    <row r="709" spans="2:5" ht="15.5" x14ac:dyDescent="0.35">
      <c r="B709" s="105"/>
      <c r="C709" s="106"/>
      <c r="D709" s="101"/>
      <c r="E709" s="109"/>
    </row>
    <row r="710" spans="2:5" ht="15.5" x14ac:dyDescent="0.35">
      <c r="B710" s="103"/>
      <c r="C710" s="104"/>
      <c r="D710" s="101"/>
      <c r="E710" s="108"/>
    </row>
    <row r="711" spans="2:5" ht="15.5" x14ac:dyDescent="0.35">
      <c r="B711" s="105"/>
      <c r="C711" s="106"/>
      <c r="D711" s="101"/>
      <c r="E711" s="109"/>
    </row>
    <row r="712" spans="2:5" ht="15.5" x14ac:dyDescent="0.35">
      <c r="B712" s="103"/>
      <c r="C712" s="104"/>
      <c r="D712" s="101"/>
      <c r="E712" s="108"/>
    </row>
    <row r="713" spans="2:5" ht="15.5" x14ac:dyDescent="0.35">
      <c r="B713" s="105"/>
      <c r="C713" s="106"/>
      <c r="D713" s="101"/>
      <c r="E713" s="109"/>
    </row>
    <row r="714" spans="2:5" ht="15.5" x14ac:dyDescent="0.35">
      <c r="B714" s="103"/>
      <c r="C714" s="104"/>
      <c r="D714" s="101"/>
      <c r="E714" s="108"/>
    </row>
    <row r="715" spans="2:5" ht="15.5" x14ac:dyDescent="0.35">
      <c r="B715" s="105"/>
      <c r="C715" s="106"/>
      <c r="D715" s="101"/>
      <c r="E715" s="109"/>
    </row>
    <row r="716" spans="2:5" ht="15.5" x14ac:dyDescent="0.35">
      <c r="B716" s="103"/>
      <c r="C716" s="104"/>
      <c r="D716" s="101"/>
      <c r="E716" s="108"/>
    </row>
    <row r="717" spans="2:5" ht="15.5" x14ac:dyDescent="0.35">
      <c r="B717" s="105"/>
      <c r="C717" s="106"/>
      <c r="D717" s="101"/>
      <c r="E717" s="109"/>
    </row>
    <row r="718" spans="2:5" ht="15.5" x14ac:dyDescent="0.35">
      <c r="B718" s="103"/>
      <c r="C718" s="104"/>
      <c r="D718" s="101"/>
      <c r="E718" s="108"/>
    </row>
    <row r="719" spans="2:5" ht="15.5" x14ac:dyDescent="0.35">
      <c r="B719" s="105"/>
      <c r="C719" s="106"/>
      <c r="D719" s="101"/>
      <c r="E719" s="109"/>
    </row>
    <row r="720" spans="2:5" ht="15.5" x14ac:dyDescent="0.35">
      <c r="B720" s="103"/>
      <c r="C720" s="104"/>
      <c r="D720" s="101"/>
      <c r="E720" s="108"/>
    </row>
    <row r="721" spans="2:5" ht="15.5" x14ac:dyDescent="0.35">
      <c r="B721" s="105"/>
      <c r="C721" s="106"/>
      <c r="D721" s="101"/>
      <c r="E721" s="109"/>
    </row>
    <row r="722" spans="2:5" ht="15.5" x14ac:dyDescent="0.35">
      <c r="B722" s="103"/>
      <c r="C722" s="104"/>
      <c r="D722" s="101"/>
      <c r="E722" s="108"/>
    </row>
    <row r="723" spans="2:5" ht="15.5" x14ac:dyDescent="0.35">
      <c r="B723" s="105"/>
      <c r="C723" s="106"/>
      <c r="D723" s="101"/>
      <c r="E723" s="109"/>
    </row>
    <row r="724" spans="2:5" ht="15.5" x14ac:dyDescent="0.35">
      <c r="B724" s="103"/>
      <c r="C724" s="104"/>
      <c r="D724" s="101"/>
      <c r="E724" s="108"/>
    </row>
    <row r="725" spans="2:5" ht="15.5" x14ac:dyDescent="0.35">
      <c r="B725" s="105"/>
      <c r="C725" s="106"/>
      <c r="D725" s="101"/>
      <c r="E725" s="109"/>
    </row>
    <row r="726" spans="2:5" ht="15.5" x14ac:dyDescent="0.35">
      <c r="B726" s="103"/>
      <c r="C726" s="104"/>
      <c r="D726" s="101"/>
      <c r="E726" s="108"/>
    </row>
    <row r="727" spans="2:5" ht="15.5" x14ac:dyDescent="0.35">
      <c r="B727" s="105"/>
      <c r="C727" s="106"/>
      <c r="D727" s="101"/>
      <c r="E727" s="109"/>
    </row>
    <row r="728" spans="2:5" ht="15.5" x14ac:dyDescent="0.35">
      <c r="B728" s="103"/>
      <c r="C728" s="104"/>
      <c r="D728" s="101"/>
      <c r="E728" s="108"/>
    </row>
    <row r="729" spans="2:5" ht="15.5" x14ac:dyDescent="0.35">
      <c r="B729" s="105"/>
      <c r="C729" s="106"/>
      <c r="D729" s="101"/>
      <c r="E729" s="109"/>
    </row>
    <row r="730" spans="2:5" ht="15.5" x14ac:dyDescent="0.35">
      <c r="B730" s="103"/>
      <c r="C730" s="104"/>
      <c r="D730" s="101"/>
      <c r="E730" s="108"/>
    </row>
    <row r="731" spans="2:5" ht="15.5" x14ac:dyDescent="0.35">
      <c r="B731" s="105"/>
      <c r="C731" s="106"/>
      <c r="D731" s="101"/>
      <c r="E731" s="109"/>
    </row>
    <row r="732" spans="2:5" ht="15.5" x14ac:dyDescent="0.35">
      <c r="B732" s="103"/>
      <c r="C732" s="104"/>
      <c r="D732" s="101"/>
      <c r="E732" s="108"/>
    </row>
    <row r="733" spans="2:5" ht="15.5" x14ac:dyDescent="0.35">
      <c r="B733" s="105"/>
      <c r="C733" s="106"/>
      <c r="D733" s="101"/>
      <c r="E733" s="109"/>
    </row>
    <row r="734" spans="2:5" ht="15.5" x14ac:dyDescent="0.35">
      <c r="B734" s="103"/>
      <c r="C734" s="104"/>
      <c r="D734" s="101"/>
      <c r="E734" s="108"/>
    </row>
    <row r="735" spans="2:5" ht="15.5" x14ac:dyDescent="0.35">
      <c r="B735" s="105"/>
      <c r="C735" s="106"/>
      <c r="D735" s="101"/>
      <c r="E735" s="109"/>
    </row>
    <row r="736" spans="2:5" ht="15.5" x14ac:dyDescent="0.35">
      <c r="B736" s="103"/>
      <c r="C736" s="104"/>
      <c r="D736" s="101"/>
      <c r="E736" s="108"/>
    </row>
    <row r="737" spans="2:5" ht="15.5" x14ac:dyDescent="0.35">
      <c r="B737" s="105"/>
      <c r="C737" s="106"/>
      <c r="D737" s="101"/>
      <c r="E737" s="109"/>
    </row>
    <row r="738" spans="2:5" ht="15.5" x14ac:dyDescent="0.35">
      <c r="B738" s="103"/>
      <c r="C738" s="104"/>
      <c r="D738" s="101"/>
      <c r="E738" s="108"/>
    </row>
    <row r="739" spans="2:5" ht="15.5" x14ac:dyDescent="0.35">
      <c r="B739" s="105"/>
      <c r="C739" s="106"/>
      <c r="D739" s="101"/>
      <c r="E739" s="109"/>
    </row>
    <row r="740" spans="2:5" ht="15.5" x14ac:dyDescent="0.35">
      <c r="B740" s="103"/>
      <c r="C740" s="104"/>
      <c r="D740" s="101"/>
      <c r="E740" s="108"/>
    </row>
    <row r="741" spans="2:5" ht="15.5" x14ac:dyDescent="0.35">
      <c r="B741" s="105"/>
      <c r="C741" s="106"/>
      <c r="D741" s="101"/>
      <c r="E741" s="109"/>
    </row>
    <row r="742" spans="2:5" ht="15.5" x14ac:dyDescent="0.35">
      <c r="B742" s="103"/>
      <c r="C742" s="104"/>
      <c r="D742" s="101"/>
      <c r="E742" s="108"/>
    </row>
    <row r="743" spans="2:5" ht="15.5" x14ac:dyDescent="0.35">
      <c r="B743" s="105"/>
      <c r="C743" s="106"/>
      <c r="D743" s="101"/>
      <c r="E743" s="109"/>
    </row>
    <row r="744" spans="2:5" ht="15.5" x14ac:dyDescent="0.35">
      <c r="B744" s="103"/>
      <c r="C744" s="104"/>
      <c r="D744" s="101"/>
      <c r="E744" s="108"/>
    </row>
    <row r="745" spans="2:5" ht="15.5" x14ac:dyDescent="0.35">
      <c r="B745" s="105"/>
      <c r="C745" s="106"/>
      <c r="D745" s="101"/>
      <c r="E745" s="109"/>
    </row>
    <row r="746" spans="2:5" ht="15.5" x14ac:dyDescent="0.35">
      <c r="B746" s="103"/>
      <c r="C746" s="104"/>
      <c r="D746" s="101"/>
      <c r="E746" s="108"/>
    </row>
    <row r="747" spans="2:5" ht="15.5" x14ac:dyDescent="0.35">
      <c r="B747" s="105"/>
      <c r="C747" s="106"/>
      <c r="D747" s="101"/>
      <c r="E747" s="109"/>
    </row>
    <row r="748" spans="2:5" ht="15.5" x14ac:dyDescent="0.35">
      <c r="B748" s="103"/>
      <c r="C748" s="104"/>
      <c r="D748" s="101"/>
      <c r="E748" s="108"/>
    </row>
    <row r="749" spans="2:5" ht="15.5" x14ac:dyDescent="0.35">
      <c r="B749" s="105"/>
      <c r="C749" s="106"/>
      <c r="D749" s="101"/>
      <c r="E749" s="109"/>
    </row>
    <row r="750" spans="2:5" ht="15.5" x14ac:dyDescent="0.35">
      <c r="B750" s="103"/>
      <c r="C750" s="104"/>
      <c r="D750" s="101"/>
      <c r="E750" s="108"/>
    </row>
    <row r="751" spans="2:5" ht="15.5" x14ac:dyDescent="0.35">
      <c r="B751" s="105"/>
      <c r="C751" s="106"/>
      <c r="D751" s="101"/>
      <c r="E751" s="109"/>
    </row>
    <row r="752" spans="2:5" ht="15.5" x14ac:dyDescent="0.35">
      <c r="B752" s="103"/>
      <c r="C752" s="104"/>
      <c r="D752" s="101"/>
      <c r="E752" s="108"/>
    </row>
    <row r="753" spans="2:5" ht="15.5" x14ac:dyDescent="0.35">
      <c r="B753" s="105"/>
      <c r="C753" s="106"/>
      <c r="D753" s="101"/>
      <c r="E753" s="109"/>
    </row>
    <row r="754" spans="2:5" ht="15.5" x14ac:dyDescent="0.35">
      <c r="B754" s="103"/>
      <c r="C754" s="104"/>
      <c r="D754" s="101"/>
      <c r="E754" s="108"/>
    </row>
    <row r="755" spans="2:5" ht="15.5" x14ac:dyDescent="0.35">
      <c r="B755" s="105"/>
      <c r="C755" s="106"/>
      <c r="D755" s="101"/>
      <c r="E755" s="109"/>
    </row>
    <row r="756" spans="2:5" ht="15.5" x14ac:dyDescent="0.35">
      <c r="B756" s="103"/>
      <c r="C756" s="104"/>
      <c r="D756" s="101"/>
      <c r="E756" s="108"/>
    </row>
    <row r="757" spans="2:5" ht="15.5" x14ac:dyDescent="0.35">
      <c r="B757" s="105"/>
      <c r="C757" s="106"/>
      <c r="D757" s="101"/>
      <c r="E757" s="109"/>
    </row>
    <row r="758" spans="2:5" ht="15.5" x14ac:dyDescent="0.35">
      <c r="B758" s="103"/>
      <c r="C758" s="104"/>
      <c r="D758" s="101"/>
      <c r="E758" s="108"/>
    </row>
    <row r="759" spans="2:5" ht="15.5" x14ac:dyDescent="0.35">
      <c r="B759" s="105"/>
      <c r="C759" s="106"/>
      <c r="D759" s="101"/>
      <c r="E759" s="109"/>
    </row>
    <row r="760" spans="2:5" ht="15.5" x14ac:dyDescent="0.35">
      <c r="B760" s="103"/>
      <c r="C760" s="104"/>
      <c r="D760" s="101"/>
      <c r="E760" s="108"/>
    </row>
    <row r="761" spans="2:5" ht="15.5" x14ac:dyDescent="0.35">
      <c r="B761" s="105"/>
      <c r="C761" s="106"/>
      <c r="D761" s="101"/>
      <c r="E761" s="109"/>
    </row>
    <row r="762" spans="2:5" ht="15.5" x14ac:dyDescent="0.35">
      <c r="B762" s="103"/>
      <c r="C762" s="104"/>
      <c r="D762" s="101"/>
      <c r="E762" s="108"/>
    </row>
    <row r="763" spans="2:5" ht="15.5" x14ac:dyDescent="0.35">
      <c r="B763" s="105"/>
      <c r="C763" s="106"/>
      <c r="D763" s="101"/>
      <c r="E763" s="109"/>
    </row>
    <row r="764" spans="2:5" ht="15.5" x14ac:dyDescent="0.35">
      <c r="B764" s="103"/>
      <c r="C764" s="104"/>
      <c r="D764" s="101"/>
      <c r="E764" s="108"/>
    </row>
    <row r="765" spans="2:5" ht="15.5" x14ac:dyDescent="0.35">
      <c r="B765" s="105"/>
      <c r="C765" s="106"/>
      <c r="D765" s="101"/>
      <c r="E765" s="109"/>
    </row>
    <row r="766" spans="2:5" ht="15.5" x14ac:dyDescent="0.35">
      <c r="B766" s="103"/>
      <c r="C766" s="104"/>
      <c r="D766" s="101"/>
      <c r="E766" s="108"/>
    </row>
    <row r="767" spans="2:5" ht="15.5" x14ac:dyDescent="0.35">
      <c r="B767" s="105"/>
      <c r="C767" s="106"/>
      <c r="D767" s="101"/>
      <c r="E767" s="109"/>
    </row>
    <row r="768" spans="2:5" ht="15.5" x14ac:dyDescent="0.35">
      <c r="B768" s="103"/>
      <c r="C768" s="104"/>
      <c r="D768" s="101"/>
      <c r="E768" s="108"/>
    </row>
    <row r="769" spans="2:5" ht="15.5" x14ac:dyDescent="0.35">
      <c r="B769" s="105"/>
      <c r="C769" s="106"/>
      <c r="D769" s="101"/>
      <c r="E769" s="109"/>
    </row>
    <row r="770" spans="2:5" ht="15.5" x14ac:dyDescent="0.35">
      <c r="B770" s="103"/>
      <c r="C770" s="104"/>
      <c r="D770" s="101"/>
      <c r="E770" s="108"/>
    </row>
    <row r="771" spans="2:5" ht="15.5" x14ac:dyDescent="0.35">
      <c r="B771" s="105"/>
      <c r="C771" s="106"/>
      <c r="D771" s="101"/>
      <c r="E771" s="109"/>
    </row>
    <row r="772" spans="2:5" ht="15.5" x14ac:dyDescent="0.35">
      <c r="B772" s="103"/>
      <c r="C772" s="104"/>
      <c r="D772" s="101"/>
      <c r="E772" s="108"/>
    </row>
    <row r="773" spans="2:5" ht="15.5" x14ac:dyDescent="0.35">
      <c r="B773" s="105"/>
      <c r="C773" s="106"/>
      <c r="D773" s="101"/>
      <c r="E773" s="109"/>
    </row>
    <row r="774" spans="2:5" ht="15.5" x14ac:dyDescent="0.35">
      <c r="B774" s="103"/>
      <c r="C774" s="104"/>
      <c r="D774" s="101"/>
      <c r="E774" s="108"/>
    </row>
    <row r="775" spans="2:5" ht="15.5" x14ac:dyDescent="0.35">
      <c r="B775" s="105"/>
      <c r="C775" s="106"/>
      <c r="D775" s="101"/>
      <c r="E775" s="109"/>
    </row>
    <row r="776" spans="2:5" ht="15.5" x14ac:dyDescent="0.35">
      <c r="B776" s="103"/>
      <c r="C776" s="104"/>
      <c r="D776" s="101"/>
      <c r="E776" s="108"/>
    </row>
    <row r="777" spans="2:5" ht="15.5" x14ac:dyDescent="0.35">
      <c r="B777" s="105"/>
      <c r="C777" s="106"/>
      <c r="D777" s="101"/>
      <c r="E777" s="109"/>
    </row>
    <row r="778" spans="2:5" ht="15.5" x14ac:dyDescent="0.35">
      <c r="B778" s="103"/>
      <c r="C778" s="104"/>
      <c r="D778" s="101"/>
      <c r="E778" s="108"/>
    </row>
    <row r="779" spans="2:5" ht="15.5" x14ac:dyDescent="0.35">
      <c r="B779" s="105"/>
      <c r="C779" s="106"/>
      <c r="D779" s="101"/>
      <c r="E779" s="109"/>
    </row>
    <row r="780" spans="2:5" ht="15.5" x14ac:dyDescent="0.35">
      <c r="B780" s="103"/>
      <c r="C780" s="104"/>
      <c r="D780" s="101"/>
      <c r="E780" s="108"/>
    </row>
    <row r="781" spans="2:5" ht="15.5" x14ac:dyDescent="0.35">
      <c r="B781" s="105"/>
      <c r="C781" s="106"/>
      <c r="D781" s="101"/>
      <c r="E781" s="109"/>
    </row>
    <row r="782" spans="2:5" ht="15.5" x14ac:dyDescent="0.35">
      <c r="B782" s="103"/>
      <c r="C782" s="104"/>
      <c r="D782" s="101"/>
      <c r="E782" s="108"/>
    </row>
    <row r="783" spans="2:5" ht="15.5" x14ac:dyDescent="0.35">
      <c r="B783" s="105"/>
      <c r="C783" s="106"/>
      <c r="D783" s="101"/>
      <c r="E783" s="109"/>
    </row>
    <row r="784" spans="2:5" ht="15.5" x14ac:dyDescent="0.35">
      <c r="B784" s="103"/>
      <c r="C784" s="104"/>
      <c r="D784" s="101"/>
      <c r="E784" s="108"/>
    </row>
    <row r="785" spans="2:5" ht="15.5" x14ac:dyDescent="0.35">
      <c r="B785" s="105"/>
      <c r="C785" s="106"/>
      <c r="D785" s="101"/>
      <c r="E785" s="109"/>
    </row>
    <row r="786" spans="2:5" ht="15.5" x14ac:dyDescent="0.35">
      <c r="B786" s="103"/>
      <c r="C786" s="104"/>
      <c r="D786" s="101"/>
      <c r="E786" s="108"/>
    </row>
    <row r="787" spans="2:5" ht="15.5" x14ac:dyDescent="0.35">
      <c r="B787" s="105"/>
      <c r="C787" s="106"/>
      <c r="D787" s="101"/>
      <c r="E787" s="109"/>
    </row>
    <row r="788" spans="2:5" ht="15.5" x14ac:dyDescent="0.35">
      <c r="B788" s="103"/>
      <c r="C788" s="104"/>
      <c r="D788" s="101"/>
      <c r="E788" s="108"/>
    </row>
    <row r="789" spans="2:5" ht="15.5" x14ac:dyDescent="0.35">
      <c r="B789" s="105"/>
      <c r="C789" s="106"/>
      <c r="D789" s="101"/>
      <c r="E789" s="109"/>
    </row>
    <row r="790" spans="2:5" ht="15.5" x14ac:dyDescent="0.35">
      <c r="B790" s="103"/>
      <c r="C790" s="104"/>
      <c r="D790" s="101"/>
      <c r="E790" s="108"/>
    </row>
    <row r="791" spans="2:5" ht="15.5" x14ac:dyDescent="0.35">
      <c r="B791" s="105"/>
      <c r="C791" s="106"/>
      <c r="D791" s="101"/>
      <c r="E791" s="109"/>
    </row>
    <row r="792" spans="2:5" ht="15.5" x14ac:dyDescent="0.35">
      <c r="B792" s="103"/>
      <c r="C792" s="104"/>
      <c r="D792" s="101"/>
      <c r="E792" s="108"/>
    </row>
    <row r="793" spans="2:5" ht="15.5" x14ac:dyDescent="0.35">
      <c r="B793" s="105"/>
      <c r="C793" s="106"/>
      <c r="D793" s="101"/>
      <c r="E793" s="109"/>
    </row>
    <row r="794" spans="2:5" ht="15.5" x14ac:dyDescent="0.35">
      <c r="B794" s="103"/>
      <c r="C794" s="104"/>
      <c r="D794" s="101"/>
      <c r="E794" s="108"/>
    </row>
    <row r="795" spans="2:5" ht="15.5" x14ac:dyDescent="0.35">
      <c r="B795" s="105"/>
      <c r="C795" s="106"/>
      <c r="D795" s="101"/>
      <c r="E795" s="109"/>
    </row>
    <row r="796" spans="2:5" ht="15.5" x14ac:dyDescent="0.35">
      <c r="B796" s="103"/>
      <c r="C796" s="104"/>
      <c r="D796" s="101"/>
      <c r="E796" s="108"/>
    </row>
    <row r="797" spans="2:5" ht="15.5" x14ac:dyDescent="0.35">
      <c r="B797" s="105"/>
      <c r="C797" s="106"/>
      <c r="D797" s="101"/>
      <c r="E797" s="109"/>
    </row>
    <row r="798" spans="2:5" ht="15.5" x14ac:dyDescent="0.35">
      <c r="B798" s="103"/>
      <c r="C798" s="104"/>
      <c r="D798" s="101"/>
      <c r="E798" s="108"/>
    </row>
    <row r="799" spans="2:5" ht="15.5" x14ac:dyDescent="0.35">
      <c r="B799" s="105"/>
      <c r="C799" s="106"/>
      <c r="D799" s="101"/>
      <c r="E799" s="109"/>
    </row>
    <row r="800" spans="2:5" ht="15.5" x14ac:dyDescent="0.35">
      <c r="B800" s="103"/>
      <c r="C800" s="104"/>
      <c r="D800" s="101"/>
      <c r="E800" s="108"/>
    </row>
    <row r="801" spans="2:5" ht="15.5" x14ac:dyDescent="0.35">
      <c r="B801" s="105"/>
      <c r="C801" s="106"/>
      <c r="D801" s="101"/>
      <c r="E801" s="109"/>
    </row>
    <row r="802" spans="2:5" ht="15.5" x14ac:dyDescent="0.35">
      <c r="B802" s="103"/>
      <c r="C802" s="104"/>
      <c r="D802" s="101"/>
      <c r="E802" s="108"/>
    </row>
    <row r="803" spans="2:5" ht="15.5" x14ac:dyDescent="0.35">
      <c r="B803" s="105"/>
      <c r="C803" s="106"/>
      <c r="D803" s="101"/>
      <c r="E803" s="109"/>
    </row>
    <row r="804" spans="2:5" ht="15.5" x14ac:dyDescent="0.35">
      <c r="B804" s="103"/>
      <c r="C804" s="104"/>
      <c r="D804" s="101"/>
      <c r="E804" s="108"/>
    </row>
    <row r="805" spans="2:5" ht="15.5" x14ac:dyDescent="0.35">
      <c r="B805" s="105"/>
      <c r="C805" s="106"/>
      <c r="D805" s="101"/>
      <c r="E805" s="109"/>
    </row>
    <row r="806" spans="2:5" ht="15.5" x14ac:dyDescent="0.35">
      <c r="B806" s="103"/>
      <c r="C806" s="104"/>
      <c r="D806" s="101"/>
      <c r="E806" s="108"/>
    </row>
    <row r="807" spans="2:5" ht="15.5" x14ac:dyDescent="0.35">
      <c r="B807" s="105"/>
      <c r="C807" s="106"/>
      <c r="D807" s="101"/>
      <c r="E807" s="109"/>
    </row>
    <row r="808" spans="2:5" ht="15.5" x14ac:dyDescent="0.35">
      <c r="B808" s="103"/>
      <c r="C808" s="104"/>
      <c r="D808" s="101"/>
      <c r="E808" s="108"/>
    </row>
    <row r="809" spans="2:5" ht="15.5" x14ac:dyDescent="0.35">
      <c r="B809" s="105"/>
      <c r="C809" s="106"/>
      <c r="D809" s="101"/>
      <c r="E809" s="109"/>
    </row>
    <row r="810" spans="2:5" ht="15.5" x14ac:dyDescent="0.35">
      <c r="B810" s="103"/>
      <c r="C810" s="104"/>
      <c r="D810" s="101"/>
      <c r="E810" s="108"/>
    </row>
    <row r="811" spans="2:5" ht="15.5" x14ac:dyDescent="0.35">
      <c r="B811" s="105"/>
      <c r="C811" s="106"/>
      <c r="D811" s="101"/>
      <c r="E811" s="109"/>
    </row>
    <row r="812" spans="2:5" ht="15.5" x14ac:dyDescent="0.35">
      <c r="B812" s="103"/>
      <c r="C812" s="104"/>
      <c r="D812" s="101"/>
      <c r="E812" s="108"/>
    </row>
    <row r="813" spans="2:5" ht="15.5" x14ac:dyDescent="0.35">
      <c r="B813" s="105"/>
      <c r="C813" s="106"/>
      <c r="D813" s="101"/>
      <c r="E813" s="109"/>
    </row>
    <row r="814" spans="2:5" ht="15.5" x14ac:dyDescent="0.35">
      <c r="B814" s="103"/>
      <c r="C814" s="104"/>
      <c r="D814" s="101"/>
      <c r="E814" s="108"/>
    </row>
    <row r="815" spans="2:5" ht="15.5" x14ac:dyDescent="0.35">
      <c r="B815" s="105"/>
      <c r="C815" s="106"/>
      <c r="D815" s="101"/>
      <c r="E815" s="109"/>
    </row>
    <row r="816" spans="2:5" ht="15.5" x14ac:dyDescent="0.35">
      <c r="B816" s="103"/>
      <c r="C816" s="104"/>
      <c r="D816" s="101"/>
      <c r="E816" s="108"/>
    </row>
    <row r="817" spans="2:5" ht="15.5" x14ac:dyDescent="0.35">
      <c r="B817" s="105"/>
      <c r="C817" s="106"/>
      <c r="D817" s="101"/>
      <c r="E817" s="109"/>
    </row>
    <row r="818" spans="2:5" ht="15.5" x14ac:dyDescent="0.35">
      <c r="B818" s="103"/>
      <c r="C818" s="104"/>
      <c r="D818" s="101"/>
      <c r="E818" s="108"/>
    </row>
    <row r="819" spans="2:5" ht="15.5" x14ac:dyDescent="0.35">
      <c r="B819" s="105"/>
      <c r="C819" s="106"/>
      <c r="D819" s="101"/>
      <c r="E819" s="109"/>
    </row>
    <row r="820" spans="2:5" ht="15.5" x14ac:dyDescent="0.35">
      <c r="B820" s="103"/>
      <c r="C820" s="104"/>
      <c r="D820" s="101"/>
      <c r="E820" s="108"/>
    </row>
    <row r="821" spans="2:5" ht="15.5" x14ac:dyDescent="0.35">
      <c r="B821" s="105"/>
      <c r="C821" s="106"/>
      <c r="D821" s="101"/>
      <c r="E821" s="109"/>
    </row>
    <row r="822" spans="2:5" ht="15.5" x14ac:dyDescent="0.35">
      <c r="B822" s="103"/>
      <c r="C822" s="104"/>
      <c r="D822" s="101"/>
      <c r="E822" s="108"/>
    </row>
    <row r="823" spans="2:5" ht="15.5" x14ac:dyDescent="0.35">
      <c r="B823" s="105"/>
      <c r="C823" s="106"/>
      <c r="D823" s="101"/>
      <c r="E823" s="109"/>
    </row>
    <row r="824" spans="2:5" ht="15.5" x14ac:dyDescent="0.35">
      <c r="B824" s="103"/>
      <c r="C824" s="104"/>
      <c r="D824" s="101"/>
      <c r="E824" s="108"/>
    </row>
    <row r="825" spans="2:5" ht="15.5" x14ac:dyDescent="0.35">
      <c r="B825" s="105"/>
      <c r="C825" s="106"/>
      <c r="D825" s="101"/>
      <c r="E825" s="109"/>
    </row>
    <row r="826" spans="2:5" ht="15.5" x14ac:dyDescent="0.35">
      <c r="B826" s="103"/>
      <c r="C826" s="104"/>
      <c r="D826" s="101"/>
      <c r="E826" s="108"/>
    </row>
    <row r="827" spans="2:5" ht="15.5" x14ac:dyDescent="0.35">
      <c r="B827" s="105"/>
      <c r="C827" s="106"/>
      <c r="D827" s="101"/>
      <c r="E827" s="109"/>
    </row>
    <row r="828" spans="2:5" ht="15.5" x14ac:dyDescent="0.35">
      <c r="B828" s="103"/>
      <c r="C828" s="104"/>
      <c r="D828" s="101"/>
      <c r="E828" s="108"/>
    </row>
    <row r="829" spans="2:5" ht="15.5" x14ac:dyDescent="0.35">
      <c r="B829" s="105"/>
      <c r="C829" s="106"/>
      <c r="D829" s="101"/>
      <c r="E829" s="109"/>
    </row>
    <row r="830" spans="2:5" ht="15.5" x14ac:dyDescent="0.35">
      <c r="B830" s="103"/>
      <c r="C830" s="104"/>
      <c r="D830" s="101"/>
      <c r="E830" s="108"/>
    </row>
    <row r="831" spans="2:5" ht="15.5" x14ac:dyDescent="0.35">
      <c r="B831" s="105"/>
      <c r="C831" s="106"/>
      <c r="D831" s="101"/>
      <c r="E831" s="109"/>
    </row>
    <row r="832" spans="2:5" ht="15.5" x14ac:dyDescent="0.35">
      <c r="B832" s="103"/>
      <c r="C832" s="104"/>
      <c r="D832" s="101"/>
      <c r="E832" s="108"/>
    </row>
    <row r="833" spans="2:5" ht="15.5" x14ac:dyDescent="0.35">
      <c r="B833" s="105"/>
      <c r="C833" s="106"/>
      <c r="D833" s="101"/>
      <c r="E833" s="109"/>
    </row>
    <row r="834" spans="2:5" ht="15.5" x14ac:dyDescent="0.35">
      <c r="B834" s="103"/>
      <c r="C834" s="104"/>
      <c r="D834" s="101"/>
      <c r="E834" s="108"/>
    </row>
    <row r="835" spans="2:5" ht="15.5" x14ac:dyDescent="0.35">
      <c r="B835" s="105"/>
      <c r="C835" s="106"/>
      <c r="D835" s="101"/>
      <c r="E835" s="109"/>
    </row>
    <row r="836" spans="2:5" ht="15.5" x14ac:dyDescent="0.35">
      <c r="B836" s="103"/>
      <c r="C836" s="104"/>
      <c r="D836" s="101"/>
      <c r="E836" s="108"/>
    </row>
    <row r="837" spans="2:5" ht="15.5" x14ac:dyDescent="0.35">
      <c r="B837" s="105"/>
      <c r="C837" s="106"/>
      <c r="D837" s="101"/>
      <c r="E837" s="109"/>
    </row>
    <row r="838" spans="2:5" ht="15.5" x14ac:dyDescent="0.35">
      <c r="B838" s="103"/>
      <c r="C838" s="104"/>
      <c r="D838" s="101"/>
      <c r="E838" s="108"/>
    </row>
    <row r="839" spans="2:5" ht="15.5" x14ac:dyDescent="0.35">
      <c r="B839" s="105"/>
      <c r="C839" s="106"/>
      <c r="D839" s="101"/>
      <c r="E839" s="109"/>
    </row>
    <row r="840" spans="2:5" ht="15.5" x14ac:dyDescent="0.35">
      <c r="B840" s="103"/>
      <c r="C840" s="104"/>
      <c r="D840" s="101"/>
      <c r="E840" s="108"/>
    </row>
    <row r="841" spans="2:5" ht="15.5" x14ac:dyDescent="0.35">
      <c r="B841" s="105"/>
      <c r="C841" s="106"/>
      <c r="D841" s="101"/>
      <c r="E841" s="109"/>
    </row>
    <row r="842" spans="2:5" ht="15.5" x14ac:dyDescent="0.35">
      <c r="B842" s="103"/>
      <c r="C842" s="104"/>
      <c r="D842" s="101"/>
      <c r="E842" s="108"/>
    </row>
    <row r="843" spans="2:5" ht="15.5" x14ac:dyDescent="0.35">
      <c r="B843" s="105"/>
      <c r="C843" s="106"/>
      <c r="D843" s="101"/>
      <c r="E843" s="109"/>
    </row>
    <row r="844" spans="2:5" ht="15.5" x14ac:dyDescent="0.35">
      <c r="B844" s="103"/>
      <c r="C844" s="104"/>
      <c r="D844" s="101"/>
      <c r="E844" s="108"/>
    </row>
    <row r="845" spans="2:5" ht="15.5" x14ac:dyDescent="0.35">
      <c r="B845" s="105"/>
      <c r="C845" s="106"/>
      <c r="D845" s="101"/>
      <c r="E845" s="109"/>
    </row>
    <row r="846" spans="2:5" ht="15.5" x14ac:dyDescent="0.35">
      <c r="B846" s="103"/>
      <c r="C846" s="104"/>
      <c r="D846" s="101"/>
      <c r="E846" s="108"/>
    </row>
    <row r="847" spans="2:5" ht="15.5" x14ac:dyDescent="0.35">
      <c r="B847" s="105"/>
      <c r="C847" s="106"/>
      <c r="D847" s="101"/>
      <c r="E847" s="109"/>
    </row>
    <row r="848" spans="2:5" ht="15.5" x14ac:dyDescent="0.35">
      <c r="B848" s="103"/>
      <c r="C848" s="104"/>
      <c r="D848" s="101"/>
      <c r="E848" s="108"/>
    </row>
    <row r="849" spans="2:5" ht="15.5" x14ac:dyDescent="0.35">
      <c r="B849" s="105"/>
      <c r="C849" s="106"/>
      <c r="D849" s="101"/>
      <c r="E849" s="109"/>
    </row>
    <row r="850" spans="2:5" ht="15.5" x14ac:dyDescent="0.35">
      <c r="B850" s="103"/>
      <c r="C850" s="104"/>
      <c r="D850" s="101"/>
      <c r="E850" s="108"/>
    </row>
    <row r="851" spans="2:5" ht="15.5" x14ac:dyDescent="0.35">
      <c r="B851" s="105"/>
      <c r="C851" s="106"/>
      <c r="D851" s="101"/>
      <c r="E851" s="109"/>
    </row>
    <row r="852" spans="2:5" ht="15.5" x14ac:dyDescent="0.35">
      <c r="B852" s="103"/>
      <c r="C852" s="104"/>
      <c r="D852" s="101"/>
      <c r="E852" s="108"/>
    </row>
    <row r="853" spans="2:5" ht="15.5" x14ac:dyDescent="0.35">
      <c r="B853" s="105"/>
      <c r="C853" s="106"/>
      <c r="D853" s="101"/>
      <c r="E853" s="109"/>
    </row>
    <row r="854" spans="2:5" ht="15.5" x14ac:dyDescent="0.35">
      <c r="B854" s="103"/>
      <c r="C854" s="104"/>
      <c r="D854" s="101"/>
      <c r="E854" s="108"/>
    </row>
    <row r="855" spans="2:5" ht="15.5" x14ac:dyDescent="0.35">
      <c r="B855" s="105"/>
      <c r="C855" s="106"/>
      <c r="D855" s="101"/>
      <c r="E855" s="109"/>
    </row>
    <row r="856" spans="2:5" ht="15.5" x14ac:dyDescent="0.35">
      <c r="B856" s="103"/>
      <c r="C856" s="104"/>
      <c r="D856" s="101"/>
      <c r="E856" s="108"/>
    </row>
    <row r="857" spans="2:5" ht="15.5" x14ac:dyDescent="0.35">
      <c r="B857" s="105"/>
      <c r="C857" s="106"/>
      <c r="D857" s="101"/>
      <c r="E857" s="109"/>
    </row>
    <row r="858" spans="2:5" ht="15.5" x14ac:dyDescent="0.35">
      <c r="B858" s="103"/>
      <c r="C858" s="104"/>
      <c r="D858" s="101"/>
      <c r="E858" s="108"/>
    </row>
    <row r="859" spans="2:5" ht="15.5" x14ac:dyDescent="0.35">
      <c r="B859" s="105"/>
      <c r="C859" s="106"/>
      <c r="D859" s="101"/>
      <c r="E859" s="109"/>
    </row>
    <row r="860" spans="2:5" ht="15.5" x14ac:dyDescent="0.35">
      <c r="B860" s="103"/>
      <c r="C860" s="104"/>
      <c r="D860" s="101"/>
      <c r="E860" s="108"/>
    </row>
    <row r="861" spans="2:5" ht="15.5" x14ac:dyDescent="0.35">
      <c r="B861" s="105"/>
      <c r="C861" s="106"/>
      <c r="D861" s="101"/>
      <c r="E861" s="109"/>
    </row>
    <row r="862" spans="2:5" ht="15.5" x14ac:dyDescent="0.35">
      <c r="B862" s="103"/>
      <c r="C862" s="104"/>
      <c r="D862" s="101"/>
      <c r="E862" s="108"/>
    </row>
    <row r="863" spans="2:5" ht="15.5" x14ac:dyDescent="0.35">
      <c r="B863" s="105"/>
      <c r="C863" s="106"/>
      <c r="D863" s="101"/>
      <c r="E863" s="109"/>
    </row>
    <row r="864" spans="2:5" ht="15.5" x14ac:dyDescent="0.35">
      <c r="B864" s="103"/>
      <c r="C864" s="104"/>
      <c r="D864" s="101"/>
      <c r="E864" s="108"/>
    </row>
    <row r="865" spans="2:5" ht="15.5" x14ac:dyDescent="0.35">
      <c r="B865" s="105"/>
      <c r="C865" s="106"/>
      <c r="D865" s="101"/>
      <c r="E865" s="109"/>
    </row>
    <row r="866" spans="2:5" ht="15.5" x14ac:dyDescent="0.35">
      <c r="B866" s="103"/>
      <c r="C866" s="104"/>
      <c r="D866" s="101"/>
      <c r="E866" s="108"/>
    </row>
    <row r="867" spans="2:5" ht="15.5" x14ac:dyDescent="0.35">
      <c r="B867" s="105"/>
      <c r="C867" s="106"/>
      <c r="D867" s="101"/>
      <c r="E867" s="109"/>
    </row>
    <row r="868" spans="2:5" ht="15.5" x14ac:dyDescent="0.35">
      <c r="B868" s="103"/>
      <c r="C868" s="104"/>
      <c r="D868" s="101"/>
      <c r="E868" s="108"/>
    </row>
    <row r="869" spans="2:5" ht="15.5" x14ac:dyDescent="0.35">
      <c r="B869" s="105"/>
      <c r="C869" s="106"/>
      <c r="D869" s="101"/>
      <c r="E869" s="109"/>
    </row>
    <row r="870" spans="2:5" ht="15.5" x14ac:dyDescent="0.35">
      <c r="B870" s="103"/>
      <c r="C870" s="104"/>
      <c r="D870" s="101"/>
      <c r="E870" s="108"/>
    </row>
    <row r="871" spans="2:5" ht="15.5" x14ac:dyDescent="0.35">
      <c r="B871" s="105"/>
      <c r="C871" s="106"/>
      <c r="D871" s="101"/>
      <c r="E871" s="109"/>
    </row>
    <row r="872" spans="2:5" ht="15.5" x14ac:dyDescent="0.35">
      <c r="B872" s="103"/>
      <c r="C872" s="104"/>
      <c r="D872" s="101"/>
      <c r="E872" s="108"/>
    </row>
    <row r="873" spans="2:5" ht="15.5" x14ac:dyDescent="0.35">
      <c r="B873" s="105"/>
      <c r="C873" s="106"/>
      <c r="D873" s="101"/>
      <c r="E873" s="109"/>
    </row>
    <row r="874" spans="2:5" ht="15.5" x14ac:dyDescent="0.35">
      <c r="B874" s="103"/>
      <c r="C874" s="104"/>
      <c r="D874" s="101"/>
      <c r="E874" s="108"/>
    </row>
    <row r="875" spans="2:5" ht="15.5" x14ac:dyDescent="0.35">
      <c r="B875" s="105"/>
      <c r="C875" s="106"/>
      <c r="D875" s="101"/>
      <c r="E875" s="109"/>
    </row>
    <row r="876" spans="2:5" ht="15.5" x14ac:dyDescent="0.35">
      <c r="B876" s="103"/>
      <c r="C876" s="104"/>
      <c r="D876" s="101"/>
      <c r="E876" s="108"/>
    </row>
    <row r="877" spans="2:5" ht="15.5" x14ac:dyDescent="0.35">
      <c r="B877" s="105"/>
      <c r="C877" s="106"/>
      <c r="D877" s="101"/>
      <c r="E877" s="109"/>
    </row>
    <row r="878" spans="2:5" ht="15.5" x14ac:dyDescent="0.35">
      <c r="B878" s="103"/>
      <c r="C878" s="104"/>
      <c r="D878" s="101"/>
      <c r="E878" s="108"/>
    </row>
    <row r="879" spans="2:5" ht="15.5" x14ac:dyDescent="0.35">
      <c r="B879" s="105"/>
      <c r="C879" s="106"/>
      <c r="D879" s="101"/>
      <c r="E879" s="109"/>
    </row>
    <row r="880" spans="2:5" ht="15.5" x14ac:dyDescent="0.35">
      <c r="B880" s="103"/>
      <c r="C880" s="104"/>
      <c r="D880" s="101"/>
      <c r="E880" s="108"/>
    </row>
    <row r="881" spans="2:5" ht="15.5" x14ac:dyDescent="0.35">
      <c r="B881" s="105"/>
      <c r="C881" s="106"/>
      <c r="D881" s="101"/>
      <c r="E881" s="109"/>
    </row>
    <row r="882" spans="2:5" ht="15.5" x14ac:dyDescent="0.35">
      <c r="B882" s="103"/>
      <c r="C882" s="104"/>
      <c r="D882" s="101"/>
      <c r="E882" s="108"/>
    </row>
    <row r="883" spans="2:5" ht="15.5" x14ac:dyDescent="0.35">
      <c r="B883" s="105"/>
      <c r="C883" s="106"/>
      <c r="D883" s="101"/>
      <c r="E883" s="109"/>
    </row>
    <row r="884" spans="2:5" ht="15.5" x14ac:dyDescent="0.35">
      <c r="B884" s="103"/>
      <c r="C884" s="104"/>
      <c r="D884" s="101"/>
      <c r="E884" s="108"/>
    </row>
    <row r="885" spans="2:5" ht="15.5" x14ac:dyDescent="0.35">
      <c r="B885" s="105"/>
      <c r="C885" s="106"/>
      <c r="D885" s="101"/>
      <c r="E885" s="109"/>
    </row>
    <row r="886" spans="2:5" ht="15.5" x14ac:dyDescent="0.35">
      <c r="B886" s="103"/>
      <c r="C886" s="104"/>
      <c r="D886" s="101"/>
      <c r="E886" s="108"/>
    </row>
    <row r="887" spans="2:5" ht="15.5" x14ac:dyDescent="0.35">
      <c r="B887" s="105"/>
      <c r="C887" s="106"/>
      <c r="D887" s="101"/>
      <c r="E887" s="109"/>
    </row>
    <row r="888" spans="2:5" ht="15.5" x14ac:dyDescent="0.35">
      <c r="B888" s="103"/>
      <c r="C888" s="104"/>
      <c r="D888" s="101"/>
      <c r="E888" s="108"/>
    </row>
    <row r="889" spans="2:5" ht="15.5" x14ac:dyDescent="0.35">
      <c r="B889" s="105"/>
      <c r="C889" s="106"/>
      <c r="D889" s="101"/>
      <c r="E889" s="109"/>
    </row>
    <row r="890" spans="2:5" ht="15.5" x14ac:dyDescent="0.35">
      <c r="B890" s="103"/>
      <c r="C890" s="104"/>
      <c r="D890" s="101"/>
      <c r="E890" s="108"/>
    </row>
    <row r="891" spans="2:5" ht="15.5" x14ac:dyDescent="0.35">
      <c r="B891" s="105"/>
      <c r="C891" s="106"/>
      <c r="D891" s="101"/>
      <c r="E891" s="109"/>
    </row>
    <row r="892" spans="2:5" ht="15.5" x14ac:dyDescent="0.35">
      <c r="B892" s="103"/>
      <c r="C892" s="104"/>
      <c r="D892" s="101"/>
      <c r="E892" s="108"/>
    </row>
    <row r="893" spans="2:5" ht="15.5" x14ac:dyDescent="0.35">
      <c r="B893" s="105"/>
      <c r="C893" s="106"/>
      <c r="D893" s="101"/>
      <c r="E893" s="109"/>
    </row>
    <row r="894" spans="2:5" ht="15.5" x14ac:dyDescent="0.35">
      <c r="B894" s="103"/>
      <c r="C894" s="104"/>
      <c r="D894" s="101"/>
      <c r="E894" s="108"/>
    </row>
    <row r="895" spans="2:5" ht="15.5" x14ac:dyDescent="0.35">
      <c r="B895" s="105"/>
      <c r="C895" s="106"/>
      <c r="D895" s="101"/>
      <c r="E895" s="109"/>
    </row>
    <row r="896" spans="2:5" ht="15.5" x14ac:dyDescent="0.35">
      <c r="B896" s="103"/>
      <c r="C896" s="104"/>
      <c r="D896" s="101"/>
      <c r="E896" s="108"/>
    </row>
    <row r="897" spans="2:5" ht="15.5" x14ac:dyDescent="0.35">
      <c r="B897" s="105"/>
      <c r="C897" s="106"/>
      <c r="D897" s="101"/>
      <c r="E897" s="109"/>
    </row>
    <row r="898" spans="2:5" ht="15.5" x14ac:dyDescent="0.35">
      <c r="B898" s="103"/>
      <c r="C898" s="104"/>
      <c r="D898" s="101"/>
      <c r="E898" s="108"/>
    </row>
    <row r="899" spans="2:5" ht="15.5" x14ac:dyDescent="0.35">
      <c r="B899" s="105"/>
      <c r="C899" s="106"/>
      <c r="D899" s="101"/>
      <c r="E899" s="109"/>
    </row>
    <row r="900" spans="2:5" ht="15.5" x14ac:dyDescent="0.35">
      <c r="B900" s="103"/>
      <c r="C900" s="104"/>
      <c r="D900" s="101"/>
      <c r="E900" s="108"/>
    </row>
    <row r="901" spans="2:5" ht="15.5" x14ac:dyDescent="0.35">
      <c r="B901" s="105"/>
      <c r="C901" s="106"/>
      <c r="D901" s="101"/>
      <c r="E901" s="109"/>
    </row>
    <row r="902" spans="2:5" ht="15.5" x14ac:dyDescent="0.35">
      <c r="B902" s="103"/>
      <c r="C902" s="104"/>
      <c r="D902" s="101"/>
      <c r="E902" s="108"/>
    </row>
    <row r="903" spans="2:5" ht="15.5" x14ac:dyDescent="0.35">
      <c r="B903" s="105"/>
      <c r="C903" s="106"/>
      <c r="D903" s="101"/>
      <c r="E903" s="109"/>
    </row>
    <row r="904" spans="2:5" ht="15.5" x14ac:dyDescent="0.35">
      <c r="B904" s="103"/>
      <c r="C904" s="104"/>
      <c r="D904" s="101"/>
      <c r="E904" s="108"/>
    </row>
    <row r="905" spans="2:5" ht="15.5" x14ac:dyDescent="0.35">
      <c r="B905" s="105"/>
      <c r="C905" s="106"/>
      <c r="D905" s="101"/>
      <c r="E905" s="109"/>
    </row>
    <row r="906" spans="2:5" ht="15.5" x14ac:dyDescent="0.35">
      <c r="B906" s="103"/>
      <c r="C906" s="104"/>
      <c r="D906" s="101"/>
      <c r="E906" s="108"/>
    </row>
    <row r="907" spans="2:5" ht="15.5" x14ac:dyDescent="0.35">
      <c r="B907" s="105"/>
      <c r="C907" s="106"/>
      <c r="D907" s="101"/>
      <c r="E907" s="109"/>
    </row>
    <row r="908" spans="2:5" ht="15.5" x14ac:dyDescent="0.35">
      <c r="B908" s="103"/>
      <c r="C908" s="104"/>
      <c r="D908" s="101"/>
      <c r="E908" s="108"/>
    </row>
    <row r="909" spans="2:5" ht="15.5" x14ac:dyDescent="0.35">
      <c r="B909" s="105"/>
      <c r="C909" s="106"/>
      <c r="D909" s="101"/>
      <c r="E909" s="109"/>
    </row>
    <row r="910" spans="2:5" ht="15.5" x14ac:dyDescent="0.35">
      <c r="B910" s="103"/>
      <c r="C910" s="104"/>
      <c r="D910" s="101"/>
      <c r="E910" s="108"/>
    </row>
    <row r="911" spans="2:5" ht="15.5" x14ac:dyDescent="0.35">
      <c r="B911" s="105"/>
      <c r="C911" s="106"/>
      <c r="D911" s="101"/>
      <c r="E911" s="109"/>
    </row>
    <row r="912" spans="2:5" ht="15.5" x14ac:dyDescent="0.35">
      <c r="B912" s="103"/>
      <c r="C912" s="104"/>
      <c r="D912" s="101"/>
      <c r="E912" s="108"/>
    </row>
    <row r="913" spans="2:5" ht="15.5" x14ac:dyDescent="0.35">
      <c r="B913" s="105"/>
      <c r="C913" s="106"/>
      <c r="D913" s="101"/>
      <c r="E913" s="109"/>
    </row>
    <row r="914" spans="2:5" ht="15.5" x14ac:dyDescent="0.35">
      <c r="B914" s="103"/>
      <c r="C914" s="104"/>
      <c r="D914" s="101"/>
      <c r="E914" s="108"/>
    </row>
    <row r="915" spans="2:5" ht="15.5" x14ac:dyDescent="0.35">
      <c r="B915" s="105"/>
      <c r="C915" s="106"/>
      <c r="D915" s="101"/>
      <c r="E915" s="109"/>
    </row>
    <row r="916" spans="2:5" ht="15.5" x14ac:dyDescent="0.35">
      <c r="B916" s="103"/>
      <c r="C916" s="104"/>
      <c r="D916" s="101"/>
      <c r="E916" s="108"/>
    </row>
    <row r="917" spans="2:5" ht="15.5" x14ac:dyDescent="0.35">
      <c r="B917" s="105"/>
      <c r="C917" s="106"/>
      <c r="D917" s="101"/>
      <c r="E917" s="109"/>
    </row>
    <row r="918" spans="2:5" ht="15.5" x14ac:dyDescent="0.35">
      <c r="B918" s="103"/>
      <c r="C918" s="104"/>
      <c r="D918" s="101"/>
      <c r="E918" s="108"/>
    </row>
    <row r="919" spans="2:5" ht="15.5" x14ac:dyDescent="0.35">
      <c r="B919" s="105"/>
      <c r="C919" s="106"/>
      <c r="D919" s="101"/>
      <c r="E919" s="109"/>
    </row>
    <row r="920" spans="2:5" ht="15.5" x14ac:dyDescent="0.35">
      <c r="B920" s="103"/>
      <c r="C920" s="104"/>
      <c r="D920" s="101"/>
      <c r="E920" s="108"/>
    </row>
    <row r="921" spans="2:5" ht="15.5" x14ac:dyDescent="0.35">
      <c r="B921" s="105"/>
      <c r="C921" s="106"/>
      <c r="D921" s="101"/>
      <c r="E921" s="109"/>
    </row>
    <row r="922" spans="2:5" ht="15.5" x14ac:dyDescent="0.35">
      <c r="B922" s="103"/>
      <c r="C922" s="104"/>
      <c r="D922" s="101"/>
      <c r="E922" s="108"/>
    </row>
    <row r="923" spans="2:5" ht="15.5" x14ac:dyDescent="0.35">
      <c r="B923" s="105"/>
      <c r="C923" s="106"/>
      <c r="D923" s="101"/>
      <c r="E923" s="109"/>
    </row>
    <row r="924" spans="2:5" ht="15.5" x14ac:dyDescent="0.35">
      <c r="B924" s="103"/>
      <c r="C924" s="104"/>
      <c r="D924" s="101"/>
      <c r="E924" s="108"/>
    </row>
    <row r="925" spans="2:5" ht="15.5" x14ac:dyDescent="0.35">
      <c r="B925" s="105"/>
      <c r="C925" s="106"/>
      <c r="D925" s="101"/>
      <c r="E925" s="109"/>
    </row>
    <row r="926" spans="2:5" ht="15.5" x14ac:dyDescent="0.35">
      <c r="B926" s="103"/>
      <c r="C926" s="104"/>
      <c r="D926" s="101"/>
      <c r="E926" s="108"/>
    </row>
    <row r="927" spans="2:5" ht="15.5" x14ac:dyDescent="0.35">
      <c r="B927" s="105"/>
      <c r="C927" s="106"/>
      <c r="D927" s="101"/>
      <c r="E927" s="109"/>
    </row>
    <row r="928" spans="2:5" ht="15.5" x14ac:dyDescent="0.35">
      <c r="B928" s="103"/>
      <c r="C928" s="104"/>
      <c r="D928" s="101"/>
      <c r="E928" s="108"/>
    </row>
    <row r="929" spans="2:5" ht="15.5" x14ac:dyDescent="0.35">
      <c r="B929" s="105"/>
      <c r="C929" s="106"/>
      <c r="D929" s="101"/>
      <c r="E929" s="109"/>
    </row>
    <row r="930" spans="2:5" ht="15.5" x14ac:dyDescent="0.35">
      <c r="B930" s="103"/>
      <c r="C930" s="104"/>
      <c r="D930" s="101"/>
      <c r="E930" s="108"/>
    </row>
    <row r="931" spans="2:5" ht="15.5" x14ac:dyDescent="0.35">
      <c r="B931" s="105"/>
      <c r="C931" s="106"/>
      <c r="D931" s="101"/>
      <c r="E931" s="109"/>
    </row>
    <row r="932" spans="2:5" ht="15.5" x14ac:dyDescent="0.35">
      <c r="B932" s="103"/>
      <c r="C932" s="104"/>
      <c r="D932" s="101"/>
      <c r="E932" s="108"/>
    </row>
    <row r="933" spans="2:5" ht="15.5" x14ac:dyDescent="0.35">
      <c r="B933" s="105"/>
      <c r="C933" s="106"/>
      <c r="D933" s="101"/>
      <c r="E933" s="109"/>
    </row>
    <row r="934" spans="2:5" ht="15.5" x14ac:dyDescent="0.35">
      <c r="B934" s="103"/>
      <c r="C934" s="104"/>
      <c r="D934" s="101"/>
      <c r="E934" s="108"/>
    </row>
    <row r="935" spans="2:5" ht="15.5" x14ac:dyDescent="0.35">
      <c r="B935" s="105"/>
      <c r="C935" s="106"/>
      <c r="D935" s="101"/>
      <c r="E935" s="109"/>
    </row>
    <row r="936" spans="2:5" ht="15.5" x14ac:dyDescent="0.35">
      <c r="B936" s="103"/>
      <c r="C936" s="104"/>
      <c r="D936" s="101"/>
      <c r="E936" s="108"/>
    </row>
    <row r="937" spans="2:5" ht="15.5" x14ac:dyDescent="0.35">
      <c r="B937" s="105"/>
      <c r="C937" s="106"/>
      <c r="D937" s="101"/>
      <c r="E937" s="109"/>
    </row>
    <row r="938" spans="2:5" ht="15.5" x14ac:dyDescent="0.35">
      <c r="B938" s="103"/>
      <c r="C938" s="104"/>
      <c r="D938" s="101"/>
      <c r="E938" s="108"/>
    </row>
    <row r="939" spans="2:5" ht="15.5" x14ac:dyDescent="0.35">
      <c r="B939" s="105"/>
      <c r="C939" s="106"/>
      <c r="D939" s="101"/>
      <c r="E939" s="109"/>
    </row>
    <row r="940" spans="2:5" ht="15.5" x14ac:dyDescent="0.35">
      <c r="B940" s="103"/>
      <c r="C940" s="104"/>
      <c r="D940" s="101"/>
      <c r="E940" s="108"/>
    </row>
    <row r="941" spans="2:5" ht="15.5" x14ac:dyDescent="0.35">
      <c r="B941" s="105"/>
      <c r="C941" s="106"/>
      <c r="D941" s="101"/>
      <c r="E941" s="109"/>
    </row>
    <row r="942" spans="2:5" ht="15.5" x14ac:dyDescent="0.35">
      <c r="B942" s="103"/>
      <c r="C942" s="104"/>
      <c r="D942" s="101"/>
      <c r="E942" s="108"/>
    </row>
    <row r="943" spans="2:5" ht="15.5" x14ac:dyDescent="0.35">
      <c r="B943" s="105"/>
      <c r="C943" s="106"/>
      <c r="D943" s="101"/>
      <c r="E943" s="109"/>
    </row>
    <row r="944" spans="2:5" ht="15.5" x14ac:dyDescent="0.35">
      <c r="B944" s="103"/>
      <c r="C944" s="104"/>
      <c r="D944" s="101"/>
      <c r="E944" s="108"/>
    </row>
    <row r="945" spans="2:5" ht="15.5" x14ac:dyDescent="0.35">
      <c r="B945" s="105"/>
      <c r="C945" s="106"/>
      <c r="D945" s="101"/>
      <c r="E945" s="109"/>
    </row>
    <row r="946" spans="2:5" ht="15.5" x14ac:dyDescent="0.35">
      <c r="B946" s="103"/>
      <c r="C946" s="104"/>
      <c r="D946" s="101"/>
      <c r="E946" s="108"/>
    </row>
    <row r="947" spans="2:5" ht="15.5" x14ac:dyDescent="0.35">
      <c r="B947" s="105"/>
      <c r="C947" s="106"/>
      <c r="D947" s="101"/>
      <c r="E947" s="109"/>
    </row>
    <row r="948" spans="2:5" ht="15.5" x14ac:dyDescent="0.35">
      <c r="B948" s="103"/>
      <c r="C948" s="104"/>
      <c r="D948" s="101"/>
      <c r="E948" s="108"/>
    </row>
    <row r="949" spans="2:5" ht="15.5" x14ac:dyDescent="0.35">
      <c r="B949" s="105"/>
      <c r="C949" s="106"/>
      <c r="D949" s="101"/>
      <c r="E949" s="109"/>
    </row>
    <row r="950" spans="2:5" ht="15.5" x14ac:dyDescent="0.35">
      <c r="B950" s="103"/>
      <c r="C950" s="104"/>
      <c r="D950" s="101"/>
      <c r="E950" s="108"/>
    </row>
    <row r="951" spans="2:5" ht="15.5" x14ac:dyDescent="0.35">
      <c r="B951" s="105"/>
      <c r="C951" s="106"/>
      <c r="D951" s="101"/>
      <c r="E951" s="109"/>
    </row>
    <row r="952" spans="2:5" ht="15.5" x14ac:dyDescent="0.35">
      <c r="B952" s="103"/>
      <c r="C952" s="104"/>
      <c r="D952" s="101"/>
      <c r="E952" s="108"/>
    </row>
    <row r="953" spans="2:5" ht="15.5" x14ac:dyDescent="0.35">
      <c r="B953" s="105"/>
      <c r="C953" s="106"/>
      <c r="D953" s="101"/>
      <c r="E953" s="109"/>
    </row>
    <row r="954" spans="2:5" ht="15.5" x14ac:dyDescent="0.35">
      <c r="B954" s="103"/>
      <c r="C954" s="104"/>
      <c r="D954" s="101"/>
      <c r="E954" s="108"/>
    </row>
    <row r="955" spans="2:5" ht="15.5" x14ac:dyDescent="0.35">
      <c r="B955" s="105"/>
      <c r="C955" s="106"/>
      <c r="D955" s="101"/>
      <c r="E955" s="109"/>
    </row>
    <row r="956" spans="2:5" ht="15.5" x14ac:dyDescent="0.35">
      <c r="B956" s="103"/>
      <c r="C956" s="104"/>
      <c r="D956" s="101"/>
      <c r="E956" s="108"/>
    </row>
    <row r="957" spans="2:5" ht="15.5" x14ac:dyDescent="0.35">
      <c r="B957" s="105"/>
      <c r="C957" s="106"/>
      <c r="D957" s="101"/>
      <c r="E957" s="109"/>
    </row>
    <row r="958" spans="2:5" ht="15.5" x14ac:dyDescent="0.35">
      <c r="B958" s="103"/>
      <c r="C958" s="104"/>
      <c r="D958" s="101"/>
      <c r="E958" s="108"/>
    </row>
    <row r="959" spans="2:5" ht="15.5" x14ac:dyDescent="0.35">
      <c r="B959" s="105"/>
      <c r="C959" s="106"/>
      <c r="D959" s="101"/>
      <c r="E959" s="109"/>
    </row>
    <row r="960" spans="2:5" ht="15.5" x14ac:dyDescent="0.35">
      <c r="B960" s="103"/>
      <c r="C960" s="104"/>
      <c r="D960" s="101"/>
      <c r="E960" s="108"/>
    </row>
    <row r="961" spans="2:5" ht="15.5" x14ac:dyDescent="0.35">
      <c r="B961" s="105"/>
      <c r="C961" s="106"/>
      <c r="D961" s="101"/>
      <c r="E961" s="109"/>
    </row>
    <row r="962" spans="2:5" ht="15.5" x14ac:dyDescent="0.35">
      <c r="B962" s="103"/>
      <c r="C962" s="104"/>
      <c r="D962" s="101"/>
      <c r="E962" s="108"/>
    </row>
    <row r="963" spans="2:5" ht="15.5" x14ac:dyDescent="0.35">
      <c r="B963" s="105"/>
      <c r="C963" s="106"/>
      <c r="D963" s="101"/>
      <c r="E963" s="109"/>
    </row>
    <row r="964" spans="2:5" ht="15.5" x14ac:dyDescent="0.35">
      <c r="B964" s="103"/>
      <c r="C964" s="104"/>
      <c r="D964" s="101"/>
      <c r="E964" s="108"/>
    </row>
    <row r="965" spans="2:5" ht="15.5" x14ac:dyDescent="0.35">
      <c r="B965" s="105"/>
      <c r="C965" s="106"/>
      <c r="D965" s="101"/>
      <c r="E965" s="109"/>
    </row>
    <row r="966" spans="2:5" ht="15.5" x14ac:dyDescent="0.35">
      <c r="B966" s="103"/>
      <c r="C966" s="104"/>
      <c r="D966" s="101"/>
      <c r="E966" s="108"/>
    </row>
    <row r="967" spans="2:5" ht="15.5" x14ac:dyDescent="0.35">
      <c r="B967" s="105"/>
      <c r="C967" s="106"/>
      <c r="D967" s="101"/>
      <c r="E967" s="109"/>
    </row>
    <row r="968" spans="2:5" ht="15.5" x14ac:dyDescent="0.35">
      <c r="B968" s="103"/>
      <c r="C968" s="104"/>
      <c r="D968" s="101"/>
      <c r="E968" s="108"/>
    </row>
    <row r="969" spans="2:5" ht="15.5" x14ac:dyDescent="0.35">
      <c r="B969" s="105"/>
      <c r="C969" s="106"/>
      <c r="D969" s="101"/>
      <c r="E969" s="109"/>
    </row>
    <row r="970" spans="2:5" ht="15.5" x14ac:dyDescent="0.35">
      <c r="B970" s="103"/>
      <c r="C970" s="104"/>
      <c r="D970" s="101"/>
      <c r="E970" s="108"/>
    </row>
    <row r="971" spans="2:5" ht="15.5" x14ac:dyDescent="0.35">
      <c r="B971" s="105"/>
      <c r="C971" s="106"/>
      <c r="D971" s="101"/>
      <c r="E971" s="109"/>
    </row>
    <row r="972" spans="2:5" ht="15.5" x14ac:dyDescent="0.35">
      <c r="B972" s="103"/>
      <c r="C972" s="104"/>
      <c r="D972" s="101"/>
      <c r="E972" s="108"/>
    </row>
    <row r="973" spans="2:5" ht="15.5" x14ac:dyDescent="0.35">
      <c r="B973" s="105"/>
      <c r="C973" s="106"/>
      <c r="D973" s="101"/>
      <c r="E973" s="109"/>
    </row>
    <row r="974" spans="2:5" ht="15.5" x14ac:dyDescent="0.35">
      <c r="B974" s="103"/>
      <c r="C974" s="104"/>
      <c r="D974" s="101"/>
      <c r="E974" s="108"/>
    </row>
    <row r="975" spans="2:5" ht="15.5" x14ac:dyDescent="0.35">
      <c r="B975" s="105"/>
      <c r="C975" s="106"/>
      <c r="D975" s="101"/>
      <c r="E975" s="109"/>
    </row>
    <row r="976" spans="2:5" ht="15.5" x14ac:dyDescent="0.35">
      <c r="B976" s="103"/>
      <c r="C976" s="104"/>
      <c r="D976" s="101"/>
      <c r="E976" s="108"/>
    </row>
    <row r="977" spans="2:5" ht="15.5" x14ac:dyDescent="0.35">
      <c r="B977" s="105"/>
      <c r="C977" s="106"/>
      <c r="D977" s="101"/>
      <c r="E977" s="109"/>
    </row>
    <row r="978" spans="2:5" ht="15.5" x14ac:dyDescent="0.35">
      <c r="B978" s="103"/>
      <c r="C978" s="104"/>
      <c r="D978" s="101"/>
      <c r="E978" s="108"/>
    </row>
    <row r="979" spans="2:5" ht="15.5" x14ac:dyDescent="0.35">
      <c r="B979" s="105"/>
      <c r="C979" s="106"/>
      <c r="D979" s="101"/>
      <c r="E979" s="109"/>
    </row>
    <row r="980" spans="2:5" ht="15.5" x14ac:dyDescent="0.35">
      <c r="B980" s="103"/>
      <c r="C980" s="104"/>
      <c r="D980" s="101"/>
      <c r="E980" s="108"/>
    </row>
    <row r="981" spans="2:5" ht="15.5" x14ac:dyDescent="0.35">
      <c r="B981" s="105"/>
      <c r="C981" s="106"/>
      <c r="D981" s="101"/>
      <c r="E981" s="109"/>
    </row>
    <row r="982" spans="2:5" ht="15.5" x14ac:dyDescent="0.35">
      <c r="B982" s="103"/>
      <c r="C982" s="104"/>
      <c r="D982" s="101"/>
      <c r="E982" s="108"/>
    </row>
    <row r="983" spans="2:5" ht="15.5" x14ac:dyDescent="0.35">
      <c r="B983" s="105"/>
      <c r="C983" s="106"/>
      <c r="D983" s="101"/>
      <c r="E983" s="109"/>
    </row>
    <row r="984" spans="2:5" ht="15.5" x14ac:dyDescent="0.35">
      <c r="B984" s="103"/>
      <c r="C984" s="104"/>
      <c r="D984" s="101"/>
      <c r="E984" s="108"/>
    </row>
    <row r="985" spans="2:5" ht="15.5" x14ac:dyDescent="0.35">
      <c r="B985" s="105"/>
      <c r="C985" s="106"/>
      <c r="D985" s="101"/>
      <c r="E985" s="109"/>
    </row>
    <row r="986" spans="2:5" ht="15.5" x14ac:dyDescent="0.35">
      <c r="B986" s="103"/>
      <c r="C986" s="104"/>
      <c r="D986" s="101"/>
      <c r="E986" s="108"/>
    </row>
    <row r="987" spans="2:5" ht="15.5" x14ac:dyDescent="0.35">
      <c r="B987" s="105"/>
      <c r="C987" s="106"/>
      <c r="D987" s="101"/>
      <c r="E987" s="109"/>
    </row>
    <row r="988" spans="2:5" ht="15.5" x14ac:dyDescent="0.35">
      <c r="B988" s="103"/>
      <c r="C988" s="104"/>
      <c r="D988" s="101"/>
      <c r="E988" s="108"/>
    </row>
    <row r="989" spans="2:5" ht="15.5" x14ac:dyDescent="0.35">
      <c r="B989" s="105"/>
      <c r="C989" s="106"/>
      <c r="D989" s="101"/>
      <c r="E989" s="109"/>
    </row>
    <row r="990" spans="2:5" ht="15.5" x14ac:dyDescent="0.35">
      <c r="B990" s="103"/>
      <c r="C990" s="104"/>
      <c r="D990" s="101"/>
      <c r="E990" s="108"/>
    </row>
    <row r="991" spans="2:5" ht="15.5" x14ac:dyDescent="0.35">
      <c r="B991" s="105"/>
      <c r="C991" s="106"/>
      <c r="D991" s="101"/>
      <c r="E991" s="109"/>
    </row>
    <row r="992" spans="2:5" ht="15.5" x14ac:dyDescent="0.35">
      <c r="B992" s="103"/>
      <c r="C992" s="104"/>
      <c r="D992" s="101"/>
      <c r="E992" s="108"/>
    </row>
    <row r="993" spans="2:5" ht="15.5" x14ac:dyDescent="0.35">
      <c r="B993" s="105"/>
      <c r="C993" s="106"/>
      <c r="D993" s="101"/>
      <c r="E993" s="109"/>
    </row>
    <row r="994" spans="2:5" ht="15.5" x14ac:dyDescent="0.35">
      <c r="B994" s="103"/>
      <c r="C994" s="104"/>
      <c r="D994" s="101"/>
      <c r="E994" s="108"/>
    </row>
    <row r="995" spans="2:5" ht="15.5" x14ac:dyDescent="0.35">
      <c r="B995" s="105"/>
      <c r="C995" s="106"/>
      <c r="D995" s="101"/>
      <c r="E995" s="109"/>
    </row>
    <row r="996" spans="2:5" ht="15.5" x14ac:dyDescent="0.35">
      <c r="B996" s="103"/>
      <c r="C996" s="104"/>
      <c r="D996" s="101"/>
      <c r="E996" s="108"/>
    </row>
    <row r="997" spans="2:5" ht="15.5" x14ac:dyDescent="0.35">
      <c r="B997" s="105"/>
      <c r="C997" s="106"/>
      <c r="D997" s="101"/>
      <c r="E997" s="109"/>
    </row>
    <row r="998" spans="2:5" ht="15.5" x14ac:dyDescent="0.35">
      <c r="B998" s="103"/>
      <c r="C998" s="104"/>
      <c r="D998" s="101"/>
      <c r="E998" s="108"/>
    </row>
    <row r="999" spans="2:5" ht="15.5" x14ac:dyDescent="0.35">
      <c r="B999" s="105"/>
      <c r="C999" s="106"/>
      <c r="D999" s="101"/>
      <c r="E999" s="109"/>
    </row>
    <row r="1000" spans="2:5" ht="15.5" x14ac:dyDescent="0.35">
      <c r="B1000" s="103"/>
      <c r="C1000" s="104"/>
      <c r="D1000" s="101"/>
      <c r="E1000" s="108"/>
    </row>
    <row r="1001" spans="2:5" ht="15.5" x14ac:dyDescent="0.35">
      <c r="B1001" s="105"/>
      <c r="C1001" s="106"/>
      <c r="D1001" s="101"/>
      <c r="E1001" s="109"/>
    </row>
    <row r="1002" spans="2:5" ht="15.5" x14ac:dyDescent="0.35">
      <c r="B1002" s="103"/>
      <c r="C1002" s="104"/>
      <c r="D1002" s="101"/>
      <c r="E1002" s="108"/>
    </row>
    <row r="1003" spans="2:5" ht="15.5" x14ac:dyDescent="0.35">
      <c r="B1003" s="105"/>
      <c r="C1003" s="106"/>
      <c r="D1003" s="101"/>
      <c r="E1003" s="109"/>
    </row>
    <row r="1004" spans="2:5" ht="15.5" x14ac:dyDescent="0.35">
      <c r="B1004" s="103"/>
      <c r="C1004" s="104"/>
      <c r="D1004" s="101"/>
      <c r="E1004" s="108"/>
    </row>
    <row r="1005" spans="2:5" ht="15.5" x14ac:dyDescent="0.35">
      <c r="B1005" s="105"/>
      <c r="C1005" s="106"/>
      <c r="D1005" s="101"/>
      <c r="E1005" s="109"/>
    </row>
    <row r="1006" spans="2:5" ht="15.5" x14ac:dyDescent="0.35">
      <c r="B1006" s="103"/>
      <c r="C1006" s="104"/>
      <c r="D1006" s="101"/>
      <c r="E1006" s="108"/>
    </row>
    <row r="1007" spans="2:5" ht="15.5" x14ac:dyDescent="0.35">
      <c r="B1007" s="105"/>
      <c r="C1007" s="106"/>
      <c r="D1007" s="101"/>
      <c r="E1007" s="109"/>
    </row>
    <row r="1008" spans="2:5" ht="15.5" x14ac:dyDescent="0.35">
      <c r="B1008" s="103"/>
      <c r="C1008" s="104"/>
      <c r="D1008" s="101"/>
      <c r="E1008" s="108"/>
    </row>
    <row r="1009" spans="2:5" ht="15.5" x14ac:dyDescent="0.35">
      <c r="B1009" s="105"/>
      <c r="C1009" s="106"/>
      <c r="D1009" s="101"/>
      <c r="E1009" s="109"/>
    </row>
    <row r="1010" spans="2:5" ht="15.5" x14ac:dyDescent="0.35">
      <c r="B1010" s="103"/>
      <c r="C1010" s="104"/>
      <c r="D1010" s="101"/>
      <c r="E1010" s="108"/>
    </row>
    <row r="1011" spans="2:5" ht="15.5" x14ac:dyDescent="0.35">
      <c r="B1011" s="105"/>
      <c r="C1011" s="106"/>
      <c r="D1011" s="101"/>
      <c r="E1011" s="109"/>
    </row>
    <row r="1012" spans="2:5" ht="15.5" x14ac:dyDescent="0.35">
      <c r="B1012" s="103"/>
      <c r="C1012" s="104"/>
      <c r="D1012" s="101"/>
      <c r="E1012" s="108"/>
    </row>
    <row r="1013" spans="2:5" ht="15.5" x14ac:dyDescent="0.35">
      <c r="B1013" s="105"/>
      <c r="C1013" s="106"/>
      <c r="D1013" s="101"/>
      <c r="E1013" s="109"/>
    </row>
    <row r="1014" spans="2:5" ht="15.5" x14ac:dyDescent="0.35">
      <c r="B1014" s="103"/>
      <c r="C1014" s="104"/>
      <c r="D1014" s="101"/>
      <c r="E1014" s="108"/>
    </row>
    <row r="1015" spans="2:5" ht="15.5" x14ac:dyDescent="0.35">
      <c r="B1015" s="105"/>
      <c r="C1015" s="106"/>
      <c r="D1015" s="101"/>
      <c r="E1015" s="109"/>
    </row>
    <row r="1016" spans="2:5" ht="15.5" x14ac:dyDescent="0.35">
      <c r="B1016" s="103"/>
      <c r="C1016" s="104"/>
      <c r="D1016" s="101"/>
      <c r="E1016" s="108"/>
    </row>
    <row r="1017" spans="2:5" ht="15.5" x14ac:dyDescent="0.35">
      <c r="B1017" s="105"/>
      <c r="C1017" s="106"/>
      <c r="D1017" s="101"/>
      <c r="E1017" s="109"/>
    </row>
    <row r="1018" spans="2:5" ht="15.5" x14ac:dyDescent="0.35">
      <c r="B1018" s="103"/>
      <c r="C1018" s="104"/>
      <c r="D1018" s="101"/>
      <c r="E1018" s="108"/>
    </row>
    <row r="1019" spans="2:5" ht="15.5" x14ac:dyDescent="0.35">
      <c r="B1019" s="105"/>
      <c r="C1019" s="106"/>
      <c r="D1019" s="101"/>
      <c r="E1019" s="109"/>
    </row>
    <row r="1020" spans="2:5" ht="15.5" x14ac:dyDescent="0.35">
      <c r="B1020" s="103"/>
      <c r="C1020" s="104"/>
      <c r="D1020" s="101"/>
      <c r="E1020" s="108"/>
    </row>
    <row r="1021" spans="2:5" ht="15.5" x14ac:dyDescent="0.35">
      <c r="B1021" s="105"/>
      <c r="C1021" s="106"/>
      <c r="D1021" s="101"/>
      <c r="E1021" s="109"/>
    </row>
    <row r="1022" spans="2:5" ht="15.5" x14ac:dyDescent="0.35">
      <c r="B1022" s="103"/>
      <c r="C1022" s="104"/>
      <c r="D1022" s="101"/>
      <c r="E1022" s="108"/>
    </row>
    <row r="1023" spans="2:5" ht="15.5" x14ac:dyDescent="0.35">
      <c r="B1023" s="105"/>
      <c r="C1023" s="106"/>
      <c r="D1023" s="101"/>
      <c r="E1023" s="109"/>
    </row>
    <row r="1024" spans="2:5" ht="15.5" x14ac:dyDescent="0.35">
      <c r="B1024" s="103"/>
      <c r="C1024" s="104"/>
      <c r="D1024" s="101"/>
      <c r="E1024" s="108"/>
    </row>
    <row r="1025" spans="2:5" ht="15.5" x14ac:dyDescent="0.35">
      <c r="B1025" s="105"/>
      <c r="C1025" s="106"/>
      <c r="D1025" s="101"/>
      <c r="E1025" s="109"/>
    </row>
    <row r="1026" spans="2:5" ht="15.5" x14ac:dyDescent="0.35">
      <c r="B1026" s="103"/>
      <c r="C1026" s="104"/>
      <c r="D1026" s="101"/>
      <c r="E1026" s="108"/>
    </row>
    <row r="1027" spans="2:5" ht="15.5" x14ac:dyDescent="0.35">
      <c r="B1027" s="105"/>
      <c r="C1027" s="106"/>
      <c r="D1027" s="101"/>
      <c r="E1027" s="109"/>
    </row>
    <row r="1028" spans="2:5" ht="15.5" x14ac:dyDescent="0.35">
      <c r="B1028" s="103"/>
      <c r="C1028" s="104"/>
      <c r="D1028" s="101"/>
      <c r="E1028" s="108"/>
    </row>
    <row r="1029" spans="2:5" ht="15.5" x14ac:dyDescent="0.35">
      <c r="B1029" s="105"/>
      <c r="C1029" s="106"/>
      <c r="D1029" s="101"/>
      <c r="E1029" s="109"/>
    </row>
    <row r="1030" spans="2:5" ht="15.5" x14ac:dyDescent="0.35">
      <c r="B1030" s="103"/>
      <c r="C1030" s="104"/>
      <c r="D1030" s="101"/>
      <c r="E1030" s="108"/>
    </row>
    <row r="1031" spans="2:5" ht="15.5" x14ac:dyDescent="0.35">
      <c r="B1031" s="105"/>
      <c r="C1031" s="106"/>
      <c r="D1031" s="101"/>
      <c r="E1031" s="109"/>
    </row>
    <row r="1032" spans="2:5" ht="15.5" x14ac:dyDescent="0.35">
      <c r="B1032" s="103"/>
      <c r="C1032" s="104"/>
      <c r="D1032" s="101"/>
      <c r="E1032" s="108"/>
    </row>
    <row r="1033" spans="2:5" ht="15.5" x14ac:dyDescent="0.35">
      <c r="B1033" s="105"/>
      <c r="C1033" s="106"/>
      <c r="D1033" s="101"/>
      <c r="E1033" s="109"/>
    </row>
    <row r="1034" spans="2:5" ht="15.5" x14ac:dyDescent="0.35">
      <c r="B1034" s="103"/>
      <c r="C1034" s="104"/>
      <c r="D1034" s="101"/>
      <c r="E1034" s="108"/>
    </row>
    <row r="1035" spans="2:5" ht="15.5" x14ac:dyDescent="0.35">
      <c r="B1035" s="105"/>
      <c r="C1035" s="106"/>
      <c r="D1035" s="101"/>
      <c r="E1035" s="109"/>
    </row>
    <row r="1036" spans="2:5" ht="15.5" x14ac:dyDescent="0.35">
      <c r="B1036" s="103"/>
      <c r="C1036" s="104"/>
      <c r="D1036" s="101"/>
      <c r="E1036" s="108"/>
    </row>
    <row r="1037" spans="2:5" ht="15.5" x14ac:dyDescent="0.35">
      <c r="B1037" s="105"/>
      <c r="C1037" s="106"/>
      <c r="D1037" s="101"/>
      <c r="E1037" s="109"/>
    </row>
    <row r="1038" spans="2:5" ht="15.5" x14ac:dyDescent="0.35">
      <c r="B1038" s="103"/>
      <c r="C1038" s="104"/>
      <c r="D1038" s="101"/>
      <c r="E1038" s="108"/>
    </row>
    <row r="1039" spans="2:5" ht="15.5" x14ac:dyDescent="0.35">
      <c r="B1039" s="105"/>
      <c r="C1039" s="106"/>
      <c r="D1039" s="101"/>
      <c r="E1039" s="109"/>
    </row>
    <row r="1040" spans="2:5" ht="15.5" x14ac:dyDescent="0.35">
      <c r="B1040" s="103"/>
      <c r="C1040" s="104"/>
      <c r="D1040" s="101"/>
      <c r="E1040" s="108"/>
    </row>
    <row r="1041" spans="2:5" ht="15.5" x14ac:dyDescent="0.35">
      <c r="B1041" s="105"/>
      <c r="C1041" s="106"/>
      <c r="D1041" s="101"/>
      <c r="E1041" s="109"/>
    </row>
    <row r="1042" spans="2:5" ht="15.5" x14ac:dyDescent="0.35">
      <c r="B1042" s="103"/>
      <c r="C1042" s="104"/>
      <c r="D1042" s="101"/>
      <c r="E1042" s="108"/>
    </row>
    <row r="1043" spans="2:5" ht="15.5" x14ac:dyDescent="0.35">
      <c r="B1043" s="105"/>
      <c r="C1043" s="106"/>
      <c r="D1043" s="101"/>
      <c r="E1043" s="109"/>
    </row>
    <row r="1044" spans="2:5" ht="15.5" x14ac:dyDescent="0.35">
      <c r="B1044" s="103"/>
      <c r="C1044" s="104"/>
      <c r="D1044" s="101"/>
      <c r="E1044" s="108"/>
    </row>
    <row r="1045" spans="2:5" ht="15.5" x14ac:dyDescent="0.35">
      <c r="B1045" s="105"/>
      <c r="C1045" s="106"/>
      <c r="D1045" s="101"/>
      <c r="E1045" s="109"/>
    </row>
    <row r="1046" spans="2:5" ht="15.5" x14ac:dyDescent="0.35">
      <c r="B1046" s="103"/>
      <c r="C1046" s="104"/>
      <c r="D1046" s="101"/>
      <c r="E1046" s="108"/>
    </row>
    <row r="1047" spans="2:5" ht="15.5" x14ac:dyDescent="0.35">
      <c r="B1047" s="105"/>
      <c r="C1047" s="106"/>
      <c r="D1047" s="101"/>
      <c r="E1047" s="109"/>
    </row>
    <row r="1048" spans="2:5" ht="15.5" x14ac:dyDescent="0.35">
      <c r="B1048" s="103"/>
      <c r="C1048" s="104"/>
      <c r="D1048" s="101"/>
      <c r="E1048" s="108"/>
    </row>
    <row r="1049" spans="2:5" ht="15.5" x14ac:dyDescent="0.35">
      <c r="B1049" s="105"/>
      <c r="C1049" s="106"/>
      <c r="D1049" s="101"/>
      <c r="E1049" s="109"/>
    </row>
    <row r="1050" spans="2:5" ht="15.5" x14ac:dyDescent="0.35">
      <c r="B1050" s="103"/>
      <c r="C1050" s="104"/>
      <c r="D1050" s="101"/>
      <c r="E1050" s="108"/>
    </row>
    <row r="1051" spans="2:5" ht="15.5" x14ac:dyDescent="0.35">
      <c r="B1051" s="105"/>
      <c r="C1051" s="106"/>
      <c r="D1051" s="101"/>
      <c r="E1051" s="109"/>
    </row>
    <row r="1052" spans="2:5" ht="15.5" x14ac:dyDescent="0.35">
      <c r="B1052" s="103"/>
      <c r="C1052" s="104"/>
      <c r="D1052" s="101"/>
      <c r="E1052" s="108"/>
    </row>
    <row r="1053" spans="2:5" ht="15.5" x14ac:dyDescent="0.35">
      <c r="B1053" s="105"/>
      <c r="C1053" s="106"/>
      <c r="D1053" s="101"/>
      <c r="E1053" s="109"/>
    </row>
    <row r="1054" spans="2:5" ht="15.5" x14ac:dyDescent="0.35">
      <c r="B1054" s="103"/>
      <c r="C1054" s="104"/>
      <c r="D1054" s="101"/>
      <c r="E1054" s="108"/>
    </row>
    <row r="1055" spans="2:5" ht="15.5" x14ac:dyDescent="0.35">
      <c r="B1055" s="105"/>
      <c r="C1055" s="106"/>
      <c r="D1055" s="101"/>
      <c r="E1055" s="109"/>
    </row>
    <row r="1056" spans="2:5" ht="15.5" x14ac:dyDescent="0.35">
      <c r="B1056" s="136"/>
      <c r="C1056" s="137"/>
      <c r="D1056" s="138"/>
      <c r="E1056" s="139"/>
    </row>
  </sheetData>
  <mergeCells count="1">
    <mergeCell ref="K7:M7"/>
  </mergeCells>
  <conditionalFormatting sqref="E1">
    <cfRule type="expression" dxfId="4" priority="2">
      <formula>OR($C$3="Volume",$C$3="Volume Médio",$C$3="Negócios Médio",$C$3="Negócios")</formula>
    </cfRule>
    <cfRule type="expression" dxfId="3" priority="3">
      <formula>$C$3="P/VPA Atual"</formula>
    </cfRule>
  </conditionalFormatting>
  <conditionalFormatting sqref="I8:I18">
    <cfRule type="cellIs" dxfId="2" priority="4" operator="equal">
      <formula>$H$6</formula>
    </cfRule>
    <cfRule type="cellIs" dxfId="1" priority="5" operator="equal">
      <formula>$G$6</formula>
    </cfRule>
    <cfRule type="cellIs" dxfId="0" priority="1" operator="equal">
      <formula>$I$6</formula>
    </cfRule>
  </conditionalFormatting>
  <dataValidations disablePrompts="1" count="2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C8 B9:C112" xr:uid="{EA539B85-A294-4ECF-8F0F-FBCE7350117D}">
      <formula1>"FALSE"</formula1>
    </dataValidation>
    <dataValidation errorStyle="warning" allowBlank="1" showInputMessage="1" showErrorMessage="1" promptTitle="Economatica Excel Add-In" prompt="15465: Invalid &quot;Ticker&quot;" sqref="L8" xr:uid="{1554D90C-0AA2-42F9-815C-FCF736C8D4D4}"/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Painel de Mercado</vt:lpstr>
      <vt:lpstr>Base Gráfico</vt:lpstr>
      <vt:lpstr>'Painel de Mercado'!Area_de_impressao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cp:lastPrinted>2022-02-26T01:21:23Z</cp:lastPrinted>
  <dcterms:created xsi:type="dcterms:W3CDTF">2018-07-16T19:23:00Z</dcterms:created>
  <dcterms:modified xsi:type="dcterms:W3CDTF">2026-05-04T17:03:56Z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1462380833</vt:lpwstr>
  </property>
  <property fmtid="{D5CDD505-2E9C-101B-9397-08002B2CF9AE}" pid="3" name="EcoUpdateMessage">
    <vt:lpwstr>2026/05/04-16:53:53</vt:lpwstr>
  </property>
  <property fmtid="{D5CDD505-2E9C-101B-9397-08002B2CF9AE}" pid="4" name="EcoUpdateStatus">
    <vt:lpwstr>2026-04-30=BRA:St,ME,TP;ARG:St,ME,Fd,TP;MEX:St,Fd,TP;CHL:St,ME;PER:St,ME,Fd;SAU:St|2026-05-03=BRA:Fd|2026-05-01=USA:St,ME;MEX:ME;CHL:Fd|2022-10-17=USA:TP|2021-11-17=CHL:TP|2014-02-26=VEN:St|2002-11-08=JPN:St|2026-04-21=GBR:St,ME|2016-08-18=NNN:St|2026-04-29=COL:St,ME|2026-04-07=COL:Fd|2026-04-15=PER:TP|2007-01-31=ESP:St|2003-01-29=CHN:St|2003-01-28=TWN:St|2003-01-30=HKG:St;KOR:St|2023-01-19=OTH:St|2025-06-24=PAN:St|2024-06-24=SAU:ME</vt:lpwstr>
  </property>
</Properties>
</file>